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7.xml" ContentType="application/vnd.openxmlformats-officedocument.spreadsheetml.worksheet+xml"/>
  <Override PartName="/xl/drawings/drawing5.xml" ContentType="application/vnd.openxmlformats-officedocument.drawing+xml"/>
  <Override PartName="/xl/comments/comment3.xml" ContentType="application/vnd.openxmlformats-officedocument.spreadsheetml.comments+xml"/>
  <Override PartName="/xl/worksheets/sheet8.xml" ContentType="application/vnd.openxmlformats-officedocument.spreadsheetml.worksheet+xml"/>
  <Override PartName="/xl/drawings/drawing6.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comments/comment5.xml" ContentType="application/vnd.openxmlformats-officedocument.spreadsheetml.comments+xml"/>
  <Override PartName="/xl/worksheets/sheet11.xml" ContentType="application/vnd.openxmlformats-officedocument.spreadsheetml.worksheet+xml"/>
  <Override PartName="/xl/drawings/drawing9.xml" ContentType="application/vnd.openxmlformats-officedocument.drawing+xml"/>
  <Override PartName="/xl/comments/comment6.xml" ContentType="application/vnd.openxmlformats-officedocument.spreadsheetml.comments+xml"/>
  <Override PartName="/xl/worksheets/sheet12.xml" ContentType="application/vnd.openxmlformats-officedocument.spreadsheetml.worksheet+xml"/>
  <Override PartName="/xl/drawings/drawing10.xml" ContentType="application/vnd.openxmlformats-officedocument.drawing+xml"/>
  <Override PartName="/xl/comments/comment7.xml" ContentType="application/vnd.openxmlformats-officedocument.spreadsheetml.comments+xml"/>
  <Override PartName="/xl/worksheets/sheet13.xml" ContentType="application/vnd.openxmlformats-officedocument.spreadsheetml.worksheet+xml"/>
  <Override PartName="/xl/drawings/drawing11.xml" ContentType="application/vnd.openxmlformats-officedocument.drawing+xml"/>
  <Override PartName="/xl/comments/comment8.xml" ContentType="application/vnd.openxmlformats-officedocument.spreadsheetml.comments+xml"/>
  <Override PartName="/xl/worksheets/sheet14.xml" ContentType="application/vnd.openxmlformats-officedocument.spreadsheetml.worksheet+xml"/>
  <Override PartName="/xl/drawings/drawing12.xml" ContentType="application/vnd.openxmlformats-officedocument.drawing+xml"/>
  <Override PartName="/xl/comments/comment9.xml" ContentType="application/vnd.openxmlformats-officedocument.spreadsheetml.comments+xml"/>
  <Override PartName="/xl/worksheets/sheet15.xml" ContentType="application/vnd.openxmlformats-officedocument.spreadsheetml.worksheet+xml"/>
  <Override PartName="/xl/drawings/drawing13.xml" ContentType="application/vnd.openxmlformats-officedocument.drawing+xml"/>
  <Override PartName="/xl/comments/comment10.xml" ContentType="application/vnd.openxmlformats-officedocument.spreadsheetml.comments+xml"/>
  <Override PartName="/xl/worksheets/sheet16.xml" ContentType="application/vnd.openxmlformats-officedocument.spreadsheetml.worksheet+xml"/>
  <Override PartName="/xl/drawings/drawing14.xml" ContentType="application/vnd.openxmlformats-officedocument.drawing+xml"/>
  <Override PartName="/xl/comments/comment11.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RESUMEN" sheetId="1" state="visible" r:id="rId1"/>
    <sheet xmlns:r="http://schemas.openxmlformats.org/officeDocument/2006/relationships" name="01. Talento Humano" sheetId="2" state="visible" r:id="rId2"/>
    <sheet xmlns:r="http://schemas.openxmlformats.org/officeDocument/2006/relationships" name="Proyección Financiera" sheetId="3" state="visible" r:id="rId3"/>
    <sheet xmlns:r="http://schemas.openxmlformats.org/officeDocument/2006/relationships" name="Cronograma financiero" sheetId="4" state="visible" r:id="rId4"/>
    <sheet xmlns:r="http://schemas.openxmlformats.org/officeDocument/2006/relationships" name="Flujo semanal" sheetId="5" state="visible" r:id="rId5"/>
    <sheet xmlns:r="http://schemas.openxmlformats.org/officeDocument/2006/relationships" name="02. Equipos y Software" sheetId="6" state="visible" r:id="rId6"/>
    <sheet xmlns:r="http://schemas.openxmlformats.org/officeDocument/2006/relationships" name="03. Capacitación Y Eventos" sheetId="7" state="visible" r:id="rId7"/>
    <sheet xmlns:r="http://schemas.openxmlformats.org/officeDocument/2006/relationships" name="04. Servicios Tecnologicos" sheetId="8" state="visible" r:id="rId8"/>
    <sheet xmlns:r="http://schemas.openxmlformats.org/officeDocument/2006/relationships" name="06. Protección y Divulgacion" sheetId="9" state="hidden" r:id="rId9"/>
    <sheet xmlns:r="http://schemas.openxmlformats.org/officeDocument/2006/relationships" name="05. Materiales, Insumos y Doc." sheetId="10" state="visible" r:id="rId10"/>
    <sheet xmlns:r="http://schemas.openxmlformats.org/officeDocument/2006/relationships" name="06.Protección conocimiento y Di" sheetId="11" state="visible" r:id="rId11"/>
    <sheet xmlns:r="http://schemas.openxmlformats.org/officeDocument/2006/relationships" name="07. Infraestructura" sheetId="12" state="visible" r:id="rId12"/>
    <sheet xmlns:r="http://schemas.openxmlformats.org/officeDocument/2006/relationships" name="08. Gastos de viaje" sheetId="13" state="visible" r:id="rId13"/>
    <sheet xmlns:r="http://schemas.openxmlformats.org/officeDocument/2006/relationships" name="09. Administrativos " sheetId="14" state="visible" r:id="rId14"/>
    <sheet xmlns:r="http://schemas.openxmlformats.org/officeDocument/2006/relationships" name="10. Seguimiento" sheetId="15" state="visible" r:id="rId15"/>
    <sheet xmlns:r="http://schemas.openxmlformats.org/officeDocument/2006/relationships" name="11. Otros" sheetId="16" state="visible" r:id="rId16"/>
    <sheet xmlns:r="http://schemas.openxmlformats.org/officeDocument/2006/relationships" name="Análisis de costos ejemplo" sheetId="17" state="visible" r:id="rId17"/>
    <sheet xmlns:r="http://schemas.openxmlformats.org/officeDocument/2006/relationships" name="Cómo ajustar el libro" sheetId="18" state="visible" r:id="rId18"/>
    <sheet xmlns:r="http://schemas.openxmlformats.org/officeDocument/2006/relationships" name="Parámetros y tarifas" sheetId="19" state="visible" r:id="rId19"/>
    <sheet xmlns:r="http://schemas.openxmlformats.org/officeDocument/2006/relationships" name="Estudio de mercado" sheetId="20" state="visible" r:id="rId20"/>
    <sheet xmlns:r="http://schemas.openxmlformats.org/officeDocument/2006/relationships" name="MC. Memoria de cálculo" sheetId="21" state="visible" r:id="rId21"/>
    <sheet xmlns:r="http://schemas.openxmlformats.org/officeDocument/2006/relationships" name="FC1. Perfil de pagos" sheetId="22" state="visible" r:id="rId22"/>
    <sheet xmlns:r="http://schemas.openxmlformats.org/officeDocument/2006/relationships" name="FC2. Flujo mensual" sheetId="23" state="visible" r:id="rId23"/>
    <sheet xmlns:r="http://schemas.openxmlformats.org/officeDocument/2006/relationships" name="12. Modelo presup. infraestruc." sheetId="24" state="visible" r:id="rId24"/>
  </sheets>
  <definedNames>
    <definedName name="_xlnm._FilterDatabase" localSheetId="1" hidden="1">'01. Talento Humano'!$C$9:$J$21</definedName>
    <definedName name="_Toc514914552" localSheetId="6">'03. Capacitación Y Eventos'!#REF!</definedName>
  </definedNames>
  <calcPr calcId="124519" fullCalcOnLoad="1"/>
</workbook>
</file>

<file path=xl/styles.xml><?xml version="1.0" encoding="utf-8"?>
<styleSheet xmlns="http://schemas.openxmlformats.org/spreadsheetml/2006/main">
  <numFmts count="27">
    <numFmt numFmtId="164" formatCode="_([$$-240A]\ * #,##0_);_([$$-240A]\ * \(#,##0\);_([$$-240A]\ * &quot;-&quot;??_);_(@_)"/>
    <numFmt numFmtId="165" formatCode="_(&quot;$&quot;\ * #,##0_);_(&quot;$&quot;\ * \(#,##0\);_(&quot;$&quot;\ * &quot;-&quot;??_);_(@_)"/>
    <numFmt numFmtId="166" formatCode="_-* #,##0_-;\-* #,##0_-;_-* &quot;-&quot;??_-;_-@"/>
    <numFmt numFmtId="167" formatCode="_([$$-240A]\ * #,##0.00_);_([$$-240A]\ * \(#,##0.00\);_([$$-240A]\ * &quot;-&quot;??_);_(@_)"/>
    <numFmt numFmtId="168" formatCode="_-&quot;$&quot;* #,##0_-;\-&quot;$&quot;* #,##0_-;_-&quot;$&quot;* &quot;-&quot;_-;_-@"/>
    <numFmt numFmtId="169" formatCode="_-* #,##0_-;\-* #,##0_-;_-* &quot;-&quot;_-;_-@"/>
    <numFmt numFmtId="170" formatCode="_-&quot;$&quot;* #,##0.00_-;\-&quot;$&quot;* #,##0.00_-;_-&quot;$&quot;* &quot;-&quot;??_-;_-@"/>
    <numFmt numFmtId="171" formatCode="_(&quot;$&quot;\ * #,##0.00_);_(&quot;$&quot;\ * \(#,##0.00\);_(&quot;$&quot;\ * &quot;-&quot;??_);_(@_)"/>
    <numFmt numFmtId="172" formatCode="_-* #,##0.00_-;\-* #,##0.00_-;_-* &quot;-&quot;??_-;_-@"/>
    <numFmt numFmtId="173" formatCode="_(&quot;$&quot;\ * #,##0.0000000000000000_);_(&quot;$&quot;\ * \(#,##0.0000000000000000\);_(&quot;$&quot;\ * &quot;-&quot;??_);_(@_)"/>
    <numFmt numFmtId="174" formatCode="0.000%"/>
    <numFmt numFmtId="175" formatCode="_-&quot;$&quot;* #,##0_-;\-&quot;$&quot;* #,##0_-;_-&quot;$&quot;* &quot;-&quot;??_-;_-@"/>
    <numFmt numFmtId="176" formatCode="0\ &quot;Vez&quot;"/>
    <numFmt numFmtId="177" formatCode="0\ &quot;Municipios&quot;"/>
    <numFmt numFmtId="178" formatCode="0\ &quot;Meses&quot;"/>
    <numFmt numFmtId="179" formatCode="_(&quot;$&quot;\ * #,##0.000_);_(&quot;$&quot;\ * \(#,##0.000\);_(&quot;$&quot;\ * &quot;-&quot;??_);_(@_)"/>
    <numFmt numFmtId="180" formatCode="_(&quot;$&quot;\ * #,##0.000000_);_(&quot;$&quot;\ * \(#,##0.000000\);_(&quot;$&quot;\ * &quot;-&quot;??_);_(@_)"/>
    <numFmt numFmtId="181" formatCode="_-&quot;$&quot;* #,##0.00000000000_-;\-&quot;$&quot;* #,##0.00000000000_-;_-&quot;$&quot;* &quot;-&quot;???_-;_-@"/>
    <numFmt numFmtId="182" formatCode="0.0%"/>
    <numFmt numFmtId="183" formatCode="&quot;$&quot;\ #,##0"/>
    <numFmt numFmtId="184" formatCode="_-&quot;$&quot;\ * #,##0_-;\-&quot;$&quot;\ * #,##0_-;_-&quot;$&quot;\ * &quot;-&quot;??_-;_-@"/>
    <numFmt numFmtId="185" formatCode="_(* #,##0_);_(* \(#,##0\);_(* &quot;-&quot;??_);_(@_)"/>
    <numFmt numFmtId="186" formatCode="&quot;$&quot;#,##0"/>
    <numFmt numFmtId="187" formatCode="_($* #,##0_);_($* (#,##0);_($* &quot;-&quot;??_);_(@_)"/>
    <numFmt numFmtId="188" formatCode="0.0000"/>
    <numFmt numFmtId="189" formatCode="0.0000%;-0.0000%;&quot;-&quot;"/>
    <numFmt numFmtId="190" formatCode="0.0000%"/>
  </numFmts>
  <fonts count="43">
    <font>
      <name val="Arial"/>
      <color theme="1"/>
      <sz val="11"/>
      <scheme val="minor"/>
    </font>
    <font>
      <name val="Calibri"/>
      <color theme="1"/>
      <sz val="11"/>
    </font>
    <font>
      <name val="Verdana"/>
      <b val="1"/>
      <color rgb="FFFFFFFF"/>
      <sz val="9"/>
    </font>
    <font>
      <name val="Verdana"/>
      <b val="1"/>
      <color theme="1"/>
      <sz val="9"/>
    </font>
    <font>
      <name val="Calibri"/>
      <b val="1"/>
      <color theme="1"/>
      <sz val="11"/>
    </font>
    <font>
      <name val="Arial"/>
      <sz val="11"/>
    </font>
    <font>
      <name val="Calibri"/>
      <b val="1"/>
      <color rgb="FF000000"/>
      <sz val="11"/>
    </font>
    <font>
      <name val="Calibri"/>
      <color rgb="FFFFFFFF"/>
      <sz val="11"/>
    </font>
    <font>
      <name val="Calibri"/>
      <color rgb="FF000000"/>
      <sz val="11"/>
    </font>
    <font>
      <name val="Calibri"/>
      <b val="1"/>
      <color theme="1"/>
      <sz val="10"/>
    </font>
    <font>
      <name val="Arial"/>
      <color rgb="FFFF0000"/>
      <sz val="11"/>
    </font>
    <font>
      <name val="Arial"/>
      <color theme="1"/>
      <sz val="11"/>
    </font>
    <font>
      <name val="Arial"/>
      <b val="1"/>
      <color theme="1"/>
      <sz val="11"/>
    </font>
    <font>
      <name val="Calibri"/>
      <color theme="1"/>
      <sz val="10"/>
    </font>
    <font>
      <name val="Arial"/>
      <b val="1"/>
      <color theme="1"/>
      <sz val="16"/>
    </font>
    <font>
      <name val="Calibri"/>
      <color theme="1"/>
      <sz val="8"/>
    </font>
    <font>
      <name val="Calibri"/>
      <b val="1"/>
      <color theme="1"/>
      <sz val="14"/>
    </font>
    <font>
      <name val="Calibri"/>
      <b val="1"/>
      <color theme="1"/>
      <sz val="16"/>
    </font>
    <font>
      <name val="Calibri"/>
      <color theme="1"/>
      <sz val="9"/>
    </font>
    <font>
      <name val="Calibri"/>
      <b val="1"/>
      <color theme="1"/>
      <sz val="20"/>
    </font>
    <font>
      <name val="Calibri"/>
      <b val="1"/>
      <color theme="1"/>
      <sz val="12"/>
    </font>
    <font>
      <name val="Calibri"/>
      <b val="1"/>
      <color theme="1"/>
      <sz val="18"/>
    </font>
    <font>
      <name val="Calibri"/>
      <color theme="1"/>
      <sz val="14"/>
    </font>
    <font>
      <name val="Arial"/>
      <b val="1"/>
      <color theme="1"/>
      <sz val="10"/>
    </font>
    <font>
      <name val="Arial"/>
      <color theme="1"/>
      <sz val="9"/>
    </font>
    <font>
      <name val="Tahoma"/>
      <color theme="1"/>
      <sz val="9"/>
    </font>
    <font>
      <name val="Arial"/>
      <b val="1"/>
      <color theme="1"/>
      <sz val="9"/>
    </font>
    <font>
      <name val="Arial"/>
      <b val="1"/>
      <sz val="12"/>
    </font>
    <font>
      <name val="Arial"/>
      <b val="1"/>
      <sz val="9"/>
    </font>
    <font>
      <name val="Arial"/>
      <color rgb="FF0000FF"/>
      <sz val="9"/>
    </font>
    <font>
      <name val="Arial"/>
      <i val="1"/>
      <sz val="8"/>
    </font>
    <font>
      <name val="Arial"/>
      <sz val="8"/>
    </font>
    <font>
      <name val="Arial"/>
      <b val="1"/>
      <sz val="8"/>
    </font>
    <font>
      <name val="Arial"/>
      <color rgb="FFFFFFFF"/>
      <sz val="8"/>
    </font>
    <font>
      <name val="Arial"/>
      <sz val="9"/>
    </font>
    <font>
      <name val="Arial"/>
      <i val="1"/>
      <sz val="9"/>
    </font>
    <font>
      <name val="Arial"/>
      <b val="1"/>
      <sz val="10"/>
    </font>
    <font>
      <name val="Arial"/>
      <b val="1"/>
      <sz val="11"/>
    </font>
    <font>
      <name val="Arial"/>
      <b val="1"/>
      <color rgb="FFFFFFFF"/>
      <sz val="10"/>
    </font>
    <font>
      <name val="Arial"/>
      <sz val="10"/>
    </font>
    <font>
      <name val="Arial"/>
      <b val="1"/>
      <color rgb="FFFFFFFF"/>
      <sz val="9"/>
    </font>
    <font>
      <name val="Arial"/>
      <color rgb="FF0000FF"/>
      <sz val="8"/>
    </font>
    <font>
      <name val="Arial"/>
      <b val="1"/>
      <color rgb="FF1F3864"/>
      <sz val="9"/>
    </font>
  </fonts>
  <fills count="19">
    <fill>
      <patternFill/>
    </fill>
    <fill>
      <patternFill patternType="gray125"/>
    </fill>
    <fill>
      <patternFill patternType="solid">
        <fgColor rgb="FF2E6437"/>
        <bgColor rgb="FF2E6437"/>
      </patternFill>
    </fill>
    <fill>
      <patternFill patternType="solid">
        <fgColor rgb="FFBFBFBF"/>
        <bgColor rgb="FFBFBFBF"/>
      </patternFill>
    </fill>
    <fill>
      <patternFill patternType="solid">
        <fgColor theme="0"/>
        <bgColor theme="0"/>
      </patternFill>
    </fill>
    <fill>
      <patternFill patternType="solid">
        <fgColor rgb="FF375623"/>
        <bgColor rgb="FF375623"/>
      </patternFill>
    </fill>
    <fill>
      <patternFill patternType="solid">
        <fgColor rgb="FFA5A5A5"/>
        <bgColor rgb="FFA5A5A5"/>
      </patternFill>
    </fill>
    <fill>
      <patternFill patternType="solid">
        <fgColor rgb="FFD0CECE"/>
        <bgColor rgb="FFD0CECE"/>
      </patternFill>
    </fill>
    <fill>
      <patternFill patternType="solid">
        <fgColor rgb="FFEAF1DD"/>
        <bgColor rgb="FFEAF1DD"/>
      </patternFill>
    </fill>
    <fill>
      <patternFill patternType="solid">
        <fgColor rgb="FFC4BD97"/>
        <bgColor rgb="FFC4BD97"/>
      </patternFill>
    </fill>
    <fill>
      <patternFill patternType="solid">
        <fgColor rgb="FFDDD9C3"/>
        <bgColor rgb="FFDDD9C3"/>
      </patternFill>
    </fill>
    <fill>
      <patternFill patternType="solid">
        <fgColor rgb="FF938953"/>
        <bgColor rgb="FF938953"/>
      </patternFill>
    </fill>
    <fill>
      <patternFill patternType="solid">
        <fgColor rgb="FFDADDDD"/>
      </patternFill>
    </fill>
    <fill>
      <patternFill patternType="solid">
        <fgColor rgb="FFB9D9EB"/>
      </patternFill>
    </fill>
    <fill>
      <patternFill patternType="solid">
        <fgColor rgb="FFFFF2CC"/>
      </patternFill>
    </fill>
    <fill>
      <patternFill patternType="solid">
        <fgColor rgb="FF1F3864"/>
      </patternFill>
    </fill>
    <fill>
      <patternFill patternType="solid">
        <fgColor rgb="FF4F6228"/>
      </patternFill>
    </fill>
    <fill>
      <patternFill patternType="solid">
        <fgColor rgb="FFFDE9E7"/>
      </patternFill>
    </fill>
    <fill>
      <patternFill patternType="solid">
        <fgColor rgb="FFEDEDED"/>
      </patternFill>
    </fill>
  </fills>
  <borders count="8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7F7F7F"/>
      </left>
      <right style="thin">
        <color rgb="FF7F7F7F"/>
      </right>
      <top style="thin">
        <color rgb="FF7F7F7F"/>
      </top>
      <bottom style="thin">
        <color rgb="FF7F7F7F"/>
      </bottom>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27"/>
  </cellStyleXfs>
  <cellXfs count="719">
    <xf numFmtId="0" fontId="0" fillId="0" borderId="0" pivotButton="0" quotePrefix="0" xfId="0"/>
    <xf numFmtId="0" fontId="1" fillId="0" borderId="0" pivotButton="0" quotePrefix="0" xfId="0"/>
    <xf numFmtId="0" fontId="3" fillId="2" borderId="0" applyAlignment="1" pivotButton="0" quotePrefix="0" xfId="0">
      <alignment horizontal="center"/>
    </xf>
    <xf numFmtId="0" fontId="4" fillId="3" borderId="5" applyAlignment="1" pivotButton="0" quotePrefix="0" xfId="0">
      <alignment horizontal="center" vertical="center"/>
    </xf>
    <xf numFmtId="0" fontId="6" fillId="3" borderId="7" applyAlignment="1" pivotButton="0" quotePrefix="0" xfId="0">
      <alignment horizontal="center" vertical="center" wrapText="1"/>
    </xf>
    <xf numFmtId="0" fontId="1" fillId="0" borderId="5" applyAlignment="1" pivotButton="0" quotePrefix="0" xfId="0">
      <alignment horizontal="center" vertical="center"/>
    </xf>
    <xf numFmtId="0" fontId="1" fillId="0" borderId="1" pivotButton="0" quotePrefix="0" xfId="0"/>
    <xf numFmtId="164" fontId="1" fillId="0" borderId="5" applyAlignment="1" pivotButton="0" quotePrefix="0" xfId="0">
      <alignment vertical="center"/>
    </xf>
    <xf numFmtId="165" fontId="1" fillId="0" borderId="0" pivotButton="0" quotePrefix="0" xfId="0"/>
    <xf numFmtId="166" fontId="1" fillId="0" borderId="0" pivotButton="0" quotePrefix="0" xfId="0"/>
    <xf numFmtId="0" fontId="1" fillId="0" borderId="5" pivotButton="0" quotePrefix="0" xfId="0"/>
    <xf numFmtId="167" fontId="1" fillId="0" borderId="5" applyAlignment="1" pivotButton="0" quotePrefix="0" xfId="0">
      <alignment vertical="center"/>
    </xf>
    <xf numFmtId="0" fontId="1" fillId="0" borderId="5" applyAlignment="1" pivotButton="0" quotePrefix="0" xfId="0">
      <alignment horizontal="center" vertical="center" wrapText="1"/>
    </xf>
    <xf numFmtId="0" fontId="1" fillId="0" borderId="5" applyAlignment="1" pivotButton="0" quotePrefix="0" xfId="0">
      <alignment vertical="center"/>
    </xf>
    <xf numFmtId="168" fontId="1" fillId="0" borderId="5" applyAlignment="1" pivotButton="0" quotePrefix="0" xfId="0">
      <alignment vertical="center"/>
    </xf>
    <xf numFmtId="168" fontId="1" fillId="0" borderId="0" pivotButton="0" quotePrefix="0" xfId="0"/>
    <xf numFmtId="165" fontId="1" fillId="0" borderId="0" applyAlignment="1" pivotButton="0" quotePrefix="0" xfId="0">
      <alignment horizontal="center" vertical="center"/>
    </xf>
    <xf numFmtId="164" fontId="1" fillId="0" borderId="0" pivotButton="0" quotePrefix="0" xfId="0"/>
    <xf numFmtId="169" fontId="1" fillId="0" borderId="0" pivotButton="0" quotePrefix="0" xfId="0"/>
    <xf numFmtId="0" fontId="1" fillId="0" borderId="0" applyAlignment="1" pivotButton="0" quotePrefix="0" xfId="0">
      <alignment wrapText="1"/>
    </xf>
    <xf numFmtId="0" fontId="1" fillId="0" borderId="1" applyAlignment="1" pivotButton="0" quotePrefix="0" xfId="0">
      <alignment horizontal="left" vertical="center" wrapText="1"/>
    </xf>
    <xf numFmtId="0" fontId="1" fillId="0" borderId="0" applyAlignment="1" pivotButton="0" quotePrefix="0" xfId="0">
      <alignment horizontal="left" wrapText="1"/>
    </xf>
    <xf numFmtId="167" fontId="1" fillId="0" borderId="0" pivotButton="0" quotePrefix="0" xfId="0"/>
    <xf numFmtId="0" fontId="1" fillId="4" borderId="18" pivotButton="0" quotePrefix="0" xfId="0"/>
    <xf numFmtId="165" fontId="1" fillId="4" borderId="18" pivotButton="0" quotePrefix="0" xfId="0"/>
    <xf numFmtId="0" fontId="4" fillId="4" borderId="18" pivotButton="0" quotePrefix="0" xfId="0"/>
    <xf numFmtId="0" fontId="4" fillId="4" borderId="18" applyAlignment="1" pivotButton="0" quotePrefix="0" xfId="0">
      <alignment horizontal="center" vertical="center"/>
    </xf>
    <xf numFmtId="164" fontId="4" fillId="4" borderId="18" applyAlignment="1" pivotButton="0" quotePrefix="0" xfId="0">
      <alignment horizontal="center" vertical="center"/>
    </xf>
    <xf numFmtId="0" fontId="1" fillId="4" borderId="18" applyAlignment="1" pivotButton="0" quotePrefix="0" xfId="0">
      <alignment horizontal="center" vertical="center" wrapText="1"/>
    </xf>
    <xf numFmtId="0" fontId="9" fillId="3" borderId="5" applyAlignment="1" pivotButton="0" quotePrefix="0" xfId="0">
      <alignment horizontal="center" vertical="center" wrapText="1"/>
    </xf>
    <xf numFmtId="0" fontId="9" fillId="3" borderId="22" applyAlignment="1" pivotButton="0" quotePrefix="0" xfId="0">
      <alignment horizontal="center" vertical="center" wrapText="1"/>
    </xf>
    <xf numFmtId="165" fontId="1" fillId="4" borderId="18" applyAlignment="1" pivotButton="0" quotePrefix="0" xfId="0">
      <alignment horizontal="center" vertical="center" wrapText="1"/>
    </xf>
    <xf numFmtId="0" fontId="1" fillId="0" borderId="5" applyAlignment="1" pivotButton="0" quotePrefix="0" xfId="0">
      <alignment vertical="center" wrapText="1"/>
    </xf>
    <xf numFmtId="1" fontId="1" fillId="0" borderId="5" applyAlignment="1" pivotButton="0" quotePrefix="0" xfId="0">
      <alignment horizontal="center" vertical="center" wrapText="1"/>
    </xf>
    <xf numFmtId="165" fontId="1" fillId="0" borderId="1" applyAlignment="1" pivotButton="0" quotePrefix="0" xfId="0">
      <alignment horizontal="left" vertical="center" wrapText="1"/>
    </xf>
    <xf numFmtId="167" fontId="1" fillId="0" borderId="5" applyAlignment="1" pivotButton="0" quotePrefix="0" xfId="0">
      <alignment vertical="center" wrapText="1"/>
    </xf>
    <xf numFmtId="164" fontId="1" fillId="0" borderId="5" applyAlignment="1" pivotButton="0" quotePrefix="0" xfId="0">
      <alignment horizontal="center" vertical="center" wrapText="1"/>
    </xf>
    <xf numFmtId="165" fontId="1" fillId="0" borderId="5" applyAlignment="1" pivotButton="0" quotePrefix="0" xfId="0">
      <alignment vertical="center" wrapText="1"/>
    </xf>
    <xf numFmtId="164" fontId="1" fillId="0" borderId="5" applyAlignment="1" pivotButton="0" quotePrefix="0" xfId="0">
      <alignment vertical="center" wrapText="1"/>
    </xf>
    <xf numFmtId="0" fontId="1" fillId="0" borderId="0" applyAlignment="1" pivotButton="0" quotePrefix="0" xfId="0">
      <alignment horizontal="center" vertical="center" wrapText="1"/>
    </xf>
    <xf numFmtId="170" fontId="1" fillId="0" borderId="0" pivotButton="0" quotePrefix="0" xfId="0"/>
    <xf numFmtId="171" fontId="1" fillId="0" borderId="0" pivotButton="0" quotePrefix="0" xfId="0"/>
    <xf numFmtId="164" fontId="1" fillId="4" borderId="22" pivotButton="0" quotePrefix="0" xfId="0"/>
    <xf numFmtId="164" fontId="1" fillId="4" borderId="5" pivotButton="0" quotePrefix="0" xfId="0"/>
    <xf numFmtId="166" fontId="1" fillId="4" borderId="18" pivotButton="0" quotePrefix="0" xfId="0"/>
    <xf numFmtId="164" fontId="1" fillId="4" borderId="18" pivotButton="0" quotePrefix="0" xfId="0"/>
    <xf numFmtId="172" fontId="1" fillId="4" borderId="18" pivotButton="0" quotePrefix="0" xfId="0"/>
    <xf numFmtId="173" fontId="1" fillId="4" borderId="18" pivotButton="0" quotePrefix="0" xfId="0"/>
    <xf numFmtId="9" fontId="1" fillId="4" borderId="18" pivotButton="0" quotePrefix="0" xfId="0"/>
    <xf numFmtId="0" fontId="4" fillId="0" borderId="0" pivotButton="0" quotePrefix="0" xfId="0"/>
    <xf numFmtId="0" fontId="4" fillId="4" borderId="18" applyAlignment="1" pivotButton="0" quotePrefix="0" xfId="0">
      <alignment horizontal="center"/>
    </xf>
    <xf numFmtId="0" fontId="8" fillId="0" borderId="0" applyAlignment="1" pivotButton="0" quotePrefix="0" xfId="0">
      <alignment horizontal="left" readingOrder="1"/>
    </xf>
    <xf numFmtId="0" fontId="1" fillId="4" borderId="18" applyAlignment="1" pivotButton="0" quotePrefix="0" xfId="0">
      <alignment vertical="center"/>
    </xf>
    <xf numFmtId="0" fontId="1" fillId="4" borderId="18" applyAlignment="1" pivotButton="0" quotePrefix="0" xfId="0">
      <alignment wrapText="1"/>
    </xf>
    <xf numFmtId="0" fontId="10" fillId="4" borderId="18" applyAlignment="1" pivotButton="0" quotePrefix="0" xfId="0">
      <alignment horizontal="center"/>
    </xf>
    <xf numFmtId="0" fontId="1" fillId="4" borderId="18" applyAlignment="1" pivotButton="0" quotePrefix="0" xfId="0">
      <alignment horizontal="center"/>
    </xf>
    <xf numFmtId="0" fontId="1" fillId="4" borderId="30" pivotButton="0" quotePrefix="0" xfId="0"/>
    <xf numFmtId="169" fontId="1" fillId="4" borderId="18" pivotButton="0" quotePrefix="0" xfId="0"/>
    <xf numFmtId="0" fontId="1" fillId="4" borderId="31" pivotButton="0" quotePrefix="0" xfId="0"/>
    <xf numFmtId="0" fontId="1" fillId="0" borderId="2" applyAlignment="1" pivotButton="0" quotePrefix="0" xfId="0">
      <alignment horizontal="center"/>
    </xf>
    <xf numFmtId="0" fontId="4" fillId="4" borderId="18" applyAlignment="1" pivotButton="0" quotePrefix="0" xfId="0">
      <alignment vertical="center"/>
    </xf>
    <xf numFmtId="0" fontId="4" fillId="4" borderId="18" applyAlignment="1" pivotButton="0" quotePrefix="0" xfId="0">
      <alignment horizontal="center" vertical="center" wrapText="1"/>
    </xf>
    <xf numFmtId="0" fontId="4" fillId="0" borderId="1" applyAlignment="1" pivotButton="0" quotePrefix="0" xfId="0">
      <alignment horizontal="center"/>
    </xf>
    <xf numFmtId="0" fontId="1" fillId="4" borderId="5" applyAlignment="1" pivotButton="0" quotePrefix="0" xfId="0">
      <alignment horizontal="left" vertical="center" wrapText="1"/>
    </xf>
    <xf numFmtId="168" fontId="1" fillId="0" borderId="5" applyAlignment="1" pivotButton="0" quotePrefix="0" xfId="0">
      <alignment horizontal="center" vertical="center" wrapText="1"/>
    </xf>
    <xf numFmtId="168" fontId="1" fillId="0" borderId="4" applyAlignment="1" pivotButton="0" quotePrefix="0" xfId="0">
      <alignment horizontal="center" vertical="center" wrapText="1"/>
    </xf>
    <xf numFmtId="168" fontId="4" fillId="4" borderId="18" applyAlignment="1" pivotButton="0" quotePrefix="0" xfId="0">
      <alignment horizontal="center" vertical="center" wrapText="1"/>
    </xf>
    <xf numFmtId="0" fontId="4" fillId="0" borderId="5" applyAlignment="1" pivotButton="0" quotePrefix="0" xfId="0">
      <alignment horizontal="center"/>
    </xf>
    <xf numFmtId="1" fontId="1" fillId="4" borderId="18" applyAlignment="1" pivotButton="0" quotePrefix="0" xfId="0">
      <alignment horizontal="center" vertical="center" wrapText="1"/>
    </xf>
    <xf numFmtId="1" fontId="4" fillId="4" borderId="18" applyAlignment="1" pivotButton="0" quotePrefix="0" xfId="0">
      <alignment horizontal="center" vertical="center" wrapText="1"/>
    </xf>
    <xf numFmtId="174" fontId="4" fillId="4" borderId="18" applyAlignment="1" pivotButton="0" quotePrefix="0" xfId="0">
      <alignment horizontal="center" vertical="center" wrapText="1"/>
    </xf>
    <xf numFmtId="174" fontId="1" fillId="4" borderId="18" applyAlignment="1" pivotButton="0" quotePrefix="0" xfId="0">
      <alignment horizontal="center" vertical="center" wrapText="1"/>
    </xf>
    <xf numFmtId="10" fontId="4" fillId="4" borderId="18" applyAlignment="1" pivotButton="0" quotePrefix="0" xfId="0">
      <alignment horizontal="center" vertical="center" wrapText="1"/>
    </xf>
    <xf numFmtId="168" fontId="1" fillId="0" borderId="36" applyAlignment="1" pivotButton="0" quotePrefix="0" xfId="0">
      <alignment horizontal="center" vertical="center" wrapText="1"/>
    </xf>
    <xf numFmtId="168" fontId="1" fillId="4" borderId="18" applyAlignment="1" pivotButton="0" quotePrefix="0" xfId="0">
      <alignment horizontal="center" vertical="center" wrapText="1"/>
    </xf>
    <xf numFmtId="0" fontId="1" fillId="0" borderId="5" applyAlignment="1" pivotButton="0" quotePrefix="0" xfId="0">
      <alignment horizontal="left" vertical="center" wrapText="1"/>
    </xf>
    <xf numFmtId="165" fontId="1" fillId="0" borderId="8" applyAlignment="1" pivotButton="0" quotePrefix="0" xfId="0">
      <alignment horizontal="right" vertical="center"/>
    </xf>
    <xf numFmtId="3" fontId="1" fillId="0" borderId="8" applyAlignment="1" pivotButton="0" quotePrefix="0" xfId="0">
      <alignment horizontal="right" vertical="center"/>
    </xf>
    <xf numFmtId="165" fontId="1" fillId="0" borderId="5" applyAlignment="1" pivotButton="0" quotePrefix="0" xfId="0">
      <alignment horizontal="right" vertical="center"/>
    </xf>
    <xf numFmtId="168" fontId="1" fillId="4" borderId="18" pivotButton="0" quotePrefix="0" xfId="0"/>
    <xf numFmtId="3" fontId="1" fillId="0" borderId="0" pivotButton="0" quotePrefix="0" xfId="0"/>
    <xf numFmtId="168" fontId="4" fillId="4" borderId="18" pivotButton="0" quotePrefix="0" xfId="0"/>
    <xf numFmtId="165" fontId="4" fillId="4" borderId="18" pivotButton="0" quotePrefix="0" xfId="0"/>
    <xf numFmtId="9" fontId="4" fillId="4" borderId="18" pivotButton="0" quotePrefix="0" xfId="0"/>
    <xf numFmtId="0" fontId="4" fillId="4" borderId="18" applyAlignment="1" pivotButton="0" quotePrefix="0" xfId="0">
      <alignment horizontal="right"/>
    </xf>
    <xf numFmtId="165" fontId="1" fillId="4" borderId="18" applyAlignment="1" pivotButton="0" quotePrefix="0" xfId="0">
      <alignment horizontal="right"/>
    </xf>
    <xf numFmtId="10" fontId="4" fillId="4" borderId="18" pivotButton="0" quotePrefix="0" xfId="0"/>
    <xf numFmtId="0" fontId="4" fillId="4" borderId="30" applyAlignment="1" pivotButton="0" quotePrefix="0" xfId="0">
      <alignment horizontal="center"/>
    </xf>
    <xf numFmtId="0" fontId="4" fillId="3" borderId="5" applyAlignment="1" pivotButton="0" quotePrefix="0" xfId="0">
      <alignment horizontal="center" vertical="center" wrapText="1"/>
    </xf>
    <xf numFmtId="0" fontId="1" fillId="4" borderId="5" applyAlignment="1" pivotButton="0" quotePrefix="0" xfId="0">
      <alignment horizontal="center"/>
    </xf>
    <xf numFmtId="165" fontId="1" fillId="4" borderId="5" pivotButton="0" quotePrefix="0" xfId="0"/>
    <xf numFmtId="9" fontId="1" fillId="4" borderId="18" applyAlignment="1" pivotButton="0" quotePrefix="0" xfId="0">
      <alignment horizontal="center" vertical="center"/>
    </xf>
    <xf numFmtId="168" fontId="1" fillId="4" borderId="18" applyAlignment="1" pivotButton="0" quotePrefix="0" xfId="0">
      <alignment horizontal="center" vertical="center"/>
    </xf>
    <xf numFmtId="0" fontId="1" fillId="4" borderId="22" applyAlignment="1" pivotButton="0" quotePrefix="0" xfId="0">
      <alignment horizontal="center"/>
    </xf>
    <xf numFmtId="0" fontId="1" fillId="4" borderId="31" applyAlignment="1" pivotButton="0" quotePrefix="0" xfId="0">
      <alignment horizontal="center"/>
    </xf>
    <xf numFmtId="0" fontId="1" fillId="4" borderId="37" applyAlignment="1" pivotButton="0" quotePrefix="0" xfId="0">
      <alignment horizontal="center"/>
    </xf>
    <xf numFmtId="168" fontId="4" fillId="0" borderId="5" applyAlignment="1" pivotButton="0" quotePrefix="0" xfId="0">
      <alignment vertical="center"/>
    </xf>
    <xf numFmtId="166" fontId="1" fillId="4" borderId="18" applyAlignment="1" pivotButton="0" quotePrefix="0" xfId="0">
      <alignment horizontal="center" vertical="center" wrapText="1"/>
    </xf>
    <xf numFmtId="166" fontId="4" fillId="4" borderId="18" pivotButton="0" quotePrefix="0" xfId="0"/>
    <xf numFmtId="0" fontId="11" fillId="4" borderId="18" applyAlignment="1" pivotButton="0" quotePrefix="0" xfId="0">
      <alignment horizontal="left"/>
    </xf>
    <xf numFmtId="0" fontId="11" fillId="4" borderId="18" pivotButton="0" quotePrefix="0" xfId="0"/>
    <xf numFmtId="165" fontId="11" fillId="4" borderId="18" pivotButton="0" quotePrefix="0" xfId="0"/>
    <xf numFmtId="0" fontId="12" fillId="4" borderId="18" applyAlignment="1" pivotButton="0" quotePrefix="0" xfId="0">
      <alignment horizontal="left" vertical="center"/>
    </xf>
    <xf numFmtId="0" fontId="12" fillId="4" borderId="18" applyAlignment="1" pivotButton="0" quotePrefix="0" xfId="0">
      <alignment horizontal="center" vertical="center"/>
    </xf>
    <xf numFmtId="0" fontId="13" fillId="4" borderId="18" pivotButton="0" quotePrefix="0" xfId="0"/>
    <xf numFmtId="0" fontId="13" fillId="4" borderId="18" applyAlignment="1" pivotButton="0" quotePrefix="0" xfId="0">
      <alignment horizontal="center"/>
    </xf>
    <xf numFmtId="0" fontId="12" fillId="3" borderId="5" applyAlignment="1" pivotButton="0" quotePrefix="0" xfId="0">
      <alignment horizontal="left" vertical="center"/>
    </xf>
    <xf numFmtId="0" fontId="12" fillId="3" borderId="5" applyAlignment="1" pivotButton="0" quotePrefix="0" xfId="0">
      <alignment horizontal="center" vertical="center"/>
    </xf>
    <xf numFmtId="0" fontId="12" fillId="3" borderId="39" applyAlignment="1" pivotButton="0" quotePrefix="0" xfId="0">
      <alignment horizontal="center" vertical="center"/>
    </xf>
    <xf numFmtId="0" fontId="13" fillId="4" borderId="18" applyAlignment="1" pivotButton="0" quotePrefix="0" xfId="0">
      <alignment horizontal="center" wrapText="1"/>
    </xf>
    <xf numFmtId="0" fontId="1" fillId="4" borderId="39" applyAlignment="1" pivotButton="0" quotePrefix="0" xfId="0">
      <alignment horizontal="left" vertical="center" wrapText="1"/>
    </xf>
    <xf numFmtId="0" fontId="11" fillId="4" borderId="39" applyAlignment="1" pivotButton="0" quotePrefix="0" xfId="0">
      <alignment horizontal="center" vertical="center" wrapText="1"/>
    </xf>
    <xf numFmtId="166" fontId="1" fillId="4" borderId="40" applyAlignment="1" pivotButton="0" quotePrefix="0" xfId="0">
      <alignment horizontal="center" vertical="center" wrapText="1"/>
    </xf>
    <xf numFmtId="166" fontId="1" fillId="4" borderId="5" applyAlignment="1" pivotButton="0" quotePrefix="0" xfId="0">
      <alignment horizontal="center" vertical="center" wrapText="1"/>
    </xf>
    <xf numFmtId="166" fontId="1" fillId="4" borderId="37" applyAlignment="1" pivotButton="0" quotePrefix="0" xfId="0">
      <alignment horizontal="center" vertical="center" wrapText="1"/>
    </xf>
    <xf numFmtId="165" fontId="11" fillId="4" borderId="5" applyAlignment="1" pivotButton="0" quotePrefix="0" xfId="0">
      <alignment vertical="center" wrapText="1"/>
    </xf>
    <xf numFmtId="165" fontId="11" fillId="4" borderId="5" applyAlignment="1" pivotButton="0" quotePrefix="0" xfId="0">
      <alignment horizontal="center" vertical="center" wrapText="1"/>
    </xf>
    <xf numFmtId="0" fontId="4" fillId="4" borderId="18" applyAlignment="1" pivotButton="0" quotePrefix="0" xfId="0">
      <alignment vertical="center" wrapText="1"/>
    </xf>
    <xf numFmtId="0" fontId="11" fillId="4" borderId="18" applyAlignment="1" pivotButton="0" quotePrefix="0" xfId="0">
      <alignment wrapText="1"/>
    </xf>
    <xf numFmtId="0" fontId="1" fillId="4" borderId="18" applyAlignment="1" pivotButton="0" quotePrefix="0" xfId="0">
      <alignment vertical="center" wrapText="1"/>
    </xf>
    <xf numFmtId="0" fontId="11" fillId="4" borderId="5" applyAlignment="1" pivotButton="0" quotePrefix="0" xfId="0">
      <alignment horizontal="left" vertical="center" wrapText="1"/>
    </xf>
    <xf numFmtId="0" fontId="11" fillId="4" borderId="22" applyAlignment="1" pivotButton="0" quotePrefix="0" xfId="0">
      <alignment vertical="center" wrapText="1"/>
    </xf>
    <xf numFmtId="166" fontId="1" fillId="4" borderId="22" applyAlignment="1" pivotButton="0" quotePrefix="0" xfId="0">
      <alignment horizontal="center" vertical="center" wrapText="1"/>
    </xf>
    <xf numFmtId="166" fontId="1" fillId="4" borderId="31" applyAlignment="1" pivotButton="0" quotePrefix="0" xfId="0">
      <alignment horizontal="center" vertical="center" wrapText="1"/>
    </xf>
    <xf numFmtId="164" fontId="1" fillId="4" borderId="18" applyAlignment="1" pivotButton="0" quotePrefix="0" xfId="0">
      <alignment wrapText="1"/>
    </xf>
    <xf numFmtId="0" fontId="11" fillId="4" borderId="22" applyAlignment="1" pivotButton="0" quotePrefix="0" xfId="0">
      <alignment horizontal="center" vertical="center" wrapText="1"/>
    </xf>
    <xf numFmtId="0" fontId="11" fillId="4" borderId="30" pivotButton="0" quotePrefix="0" xfId="0"/>
    <xf numFmtId="0" fontId="11" fillId="4" borderId="31" pivotButton="0" quotePrefix="0" xfId="0"/>
    <xf numFmtId="165" fontId="11" fillId="4" borderId="5" pivotButton="0" quotePrefix="0" xfId="0"/>
    <xf numFmtId="0" fontId="4" fillId="4" borderId="18" applyAlignment="1" pivotButton="0" quotePrefix="0" xfId="0">
      <alignment horizontal="left" vertical="center"/>
    </xf>
    <xf numFmtId="165" fontId="4" fillId="4" borderId="18" applyAlignment="1" pivotButton="0" quotePrefix="0" xfId="0">
      <alignment vertical="center"/>
    </xf>
    <xf numFmtId="0" fontId="1" fillId="4" borderId="18" applyAlignment="1" pivotButton="0" quotePrefix="0" xfId="0">
      <alignment horizontal="left" vertical="center"/>
    </xf>
    <xf numFmtId="171" fontId="4" fillId="4" borderId="18" applyAlignment="1" pivotButton="0" quotePrefix="0" xfId="0">
      <alignment vertical="center"/>
    </xf>
    <xf numFmtId="175" fontId="4" fillId="4" borderId="18" applyAlignment="1" pivotButton="0" quotePrefix="0" xfId="0">
      <alignment vertical="center"/>
    </xf>
    <xf numFmtId="0" fontId="1" fillId="4" borderId="18" applyAlignment="1" pivotButton="0" quotePrefix="0" xfId="0">
      <alignment horizontal="left"/>
    </xf>
    <xf numFmtId="0" fontId="4" fillId="0" borderId="0" applyAlignment="1" pivotButton="0" quotePrefix="0" xfId="0">
      <alignment horizontal="center" vertical="center"/>
    </xf>
    <xf numFmtId="0" fontId="8" fillId="0" borderId="5" applyAlignment="1" pivotButton="0" quotePrefix="0" xfId="0">
      <alignment horizontal="left" vertical="center" wrapText="1"/>
    </xf>
    <xf numFmtId="169" fontId="1" fillId="0" borderId="5" applyAlignment="1" pivotButton="0" quotePrefix="0" xfId="0">
      <alignment horizontal="center" vertical="center" wrapText="1"/>
    </xf>
    <xf numFmtId="165" fontId="1" fillId="0" borderId="5" applyAlignment="1" pivotButton="0" quotePrefix="0" xfId="0">
      <alignment horizontal="left" vertical="center"/>
    </xf>
    <xf numFmtId="3" fontId="1" fillId="0" borderId="0" applyAlignment="1" pivotButton="0" quotePrefix="0" xfId="0">
      <alignment vertical="center"/>
    </xf>
    <xf numFmtId="0" fontId="15" fillId="0" borderId="5" applyAlignment="1" pivotButton="0" quotePrefix="0" xfId="0">
      <alignment horizontal="center" vertical="center" wrapText="1"/>
    </xf>
    <xf numFmtId="165" fontId="4" fillId="0" borderId="5" applyAlignment="1" pivotButton="0" quotePrefix="0" xfId="0">
      <alignment horizontal="center" vertical="center" wrapText="1"/>
    </xf>
    <xf numFmtId="0" fontId="1" fillId="0" borderId="0" applyAlignment="1" pivotButton="0" quotePrefix="0" xfId="0">
      <alignment horizontal="left" vertical="center" wrapText="1"/>
    </xf>
    <xf numFmtId="0" fontId="13" fillId="0" borderId="0" pivotButton="0" quotePrefix="0" xfId="0"/>
    <xf numFmtId="0" fontId="4" fillId="3" borderId="42" applyAlignment="1" pivotButton="0" quotePrefix="0" xfId="0">
      <alignment horizontal="center" vertical="center"/>
    </xf>
    <xf numFmtId="0" fontId="4" fillId="3" borderId="43" applyAlignment="1" pivotButton="0" quotePrefix="0" xfId="0">
      <alignment horizontal="center" vertical="center"/>
    </xf>
    <xf numFmtId="0" fontId="4" fillId="3" borderId="37" applyAlignment="1" pivotButton="0" quotePrefix="0" xfId="0">
      <alignment horizontal="center" vertical="center"/>
    </xf>
    <xf numFmtId="9" fontId="1" fillId="0" borderId="0" pivotButton="0" quotePrefix="0" xfId="0"/>
    <xf numFmtId="0" fontId="18" fillId="0" borderId="5" applyAlignment="1" pivotButton="0" quotePrefix="0" xfId="0">
      <alignment vertical="center" wrapText="1"/>
    </xf>
    <xf numFmtId="0" fontId="18" fillId="0" borderId="8" applyAlignment="1" pivotButton="0" quotePrefix="0" xfId="0">
      <alignment vertical="center" wrapText="1"/>
    </xf>
    <xf numFmtId="165" fontId="1" fillId="0" borderId="5" applyAlignment="1" pivotButton="0" quotePrefix="0" xfId="0">
      <alignment vertical="center"/>
    </xf>
    <xf numFmtId="165" fontId="1" fillId="0" borderId="5" applyAlignment="1" pivotButton="0" quotePrefix="0" xfId="0">
      <alignment horizontal="center" vertical="center"/>
    </xf>
    <xf numFmtId="166" fontId="1" fillId="0" borderId="0" applyAlignment="1" pivotButton="0" quotePrefix="0" xfId="0">
      <alignment vertical="center"/>
    </xf>
    <xf numFmtId="0" fontId="18" fillId="0" borderId="5" applyAlignment="1" pivotButton="0" quotePrefix="0" xfId="0">
      <alignment horizontal="left" vertical="center" wrapText="1"/>
    </xf>
    <xf numFmtId="0" fontId="18" fillId="0" borderId="4" applyAlignment="1" pivotButton="0" quotePrefix="0" xfId="0">
      <alignment vertical="center" wrapText="1"/>
    </xf>
    <xf numFmtId="167" fontId="1" fillId="0" borderId="4" applyAlignment="1" pivotButton="0" quotePrefix="0" xfId="0">
      <alignment vertical="center"/>
    </xf>
    <xf numFmtId="164" fontId="1" fillId="0" borderId="4" applyAlignment="1" pivotButton="0" quotePrefix="0" xfId="0">
      <alignment vertical="center"/>
    </xf>
    <xf numFmtId="172" fontId="1" fillId="0" borderId="0" pivotButton="0" quotePrefix="0" xfId="0"/>
    <xf numFmtId="0" fontId="1" fillId="0" borderId="0" applyAlignment="1" pivotButton="0" quotePrefix="0" xfId="0">
      <alignment horizontal="center"/>
    </xf>
    <xf numFmtId="0" fontId="4" fillId="0" borderId="0" applyAlignment="1" pivotButton="0" quotePrefix="0" xfId="0">
      <alignment horizontal="center" vertical="center" wrapText="1"/>
    </xf>
    <xf numFmtId="176" fontId="1" fillId="0" borderId="5" applyAlignment="1" pivotButton="0" quotePrefix="0" xfId="0">
      <alignment horizontal="center" vertical="center"/>
    </xf>
    <xf numFmtId="166" fontId="1" fillId="0" borderId="5" applyAlignment="1" pivotButton="0" quotePrefix="0" xfId="0">
      <alignment horizontal="center" vertical="center"/>
    </xf>
    <xf numFmtId="3" fontId="1" fillId="0" borderId="5" applyAlignment="1" pivotButton="0" quotePrefix="0" xfId="0">
      <alignment horizontal="center" vertical="center"/>
    </xf>
    <xf numFmtId="165" fontId="8" fillId="0" borderId="5" applyAlignment="1" pivotButton="0" quotePrefix="0" xfId="0">
      <alignment vertical="center" wrapText="1"/>
    </xf>
    <xf numFmtId="0" fontId="8" fillId="0" borderId="5" applyAlignment="1" pivotButton="0" quotePrefix="0" xfId="0">
      <alignment vertical="center" wrapText="1"/>
    </xf>
    <xf numFmtId="165" fontId="1" fillId="0" borderId="0" applyAlignment="1" pivotButton="0" quotePrefix="0" xfId="0">
      <alignment vertical="center"/>
    </xf>
    <xf numFmtId="177" fontId="1" fillId="0" borderId="5" applyAlignment="1" pivotButton="0" quotePrefix="0" xfId="0">
      <alignment horizontal="center" vertical="center"/>
    </xf>
    <xf numFmtId="178" fontId="1" fillId="0" borderId="5" applyAlignment="1" pivotButton="0" quotePrefix="0" xfId="0">
      <alignment horizontal="center" vertical="center" wrapText="1"/>
    </xf>
    <xf numFmtId="3" fontId="1" fillId="0" borderId="5" applyAlignment="1" pivotButton="0" quotePrefix="0" xfId="0">
      <alignment horizontal="right" vertical="center"/>
    </xf>
    <xf numFmtId="0" fontId="8" fillId="0" borderId="4" applyAlignment="1" pivotButton="0" quotePrefix="0" xfId="0">
      <alignment vertical="center" wrapText="1"/>
    </xf>
    <xf numFmtId="176" fontId="1" fillId="0" borderId="5" applyAlignment="1" pivotButton="0" quotePrefix="0" xfId="0">
      <alignment horizontal="center" vertical="center" wrapText="1"/>
    </xf>
    <xf numFmtId="166" fontId="1" fillId="0" borderId="5" applyAlignment="1" pivotButton="0" quotePrefix="0" xfId="0">
      <alignment horizontal="right" vertical="center"/>
    </xf>
    <xf numFmtId="0" fontId="1" fillId="0" borderId="8" applyAlignment="1" pivotButton="0" quotePrefix="0" xfId="0">
      <alignment horizontal="left" vertical="center" wrapText="1"/>
    </xf>
    <xf numFmtId="165" fontId="1" fillId="0" borderId="8" pivotButton="0" quotePrefix="0" xfId="0"/>
    <xf numFmtId="165" fontId="1" fillId="0" borderId="8" applyAlignment="1" pivotButton="0" quotePrefix="0" xfId="0">
      <alignment horizontal="left"/>
    </xf>
    <xf numFmtId="179" fontId="1" fillId="0" borderId="0" pivotButton="0" quotePrefix="0" xfId="0"/>
    <xf numFmtId="180" fontId="1" fillId="0" borderId="0" pivotButton="0" quotePrefix="0" xfId="0"/>
    <xf numFmtId="181" fontId="1" fillId="0" borderId="0" pivotButton="0" quotePrefix="0" xfId="0"/>
    <xf numFmtId="0" fontId="1" fillId="0" borderId="0" applyAlignment="1" pivotButton="0" quotePrefix="0" xfId="0">
      <alignment horizontal="left" vertical="center"/>
    </xf>
    <xf numFmtId="0" fontId="4" fillId="0" borderId="0" applyAlignment="1" pivotButton="0" quotePrefix="0" xfId="0">
      <alignment horizontal="left" vertical="center"/>
    </xf>
    <xf numFmtId="165" fontId="4" fillId="0" borderId="0" applyAlignment="1" pivotButton="0" quotePrefix="0" xfId="0">
      <alignment horizontal="center" vertical="center"/>
    </xf>
    <xf numFmtId="0" fontId="1" fillId="0" borderId="0" applyAlignment="1" pivotButton="0" quotePrefix="0" xfId="0">
      <alignment vertical="center" wrapText="1"/>
    </xf>
    <xf numFmtId="166" fontId="4" fillId="0" borderId="0" applyAlignment="1" pivotButton="0" quotePrefix="0" xfId="0">
      <alignment horizontal="center" vertical="center"/>
    </xf>
    <xf numFmtId="166" fontId="1" fillId="0" borderId="0" applyAlignment="1" pivotButton="0" quotePrefix="0" xfId="0">
      <alignment horizontal="center"/>
    </xf>
    <xf numFmtId="4" fontId="1" fillId="0" borderId="5" applyAlignment="1" pivotButton="0" quotePrefix="0" xfId="0">
      <alignment vertical="center" wrapText="1"/>
    </xf>
    <xf numFmtId="167" fontId="1" fillId="0" borderId="5" pivotButton="0" quotePrefix="0" xfId="0"/>
    <xf numFmtId="164" fontId="1" fillId="0" borderId="5" applyAlignment="1" pivotButton="0" quotePrefix="0" xfId="0">
      <alignment horizontal="center" vertical="center"/>
    </xf>
    <xf numFmtId="166" fontId="1" fillId="0" borderId="0" applyAlignment="1" pivotButton="0" quotePrefix="0" xfId="0">
      <alignment horizontal="center" vertical="center"/>
    </xf>
    <xf numFmtId="182" fontId="1" fillId="0" borderId="0" applyAlignment="1" pivotButton="0" quotePrefix="0" xfId="0">
      <alignment horizontal="center" vertical="center"/>
    </xf>
    <xf numFmtId="0" fontId="11" fillId="0" borderId="2" pivotButton="0" quotePrefix="0" xfId="0"/>
    <xf numFmtId="164" fontId="1" fillId="0" borderId="0" applyAlignment="1" pivotButton="0" quotePrefix="0" xfId="0">
      <alignment horizontal="center"/>
    </xf>
    <xf numFmtId="0" fontId="11" fillId="0" borderId="0" applyAlignment="1" pivotButton="0" quotePrefix="0" xfId="0">
      <alignment wrapText="1"/>
    </xf>
    <xf numFmtId="0" fontId="20" fillId="0" borderId="0" applyAlignment="1" pivotButton="0" quotePrefix="0" xfId="0">
      <alignment vertical="center"/>
    </xf>
    <xf numFmtId="0" fontId="20" fillId="0" borderId="0" applyAlignment="1" pivotButton="0" quotePrefix="0" xfId="0">
      <alignment horizontal="center" vertical="center"/>
    </xf>
    <xf numFmtId="0" fontId="20" fillId="0" borderId="0" applyAlignment="1" pivotButton="0" quotePrefix="0" xfId="0">
      <alignment horizontal="center" vertical="center" wrapText="1"/>
    </xf>
    <xf numFmtId="0" fontId="9" fillId="7" borderId="5" applyAlignment="1" pivotButton="0" quotePrefix="0" xfId="0">
      <alignment horizontal="center" vertical="center"/>
    </xf>
    <xf numFmtId="0" fontId="4" fillId="7" borderId="5" applyAlignment="1" pivotButton="0" quotePrefix="0" xfId="0">
      <alignment horizontal="center" vertical="center" wrapText="1"/>
    </xf>
    <xf numFmtId="0" fontId="4" fillId="7" borderId="5" applyAlignment="1" pivotButton="0" quotePrefix="0" xfId="0">
      <alignment horizontal="center" vertical="center"/>
    </xf>
    <xf numFmtId="0" fontId="11" fillId="0" borderId="5" pivotButton="0" quotePrefix="0" xfId="0"/>
    <xf numFmtId="2" fontId="11" fillId="0" borderId="5" pivotButton="0" quotePrefix="0" xfId="0"/>
    <xf numFmtId="171" fontId="11" fillId="0" borderId="5" applyAlignment="1" pivotButton="0" quotePrefix="0" xfId="0">
      <alignment wrapText="1"/>
    </xf>
    <xf numFmtId="171" fontId="11" fillId="0" borderId="5" pivotButton="0" quotePrefix="0" xfId="0"/>
    <xf numFmtId="167" fontId="11" fillId="0" borderId="5" pivotButton="0" quotePrefix="0" xfId="0"/>
    <xf numFmtId="167" fontId="11" fillId="0" borderId="5" applyAlignment="1" pivotButton="0" quotePrefix="0" xfId="0">
      <alignment horizontal="center"/>
    </xf>
    <xf numFmtId="167" fontId="4" fillId="0" borderId="5" applyAlignment="1" pivotButton="0" quotePrefix="0" xfId="0">
      <alignment vertical="center"/>
    </xf>
    <xf numFmtId="0" fontId="4" fillId="0" borderId="5" applyAlignment="1" pivotButton="0" quotePrefix="0" xfId="0">
      <alignment wrapText="1"/>
    </xf>
    <xf numFmtId="167" fontId="11" fillId="0" borderId="34" pivotButton="0" quotePrefix="0" xfId="0"/>
    <xf numFmtId="167" fontId="11" fillId="0" borderId="1" pivotButton="0" quotePrefix="0" xfId="0"/>
    <xf numFmtId="0" fontId="13" fillId="4" borderId="18" applyAlignment="1" pivotButton="0" quotePrefix="0" xfId="0">
      <alignment vertical="center"/>
    </xf>
    <xf numFmtId="0" fontId="1" fillId="4" borderId="5" applyAlignment="1" pivotButton="0" quotePrefix="0" xfId="0">
      <alignment vertical="center" wrapText="1"/>
    </xf>
    <xf numFmtId="0" fontId="1" fillId="4" borderId="5" applyAlignment="1" pivotButton="0" quotePrefix="0" xfId="0">
      <alignment vertical="center"/>
    </xf>
    <xf numFmtId="165" fontId="11" fillId="4" borderId="5" applyAlignment="1" pivotButton="0" quotePrefix="0" xfId="0">
      <alignment horizontal="left" vertical="center" wrapText="1"/>
    </xf>
    <xf numFmtId="167" fontId="1" fillId="4" borderId="5" applyAlignment="1" pivotButton="0" quotePrefix="0" xfId="0">
      <alignment vertical="center"/>
    </xf>
    <xf numFmtId="167" fontId="11" fillId="4" borderId="5" applyAlignment="1" pivotButton="0" quotePrefix="0" xfId="0">
      <alignment vertical="center" wrapText="1"/>
    </xf>
    <xf numFmtId="165" fontId="4" fillId="4" borderId="5" applyAlignment="1" pivotButton="0" quotePrefix="0" xfId="0">
      <alignment vertical="center"/>
    </xf>
    <xf numFmtId="165" fontId="1" fillId="4" borderId="18" applyAlignment="1" pivotButton="0" quotePrefix="0" xfId="0">
      <alignment vertical="center"/>
    </xf>
    <xf numFmtId="9" fontId="1" fillId="4" borderId="18"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169" fontId="1" fillId="4" borderId="18" applyAlignment="1" pivotButton="0" quotePrefix="0" xfId="0">
      <alignment vertical="center"/>
    </xf>
    <xf numFmtId="167" fontId="1" fillId="0" borderId="5" applyAlignment="1" pivotButton="0" quotePrefix="0" xfId="0">
      <alignment horizontal="center" vertical="center"/>
    </xf>
    <xf numFmtId="165" fontId="1" fillId="4" borderId="5" applyAlignment="1" pivotButton="0" quotePrefix="0" xfId="0">
      <alignment vertical="center"/>
    </xf>
    <xf numFmtId="0" fontId="1" fillId="0" borderId="0" applyAlignment="1" pivotButton="0" quotePrefix="0" xfId="0">
      <alignment horizontal="center" vertical="center"/>
    </xf>
    <xf numFmtId="0" fontId="4" fillId="3" borderId="39" applyAlignment="1" pivotButton="0" quotePrefix="0" xfId="0">
      <alignment horizontal="center" vertical="center" wrapText="1"/>
    </xf>
    <xf numFmtId="0" fontId="13" fillId="0" borderId="5" applyAlignment="1" pivotButton="0" quotePrefix="0" xfId="0">
      <alignment vertical="center" wrapText="1"/>
    </xf>
    <xf numFmtId="3" fontId="1" fillId="4" borderId="5" applyAlignment="1" pivotButton="0" quotePrefix="0" xfId="0">
      <alignment horizontal="right" vertical="center"/>
    </xf>
    <xf numFmtId="3" fontId="1" fillId="4" borderId="5" applyAlignment="1" pivotButton="0" quotePrefix="0" xfId="0">
      <alignment vertical="center"/>
    </xf>
    <xf numFmtId="0" fontId="13" fillId="0" borderId="4" applyAlignment="1" pivotButton="0" quotePrefix="0" xfId="0">
      <alignment vertical="center" wrapText="1"/>
    </xf>
    <xf numFmtId="3" fontId="1" fillId="0" borderId="4" applyAlignment="1" pivotButton="0" quotePrefix="0" xfId="0">
      <alignment horizontal="right" vertical="center"/>
    </xf>
    <xf numFmtId="3" fontId="1" fillId="4" borderId="39" applyAlignment="1" pivotButton="0" quotePrefix="0" xfId="0">
      <alignment horizontal="right" vertical="center"/>
    </xf>
    <xf numFmtId="169" fontId="1" fillId="0" borderId="0" applyAlignment="1" pivotButton="0" quotePrefix="0" xfId="0">
      <alignment horizontal="center" vertical="center"/>
    </xf>
    <xf numFmtId="0" fontId="4" fillId="3" borderId="40" applyAlignment="1" pivotButton="0" quotePrefix="0" xfId="0">
      <alignment horizontal="center" vertical="center" wrapText="1"/>
    </xf>
    <xf numFmtId="0" fontId="11" fillId="0" borderId="0" pivotButton="0" quotePrefix="0" xfId="0"/>
    <xf numFmtId="0" fontId="4" fillId="3" borderId="37" applyAlignment="1" pivotButton="0" quotePrefix="0" xfId="0">
      <alignment horizontal="center" vertical="center" wrapText="1"/>
    </xf>
    <xf numFmtId="0" fontId="1" fillId="0" borderId="2" applyAlignment="1" pivotButton="0" quotePrefix="0" xfId="0">
      <alignment vertical="center" wrapText="1"/>
    </xf>
    <xf numFmtId="3" fontId="1" fillId="4" borderId="43" applyAlignment="1" pivotButton="0" quotePrefix="0" xfId="0">
      <alignment vertical="center"/>
    </xf>
    <xf numFmtId="0" fontId="1" fillId="0" borderId="36" applyAlignment="1" pivotButton="0" quotePrefix="0" xfId="0">
      <alignment vertical="center" wrapText="1"/>
    </xf>
    <xf numFmtId="0" fontId="1" fillId="0" borderId="4" applyAlignment="1" pivotButton="0" quotePrefix="0" xfId="0">
      <alignment vertical="center" wrapText="1"/>
    </xf>
    <xf numFmtId="172" fontId="1" fillId="0" borderId="5" pivotButton="0" quotePrefix="0" xfId="0"/>
    <xf numFmtId="0" fontId="4" fillId="3" borderId="5" applyAlignment="1" pivotButton="0" quotePrefix="0" xfId="0">
      <alignment horizontal="left" vertical="center" wrapText="1"/>
    </xf>
    <xf numFmtId="0" fontId="4" fillId="3" borderId="22" applyAlignment="1" pivotButton="0" quotePrefix="0" xfId="0">
      <alignment horizontal="center" vertical="center"/>
    </xf>
    <xf numFmtId="1" fontId="1" fillId="0" borderId="3" applyAlignment="1" pivotButton="0" quotePrefix="0" xfId="0">
      <alignment horizontal="center" vertical="center" wrapText="1"/>
    </xf>
    <xf numFmtId="178" fontId="1" fillId="4" borderId="5" applyAlignment="1" pivotButton="0" quotePrefix="0" xfId="0">
      <alignment horizontal="center" vertical="center"/>
    </xf>
    <xf numFmtId="165" fontId="1" fillId="0" borderId="5" applyAlignment="1" pivotButton="0" quotePrefix="0" xfId="0">
      <alignment horizontal="center" vertical="center" wrapText="1"/>
    </xf>
    <xf numFmtId="0" fontId="11" fillId="0" borderId="0" applyAlignment="1" pivotButton="0" quotePrefix="0" xfId="0">
      <alignment horizontal="center" vertical="center"/>
    </xf>
    <xf numFmtId="0" fontId="23" fillId="3" borderId="5" applyAlignment="1" pivotButton="0" quotePrefix="0" xfId="0">
      <alignment horizontal="center" vertical="center" wrapText="1"/>
    </xf>
    <xf numFmtId="183" fontId="23" fillId="3" borderId="5" applyAlignment="1" pivotButton="0" quotePrefix="0" xfId="0">
      <alignment horizontal="center" vertical="center" wrapText="1"/>
    </xf>
    <xf numFmtId="0" fontId="24" fillId="0" borderId="5" applyAlignment="1" pivotButton="0" quotePrefix="0" xfId="0">
      <alignment horizontal="center" vertical="center" wrapText="1"/>
    </xf>
    <xf numFmtId="0" fontId="24" fillId="0" borderId="5" applyAlignment="1" pivotButton="0" quotePrefix="0" xfId="0">
      <alignment horizontal="center" vertical="center"/>
    </xf>
    <xf numFmtId="184" fontId="24" fillId="0" borderId="5" applyAlignment="1" pivotButton="0" quotePrefix="0" xfId="0">
      <alignment horizontal="center" vertical="center"/>
    </xf>
    <xf numFmtId="0" fontId="24" fillId="0" borderId="5" applyAlignment="1" pivotButton="0" quotePrefix="0" xfId="0">
      <alignment horizontal="left" vertical="center" wrapText="1"/>
    </xf>
    <xf numFmtId="0" fontId="25" fillId="0" borderId="0" pivotButton="0" quotePrefix="0" xfId="0"/>
    <xf numFmtId="2" fontId="4" fillId="0" borderId="54" applyAlignment="1" pivotButton="0" quotePrefix="0" xfId="0">
      <alignment horizontal="center" vertical="center" wrapText="1"/>
    </xf>
    <xf numFmtId="0" fontId="1" fillId="0" borderId="16" applyAlignment="1" pivotButton="0" quotePrefix="0" xfId="0">
      <alignment horizontal="center"/>
    </xf>
    <xf numFmtId="0" fontId="1" fillId="8" borderId="22" applyAlignment="1" pivotButton="0" quotePrefix="0" xfId="0">
      <alignment vertical="center"/>
    </xf>
    <xf numFmtId="0" fontId="1" fillId="8" borderId="37" applyAlignment="1" pivotButton="0" quotePrefix="0" xfId="0">
      <alignment vertical="center"/>
    </xf>
    <xf numFmtId="0" fontId="1" fillId="8" borderId="5" applyAlignment="1" pivotButton="0" quotePrefix="0" xfId="0">
      <alignment horizontal="center" vertical="center"/>
    </xf>
    <xf numFmtId="0" fontId="25" fillId="0" borderId="0" applyAlignment="1" pivotButton="0" quotePrefix="0" xfId="0">
      <alignment horizontal="center"/>
    </xf>
    <xf numFmtId="0" fontId="1" fillId="9" borderId="18" applyAlignment="1" pivotButton="0" quotePrefix="0" xfId="0">
      <alignment horizontal="center" vertical="center"/>
    </xf>
    <xf numFmtId="0" fontId="1" fillId="9" borderId="18" applyAlignment="1" pivotButton="0" quotePrefix="0" xfId="0">
      <alignment vertical="center"/>
    </xf>
    <xf numFmtId="0" fontId="1" fillId="4" borderId="5" applyAlignment="1" pivotButton="0" quotePrefix="0" xfId="0">
      <alignment horizontal="center" vertical="center"/>
    </xf>
    <xf numFmtId="0" fontId="1" fillId="0" borderId="3" applyAlignment="1" pivotButton="0" quotePrefix="0" xfId="0">
      <alignment horizontal="center" vertical="center"/>
    </xf>
    <xf numFmtId="37" fontId="1" fillId="0" borderId="5" applyAlignment="1" pivotButton="0" quotePrefix="0" xfId="0">
      <alignment vertical="center"/>
    </xf>
    <xf numFmtId="0" fontId="4" fillId="11" borderId="22" applyAlignment="1" pivotButton="0" quotePrefix="0" xfId="0">
      <alignment vertical="center"/>
    </xf>
    <xf numFmtId="0" fontId="4" fillId="11" borderId="31" applyAlignment="1" pivotButton="0" quotePrefix="0" xfId="0">
      <alignment vertical="center"/>
    </xf>
    <xf numFmtId="185" fontId="4" fillId="11" borderId="37" applyAlignment="1" pivotButton="0" quotePrefix="0" xfId="0">
      <alignment horizontal="center" vertical="center"/>
    </xf>
    <xf numFmtId="39" fontId="1" fillId="0" borderId="5" applyAlignment="1" pivotButton="0" quotePrefix="0" xfId="0">
      <alignment vertical="center"/>
    </xf>
    <xf numFmtId="43" fontId="1" fillId="0" borderId="5" applyAlignment="1" pivotButton="0" quotePrefix="0" xfId="0">
      <alignment vertical="center"/>
    </xf>
    <xf numFmtId="0" fontId="1" fillId="0" borderId="5" applyAlignment="1" pivotButton="0" quotePrefix="0" xfId="0">
      <alignment horizontal="left" vertical="center"/>
    </xf>
    <xf numFmtId="0" fontId="4" fillId="9" borderId="18" applyAlignment="1" pivotButton="0" quotePrefix="0" xfId="0">
      <alignment vertical="center"/>
    </xf>
    <xf numFmtId="0" fontId="1" fillId="0" borderId="5" applyAlignment="1" pivotButton="0" quotePrefix="0" xfId="0">
      <alignment horizontal="center"/>
    </xf>
    <xf numFmtId="1" fontId="1" fillId="0" borderId="5" applyAlignment="1" pivotButton="0" quotePrefix="0" xfId="0">
      <alignment horizontal="right"/>
    </xf>
    <xf numFmtId="0" fontId="4" fillId="9" borderId="5" applyAlignment="1" pivotButton="0" quotePrefix="0" xfId="0">
      <alignment horizontal="center" vertical="center"/>
    </xf>
    <xf numFmtId="0" fontId="4" fillId="9" borderId="31" applyAlignment="1" pivotButton="0" quotePrefix="0" xfId="0">
      <alignment vertical="center"/>
    </xf>
    <xf numFmtId="0" fontId="4" fillId="9" borderId="5" applyAlignment="1" pivotButton="0" quotePrefix="0" xfId="0">
      <alignment vertical="center"/>
    </xf>
    <xf numFmtId="0" fontId="1" fillId="0" borderId="5" applyAlignment="1" pivotButton="0" quotePrefix="0" xfId="0">
      <alignment wrapText="1"/>
    </xf>
    <xf numFmtId="1" fontId="1" fillId="0" borderId="1" applyAlignment="1" pivotButton="0" quotePrefix="0" xfId="0">
      <alignment horizontal="right"/>
    </xf>
    <xf numFmtId="0" fontId="4" fillId="9" borderId="62" applyAlignment="1" pivotButton="0" quotePrefix="0" xfId="0">
      <alignment vertical="center"/>
    </xf>
    <xf numFmtId="0" fontId="1" fillId="0" borderId="5" applyAlignment="1" pivotButton="0" quotePrefix="0" xfId="0">
      <alignment horizontal="left" vertical="top" wrapText="1"/>
    </xf>
    <xf numFmtId="0" fontId="1" fillId="0" borderId="5" applyAlignment="1" pivotButton="0" quotePrefix="0" xfId="0">
      <alignment horizontal="right" vertical="center"/>
    </xf>
    <xf numFmtId="0" fontId="1" fillId="9" borderId="18" applyAlignment="1" pivotButton="0" quotePrefix="0" xfId="0">
      <alignment horizontal="left" vertical="top" wrapText="1"/>
    </xf>
    <xf numFmtId="0" fontId="4" fillId="9" borderId="5" applyAlignment="1" pivotButton="0" quotePrefix="0" xfId="0">
      <alignment horizontal="center" vertical="center" wrapText="1"/>
    </xf>
    <xf numFmtId="0" fontId="1" fillId="9" borderId="5" applyAlignment="1" pivotButton="0" quotePrefix="0" xfId="0">
      <alignment horizontal="center" vertical="center"/>
    </xf>
    <xf numFmtId="37" fontId="1" fillId="9" borderId="5" applyAlignment="1" pivotButton="0" quotePrefix="0" xfId="0">
      <alignment vertical="center"/>
    </xf>
    <xf numFmtId="0" fontId="4" fillId="9" borderId="18" applyAlignment="1" pivotButton="0" quotePrefix="0" xfId="0">
      <alignment horizontal="center" vertical="center"/>
    </xf>
    <xf numFmtId="0" fontId="1" fillId="10" borderId="5" applyAlignment="1" pivotButton="0" quotePrefix="0" xfId="0">
      <alignment horizontal="right" vertical="center"/>
    </xf>
    <xf numFmtId="0" fontId="4" fillId="11" borderId="18" applyAlignment="1" pivotButton="0" quotePrefix="0" xfId="0">
      <alignment horizontal="center" vertical="center"/>
    </xf>
    <xf numFmtId="37" fontId="4" fillId="11" borderId="18" applyAlignment="1" pivotButton="0" quotePrefix="0" xfId="0">
      <alignment horizontal="right" vertical="center"/>
    </xf>
    <xf numFmtId="0" fontId="1" fillId="11" borderId="22" applyAlignment="1" pivotButton="0" quotePrefix="0" xfId="0">
      <alignment vertical="center"/>
    </xf>
    <xf numFmtId="0" fontId="1" fillId="11" borderId="31" applyAlignment="1" pivotButton="0" quotePrefix="0" xfId="0">
      <alignment vertical="center"/>
    </xf>
    <xf numFmtId="185" fontId="1" fillId="11" borderId="37" applyAlignment="1" pivotButton="0" quotePrefix="0" xfId="0">
      <alignment horizontal="center" vertical="center"/>
    </xf>
    <xf numFmtId="0" fontId="1" fillId="9" borderId="63" applyAlignment="1" pivotButton="0" quotePrefix="0" xfId="0">
      <alignment vertical="center"/>
    </xf>
    <xf numFmtId="37" fontId="1" fillId="0" borderId="5" applyAlignment="1" pivotButton="0" quotePrefix="0" xfId="0">
      <alignment horizontal="right" vertical="center"/>
    </xf>
    <xf numFmtId="0" fontId="1" fillId="9" borderId="63" pivotButton="0" quotePrefix="0" xfId="0"/>
    <xf numFmtId="0" fontId="1" fillId="0" borderId="4" applyAlignment="1" pivotButton="0" quotePrefix="0" xfId="0">
      <alignment horizontal="left" vertical="center"/>
    </xf>
    <xf numFmtId="0" fontId="1" fillId="8" borderId="5" applyAlignment="1" pivotButton="0" quotePrefix="0" xfId="0">
      <alignment horizontal="center" vertical="center" wrapText="1"/>
    </xf>
    <xf numFmtId="0" fontId="1" fillId="4" borderId="43" applyAlignment="1" pivotButton="0" quotePrefix="0" xfId="0">
      <alignment horizontal="left" vertical="center" wrapText="1"/>
    </xf>
    <xf numFmtId="3" fontId="1" fillId="4" borderId="5" applyAlignment="1" pivotButton="0" quotePrefix="0" xfId="0">
      <alignment horizontal="center" vertical="center"/>
    </xf>
    <xf numFmtId="37" fontId="1" fillId="4" borderId="5" applyAlignment="1" pivotButton="0" quotePrefix="0" xfId="0">
      <alignment vertical="center"/>
    </xf>
    <xf numFmtId="0" fontId="1" fillId="11" borderId="40" applyAlignment="1" pivotButton="0" quotePrefix="0" xfId="0">
      <alignment vertical="center"/>
    </xf>
    <xf numFmtId="0" fontId="1" fillId="11" borderId="63" applyAlignment="1" pivotButton="0" quotePrefix="0" xfId="0">
      <alignment vertical="center"/>
    </xf>
    <xf numFmtId="0" fontId="1" fillId="11" borderId="64" applyAlignment="1" pivotButton="0" quotePrefix="0" xfId="0">
      <alignment vertical="center"/>
    </xf>
    <xf numFmtId="0" fontId="1" fillId="11" borderId="65" applyAlignment="1" pivotButton="0" quotePrefix="0" xfId="0">
      <alignment vertical="center"/>
    </xf>
    <xf numFmtId="0" fontId="1" fillId="11" borderId="66" applyAlignment="1" pivotButton="0" quotePrefix="0" xfId="0">
      <alignment vertical="center"/>
    </xf>
    <xf numFmtId="37" fontId="4" fillId="11" borderId="67" applyAlignment="1" pivotButton="0" quotePrefix="0" xfId="0">
      <alignment horizontal="right" vertical="center"/>
    </xf>
    <xf numFmtId="0" fontId="1" fillId="10" borderId="68" applyAlignment="1" pivotButton="0" quotePrefix="0" xfId="0">
      <alignment vertical="center"/>
    </xf>
    <xf numFmtId="0" fontId="1" fillId="10" borderId="31" applyAlignment="1" pivotButton="0" quotePrefix="0" xfId="0">
      <alignment vertical="center"/>
    </xf>
    <xf numFmtId="0" fontId="1" fillId="10" borderId="69" applyAlignment="1" pivotButton="0" quotePrefix="0" xfId="0">
      <alignment vertical="center"/>
    </xf>
    <xf numFmtId="37" fontId="4" fillId="10" borderId="70" applyAlignment="1" pivotButton="0" quotePrefix="0" xfId="0">
      <alignment horizontal="right" vertical="center"/>
    </xf>
    <xf numFmtId="0" fontId="1" fillId="10" borderId="71" applyAlignment="1" pivotButton="0" quotePrefix="0" xfId="0">
      <alignment vertical="center"/>
    </xf>
    <xf numFmtId="0" fontId="1" fillId="10" borderId="72" applyAlignment="1" pivotButton="0" quotePrefix="0" xfId="0">
      <alignment vertical="center"/>
    </xf>
    <xf numFmtId="0" fontId="1" fillId="10" borderId="73" applyAlignment="1" pivotButton="0" quotePrefix="0" xfId="0">
      <alignment vertical="center"/>
    </xf>
    <xf numFmtId="37" fontId="4" fillId="10" borderId="74" applyAlignment="1" pivotButton="0" quotePrefix="0" xfId="0">
      <alignment horizontal="right" vertical="center"/>
    </xf>
    <xf numFmtId="0" fontId="1" fillId="0" borderId="0" applyAlignment="1" pivotButton="0" quotePrefix="0" xfId="0">
      <alignment horizontal="right" vertical="center"/>
    </xf>
    <xf numFmtId="37" fontId="1" fillId="0" borderId="0" applyAlignment="1" pivotButton="0" quotePrefix="0" xfId="0">
      <alignment horizontal="right" vertical="center"/>
    </xf>
    <xf numFmtId="37" fontId="4" fillId="0" borderId="0" applyAlignment="1" pivotButton="0" quotePrefix="0" xfId="0">
      <alignment horizontal="right" vertical="center"/>
    </xf>
    <xf numFmtId="0" fontId="1" fillId="10" borderId="75" applyAlignment="1" pivotButton="0" quotePrefix="0" xfId="0">
      <alignment vertical="center"/>
    </xf>
    <xf numFmtId="0" fontId="1" fillId="10" borderId="76" applyAlignment="1" pivotButton="0" quotePrefix="0" xfId="0">
      <alignment vertical="center"/>
    </xf>
    <xf numFmtId="0" fontId="1" fillId="10" borderId="77" applyAlignment="1" pivotButton="0" quotePrefix="0" xfId="0">
      <alignment vertical="center"/>
    </xf>
    <xf numFmtId="37" fontId="4" fillId="10" borderId="78" applyAlignment="1" pivotButton="0" quotePrefix="0" xfId="0">
      <alignment horizontal="right" vertical="center"/>
    </xf>
    <xf numFmtId="0" fontId="1" fillId="11" borderId="75" applyAlignment="1" pivotButton="0" quotePrefix="0" xfId="0">
      <alignment vertical="center"/>
    </xf>
    <xf numFmtId="0" fontId="1" fillId="11" borderId="76" applyAlignment="1" pivotButton="0" quotePrefix="0" xfId="0">
      <alignment vertical="center"/>
    </xf>
    <xf numFmtId="0" fontId="1" fillId="11" borderId="77" applyAlignment="1" pivotButton="0" quotePrefix="0" xfId="0">
      <alignment vertical="center"/>
    </xf>
    <xf numFmtId="37" fontId="4" fillId="11" borderId="78" applyAlignment="1" pivotButton="0" quotePrefix="0" xfId="0">
      <alignment horizontal="right" vertical="center"/>
    </xf>
    <xf numFmtId="183" fontId="4" fillId="0" borderId="0" applyAlignment="1" pivotButton="0" quotePrefix="0" xfId="0">
      <alignment horizontal="right"/>
    </xf>
    <xf numFmtId="183" fontId="4" fillId="0" borderId="0" applyAlignment="1" pivotButton="0" quotePrefix="0" xfId="0">
      <alignment horizontal="center"/>
    </xf>
    <xf numFmtId="37" fontId="4" fillId="8" borderId="18" applyAlignment="1" pivotButton="0" quotePrefix="0" xfId="0">
      <alignment horizontal="right" vertical="center"/>
    </xf>
    <xf numFmtId="37" fontId="1" fillId="0" borderId="0" pivotButton="0" quotePrefix="0" xfId="0"/>
    <xf numFmtId="0" fontId="4" fillId="3" borderId="1" applyAlignment="1" pivotButton="0" quotePrefix="0" xfId="0">
      <alignment horizontal="center"/>
    </xf>
    <xf numFmtId="0" fontId="5" fillId="0" borderId="2" pivotButton="0" quotePrefix="0" xfId="0"/>
    <xf numFmtId="0" fontId="5" fillId="0" borderId="3" pivotButton="0" quotePrefix="0" xfId="0"/>
    <xf numFmtId="0" fontId="1" fillId="0" borderId="1" applyAlignment="1" pivotButton="0" quotePrefix="0" xfId="0">
      <alignment vertical="top" wrapText="1"/>
    </xf>
    <xf numFmtId="0" fontId="1" fillId="0" borderId="1" applyAlignment="1" pivotButton="0" quotePrefix="0" xfId="0">
      <alignment horizontal="left" vertical="center" wrapText="1"/>
    </xf>
    <xf numFmtId="0" fontId="1" fillId="0" borderId="1" applyAlignment="1" pivotButton="0" quotePrefix="0" xfId="0">
      <alignment horizontal="left" vertical="top" wrapText="1"/>
    </xf>
    <xf numFmtId="0" fontId="8" fillId="0" borderId="1" applyAlignment="1" pivotButton="0" quotePrefix="0" xfId="0">
      <alignment vertical="top" wrapText="1"/>
    </xf>
    <xf numFmtId="0" fontId="2" fillId="2" borderId="0" applyAlignment="1" pivotButton="0" quotePrefix="0" xfId="0">
      <alignment horizontal="center" vertical="center" wrapText="1"/>
    </xf>
    <xf numFmtId="0" fontId="0" fillId="0" borderId="0" pivotButton="0" quotePrefix="0" xfId="0"/>
    <xf numFmtId="0" fontId="1" fillId="4" borderId="9" applyAlignment="1" pivotButton="0" quotePrefix="0" xfId="0">
      <alignment horizontal="left" vertical="center" wrapText="1"/>
    </xf>
    <xf numFmtId="0" fontId="5" fillId="0" borderId="10" pivotButton="0" quotePrefix="0" xfId="0"/>
    <xf numFmtId="0" fontId="5" fillId="0" borderId="11" pivotButton="0" quotePrefix="0" xfId="0"/>
    <xf numFmtId="0" fontId="7" fillId="5" borderId="12" applyAlignment="1" pivotButton="0" quotePrefix="0" xfId="0">
      <alignment horizontal="left" vertical="top" wrapText="1"/>
    </xf>
    <xf numFmtId="0" fontId="5" fillId="0" borderId="13" pivotButton="0" quotePrefix="0" xfId="0"/>
    <xf numFmtId="0" fontId="5" fillId="0" borderId="14" pivotButton="0" quotePrefix="0" xfId="0"/>
    <xf numFmtId="0" fontId="5" fillId="0" borderId="15" pivotButton="0" quotePrefix="0" xfId="0"/>
    <xf numFmtId="0" fontId="5" fillId="0" borderId="16" pivotButton="0" quotePrefix="0" xfId="0"/>
    <xf numFmtId="0" fontId="5" fillId="0" borderId="17" pivotButton="0" quotePrefix="0" xfId="0"/>
    <xf numFmtId="0" fontId="4" fillId="0" borderId="0" applyAlignment="1" pivotButton="0" quotePrefix="0" xfId="0">
      <alignment horizontal="center"/>
    </xf>
    <xf numFmtId="0" fontId="4" fillId="3" borderId="1" applyAlignment="1" pivotButton="0" quotePrefix="0" xfId="0">
      <alignment horizontal="center" vertical="center"/>
    </xf>
    <xf numFmtId="0" fontId="4" fillId="3" borderId="4" applyAlignment="1" pivotButton="0" quotePrefix="0" xfId="0">
      <alignment horizontal="center" vertical="center"/>
    </xf>
    <xf numFmtId="0" fontId="5" fillId="0" borderId="6" pivotButton="0" quotePrefix="0" xfId="0"/>
    <xf numFmtId="0" fontId="5" fillId="0" borderId="8" pivotButton="0" quotePrefix="0" xfId="0"/>
    <xf numFmtId="0" fontId="4" fillId="3" borderId="1" applyAlignment="1" pivotButton="0" quotePrefix="0" xfId="0">
      <alignment horizontal="center" vertical="center" wrapText="1"/>
    </xf>
    <xf numFmtId="0" fontId="1" fillId="4" borderId="12" applyAlignment="1" pivotButton="0" quotePrefix="0" xfId="0">
      <alignment horizontal="left" vertical="top" wrapText="1"/>
    </xf>
    <xf numFmtId="0" fontId="5" fillId="0" borderId="23" pivotButton="0" quotePrefix="0" xfId="0"/>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4" fillId="4" borderId="19" applyAlignment="1" pivotButton="0" quotePrefix="0" xfId="0">
      <alignment horizontal="center" vertical="center"/>
    </xf>
    <xf numFmtId="0" fontId="5" fillId="0" borderId="20" pivotButton="0" quotePrefix="0" xfId="0"/>
    <xf numFmtId="0" fontId="5" fillId="0" borderId="21" pivotButton="0" quotePrefix="0" xfId="0"/>
    <xf numFmtId="0" fontId="4" fillId="3" borderId="1" applyAlignment="1" pivotButton="0" quotePrefix="0" xfId="0">
      <alignment horizontal="center" wrapText="1"/>
    </xf>
    <xf numFmtId="0" fontId="1" fillId="4" borderId="1" applyAlignment="1" pivotButton="0" quotePrefix="0" xfId="0">
      <alignment horizontal="center"/>
    </xf>
    <xf numFmtId="0" fontId="4" fillId="6" borderId="1" applyAlignment="1" pivotButton="0" quotePrefix="0" xfId="0">
      <alignment horizontal="center" vertical="center"/>
    </xf>
    <xf numFmtId="0" fontId="4" fillId="3" borderId="32" applyAlignment="1" pivotButton="0" quotePrefix="0" xfId="0">
      <alignment horizontal="center" vertical="center" wrapText="1"/>
    </xf>
    <xf numFmtId="0" fontId="5" fillId="0" borderId="33" pivotButton="0" quotePrefix="0" xfId="0"/>
    <xf numFmtId="0" fontId="5" fillId="0" borderId="34" pivotButton="0" quotePrefix="0" xfId="0"/>
    <xf numFmtId="0" fontId="5" fillId="0" borderId="35" pivotButton="0" quotePrefix="0" xfId="0"/>
    <xf numFmtId="0" fontId="5" fillId="0" borderId="36" pivotButton="0" quotePrefix="0" xfId="0"/>
    <xf numFmtId="0" fontId="4" fillId="3" borderId="4" applyAlignment="1" pivotButton="0" quotePrefix="0" xfId="0">
      <alignment horizontal="center" vertical="center" wrapText="1"/>
    </xf>
    <xf numFmtId="0" fontId="4" fillId="6" borderId="1" applyAlignment="1" pivotButton="0" quotePrefix="0" xfId="0">
      <alignment horizontal="center" vertical="center" wrapText="1"/>
    </xf>
    <xf numFmtId="186" fontId="1" fillId="0" borderId="2" applyAlignment="1" pivotButton="0" quotePrefix="0" xfId="0">
      <alignment horizontal="left" wrapText="1"/>
    </xf>
    <xf numFmtId="0" fontId="4" fillId="4" borderId="9" applyAlignment="1" pivotButton="0" quotePrefix="0" xfId="0">
      <alignment horizontal="center" vertical="center"/>
    </xf>
    <xf numFmtId="0" fontId="4" fillId="3" borderId="32" applyAlignment="1" pivotButton="0" quotePrefix="0" xfId="0">
      <alignment horizontal="center" vertical="center"/>
    </xf>
    <xf numFmtId="0" fontId="4" fillId="4" borderId="9" applyAlignment="1" pivotButton="0" quotePrefix="0" xfId="0">
      <alignment horizontal="center"/>
    </xf>
    <xf numFmtId="0" fontId="1" fillId="4" borderId="19" applyAlignment="1" pivotButton="0" quotePrefix="0" xfId="0">
      <alignment horizontal="left" wrapText="1"/>
    </xf>
    <xf numFmtId="0" fontId="1" fillId="4" borderId="28" applyAlignment="1" pivotButton="0" quotePrefix="0" xfId="0">
      <alignment horizontal="left"/>
    </xf>
    <xf numFmtId="0" fontId="5" fillId="0" borderId="29" pivotButton="0" quotePrefix="0" xfId="0"/>
    <xf numFmtId="0" fontId="14" fillId="4" borderId="1" applyAlignment="1" pivotButton="0" quotePrefix="0" xfId="0">
      <alignment horizontal="center" vertical="center"/>
    </xf>
    <xf numFmtId="0" fontId="12" fillId="4" borderId="9" applyAlignment="1" pivotButton="0" quotePrefix="0" xfId="0">
      <alignment horizontal="center" vertical="center"/>
    </xf>
    <xf numFmtId="0" fontId="12" fillId="4" borderId="19" applyAlignment="1" pivotButton="0" quotePrefix="0" xfId="0">
      <alignment horizontal="center" vertical="center"/>
    </xf>
    <xf numFmtId="0" fontId="5" fillId="0" borderId="38" pivotButton="0" quotePrefix="0" xfId="0"/>
    <xf numFmtId="0" fontId="16" fillId="3" borderId="1" applyAlignment="1" pivotButton="0" quotePrefix="0" xfId="0">
      <alignment horizontal="center" vertical="center" wrapText="1"/>
    </xf>
    <xf numFmtId="0" fontId="1" fillId="0" borderId="0" applyAlignment="1" pivotButton="0" quotePrefix="0" xfId="0">
      <alignment horizontal="left" vertical="center" wrapText="1"/>
    </xf>
    <xf numFmtId="0" fontId="4" fillId="0" borderId="0" applyAlignment="1" pivotButton="0" quotePrefix="0" xfId="0">
      <alignment horizontal="center" vertical="center"/>
    </xf>
    <xf numFmtId="0" fontId="6" fillId="3" borderId="4" applyAlignment="1" pivotButton="0" quotePrefix="0" xfId="0">
      <alignment horizontal="center" vertical="center" wrapText="1"/>
    </xf>
    <xf numFmtId="0" fontId="19" fillId="3" borderId="1" applyAlignment="1" pivotButton="0" quotePrefix="0" xfId="0">
      <alignment horizontal="center" vertical="center"/>
    </xf>
    <xf numFmtId="0" fontId="1" fillId="0" borderId="0" applyAlignment="1" pivotButton="0" quotePrefix="0" xfId="0">
      <alignment horizontal="center"/>
    </xf>
    <xf numFmtId="0" fontId="5" fillId="0" borderId="41" pivotButton="0" quotePrefix="0" xfId="0"/>
    <xf numFmtId="0" fontId="17" fillId="3" borderId="1" applyAlignment="1" pivotButton="0" quotePrefix="0" xfId="0">
      <alignment horizontal="center" vertical="center"/>
    </xf>
    <xf numFmtId="0" fontId="5" fillId="0" borderId="45" pivotButton="0" quotePrefix="0" xfId="0"/>
    <xf numFmtId="0" fontId="4" fillId="3" borderId="44" applyAlignment="1" pivotButton="0" quotePrefix="0" xfId="0">
      <alignment horizontal="center" vertical="center"/>
    </xf>
    <xf numFmtId="0" fontId="5" fillId="0" borderId="46" pivotButton="0" quotePrefix="0" xfId="0"/>
    <xf numFmtId="0" fontId="5" fillId="0" borderId="47" pivotButton="0" quotePrefix="0" xfId="0"/>
    <xf numFmtId="0" fontId="19" fillId="3" borderId="1" applyAlignment="1" pivotButton="0" quotePrefix="0" xfId="0">
      <alignment horizontal="center"/>
    </xf>
    <xf numFmtId="0" fontId="4" fillId="0" borderId="16" applyAlignment="1" pivotButton="0" quotePrefix="0" xfId="0">
      <alignment horizontal="center" vertical="center"/>
    </xf>
    <xf numFmtId="165" fontId="4" fillId="3" borderId="4" applyAlignment="1" pivotButton="0" quotePrefix="0" xfId="0">
      <alignment horizontal="center" vertical="center" wrapText="1"/>
    </xf>
    <xf numFmtId="0" fontId="17" fillId="3" borderId="1" applyAlignment="1" pivotButton="0" quotePrefix="0" xfId="0">
      <alignment horizontal="center" vertical="center" wrapText="1"/>
    </xf>
    <xf numFmtId="0" fontId="11" fillId="0" borderId="0" applyAlignment="1" pivotButton="0" quotePrefix="0" xfId="0">
      <alignment horizontal="center"/>
    </xf>
    <xf numFmtId="0" fontId="9" fillId="0" borderId="1" applyAlignment="1" pivotButton="0" quotePrefix="0" xfId="0">
      <alignment horizontal="center" vertical="center"/>
    </xf>
    <xf numFmtId="0" fontId="12" fillId="0" borderId="0" applyAlignment="1" pivotButton="0" quotePrefix="0" xfId="0">
      <alignment horizontal="center" vertical="center"/>
    </xf>
    <xf numFmtId="0" fontId="9" fillId="7" borderId="1" applyAlignment="1" pivotButton="0" quotePrefix="0" xfId="0">
      <alignment horizontal="center" vertical="center"/>
    </xf>
    <xf numFmtId="0" fontId="4" fillId="7" borderId="4" applyAlignment="1" pivotButton="0" quotePrefix="0" xfId="0">
      <alignment horizontal="center" vertical="center"/>
    </xf>
    <xf numFmtId="0" fontId="4" fillId="7" borderId="1" applyAlignment="1" pivotButton="0" quotePrefix="0" xfId="0">
      <alignment horizontal="center" vertical="center" wrapText="1"/>
    </xf>
    <xf numFmtId="0" fontId="4" fillId="4" borderId="1" applyAlignment="1" pivotButton="0" quotePrefix="0" xfId="0">
      <alignment horizontal="center" vertical="center"/>
    </xf>
    <xf numFmtId="0" fontId="1" fillId="4" borderId="9" applyAlignment="1" pivotButton="0" quotePrefix="0" xfId="0">
      <alignment horizontal="left" vertical="top" wrapText="1"/>
    </xf>
    <xf numFmtId="0" fontId="9" fillId="3" borderId="1" applyAlignment="1" pivotButton="0" quotePrefix="0" xfId="0">
      <alignment horizontal="center" vertical="center" wrapText="1"/>
    </xf>
    <xf numFmtId="0" fontId="21" fillId="3" borderId="1" applyAlignment="1" pivotButton="0" quotePrefix="0" xfId="0">
      <alignment horizontal="center" vertical="center"/>
    </xf>
    <xf numFmtId="0" fontId="16" fillId="4" borderId="9" pivotButton="0" quotePrefix="0" xfId="0"/>
    <xf numFmtId="0" fontId="4" fillId="3" borderId="48" applyAlignment="1" pivotButton="0" quotePrefix="0" xfId="0">
      <alignment horizontal="center" vertical="center"/>
    </xf>
    <xf numFmtId="0" fontId="5" fillId="0" borderId="49" pivotButton="0" quotePrefix="0" xfId="0"/>
    <xf numFmtId="0" fontId="5" fillId="0" borderId="50" pivotButton="0" quotePrefix="0" xfId="0"/>
    <xf numFmtId="172" fontId="1" fillId="4" borderId="1" applyAlignment="1" pivotButton="0" quotePrefix="0" xfId="0">
      <alignment horizontal="center" vertical="center" wrapText="1"/>
    </xf>
    <xf numFmtId="0" fontId="1" fillId="0" borderId="1" applyAlignment="1" pivotButton="0" quotePrefix="0" xfId="0">
      <alignment horizontal="center"/>
    </xf>
    <xf numFmtId="0" fontId="22" fillId="0" borderId="0" applyAlignment="1" pivotButton="0" quotePrefix="0" xfId="0">
      <alignment horizontal="left" wrapText="1"/>
    </xf>
    <xf numFmtId="0" fontId="22" fillId="0" borderId="0" applyAlignment="1" pivotButton="0" quotePrefix="0" xfId="0">
      <alignment horizontal="left" vertical="top" wrapText="1"/>
    </xf>
    <xf numFmtId="172" fontId="1" fillId="0" borderId="1" applyAlignment="1" pivotButton="0" quotePrefix="0" xfId="0">
      <alignment horizontal="center" vertical="center" wrapText="1"/>
    </xf>
    <xf numFmtId="0" fontId="1" fillId="0" borderId="1" applyAlignment="1" pivotButton="0" quotePrefix="0" xfId="0">
      <alignment horizontal="center" vertical="center" wrapText="1"/>
    </xf>
    <xf numFmtId="172" fontId="1" fillId="4" borderId="48" applyAlignment="1" pivotButton="0" quotePrefix="0" xfId="0">
      <alignment horizontal="center" vertical="center" wrapText="1"/>
    </xf>
    <xf numFmtId="0" fontId="22" fillId="0" borderId="0" applyAlignment="1" pivotButton="0" quotePrefix="0" xfId="0">
      <alignment horizontal="left" vertical="center" wrapText="1"/>
    </xf>
    <xf numFmtId="0" fontId="4" fillId="0" borderId="1" applyAlignment="1" pivotButton="0" quotePrefix="0" xfId="0">
      <alignment horizontal="center"/>
    </xf>
    <xf numFmtId="0" fontId="23" fillId="3" borderId="1" applyAlignment="1" pivotButton="0" quotePrefix="0" xfId="0">
      <alignment horizontal="center" vertical="center" wrapText="1"/>
    </xf>
    <xf numFmtId="0" fontId="24" fillId="0" borderId="1" applyAlignment="1" pivotButton="0" quotePrefix="0" xfId="0">
      <alignment horizontal="center" vertical="center" wrapText="1"/>
    </xf>
    <xf numFmtId="0" fontId="1" fillId="9" borderId="1" applyAlignment="1" pivotButton="0" quotePrefix="0" xfId="0">
      <alignment horizontal="left" vertical="center" wrapText="1"/>
    </xf>
    <xf numFmtId="0" fontId="4" fillId="10" borderId="60" applyAlignment="1" pivotButton="0" quotePrefix="0" xfId="0">
      <alignment horizontal="center" vertical="center"/>
    </xf>
    <xf numFmtId="0" fontId="5" fillId="0" borderId="61" pivotButton="0" quotePrefix="0" xfId="0"/>
    <xf numFmtId="0" fontId="1" fillId="9" borderId="19" applyAlignment="1" pivotButton="0" quotePrefix="0" xfId="0">
      <alignment horizontal="left" vertical="center"/>
    </xf>
    <xf numFmtId="0" fontId="4" fillId="9" borderId="60" applyAlignment="1" pivotButton="0" quotePrefix="0" xfId="0">
      <alignment horizontal="center" vertical="center"/>
    </xf>
    <xf numFmtId="0" fontId="4" fillId="11" borderId="28" applyAlignment="1" pivotButton="0" quotePrefix="0" xfId="0">
      <alignment horizontal="left" vertical="center"/>
    </xf>
    <xf numFmtId="0" fontId="1" fillId="9" borderId="28" applyAlignment="1" pivotButton="0" quotePrefix="0" xfId="0">
      <alignment horizontal="left" vertical="center"/>
    </xf>
    <xf numFmtId="0" fontId="4" fillId="10" borderId="28" applyAlignment="1" pivotButton="0" quotePrefix="0" xfId="0">
      <alignment horizontal="center" vertical="center"/>
    </xf>
    <xf numFmtId="0" fontId="1" fillId="9" borderId="1" applyAlignment="1" pivotButton="0" quotePrefix="0" xfId="0">
      <alignment horizontal="left" vertical="center"/>
    </xf>
    <xf numFmtId="0" fontId="1" fillId="9" borderId="28" applyAlignment="1" pivotButton="0" quotePrefix="0" xfId="0">
      <alignment horizontal="center" vertical="center"/>
    </xf>
    <xf numFmtId="0" fontId="1" fillId="0" borderId="59" applyAlignment="1" pivotButton="0" quotePrefix="0" xfId="0">
      <alignment horizontal="center"/>
    </xf>
    <xf numFmtId="0" fontId="5" fillId="0" borderId="59" pivotButton="0" quotePrefix="0" xfId="0"/>
    <xf numFmtId="0" fontId="1" fillId="0" borderId="2" applyAlignment="1" pivotButton="0" quotePrefix="0" xfId="0">
      <alignment horizontal="center"/>
    </xf>
    <xf numFmtId="2" fontId="1" fillId="0" borderId="51" applyAlignment="1" pivotButton="0" quotePrefix="0" xfId="0">
      <alignment horizontal="center" vertical="center" wrapText="1"/>
    </xf>
    <xf numFmtId="0" fontId="5" fillId="0" borderId="52" pivotButton="0" quotePrefix="0" xfId="0"/>
    <xf numFmtId="0" fontId="5" fillId="0" borderId="53" pivotButton="0" quotePrefix="0" xfId="0"/>
    <xf numFmtId="2" fontId="4" fillId="0" borderId="54" applyAlignment="1" pivotButton="0" quotePrefix="0" xfId="0">
      <alignment horizontal="center" vertical="center" wrapText="1"/>
    </xf>
    <xf numFmtId="0" fontId="5" fillId="0" borderId="55" pivotButton="0" quotePrefix="0" xfId="0"/>
    <xf numFmtId="2" fontId="4" fillId="0" borderId="0" applyAlignment="1" pivotButton="0" quotePrefix="0" xfId="0">
      <alignment horizontal="center" vertical="center" wrapText="1"/>
    </xf>
    <xf numFmtId="2" fontId="1" fillId="0" borderId="54" applyAlignment="1" pivotButton="0" quotePrefix="0" xfId="0">
      <alignment horizontal="center" vertical="center" wrapText="1"/>
    </xf>
    <xf numFmtId="2" fontId="4" fillId="0" borderId="56" applyAlignment="1" pivotButton="0" quotePrefix="0" xfId="0">
      <alignment horizontal="center" vertical="center" wrapText="1"/>
    </xf>
    <xf numFmtId="0" fontId="5" fillId="0" borderId="57" pivotButton="0" quotePrefix="0" xfId="0"/>
    <xf numFmtId="0" fontId="5" fillId="0" borderId="58" pivotButton="0" quotePrefix="0" xfId="0"/>
    <xf numFmtId="0" fontId="2" fillId="2" borderId="27" applyAlignment="1" pivotButton="0" quotePrefix="0" xfId="0">
      <alignment horizontal="center" vertical="center" wrapText="1"/>
    </xf>
    <xf numFmtId="0" fontId="37" fillId="0" borderId="0" applyAlignment="1" pivotButton="0" quotePrefix="0" xfId="0">
      <alignment horizontal="left" vertical="center"/>
    </xf>
    <xf numFmtId="0" fontId="4" fillId="0" borderId="27" applyAlignment="1" pivotButton="0" quotePrefix="0" xfId="0">
      <alignment horizontal="center"/>
    </xf>
    <xf numFmtId="0" fontId="42" fillId="0" borderId="0" pivotButton="0" quotePrefix="0" xfId="0"/>
    <xf numFmtId="0" fontId="0" fillId="0" borderId="31" pivotButton="0" quotePrefix="0" xfId="0"/>
    <xf numFmtId="0" fontId="0" fillId="0" borderId="37" pivotButton="0" quotePrefix="0" xfId="0"/>
    <xf numFmtId="0" fontId="0" fillId="0" borderId="7" pivotButton="0" quotePrefix="0" xfId="0"/>
    <xf numFmtId="0" fontId="0" fillId="0" borderId="43" pivotButton="0" quotePrefix="0" xfId="0"/>
    <xf numFmtId="187" fontId="1" fillId="0" borderId="5" applyAlignment="1" pivotButton="0" quotePrefix="0" xfId="0">
      <alignment vertical="center"/>
    </xf>
    <xf numFmtId="0" fontId="4" fillId="3" borderId="5" applyAlignment="1" pivotButton="0" quotePrefix="0" xfId="0">
      <alignment horizontal="center"/>
    </xf>
    <xf numFmtId="0" fontId="1" fillId="4" borderId="27" applyAlignment="1" pivotButton="0" quotePrefix="0" xfId="0">
      <alignment horizontal="left" vertical="center" wrapText="1"/>
    </xf>
    <xf numFmtId="0" fontId="7" fillId="5" borderId="30" applyAlignment="1" pivotButton="0" quotePrefix="0" xfId="0">
      <alignment horizontal="left" vertical="top" wrapText="1"/>
    </xf>
    <xf numFmtId="0" fontId="0" fillId="0" borderId="30" pivotButton="0" quotePrefix="0" xfId="0"/>
    <xf numFmtId="0" fontId="1" fillId="0" borderId="5" applyAlignment="1" pivotButton="0" quotePrefix="0" xfId="0">
      <alignment vertical="top" wrapText="1"/>
    </xf>
    <xf numFmtId="0" fontId="8" fillId="0" borderId="5" applyAlignment="1" pivotButton="0" quotePrefix="0" xfId="0">
      <alignment vertical="top" wrapText="1"/>
    </xf>
    <xf numFmtId="0" fontId="38" fillId="15" borderId="82" applyAlignment="1" pivotButton="0" quotePrefix="0" xfId="0">
      <alignment horizontal="left" vertical="center" wrapText="1"/>
    </xf>
    <xf numFmtId="0" fontId="0" fillId="0" borderId="85" pivotButton="0" quotePrefix="0" xfId="0"/>
    <xf numFmtId="0" fontId="0" fillId="0" borderId="86" pivotButton="0" quotePrefix="0" xfId="0"/>
    <xf numFmtId="0" fontId="36" fillId="0" borderId="82" applyAlignment="1" pivotButton="0" quotePrefix="0" xfId="0">
      <alignment horizontal="left" vertical="center" wrapText="1"/>
    </xf>
    <xf numFmtId="0" fontId="39" fillId="0" borderId="82" applyAlignment="1" pivotButton="0" quotePrefix="0" xfId="0">
      <alignment horizontal="left" vertical="top" wrapText="1"/>
    </xf>
    <xf numFmtId="0" fontId="39" fillId="0" borderId="82" applyAlignment="1" pivotButton="0" quotePrefix="0" xfId="0">
      <alignment horizontal="left" vertical="center" wrapText="1"/>
    </xf>
    <xf numFmtId="0" fontId="27" fillId="0" borderId="0" pivotButton="0" quotePrefix="0" xfId="0"/>
    <xf numFmtId="0" fontId="35" fillId="0" borderId="27" applyAlignment="1" pivotButton="0" quotePrefix="0" xfId="0">
      <alignment vertical="top" wrapText="1"/>
    </xf>
    <xf numFmtId="0" fontId="40" fillId="15" borderId="82" applyAlignment="1" pivotButton="0" quotePrefix="0" xfId="0">
      <alignment horizontal="center" vertical="center" wrapText="1"/>
    </xf>
    <xf numFmtId="0" fontId="34" fillId="0" borderId="82" applyAlignment="1" pivotButton="0" quotePrefix="0" xfId="0">
      <alignment vertical="top" wrapText="1"/>
    </xf>
    <xf numFmtId="0" fontId="28" fillId="0" borderId="82" applyAlignment="1" pivotButton="0" quotePrefix="0" xfId="0">
      <alignment vertical="top" wrapText="1"/>
    </xf>
    <xf numFmtId="187" fontId="34" fillId="0" borderId="82" applyAlignment="1" pivotButton="0" quotePrefix="0" xfId="0">
      <alignment horizontal="right" vertical="top"/>
    </xf>
    <xf numFmtId="0" fontId="1" fillId="0" borderId="82" pivotButton="0" quotePrefix="0" xfId="0"/>
    <xf numFmtId="0" fontId="35" fillId="0" borderId="82" pivotButton="0" quotePrefix="0" xfId="0"/>
    <xf numFmtId="0" fontId="30" fillId="0" borderId="82" pivotButton="0" quotePrefix="0" xfId="0"/>
    <xf numFmtId="187" fontId="34" fillId="0" borderId="82" pivotButton="0" quotePrefix="0" xfId="0"/>
    <xf numFmtId="0" fontId="28" fillId="0" borderId="82" pivotButton="0" quotePrefix="0" xfId="0"/>
    <xf numFmtId="187" fontId="28" fillId="0" borderId="82" pivotButton="0" quotePrefix="0" xfId="0"/>
    <xf numFmtId="0" fontId="30" fillId="0" borderId="0" pivotButton="0" quotePrefix="0" xfId="0"/>
    <xf numFmtId="0" fontId="30" fillId="0" borderId="27" applyAlignment="1" pivotButton="0" quotePrefix="0" xfId="0">
      <alignment vertical="top" wrapText="1"/>
    </xf>
    <xf numFmtId="0" fontId="4" fillId="4" borderId="30" applyAlignment="1" pivotButton="0" quotePrefix="0" xfId="0">
      <alignment horizontal="center" vertical="center"/>
    </xf>
    <xf numFmtId="187" fontId="1" fillId="0" borderId="1" applyAlignment="1" pivotButton="0" quotePrefix="0" xfId="0">
      <alignment horizontal="left" vertical="center" wrapText="1"/>
    </xf>
    <xf numFmtId="187" fontId="1" fillId="0" borderId="5" applyAlignment="1" pivotButton="0" quotePrefix="0" xfId="0">
      <alignment vertical="center" wrapText="1"/>
    </xf>
    <xf numFmtId="187" fontId="1" fillId="0" borderId="5" applyAlignment="1" pivotButton="0" quotePrefix="0" xfId="0">
      <alignment horizontal="center" vertical="center" wrapText="1"/>
    </xf>
    <xf numFmtId="0" fontId="1" fillId="14" borderId="5" applyAlignment="1" pivotButton="0" quotePrefix="0" xfId="0">
      <alignment horizontal="center" vertical="center" wrapText="1"/>
    </xf>
    <xf numFmtId="0" fontId="1" fillId="14" borderId="5" applyAlignment="1" pivotButton="0" quotePrefix="0" xfId="0">
      <alignment vertical="center" wrapText="1"/>
    </xf>
    <xf numFmtId="1" fontId="1" fillId="14" borderId="5" applyAlignment="1" pivotButton="0" quotePrefix="0" xfId="0">
      <alignment horizontal="center" vertical="center" wrapText="1"/>
    </xf>
    <xf numFmtId="187" fontId="1" fillId="14" borderId="1" applyAlignment="1" pivotButton="0" quotePrefix="0" xfId="0">
      <alignment horizontal="left" vertical="center" wrapText="1"/>
    </xf>
    <xf numFmtId="187" fontId="1" fillId="14" borderId="5" applyAlignment="1" pivotButton="0" quotePrefix="0" xfId="0">
      <alignment vertical="center" wrapText="1"/>
    </xf>
    <xf numFmtId="187" fontId="1" fillId="14" borderId="5" applyAlignment="1" pivotButton="0" quotePrefix="0" xfId="0">
      <alignment horizontal="center" vertical="center" wrapText="1"/>
    </xf>
    <xf numFmtId="187" fontId="1" fillId="4" borderId="22" pivotButton="0" quotePrefix="0" xfId="0"/>
    <xf numFmtId="187" fontId="1" fillId="4" borderId="5" pivotButton="0" quotePrefix="0" xfId="0"/>
    <xf numFmtId="0" fontId="1" fillId="4" borderId="27" applyAlignment="1" pivotButton="0" quotePrefix="0" xfId="0">
      <alignment horizontal="left" vertical="top" wrapText="1"/>
    </xf>
    <xf numFmtId="0" fontId="4" fillId="4" borderId="27" applyAlignment="1" pivotButton="0" quotePrefix="0" xfId="0">
      <alignment horizontal="center"/>
    </xf>
    <xf numFmtId="0" fontId="1" fillId="4" borderId="30" applyAlignment="1" pivotButton="0" quotePrefix="0" xfId="0">
      <alignment horizontal="left" wrapText="1"/>
    </xf>
    <xf numFmtId="0" fontId="1" fillId="4" borderId="31" applyAlignment="1" pivotButton="0" quotePrefix="0" xfId="0">
      <alignment horizontal="left"/>
    </xf>
    <xf numFmtId="186" fontId="1" fillId="0" borderId="31" applyAlignment="1" pivotButton="0" quotePrefix="0" xfId="0">
      <alignment horizontal="left" wrapText="1"/>
    </xf>
    <xf numFmtId="0" fontId="10" fillId="4" borderId="18" applyAlignment="1" pivotButton="0" quotePrefix="0" xfId="0">
      <alignment horizontal="left"/>
    </xf>
    <xf numFmtId="0" fontId="4" fillId="4" borderId="27" applyAlignment="1" pivotButton="0" quotePrefix="0" xfId="0">
      <alignment horizontal="center" vertical="center"/>
    </xf>
    <xf numFmtId="0" fontId="0" fillId="0" borderId="50" pivotButton="0" quotePrefix="0" xfId="0"/>
    <xf numFmtId="0" fontId="0" fillId="0" borderId="47" pivotButton="0" quotePrefix="0" xfId="0"/>
    <xf numFmtId="0" fontId="0" fillId="0" borderId="38" pivotButton="0" quotePrefix="0" xfId="0"/>
    <xf numFmtId="187" fontId="1" fillId="0" borderId="4" applyAlignment="1" pivotButton="0" quotePrefix="0" xfId="0">
      <alignment horizontal="center" vertical="center" wrapText="1"/>
    </xf>
    <xf numFmtId="174" fontId="4" fillId="4" borderId="18" applyAlignment="1" pivotButton="0" quotePrefix="0" xfId="0">
      <alignment horizontal="center" vertical="center" wrapText="1"/>
    </xf>
    <xf numFmtId="0" fontId="4" fillId="6" borderId="5" applyAlignment="1" pivotButton="0" quotePrefix="0" xfId="0">
      <alignment horizontal="center" vertical="center" wrapText="1"/>
    </xf>
    <xf numFmtId="174" fontId="1" fillId="4" borderId="18" applyAlignment="1" pivotButton="0" quotePrefix="0" xfId="0">
      <alignment horizontal="center" vertical="center" wrapText="1"/>
    </xf>
    <xf numFmtId="187" fontId="1" fillId="0" borderId="8" applyAlignment="1" pivotButton="0" quotePrefix="0" xfId="0">
      <alignment horizontal="right" vertical="center"/>
    </xf>
    <xf numFmtId="187" fontId="1" fillId="0" borderId="5" applyAlignment="1" pivotButton="0" quotePrefix="0" xfId="0">
      <alignment horizontal="right" vertical="center"/>
    </xf>
    <xf numFmtId="0" fontId="4" fillId="6" borderId="5" applyAlignment="1" pivotButton="0" quotePrefix="0" xfId="0">
      <alignment horizontal="center" vertical="center"/>
    </xf>
    <xf numFmtId="0" fontId="0" fillId="0" borderId="63" pivotButton="0" quotePrefix="0" xfId="0"/>
    <xf numFmtId="0" fontId="37" fillId="0" borderId="0" pivotButton="0" quotePrefix="0" xfId="0"/>
    <xf numFmtId="0" fontId="32" fillId="12" borderId="82" applyAlignment="1" pivotButton="0" quotePrefix="0" xfId="0">
      <alignment horizontal="center" vertical="center" wrapText="1"/>
    </xf>
    <xf numFmtId="0" fontId="31" fillId="0" borderId="82" pivotButton="0" quotePrefix="0" xfId="0"/>
    <xf numFmtId="0" fontId="31" fillId="0" borderId="82" applyAlignment="1" pivotButton="0" quotePrefix="0" xfId="0">
      <alignment vertical="top" wrapText="1"/>
    </xf>
    <xf numFmtId="187" fontId="31" fillId="0" borderId="82" pivotButton="0" quotePrefix="0" xfId="0"/>
    <xf numFmtId="0" fontId="31" fillId="14" borderId="82" pivotButton="0" quotePrefix="0" xfId="0"/>
    <xf numFmtId="0" fontId="31" fillId="14" borderId="82" applyAlignment="1" pivotButton="0" quotePrefix="0" xfId="0">
      <alignment vertical="top" wrapText="1"/>
    </xf>
    <xf numFmtId="187" fontId="31" fillId="14" borderId="82" pivotButton="0" quotePrefix="0" xfId="0"/>
    <xf numFmtId="0" fontId="28" fillId="12" borderId="82" pivotButton="0" quotePrefix="0" xfId="0"/>
    <xf numFmtId="187" fontId="28" fillId="12" borderId="82" pivotButton="0" quotePrefix="0" xfId="0"/>
    <xf numFmtId="187" fontId="0" fillId="0" borderId="0" pivotButton="0" quotePrefix="0" xfId="0"/>
    <xf numFmtId="0" fontId="36" fillId="0" borderId="0" pivotButton="0" quotePrefix="0" xfId="0"/>
    <xf numFmtId="0" fontId="32" fillId="12" borderId="82" applyAlignment="1" pivotButton="0" quotePrefix="0" xfId="0">
      <alignment horizontal="center" wrapText="1"/>
    </xf>
    <xf numFmtId="0" fontId="32" fillId="0" borderId="82" pivotButton="0" quotePrefix="0" xfId="0"/>
    <xf numFmtId="187" fontId="32" fillId="0" borderId="82" pivotButton="0" quotePrefix="0" xfId="0"/>
    <xf numFmtId="0" fontId="35" fillId="0" borderId="0" pivotButton="0" quotePrefix="0" xfId="0"/>
    <xf numFmtId="0" fontId="32" fillId="12" borderId="82" applyAlignment="1" pivotButton="0" quotePrefix="0" xfId="0">
      <alignment horizontal="center"/>
    </xf>
    <xf numFmtId="182" fontId="31" fillId="0" borderId="82" pivotButton="0" quotePrefix="0" xfId="0"/>
    <xf numFmtId="0" fontId="12" fillId="4" borderId="27" applyAlignment="1" pivotButton="0" quotePrefix="0" xfId="0">
      <alignment horizontal="center" vertical="center"/>
    </xf>
    <xf numFmtId="0" fontId="12" fillId="4" borderId="38" applyAlignment="1" pivotButton="0" quotePrefix="0" xfId="0">
      <alignment horizontal="center" vertical="center"/>
    </xf>
    <xf numFmtId="0" fontId="1" fillId="4" borderId="5" applyAlignment="1" pivotButton="0" quotePrefix="0" xfId="0">
      <alignment vertical="top" wrapText="1"/>
    </xf>
    <xf numFmtId="0" fontId="1" fillId="4" borderId="39" applyAlignment="1" pivotButton="0" quotePrefix="0" xfId="0">
      <alignment vertical="top" wrapText="1"/>
    </xf>
    <xf numFmtId="0" fontId="11" fillId="4" borderId="39" applyAlignment="1" pivotButton="0" quotePrefix="0" xfId="0">
      <alignment vertical="top" wrapText="1"/>
    </xf>
    <xf numFmtId="187" fontId="1" fillId="4" borderId="37" applyAlignment="1" pivotButton="0" quotePrefix="0" xfId="0">
      <alignment horizontal="center" vertical="center" wrapText="1"/>
    </xf>
    <xf numFmtId="187" fontId="11" fillId="4" borderId="5" applyAlignment="1" pivotButton="0" quotePrefix="0" xfId="0">
      <alignment vertical="center" wrapText="1"/>
    </xf>
    <xf numFmtId="187" fontId="11" fillId="4" borderId="5" applyAlignment="1" pivotButton="0" quotePrefix="0" xfId="0">
      <alignment horizontal="center" vertical="center" wrapText="1"/>
    </xf>
    <xf numFmtId="0" fontId="11" fillId="4" borderId="5" applyAlignment="1" pivotButton="0" quotePrefix="0" xfId="0">
      <alignment vertical="top" wrapText="1"/>
    </xf>
    <xf numFmtId="0" fontId="11" fillId="4" borderId="22" applyAlignment="1" pivotButton="0" quotePrefix="0" xfId="0">
      <alignment vertical="top" wrapText="1"/>
    </xf>
    <xf numFmtId="187" fontId="1" fillId="4" borderId="31" applyAlignment="1" pivotButton="0" quotePrefix="0" xfId="0">
      <alignment horizontal="center" vertical="center" wrapText="1"/>
    </xf>
    <xf numFmtId="0" fontId="1" fillId="14" borderId="5" applyAlignment="1" pivotButton="0" quotePrefix="0" xfId="0">
      <alignment horizontal="left" vertical="center" wrapText="1"/>
    </xf>
    <xf numFmtId="0" fontId="11" fillId="14" borderId="22" applyAlignment="1" pivotButton="0" quotePrefix="0" xfId="0">
      <alignment horizontal="center" vertical="center" wrapText="1"/>
    </xf>
    <xf numFmtId="166" fontId="1" fillId="14" borderId="22" applyAlignment="1" pivotButton="0" quotePrefix="0" xfId="0">
      <alignment horizontal="center" vertical="center" wrapText="1"/>
    </xf>
    <xf numFmtId="166" fontId="1" fillId="14" borderId="5" applyAlignment="1" pivotButton="0" quotePrefix="0" xfId="0">
      <alignment horizontal="center" vertical="center" wrapText="1"/>
    </xf>
    <xf numFmtId="187" fontId="1" fillId="14" borderId="37" applyAlignment="1" pivotButton="0" quotePrefix="0" xfId="0">
      <alignment horizontal="center" vertical="center" wrapText="1"/>
    </xf>
    <xf numFmtId="187" fontId="11" fillId="14" borderId="5" applyAlignment="1" pivotButton="0" quotePrefix="0" xfId="0">
      <alignment vertical="center" wrapText="1"/>
    </xf>
    <xf numFmtId="187" fontId="11" fillId="14" borderId="5" applyAlignment="1" pivotButton="0" quotePrefix="0" xfId="0">
      <alignment horizontal="center" vertical="center" wrapText="1"/>
    </xf>
    <xf numFmtId="0" fontId="14" fillId="4" borderId="22" applyAlignment="1" pivotButton="0" quotePrefix="0" xfId="0">
      <alignment horizontal="center" vertical="center"/>
    </xf>
    <xf numFmtId="187" fontId="11" fillId="4" borderId="5" pivotButton="0" quotePrefix="0" xfId="0"/>
    <xf numFmtId="0" fontId="37" fillId="4" borderId="18" applyAlignment="1" pivotButton="0" quotePrefix="0" xfId="0">
      <alignment horizontal="left" vertical="center"/>
    </xf>
    <xf numFmtId="175" fontId="4" fillId="4" borderId="18" applyAlignment="1" pivotButton="0" quotePrefix="0" xfId="0">
      <alignment vertical="center"/>
    </xf>
    <xf numFmtId="0" fontId="40" fillId="16" borderId="82" applyAlignment="1" pivotButton="0" quotePrefix="0" xfId="0">
      <alignment horizontal="center" vertical="center" wrapText="1"/>
    </xf>
    <xf numFmtId="0" fontId="31" fillId="4" borderId="82" applyAlignment="1" pivotButton="0" quotePrefix="0" xfId="0">
      <alignment vertical="top" wrapText="1"/>
    </xf>
    <xf numFmtId="187" fontId="31" fillId="4" borderId="82" applyAlignment="1" pivotButton="0" quotePrefix="0" xfId="0">
      <alignment vertical="top" wrapText="1"/>
    </xf>
    <xf numFmtId="0" fontId="31" fillId="17" borderId="82" applyAlignment="1" pivotButton="0" quotePrefix="0" xfId="0">
      <alignment vertical="top" wrapText="1"/>
    </xf>
    <xf numFmtId="0" fontId="31" fillId="18" borderId="82" applyAlignment="1" pivotButton="0" quotePrefix="0" xfId="0">
      <alignment vertical="top" wrapText="1"/>
    </xf>
    <xf numFmtId="0" fontId="4" fillId="0" borderId="30" applyAlignment="1" pivotButton="0" quotePrefix="0" xfId="0">
      <alignment horizontal="center" vertical="center"/>
    </xf>
    <xf numFmtId="0" fontId="6" fillId="3" borderId="5" applyAlignment="1" pivotButton="0" quotePrefix="0" xfId="0">
      <alignment horizontal="center" vertical="center" wrapText="1"/>
    </xf>
    <xf numFmtId="187" fontId="1" fillId="0" borderId="5" applyAlignment="1" pivotButton="0" quotePrefix="0" xfId="0">
      <alignment horizontal="center" vertical="center"/>
    </xf>
    <xf numFmtId="187" fontId="1" fillId="0" borderId="5" applyAlignment="1" pivotButton="0" quotePrefix="0" xfId="0">
      <alignment horizontal="left" vertical="center"/>
    </xf>
    <xf numFmtId="0" fontId="15" fillId="0" borderId="5" applyAlignment="1" pivotButton="0" quotePrefix="0" xfId="0">
      <alignment vertical="top" wrapText="1"/>
    </xf>
    <xf numFmtId="187" fontId="1" fillId="0" borderId="5" pivotButton="0" quotePrefix="0" xfId="0"/>
    <xf numFmtId="0" fontId="15" fillId="14" borderId="5" applyAlignment="1" pivotButton="0" quotePrefix="0" xfId="0">
      <alignment horizontal="center" vertical="center" wrapText="1"/>
    </xf>
    <xf numFmtId="187" fontId="1" fillId="14" borderId="5" applyAlignment="1" pivotButton="0" quotePrefix="0" xfId="0">
      <alignment horizontal="left" vertical="center"/>
    </xf>
    <xf numFmtId="0" fontId="16" fillId="3" borderId="22" applyAlignment="1" pivotButton="0" quotePrefix="0" xfId="0">
      <alignment horizontal="center" vertical="center" wrapText="1"/>
    </xf>
    <xf numFmtId="187" fontId="4" fillId="0" borderId="5" applyAlignment="1" pivotButton="0" quotePrefix="0" xfId="0">
      <alignment horizontal="center" vertical="center" wrapText="1"/>
    </xf>
    <xf numFmtId="0" fontId="1" fillId="0" borderId="27" applyAlignment="1" pivotButton="0" quotePrefix="0" xfId="0">
      <alignment horizontal="left" vertical="center" wrapText="1"/>
    </xf>
    <xf numFmtId="187" fontId="31" fillId="0" borderId="82" applyAlignment="1" pivotButton="0" quotePrefix="0" xfId="0">
      <alignment vertical="top" wrapText="1"/>
    </xf>
    <xf numFmtId="0" fontId="4" fillId="0" borderId="41" applyAlignment="1" pivotButton="0" quotePrefix="0" xfId="0">
      <alignment horizontal="center" vertical="center"/>
    </xf>
    <xf numFmtId="0" fontId="0" fillId="0" borderId="41" pivotButton="0" quotePrefix="0" xfId="0"/>
    <xf numFmtId="0" fontId="17" fillId="3" borderId="5" applyAlignment="1" pivotButton="0" quotePrefix="0" xfId="0">
      <alignment horizontal="center" vertical="center"/>
    </xf>
    <xf numFmtId="0" fontId="18" fillId="0" borderId="5" applyAlignment="1" pivotButton="0" quotePrefix="0" xfId="0">
      <alignment vertical="top" wrapText="1"/>
    </xf>
    <xf numFmtId="0" fontId="18" fillId="0" borderId="8" applyAlignment="1" pivotButton="0" quotePrefix="0" xfId="0">
      <alignment vertical="top" wrapText="1"/>
    </xf>
    <xf numFmtId="187" fontId="18" fillId="0" borderId="8" applyAlignment="1" pivotButton="0" quotePrefix="0" xfId="0">
      <alignment vertical="center" wrapText="1"/>
    </xf>
    <xf numFmtId="187" fontId="18" fillId="0" borderId="5" applyAlignment="1" pivotButton="0" quotePrefix="0" xfId="0">
      <alignment horizontal="left" vertical="center" wrapText="1"/>
    </xf>
    <xf numFmtId="187" fontId="18" fillId="0" borderId="5" applyAlignment="1" pivotButton="0" quotePrefix="0" xfId="0">
      <alignment vertical="center" wrapText="1"/>
    </xf>
    <xf numFmtId="0" fontId="18" fillId="0" borderId="4" applyAlignment="1" pivotButton="0" quotePrefix="0" xfId="0">
      <alignment vertical="top" wrapText="1"/>
    </xf>
    <xf numFmtId="187" fontId="18" fillId="0" borderId="4" applyAlignment="1" pivotButton="0" quotePrefix="0" xfId="0">
      <alignment vertical="center" wrapText="1"/>
    </xf>
    <xf numFmtId="187" fontId="1" fillId="0" borderId="4" applyAlignment="1" pivotButton="0" quotePrefix="0" xfId="0">
      <alignment vertical="center"/>
    </xf>
    <xf numFmtId="0" fontId="18" fillId="14" borderId="4" applyAlignment="1" pivotButton="0" quotePrefix="0" xfId="0">
      <alignment vertical="center" wrapText="1"/>
    </xf>
    <xf numFmtId="187" fontId="18" fillId="14" borderId="4" applyAlignment="1" pivotButton="0" quotePrefix="0" xfId="0">
      <alignment vertical="center" wrapText="1"/>
    </xf>
    <xf numFmtId="187" fontId="1" fillId="14" borderId="5" applyAlignment="1" pivotButton="0" quotePrefix="0" xfId="0">
      <alignment vertical="center"/>
    </xf>
    <xf numFmtId="187" fontId="1" fillId="14" borderId="4" applyAlignment="1" pivotButton="0" quotePrefix="0" xfId="0">
      <alignment vertical="center"/>
    </xf>
    <xf numFmtId="187" fontId="1" fillId="14" borderId="5" applyAlignment="1" pivotButton="0" quotePrefix="0" xfId="0">
      <alignment horizontal="center" vertical="center"/>
    </xf>
    <xf numFmtId="0" fontId="19" fillId="3" borderId="5" applyAlignment="1" pivotButton="0" quotePrefix="0" xfId="0">
      <alignment horizontal="center" vertical="center"/>
    </xf>
    <xf numFmtId="0" fontId="4" fillId="0" borderId="27" applyAlignment="1" pivotButton="0" quotePrefix="0" xfId="0">
      <alignment horizontal="center" vertical="center"/>
    </xf>
    <xf numFmtId="0" fontId="0" fillId="0" borderId="62" pivotButton="0" quotePrefix="0" xfId="0"/>
    <xf numFmtId="176" fontId="1" fillId="0" borderId="5" applyAlignment="1" pivotButton="0" quotePrefix="0" xfId="0">
      <alignment horizontal="center" vertical="center"/>
    </xf>
    <xf numFmtId="177" fontId="1" fillId="0" borderId="5" applyAlignment="1" pivotButton="0" quotePrefix="0" xfId="0">
      <alignment horizontal="center" vertical="center"/>
    </xf>
    <xf numFmtId="178" fontId="1" fillId="0" borderId="5" applyAlignment="1" pivotButton="0" quotePrefix="0" xfId="0">
      <alignment horizontal="center" vertical="center" wrapText="1"/>
    </xf>
    <xf numFmtId="176" fontId="1" fillId="0" borderId="5" applyAlignment="1" pivotButton="0" quotePrefix="0" xfId="0">
      <alignment horizontal="center" vertical="center" wrapText="1"/>
    </xf>
    <xf numFmtId="0" fontId="19" fillId="3" borderId="5" applyAlignment="1" pivotButton="0" quotePrefix="0" xfId="0">
      <alignment horizontal="center"/>
    </xf>
    <xf numFmtId="179" fontId="1" fillId="0" borderId="0" pivotButton="0" quotePrefix="0" xfId="0"/>
    <xf numFmtId="180" fontId="1" fillId="0" borderId="0" pivotButton="0" quotePrefix="0" xfId="0"/>
    <xf numFmtId="181" fontId="1" fillId="0" borderId="0" pivotButton="0" quotePrefix="0" xfId="0"/>
    <xf numFmtId="0" fontId="4" fillId="0" borderId="38" applyAlignment="1" pivotButton="0" quotePrefix="0" xfId="0">
      <alignment horizontal="center" vertical="center"/>
    </xf>
    <xf numFmtId="165" fontId="4" fillId="3" borderId="5" applyAlignment="1" pivotButton="0" quotePrefix="0" xfId="0">
      <alignment horizontal="center" vertical="center" wrapText="1"/>
    </xf>
    <xf numFmtId="4" fontId="1" fillId="0" borderId="5" applyAlignment="1" pivotButton="0" quotePrefix="0" xfId="0">
      <alignment vertical="top" wrapText="1"/>
    </xf>
    <xf numFmtId="182" fontId="1" fillId="0" borderId="0" applyAlignment="1" pivotButton="0" quotePrefix="0" xfId="0">
      <alignment horizontal="center" vertical="center"/>
    </xf>
    <xf numFmtId="0" fontId="1" fillId="14" borderId="5" applyAlignment="1" pivotButton="0" quotePrefix="0" xfId="0">
      <alignment horizontal="center" vertical="center"/>
    </xf>
    <xf numFmtId="4" fontId="1" fillId="14" borderId="5" applyAlignment="1" pivotButton="0" quotePrefix="0" xfId="0">
      <alignment vertical="center" wrapText="1"/>
    </xf>
    <xf numFmtId="187" fontId="1" fillId="14" borderId="5" pivotButton="0" quotePrefix="0" xfId="0"/>
    <xf numFmtId="0" fontId="17" fillId="3" borderId="22" applyAlignment="1" pivotButton="0" quotePrefix="0" xfId="0">
      <alignment horizontal="center" vertical="center" wrapText="1"/>
    </xf>
    <xf numFmtId="0" fontId="9" fillId="0" borderId="5" applyAlignment="1" pivotButton="0" quotePrefix="0" xfId="0">
      <alignment horizontal="center" vertical="center"/>
    </xf>
    <xf numFmtId="0" fontId="12" fillId="0" borderId="41" applyAlignment="1" pivotButton="0" quotePrefix="0" xfId="0">
      <alignment horizontal="center" vertical="center"/>
    </xf>
    <xf numFmtId="0" fontId="11" fillId="0" borderId="5" applyAlignment="1" pivotButton="0" quotePrefix="0" xfId="0">
      <alignment vertical="top" wrapText="1"/>
    </xf>
    <xf numFmtId="187" fontId="11" fillId="0" borderId="5" applyAlignment="1" pivotButton="0" quotePrefix="0" xfId="0">
      <alignment wrapText="1"/>
    </xf>
    <xf numFmtId="187" fontId="11" fillId="0" borderId="5" pivotButton="0" quotePrefix="0" xfId="0"/>
    <xf numFmtId="187" fontId="11" fillId="0" borderId="5" applyAlignment="1" pivotButton="0" quotePrefix="0" xfId="0">
      <alignment horizontal="center"/>
    </xf>
    <xf numFmtId="187" fontId="4" fillId="0" borderId="5" applyAlignment="1" pivotButton="0" quotePrefix="0" xfId="0">
      <alignment vertical="center"/>
    </xf>
    <xf numFmtId="0" fontId="11" fillId="14" borderId="5" pivotButton="0" quotePrefix="0" xfId="0"/>
    <xf numFmtId="2" fontId="11" fillId="14" borderId="5" pivotButton="0" quotePrefix="0" xfId="0"/>
    <xf numFmtId="187" fontId="11" fillId="14" borderId="5" applyAlignment="1" pivotButton="0" quotePrefix="0" xfId="0">
      <alignment wrapText="1"/>
    </xf>
    <xf numFmtId="187" fontId="11" fillId="14" borderId="5" pivotButton="0" quotePrefix="0" xfId="0"/>
    <xf numFmtId="187" fontId="11" fillId="14" borderId="5" applyAlignment="1" pivotButton="0" quotePrefix="0" xfId="0">
      <alignment horizontal="center"/>
    </xf>
    <xf numFmtId="187" fontId="4" fillId="14" borderId="5" applyAlignment="1" pivotButton="0" quotePrefix="0" xfId="0">
      <alignment vertical="center"/>
    </xf>
    <xf numFmtId="187" fontId="11" fillId="0" borderId="34" pivotButton="0" quotePrefix="0" xfId="0"/>
    <xf numFmtId="187" fontId="11" fillId="0" borderId="1" pivotButton="0" quotePrefix="0" xfId="0"/>
    <xf numFmtId="0" fontId="4" fillId="4" borderId="38" applyAlignment="1" pivotButton="0" quotePrefix="0" xfId="0">
      <alignment horizontal="center" vertical="center"/>
    </xf>
    <xf numFmtId="187" fontId="11" fillId="4" borderId="5" applyAlignment="1" pivotButton="0" quotePrefix="0" xfId="0">
      <alignment horizontal="left" vertical="center" wrapText="1"/>
    </xf>
    <xf numFmtId="187" fontId="1" fillId="4" borderId="5" applyAlignment="1" pivotButton="0" quotePrefix="0" xfId="0">
      <alignment vertical="center"/>
    </xf>
    <xf numFmtId="0" fontId="1" fillId="14" borderId="5" applyAlignment="1" pivotButton="0" quotePrefix="0" xfId="0">
      <alignment vertical="center"/>
    </xf>
    <xf numFmtId="187" fontId="11" fillId="14" borderId="5" applyAlignment="1" pivotButton="0" quotePrefix="0" xfId="0">
      <alignment horizontal="left" vertical="center" wrapText="1"/>
    </xf>
    <xf numFmtId="0" fontId="4" fillId="4" borderId="5" applyAlignment="1" pivotButton="0" quotePrefix="0" xfId="0">
      <alignment horizontal="center" vertical="center"/>
    </xf>
    <xf numFmtId="187" fontId="4" fillId="4" borderId="5" applyAlignment="1" pivotButton="0" quotePrefix="0" xfId="0">
      <alignment vertical="center"/>
    </xf>
    <xf numFmtId="0" fontId="37" fillId="4" borderId="18" applyAlignment="1" pivotButton="0" quotePrefix="0" xfId="0">
      <alignment vertical="center"/>
    </xf>
    <xf numFmtId="0" fontId="4" fillId="3" borderId="39" applyAlignment="1" pivotButton="0" quotePrefix="0" xfId="0">
      <alignment horizontal="center" vertical="center"/>
    </xf>
    <xf numFmtId="0" fontId="21" fillId="3" borderId="22" applyAlignment="1" pivotButton="0" quotePrefix="0" xfId="0">
      <alignment horizontal="center" vertical="center"/>
    </xf>
    <xf numFmtId="0" fontId="16" fillId="4" borderId="27" pivotButton="0" quotePrefix="0" xfId="0"/>
    <xf numFmtId="0" fontId="37" fillId="4" borderId="18" pivotButton="0" quotePrefix="0" xfId="0"/>
    <xf numFmtId="172" fontId="1" fillId="4" borderId="5" applyAlignment="1" pivotButton="0" quotePrefix="0" xfId="0">
      <alignment vertical="top" wrapText="1"/>
    </xf>
    <xf numFmtId="0" fontId="13" fillId="0" borderId="5" applyAlignment="1" pivotButton="0" quotePrefix="0" xfId="0">
      <alignment vertical="top" wrapText="1"/>
    </xf>
    <xf numFmtId="187" fontId="1" fillId="4" borderId="5" applyAlignment="1" pivotButton="0" quotePrefix="0" xfId="0">
      <alignment horizontal="right" vertical="center"/>
    </xf>
    <xf numFmtId="172" fontId="1" fillId="14" borderId="5" applyAlignment="1" pivotButton="0" quotePrefix="0" xfId="0">
      <alignment horizontal="center" vertical="center" wrapText="1"/>
    </xf>
    <xf numFmtId="0" fontId="0" fillId="14" borderId="37" pivotButton="0" quotePrefix="0" xfId="0"/>
    <xf numFmtId="0" fontId="13" fillId="14" borderId="5" applyAlignment="1" pivotButton="0" quotePrefix="0" xfId="0">
      <alignment vertical="center" wrapText="1"/>
    </xf>
    <xf numFmtId="187" fontId="1" fillId="14" borderId="5" applyAlignment="1" pivotButton="0" quotePrefix="0" xfId="0">
      <alignment horizontal="right" vertical="center"/>
    </xf>
    <xf numFmtId="172" fontId="1" fillId="0" borderId="5" applyAlignment="1" pivotButton="0" quotePrefix="0" xfId="0">
      <alignment horizontal="center" vertical="center" wrapText="1"/>
    </xf>
    <xf numFmtId="172" fontId="1" fillId="4" borderId="39" applyAlignment="1" pivotButton="0" quotePrefix="0" xfId="0">
      <alignment horizontal="center" vertical="center" wrapText="1"/>
    </xf>
    <xf numFmtId="187" fontId="1" fillId="0" borderId="4" applyAlignment="1" pivotButton="0" quotePrefix="0" xfId="0">
      <alignment horizontal="right" vertical="center"/>
    </xf>
    <xf numFmtId="187" fontId="1" fillId="4" borderId="39" applyAlignment="1" pivotButton="0" quotePrefix="0" xfId="0">
      <alignment horizontal="right" vertical="center"/>
    </xf>
    <xf numFmtId="0" fontId="22" fillId="0" borderId="27" applyAlignment="1" pivotButton="0" quotePrefix="0" xfId="0">
      <alignment horizontal="left" wrapText="1"/>
    </xf>
    <xf numFmtId="0" fontId="22" fillId="0" borderId="27" applyAlignment="1" pivotButton="0" quotePrefix="0" xfId="0">
      <alignment horizontal="left" vertical="top" wrapText="1"/>
    </xf>
    <xf numFmtId="0" fontId="1" fillId="0" borderId="2" applyAlignment="1" pivotButton="0" quotePrefix="0" xfId="0">
      <alignment vertical="top" wrapText="1"/>
    </xf>
    <xf numFmtId="187" fontId="1" fillId="4" borderId="43" applyAlignment="1" pivotButton="0" quotePrefix="0" xfId="0">
      <alignment vertical="center"/>
    </xf>
    <xf numFmtId="0" fontId="1" fillId="14" borderId="2" applyAlignment="1" pivotButton="0" quotePrefix="0" xfId="0">
      <alignment vertical="center" wrapText="1"/>
    </xf>
    <xf numFmtId="187" fontId="1" fillId="14" borderId="43" applyAlignment="1" pivotButton="0" quotePrefix="0" xfId="0">
      <alignment vertical="center"/>
    </xf>
    <xf numFmtId="0" fontId="1" fillId="14" borderId="36" applyAlignment="1" pivotButton="0" quotePrefix="0" xfId="0">
      <alignment vertical="center" wrapText="1"/>
    </xf>
    <xf numFmtId="0" fontId="1" fillId="14" borderId="4" applyAlignment="1" pivotButton="0" quotePrefix="0" xfId="0">
      <alignment vertical="center" wrapText="1"/>
    </xf>
    <xf numFmtId="187" fontId="1" fillId="14" borderId="39" applyAlignment="1" pivotButton="0" quotePrefix="0" xfId="0">
      <alignment horizontal="right" vertical="center"/>
    </xf>
    <xf numFmtId="187" fontId="1" fillId="14" borderId="4" applyAlignment="1" pivotButton="0" quotePrefix="0" xfId="0">
      <alignment horizontal="right" vertical="center"/>
    </xf>
    <xf numFmtId="0" fontId="22" fillId="0" borderId="27" applyAlignment="1" pivotButton="0" quotePrefix="0" xfId="0">
      <alignment horizontal="left" vertical="center" wrapText="1"/>
    </xf>
    <xf numFmtId="0" fontId="1" fillId="14" borderId="1" applyAlignment="1" pivotButton="0" quotePrefix="0" xfId="0">
      <alignment horizontal="left" vertical="center" wrapText="1"/>
    </xf>
    <xf numFmtId="1" fontId="1" fillId="14" borderId="3" applyAlignment="1" pivotButton="0" quotePrefix="0" xfId="0">
      <alignment horizontal="center" vertical="center" wrapText="1"/>
    </xf>
    <xf numFmtId="178" fontId="1" fillId="14" borderId="5" applyAlignment="1" pivotButton="0" quotePrefix="0" xfId="0">
      <alignment horizontal="center" vertical="center"/>
    </xf>
    <xf numFmtId="183" fontId="23" fillId="3" borderId="5" applyAlignment="1" pivotButton="0" quotePrefix="0" xfId="0">
      <alignment horizontal="center" vertical="center" wrapText="1"/>
    </xf>
    <xf numFmtId="0" fontId="28" fillId="0" borderId="0" pivotButton="0" quotePrefix="0" xfId="0"/>
    <xf numFmtId="187" fontId="34" fillId="0" borderId="82" applyAlignment="1" pivotButton="0" quotePrefix="0" xfId="0">
      <alignment vertical="top" wrapText="1"/>
    </xf>
    <xf numFmtId="0" fontId="35" fillId="0" borderId="0" applyAlignment="1" pivotButton="0" quotePrefix="0" xfId="0">
      <alignment horizontal="left" vertical="top"/>
    </xf>
    <xf numFmtId="0" fontId="32" fillId="0" borderId="0" pivotButton="0" quotePrefix="0" xfId="0"/>
    <xf numFmtId="4" fontId="29" fillId="0" borderId="82" pivotButton="0" quotePrefix="0" xfId="0"/>
    <xf numFmtId="0" fontId="31" fillId="0" borderId="0" pivotButton="0" quotePrefix="0" xfId="0"/>
    <xf numFmtId="9" fontId="29" fillId="0" borderId="82" pivotButton="0" quotePrefix="0" xfId="0"/>
    <xf numFmtId="187" fontId="29" fillId="0" borderId="82" pivotButton="0" quotePrefix="0" xfId="0"/>
    <xf numFmtId="10" fontId="29" fillId="0" borderId="82" pivotButton="0" quotePrefix="0" xfId="0"/>
    <xf numFmtId="1" fontId="29" fillId="0" borderId="82" pivotButton="0" quotePrefix="0" xfId="0"/>
    <xf numFmtId="188" fontId="29" fillId="0" borderId="82" pivotButton="0" quotePrefix="0" xfId="0"/>
    <xf numFmtId="0" fontId="33" fillId="0" borderId="0" pivotButton="0" quotePrefix="0" xfId="0"/>
    <xf numFmtId="0" fontId="34" fillId="0" borderId="0" pivotButton="0" quotePrefix="0" xfId="0"/>
    <xf numFmtId="0" fontId="29" fillId="0" borderId="82" pivotButton="0" quotePrefix="0" xfId="0"/>
    <xf numFmtId="0" fontId="32" fillId="12" borderId="82" pivotButton="0" quotePrefix="0" xfId="0"/>
    <xf numFmtId="0" fontId="35" fillId="0" borderId="0" applyAlignment="1" pivotButton="0" quotePrefix="0" xfId="0">
      <alignment vertical="top" wrapText="1"/>
    </xf>
    <xf numFmtId="4" fontId="31" fillId="0" borderId="82" applyAlignment="1" pivotButton="0" quotePrefix="0" xfId="0">
      <alignment vertical="top" wrapText="1"/>
    </xf>
    <xf numFmtId="187" fontId="32" fillId="13" borderId="82" applyAlignment="1" pivotButton="0" quotePrefix="0" xfId="0">
      <alignment vertical="top" wrapText="1"/>
    </xf>
    <xf numFmtId="9" fontId="31" fillId="0" borderId="82" applyAlignment="1" pivotButton="0" quotePrefix="0" xfId="0">
      <alignment vertical="top" wrapText="1"/>
    </xf>
    <xf numFmtId="0" fontId="28" fillId="12" borderId="82" applyAlignment="1" pivotButton="0" quotePrefix="0" xfId="0">
      <alignment horizontal="center" vertical="center" wrapText="1"/>
    </xf>
    <xf numFmtId="0" fontId="29" fillId="0" borderId="82" applyAlignment="1" pivotButton="0" quotePrefix="0" xfId="0">
      <alignment vertical="top" wrapText="1"/>
    </xf>
    <xf numFmtId="187" fontId="29" fillId="0" borderId="82" applyAlignment="1" pivotButton="0" quotePrefix="0" xfId="0">
      <alignment vertical="top" wrapText="1"/>
    </xf>
    <xf numFmtId="0" fontId="34" fillId="0" borderId="82" pivotButton="0" quotePrefix="0" xfId="0"/>
    <xf numFmtId="187" fontId="28" fillId="13" borderId="0" pivotButton="0" quotePrefix="0" xfId="0"/>
    <xf numFmtId="0" fontId="28" fillId="13" borderId="82" applyAlignment="1" pivotButton="0" quotePrefix="0" xfId="0">
      <alignment horizontal="center" vertical="center" wrapText="1"/>
    </xf>
    <xf numFmtId="189" fontId="31" fillId="0" borderId="82" pivotButton="0" quotePrefix="0" xfId="0"/>
    <xf numFmtId="190" fontId="31" fillId="0" borderId="82" pivotButton="0" quotePrefix="0" xfId="0"/>
    <xf numFmtId="0" fontId="41" fillId="13" borderId="82" pivotButton="0" quotePrefix="0" xfId="0"/>
    <xf numFmtId="9" fontId="41" fillId="13" borderId="82" pivotButton="0" quotePrefix="0" xfId="0"/>
    <xf numFmtId="187" fontId="32" fillId="0" borderId="0" pivotButton="0" quotePrefix="0" xfId="0"/>
    <xf numFmtId="0" fontId="36" fillId="13" borderId="0" pivotButton="0" quotePrefix="0" xfId="0"/>
    <xf numFmtId="0" fontId="0" fillId="13" borderId="0" pivotButton="0" quotePrefix="0" xfId="0"/>
    <xf numFmtId="187" fontId="34" fillId="0" borderId="0" pivotButton="0" quotePrefix="0" xfId="0"/>
    <xf numFmtId="187" fontId="28" fillId="0" borderId="0" pivotButton="0" quotePrefix="0" xfId="0"/>
    <xf numFmtId="1" fontId="34" fillId="0" borderId="0" pivotButton="0" quotePrefix="0" xfId="0"/>
    <xf numFmtId="182" fontId="34" fillId="0" borderId="0" pivotButton="0" quotePrefix="0" xfId="0"/>
    <xf numFmtId="2" fontId="1" fillId="0" borderId="79" applyAlignment="1" pivotButton="0" quotePrefix="0" xfId="0">
      <alignment horizontal="center" vertical="center" wrapText="1"/>
    </xf>
    <xf numFmtId="0" fontId="0" fillId="0" borderId="52" pivotButton="0" quotePrefix="0" xfId="0"/>
    <xf numFmtId="0" fontId="0" fillId="0" borderId="53" pivotButton="0" quotePrefix="0" xfId="0"/>
    <xf numFmtId="2" fontId="4" fillId="0" borderId="80" applyAlignment="1" pivotButton="0" quotePrefix="0" xfId="0">
      <alignment horizontal="center" vertical="center" wrapText="1"/>
    </xf>
    <xf numFmtId="0" fontId="0" fillId="0" borderId="55" pivotButton="0" quotePrefix="0" xfId="0"/>
    <xf numFmtId="2" fontId="4" fillId="0" borderId="55" applyAlignment="1" pivotButton="0" quotePrefix="0" xfId="0">
      <alignment horizontal="center" vertical="center" wrapText="1"/>
    </xf>
    <xf numFmtId="2" fontId="1" fillId="0" borderId="80" applyAlignment="1" pivotButton="0" quotePrefix="0" xfId="0">
      <alignment horizontal="center" vertical="center" wrapText="1"/>
    </xf>
    <xf numFmtId="2" fontId="4" fillId="0" borderId="81" applyAlignment="1" pivotButton="0" quotePrefix="0" xfId="0">
      <alignment horizontal="center" vertical="center" wrapText="1"/>
    </xf>
    <xf numFmtId="0" fontId="0" fillId="0" borderId="57" pivotButton="0" quotePrefix="0" xfId="0"/>
    <xf numFmtId="0" fontId="0" fillId="0" borderId="58" pivotButton="0" quotePrefix="0" xfId="0"/>
    <xf numFmtId="0" fontId="1" fillId="0" borderId="65" applyAlignment="1" pivotButton="0" quotePrefix="0" xfId="0">
      <alignment horizontal="center"/>
    </xf>
    <xf numFmtId="0" fontId="0" fillId="0" borderId="65" pivotButton="0" quotePrefix="0" xfId="0"/>
    <xf numFmtId="0" fontId="1" fillId="0" borderId="31" applyAlignment="1" pivotButton="0" quotePrefix="0" xfId="0">
      <alignment horizontal="center"/>
    </xf>
    <xf numFmtId="0" fontId="4" fillId="10" borderId="63" applyAlignment="1" pivotButton="0" quotePrefix="0" xfId="0">
      <alignment horizontal="center" vertical="center"/>
    </xf>
    <xf numFmtId="185" fontId="4" fillId="11" borderId="37" applyAlignment="1" pivotButton="0" quotePrefix="0" xfId="0">
      <alignment horizontal="center" vertical="center"/>
    </xf>
    <xf numFmtId="43" fontId="1" fillId="0" borderId="5" applyAlignment="1" pivotButton="0" quotePrefix="0" xfId="0">
      <alignment vertical="center"/>
    </xf>
    <xf numFmtId="0" fontId="1" fillId="9" borderId="31" applyAlignment="1" pivotButton="0" quotePrefix="0" xfId="0">
      <alignment horizontal="left" vertical="center"/>
    </xf>
    <xf numFmtId="0" fontId="4" fillId="11" borderId="31" applyAlignment="1" pivotButton="0" quotePrefix="0" xfId="0">
      <alignment horizontal="left" vertical="center"/>
    </xf>
    <xf numFmtId="0" fontId="1" fillId="9" borderId="31" applyAlignment="1" pivotButton="0" quotePrefix="0" xfId="0">
      <alignment horizontal="center" vertical="center"/>
    </xf>
    <xf numFmtId="185" fontId="1" fillId="11" borderId="37" applyAlignment="1" pivotButton="0" quotePrefix="0" xfId="0">
      <alignment horizontal="center" vertical="center"/>
    </xf>
    <xf numFmtId="0" fontId="4" fillId="10" borderId="31" applyAlignment="1" pivotButton="0" quotePrefix="0" xfId="0">
      <alignment horizontal="center" vertical="center"/>
    </xf>
    <xf numFmtId="0" fontId="1" fillId="9" borderId="22" applyAlignment="1" pivotButton="0" quotePrefix="0" xfId="0">
      <alignment horizontal="left" vertical="center"/>
    </xf>
    <xf numFmtId="0" fontId="1" fillId="9" borderId="5" applyAlignment="1" pivotButton="0" quotePrefix="0" xfId="0">
      <alignment horizontal="left" vertical="center" wrapText="1"/>
    </xf>
    <xf numFmtId="0" fontId="1" fillId="9" borderId="30" applyAlignment="1" pivotButton="0" quotePrefix="0" xfId="0">
      <alignment horizontal="left" vertical="center"/>
    </xf>
    <xf numFmtId="0" fontId="4" fillId="9" borderId="63" applyAlignment="1" pivotButton="0" quotePrefix="0" xfId="0">
      <alignment horizontal="center" vertical="center"/>
    </xf>
    <xf numFmtId="183" fontId="4" fillId="0" borderId="0" applyAlignment="1" pivotButton="0" quotePrefix="0" xfId="0">
      <alignment horizontal="right"/>
    </xf>
    <xf numFmtId="183" fontId="4"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None</author>
    <author>motor_anexo3</author>
  </authors>
  <commentList>
    <comment ref="K7" authorId="0" shapeId="0">
      <text>
        <t>======
ID#AAACAA-MS10
Katerine Carrillo Castro    (2026-07-14 13:52:55)
Si hay más de una entidad incluya los datos discriminados. Si es necesario agregue columnas adicionales</t>
      </text>
    </comment>
    <comment ref="B9" authorId="0" shapeId="0">
      <text>
        <t>======
ID#AAACAA-MS14
Katerine Carrillo Castro    (2026-07-14 13:52:55)
Indique el cargo requerido para el proyecto.</t>
      </text>
    </comment>
    <comment ref="F9" authorId="0" shapeId="0">
      <text>
        <t>======
ID#AAACAA-MS18
En la justificación debe considerar lo siguiente    (2026-07-14 13:52:55)
-Nivel de formación académica: Indique el nivel de formación requerido por los participantes para el proyecto (bachiller / Técnico / Tecnólogo / Pregrado / Posgrado en la modalidad de: Especialización, Maestría, Doctorado o Posdoctorado). 
-Experiencia o conocimientos requeridos: indique la experiencia o conocimientos requeridos por los participantes para prestar los servicios profesionales conforme a las necesidades del proyecto. 
- Años de experiencia: indique el número de años de experiencia profesional requerida por los participantes para el proyecto, de acuerdo con las necesidades del mismo. 
- Funciones: especifique, de manera precisa y resumida, las funciones o actividades a desarrollar por cada uno de los participantes en el proyecto.</t>
      </text>
    </comment>
    <comment ref="I9" authorId="0" shapeId="0">
      <text>
        <t>======
ID#AAACAA-MS1w
Katerine Carrillo Castro    (2026-07-14 13:52:55)
Indique el tiempo de participación de cada participante en el proyecto, en semanas.</t>
      </text>
    </comment>
    <comment ref="J9" authorId="0" shapeId="0">
      <text>
        <t>======
ID#AAACAA-MS2E
Katerine Carrillo Castro    (2026-07-14 13:52:55)
indique el valor de la remuneración total por cada participante en el proyecto.</t>
      </text>
    </comment>
    <comment ref="B10" authorId="1" shapeId="0">
      <text>
        <t>TH-01 | OE1 · A1.1+A1.2+A1.3+A1.4+A1.5+A1.6 · P5 | meses 1–12 | precio: TDR_FIJO</t>
      </text>
    </comment>
    <comment ref="B11" authorId="1" shapeId="0">
      <text>
        <t>TH-02 | OE1 · A1.1+A1.2+A1.3+A1.4+A1.5+A1.6 · P5 | meses 13–24 | precio: TDR_FIJO</t>
      </text>
    </comment>
    <comment ref="B12" authorId="1" shapeId="0">
      <text>
        <t>TH-03 | OE1 · A1.1+A1.2+A1.3+A1.4+A1.5+A1.6 · P3+P2 | meses 1–24 | precio: TDR_FIJO</t>
      </text>
    </comment>
    <comment ref="B13" authorId="1" shapeId="0">
      <text>
        <t>TH-04 | OE1 · A1.1+A1.2+A1.3+A1.4+A1.5+A1.6 · P3 | meses 1–24 | precio: TDR_FIJO</t>
      </text>
    </comment>
    <comment ref="B14" authorId="1" shapeId="0">
      <text>
        <t>TH-05 | OE1 · A1.1+A1.2+A1.3+A1.4+A1.5+A1.6 · P4+P2 | meses 1–24 | precio: TDR_FIJO</t>
      </text>
    </comment>
    <comment ref="B15" authorId="1" shapeId="0">
      <text>
        <t>TH-06 | OE2 · A2.1+A2.2+A2.3+A2.4 · P6+P1 | meses 1–24 | precio: TABLA_OFICIAL</t>
      </text>
    </comment>
    <comment ref="B16" authorId="1" shapeId="0">
      <text>
        <t>TH-07 | OE3 · A3.1+A3.2+A3.3+A3.4 · P8 | meses 1–24 | precio: TABLA_OFICIAL</t>
      </text>
    </comment>
    <comment ref="B17" authorId="1" shapeId="0">
      <text>
        <t>TH-08 | OE1/OE2/OE3 · A1.8+A2.8+A3.6 · P1 | meses 1–24 | precio: TABLA_OFICIAL</t>
      </text>
    </comment>
    <comment ref="B18" authorId="1" shapeId="0">
      <text>
        <t>TH-09 | OE1 · A1.1+A1.2+A1.3+A1.4+A1.5+A1.6 · P1+P6 | meses 1–24 | precio: TABLA_OFICIAL</t>
      </text>
    </comment>
    <comment ref="B19" authorId="1" shapeId="0">
      <text>
        <t>TH-10 | OE2 · A2.1+A2.2+A2.3+A2.4 · P6 | meses 1–24 | precio: TABLA_OFICIAL</t>
      </text>
    </comment>
    <comment ref="B20" authorId="1" shapeId="0">
      <text>
        <t>TH-11 | OE2 · A2.1+A2.2+A2.3+A2.4 · P6 | meses 1–24 | precio: TABLA_OFICIAL</t>
      </text>
    </comment>
    <comment ref="B21" authorId="1" shapeId="0">
      <text>
        <t>TH-12 | OE2 · A2.1+A2.2+A2.3+A2.4 · P6+P1 | meses 1–24 | precio: TABLA_OFICIAL</t>
      </text>
    </comment>
    <comment ref="B22" authorId="1" shapeId="0">
      <text>
        <t>TH-13 | OE3 · A3.1+A3.2+A3.3+A3.4 · P8+P9 | meses 1–24 | precio: TABLA_OFICIAL</t>
      </text>
    </comment>
    <comment ref="B23" authorId="1" shapeId="0">
      <text>
        <t>TH-14 | OE2 · A2.1+A2.2+A2.3+A2.4 · P1+P6 | meses 1–24 | precio: TABLA_OFICIAL</t>
      </text>
    </comment>
    <comment ref="B24" authorId="1" shapeId="0">
      <text>
        <t>TH-15 | OE3 · A3.1+A3.2+A3.3+A3.4 · P7+P8 | meses 1–24 | precio: TABLA_OFICIAL</t>
      </text>
    </comment>
    <comment ref="B25" authorId="1" shapeId="0">
      <text>
        <t>TH-16 | OE3 · A3.1+A3.2+A3.3+A3.4 · P7+P9 | meses 1–24 | precio: TABLA_OFICIAL</t>
      </text>
    </comment>
    <comment ref="B26" authorId="1" shapeId="0">
      <text>
        <t>TH-23 | OE1/OE2/OE3 · A2.5+A2.6+A2.7+A1.7+A3.5 · P1+P6+P7 | meses 3–24 | precio: TABLA_OFICIAL</t>
      </text>
    </comment>
    <comment ref="B27" authorId="1" shapeId="0">
      <text>
        <t>TH-24 | OE1/OE2 · A2.6+A2.7+A1.7 · P1+P6 | meses 5–24 | precio: TABLA_OFICIAL</t>
      </text>
    </comment>
    <comment ref="B28" authorId="1" shapeId="0">
      <text>
        <t>TH-25 | OE1/OE2/OE3 · A2.5+A1.7+A3.5 · P1+P7 | meses 11–24 | precio: TABLA_OFICIAL</t>
      </text>
    </comment>
    <comment ref="B29" authorId="1" shapeId="0">
      <text>
        <t>TH-17 | OE1/OE2/OE3 · A1.8+A2.8+A3.6 · P1+P2 | meses 1–24 | precio: POR_COTIZAR</t>
      </text>
    </comment>
    <comment ref="B30" authorId="1" shapeId="0">
      <text>
        <t>TH-18 | OE1 · A1.1+A1.2+A1.3+A1.4+A1.5+A1.6 · P1+P2 | meses 1–24 | precio: POR_COTIZAR</t>
      </text>
    </comment>
    <comment ref="B31" authorId="1" shapeId="0">
      <text>
        <t>TH-19 | OE3 · A3.1+A3.2+A3.3+A3.4 · P7+P8 | meses 3–24 | precio: POR_COTIZAR</t>
      </text>
    </comment>
    <comment ref="B32" authorId="1" shapeId="0">
      <text>
        <t>TH-20 | OE3 · A3.1+A3.2+A3.3+A3.4 · P7+P8 | meses 3–24 | precio: POR_COTIZAR</t>
      </text>
    </comment>
    <comment ref="B33" authorId="1" shapeId="0">
      <text>
        <t>TH-21 | OE3 · A3.1+A3.2+A3.3+A3.4 · P7+P8 | meses 3–24 | precio: POR_COTIZAR</t>
      </text>
    </comment>
    <comment ref="B34" authorId="1" shapeId="0">
      <text>
        <t>TH-22 | OE1/OE3 · A1.1+A1.2+A1.4+A1.6+A3.3+A3.4 · P2+P9 | meses 2–24 | precio: POR_COTIZAR</t>
      </text>
    </comment>
    <comment ref="B35"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ADIC-01-1. RESUMEN, el flujo mensual, el cronograma y el flujo semanal se actualizan solos. Para quitar un ítem, deje en 0 su cantidad o su total (no elimine la fila).</t>
      </text>
    </comment>
    <comment ref="B36"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ADIC-01-2. RESUMEN, el flujo mensual, el cronograma y el flujo semanal se actualizan solos. Para quitar un ítem, deje en 0 su cantidad o su total (no elimine la fila).</t>
      </text>
    </comment>
    <comment ref="B37"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ADIC-01-3. RESUMEN, el flujo mensual, el cronograma y el flujo semanal se actualizan solos. Para quitar un ítem, deje en 0 su cantidad o su total (no elimine la fila).</t>
      </text>
    </comment>
  </commentList>
</comments>
</file>

<file path=xl/comments/comment2.xml><?xml version="1.0" encoding="utf-8"?>
<comments xmlns="http://schemas.openxmlformats.org/spreadsheetml/2006/main">
  <authors>
    <author>None</author>
    <author>motor_anexo3</author>
  </authors>
  <commentList>
    <comment ref="B10" authorId="0" shapeId="0">
      <text>
        <t>======
ID#AAACAA-MS2A
Katerine Carrillo Castro    (2026-07-14 13:52:55)
Descripción del equipo o software requerido.</t>
      </text>
    </comment>
    <comment ref="D10" authorId="0" shapeId="0">
      <text>
        <t>======
ID#AAACAA-MS2I
Katerine Carrillo Castro    (2026-07-14 13:52:55)
Justificación de la necesidad del equipo o software requerido para el proyecto. Esta justificación debe guardar relación con el alcance del proyecto y lo formulado en el documento técnico.</t>
      </text>
    </comment>
    <comment ref="B11" authorId="1" shapeId="0">
      <text>
        <t>EQ-01 | OE1/OE2 · A1.2+A2.3+A2.4 · P1+P6 | meses 4–19 | precio: POR_COTIZAR</t>
      </text>
    </comment>
    <comment ref="B12" authorId="1" shapeId="0">
      <text>
        <t>EQ-02 | OE1/OE2 · A1.2+A2.3+A2.4 · P1+P6 | meses 4–19 | precio: POR_COTIZAR</t>
      </text>
    </comment>
    <comment ref="B13" authorId="1" shapeId="0">
      <text>
        <t>EQ-03 | OE1 · A1.2 · P1 | meses 4–6 | precio: POR_COTIZAR</t>
      </text>
    </comment>
    <comment ref="B14" authorId="1" shapeId="0">
      <text>
        <t>EQ-04 | OE1/OE2 · A1.2+A2.3+A2.4 · P1+P6 | meses 4–19 | precio: POR_COTIZAR</t>
      </text>
    </comment>
    <comment ref="B15" authorId="1" shapeId="0">
      <text>
        <t>EQ-05 | OE1/OE2 · A1.2+A2.3+A2.4 · P1+P6 | meses 4–19 | precio: POR_COTIZAR</t>
      </text>
    </comment>
    <comment ref="B16" authorId="1" shapeId="0">
      <text>
        <t>EQ-06 | OE1/OE2 · A1.3+A2.3+A2.4 · P1+P6 | meses 6–19 | precio: POR_COTIZAR</t>
      </text>
    </comment>
    <comment ref="B17" authorId="1" shapeId="0">
      <text>
        <t>EQ-07 | OE1 · A1.2 · P1 | meses 4–6 | precio: POR_COTIZAR</t>
      </text>
    </comment>
    <comment ref="B18" authorId="1" shapeId="0">
      <text>
        <t>EQ-08 | OE1 · A1.4 · P1 | meses 10–12 | precio: POR_COTIZAR</t>
      </text>
    </comment>
    <comment ref="B19" authorId="1" shapeId="0">
      <text>
        <t>EQ-09 | OE1 · A1.3 · P1 | meses 6–10 | precio: POR_COTIZAR</t>
      </text>
    </comment>
    <comment ref="B20" authorId="1" shapeId="0">
      <text>
        <t>EQ-10 | OE2 · A2.2 · P6 | meses 4–6 | precio: POR_COTIZAR</t>
      </text>
    </comment>
    <comment ref="B21" authorId="1" shapeId="0">
      <text>
        <t>EQ-11 | OE2 · A2.2 · P6 | meses 4–6 | precio: POR_COTIZAR</t>
      </text>
    </comment>
    <comment ref="B22" authorId="1" shapeId="0">
      <text>
        <t>EQ-17 | OE2 · A2.6 · P6+P1 | meses 7–11 | precio: POR_COTIZAR</t>
      </text>
    </comment>
    <comment ref="B23" authorId="1" shapeId="0">
      <text>
        <t>EQ-18 | OE2 · A2.6 · P6+P1 | meses 7–11 | precio: POR_COTIZAR</t>
      </text>
    </comment>
    <comment ref="B24" authorId="1" shapeId="0">
      <text>
        <t>EQ-19 | OE2 · A2.6 · P6+P1 | meses 7–11 | precio: POR_COTIZAR</t>
      </text>
    </comment>
    <comment ref="B25" authorId="1" shapeId="0">
      <text>
        <t>EQ-20 | OE2 · A2.6 · P6+P1 | meses 7–11 | precio: POR_COTIZAR</t>
      </text>
    </comment>
    <comment ref="B26" authorId="1" shapeId="0">
      <text>
        <t>EQ-21 | OE2 · A2.6+A2.7 · P6+P1 | meses 7–17 | precio: POR_COTIZAR</t>
      </text>
    </comment>
    <comment ref="B27" authorId="1" shapeId="0">
      <text>
        <t>EQ-12 | OE1 · A1.1+A1.2+A1.3+A1.4+A1.5+A1.6 · P1 | meses 2–23 | precio: POR_COTIZAR</t>
      </text>
    </comment>
    <comment ref="B28" authorId="1" shapeId="0">
      <text>
        <t>EQ-13 | OE1 · A1.1+A1.3+A1.6 · P6 | meses 2–23 | precio: POR_COTIZAR</t>
      </text>
    </comment>
    <comment ref="B29" authorId="1" shapeId="0">
      <text>
        <t>EQ-22 | OE1/OE2/OE3 · A2.5+A2.6+A2.7+A1.7+A3.5 · P6+P1 | meses 2–24 | precio: POR_COTIZAR</t>
      </text>
    </comment>
    <comment ref="B30" authorId="1" shapeId="0">
      <text>
        <t>EQ-14 | OE1/OE2/OE3 · A1.1+A1.3+A2.3+A2.4+A3.2 · P1 | meses 2–24 | precio: POR_COTIZAR</t>
      </text>
    </comment>
    <comment ref="B31" authorId="1" shapeId="0">
      <text>
        <t>EQ-15 | OE1/OE2/OE3 · A1.1+A1.3+A2.3+A2.4+A3.2 · P1 | meses 2–24 | precio: POR_COTIZAR</t>
      </text>
    </comment>
    <comment ref="B32" authorId="1" shapeId="0">
      <text>
        <t>EQ-16 | OE1/OE2/OE3 · A1.1+A1.3+A2.3+A2.4+A3.2 · P1 | meses 2–24 | precio: POR_COTIZAR</t>
      </text>
    </comment>
    <comment ref="B33" authorId="1" shapeId="0">
      <text>
        <t>EQ-23 | OE1 · A1.2 · P1 | meses 4–6 | precio: POR_COTIZAR</t>
      </text>
    </comment>
    <comment ref="B34"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ADIC-02-1. RESUMEN, el flujo mensual, el cronograma y el flujo semanal se actualizan solos. Para quitar un ítem, deje en 0 su cantidad o su total (no elimine la fila).</t>
      </text>
    </comment>
    <comment ref="B35"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ADIC-02-2. RESUMEN, el flujo mensual, el cronograma y el flujo semanal se actualizan solos. Para quitar un ítem, deje en 0 su cantidad o su total (no elimine la fila).</t>
      </text>
    </comment>
    <comment ref="B36" authorId="1" shapeId="0">
      <text>
        <t>FILA RESERVADA para un ítem nuevo. Llene aquí la descripción, la cantidad, el valor unitario (o el total, según la hoja) y los aportes de contrapartida; luego, en la hoja FC1, asigne la actividad, el mes de inicio, el mes de fin y el perfil de pago del ítem ADIC-02-3. RESUMEN, el flujo mensual, el cronograma y el flujo semanal se actualizan solos. Para quitar un ítem, deje en 0 su cantidad o su total (no elimine la fila).</t>
      </text>
    </comment>
  </commentList>
</comments>
</file>

<file path=xl/comments/comment3.xml><?xml version="1.0" encoding="utf-8"?>
<comments xmlns="http://schemas.openxmlformats.org/spreadsheetml/2006/main">
  <authors>
    <author>motor_anexo3</author>
  </authors>
  <commentList>
    <comment ref="B12" authorId="0" shapeId="0">
      <text>
        <t>CA-01 | OE3 · A3.3 · P9+P8 | meses 17–20 | precio: POR_COTIZAR</t>
      </text>
    </comment>
    <comment ref="B13" authorId="0" shapeId="0">
      <text>
        <t>CA-02 | OE3 · A3.1 · P8 | meses 3–9 | precio: POR_COTIZAR</t>
      </text>
    </comment>
    <comment ref="B14" authorId="0" shapeId="0">
      <text>
        <t>CA-03 | OE3 · A3.2+A3.3+A3.4 · P8 | meses 12–24 | precio: POR_COTIZAR</t>
      </text>
    </comment>
    <comment ref="B15" authorId="0" shapeId="0">
      <text>
        <t>CA-04 | OE3 · A3.5 · P7+P9 | meses 21–24 | precio: POR_COTIZAR</t>
      </text>
    </comment>
    <comment ref="B16" authorId="0" shapeId="0">
      <text>
        <t>CA-05 | OE3 · A3.1+A3.2+A3.3+A3.4 · P6+P8 | meses 3–24 | precio: POR_COTIZAR</t>
      </text>
    </comment>
    <comment ref="B17"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ADIC-03-1. RESUMEN, el flujo mensual, el cronograma y el flujo semanal se actualizan solos. Para quitar un ítem, deje en 0 su cantidad o su total (no elimine la fila).</t>
      </text>
    </comment>
    <comment ref="B18"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ADIC-03-2. RESUMEN, el flujo mensual, el cronograma y el flujo semanal se actualizan solos. Para quitar un ítem, deje en 0 su cantidad o su total (no elimine la fila).</t>
      </text>
    </comment>
    <comment ref="B1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ADIC-03-3. RESUMEN, el flujo mensual, el cronograma y el flujo semanal se actualizan solos. Para quitar un ítem, deje en 0 su cantidad o su total (no elimine la fila).</t>
      </text>
    </comment>
  </commentList>
</comments>
</file>

<file path=xl/comments/comment4.xml><?xml version="1.0" encoding="utf-8"?>
<comments xmlns="http://schemas.openxmlformats.org/spreadsheetml/2006/main">
  <authors>
    <author>motor_anexo3</author>
  </authors>
  <commentList>
    <comment ref="B13" authorId="0" shapeId="0">
      <text>
        <t>ST-01 | OE1/OE2 · A1.3+A2.3+A2.4 · P1+P6 | meses 1–24 | precio: POR_COTIZAR</t>
      </text>
    </comment>
    <comment ref="B14" authorId="0" shapeId="0">
      <text>
        <t>ST-02 | OE1 · A1.3+A1.5+A1.6 · P1 | meses 6–23 | precio: POR_COTIZAR</t>
      </text>
    </comment>
    <comment ref="B15" authorId="0" shapeId="0">
      <text>
        <t>ST-03 | OE2 · A2.2+A2.4 · P6 | meses 6–19 | precio: POR_COTIZAR</t>
      </text>
    </comment>
    <comment ref="B16" authorId="0" shapeId="0">
      <text>
        <t>ST-04 | OE2 · A2.1 · P6 | meses 2–4 | precio: POR_COTIZAR</t>
      </text>
    </comment>
    <comment ref="B17" authorId="0" shapeId="0">
      <text>
        <t>ST-05 | OE1/OE3 · A1.4+A3.4 · P1+P9 | meses 10–24 | precio: POR_COTIZAR</t>
      </text>
    </comment>
    <comment ref="B18" authorId="0" shapeId="0">
      <text>
        <t>ST-06 | OE1 · A1.6 · P1 | meses 19–23 | precio: POR_COTIZAR</t>
      </text>
    </comment>
    <comment ref="B19" authorId="0" shapeId="0">
      <text>
        <t>ST-07 | OE1/OE2 · A1.3+A2.3+A2.4 · P1+P6 | meses 3–24 | precio: POR_COTIZAR</t>
      </text>
    </comment>
    <comment ref="B20" authorId="0" shapeId="0">
      <text>
        <t>ST-08 | OE1 · A1.7 · P1 | meses 14–23 | precio: POR_COTIZAR</t>
      </text>
    </comment>
    <comment ref="B21" authorId="0" shapeId="0">
      <text>
        <t>ST-09 | OE2 · A2.5+A2.7 · P1 | meses 2–17 | precio: POR_COTIZAR</t>
      </text>
    </comment>
    <comment ref="B22" authorId="0" shapeId="0">
      <text>
        <t>ST-10 | OE1/OE3 · A1.7+A3.5 · P1+P7 | meses 14–24 | precio: POR_COTIZAR</t>
      </text>
    </comment>
    <comment ref="B23" authorId="0" shapeId="0">
      <text>
        <t>ST-11 | OE2 · A2.5 · P6 | meses 2–6 | precio: POR_COTIZAR</t>
      </text>
    </comment>
    <comment ref="B24" authorId="0" shapeId="0">
      <text>
        <t>ST-12 | OE2/OE3 · A2.2+A2.7+A3.2 · P6+P8 | meses 4–22 | precio: POR_COTIZAR</t>
      </text>
    </comment>
    <comment ref="B25" authorId="0" shapeId="0">
      <text>
        <t>ST-13 | OE2 · A2.1+A2.2 · P6+P8 | meses 4–22 | precio: POR_COTIZAR</t>
      </text>
    </comment>
    <comment ref="B26" authorId="0" shapeId="0">
      <text>
        <t>ST-14 | OE2 · A2.2+A2.7 · P6+P8 | meses 4–22 | precio: POR_COTIZAR</t>
      </text>
    </comment>
    <comment ref="B27" authorId="0" shapeId="0">
      <text>
        <t>ST-15 | OE2 · A2.2+A2.7 · P6+P8 | meses 4–22 | precio: POR_COTIZAR</t>
      </text>
    </comment>
    <comment ref="B28" authorId="0" shapeId="0">
      <text>
        <t>ST-16 | OE2/OE3 · A2.2+A3.2 · P6+P8 | meses 4–22 | precio: POR_COTIZAR</t>
      </text>
    </comment>
    <comment ref="B29" authorId="0" shapeId="0">
      <text>
        <t>ST-17 | OE1/OE2 · A1.7+A2.7 · P6+P8 | meses 4–22 | precio: POR_COTIZAR</t>
      </text>
    </comment>
    <comment ref="B30" authorId="0" shapeId="0">
      <text>
        <t>ST-18 | OE3 · A3.1+A3.2 · P6+P8 | meses 4–22 | precio: POR_COTIZAR</t>
      </text>
    </comment>
    <comment ref="B31" authorId="0" shapeId="0">
      <text>
        <t>ST-19 | OE2/OE3 · A2.2+A3.4 · P6+P8 | meses 4–22 | precio: POR_COTIZAR</t>
      </text>
    </comment>
    <comment ref="B32" authorId="0" shapeId="0">
      <text>
        <t>ST-20 | OE2/OE3 · A2.2+A3.2 · P6+P8 | meses 4–22 | precio: POR_COTIZAR</t>
      </text>
    </comment>
    <comment ref="B33"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ADIC-04-1. RESUMEN, el flujo mensual, el cronograma y el flujo semanal se actualizan solos. Para quitar un ítem, deje en 0 su cantidad o su total (no elimine la fila).</t>
      </text>
    </comment>
    <comment ref="B34"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ADIC-04-2. RESUMEN, el flujo mensual, el cronograma y el flujo semanal se actualizan solos. Para quitar un ítem, deje en 0 su cantidad o su total (no elimine la fila).</t>
      </text>
    </comment>
    <comment ref="B35"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ADIC-04-3. RESUMEN, el flujo mensual, el cronograma y el flujo semanal se actualizan solos. Para quitar un ítem, deje en 0 su cantidad o su total (no elimine la fila).</t>
      </text>
    </comment>
  </commentList>
</comments>
</file>

<file path=xl/comments/comment5.xml><?xml version="1.0" encoding="utf-8"?>
<comments xmlns="http://schemas.openxmlformats.org/spreadsheetml/2006/main">
  <authors>
    <author>motor_anexo3</author>
  </authors>
  <commentList>
    <comment ref="B12" authorId="0" shapeId="0">
      <text>
        <t>MA-01 | OE1 · A1.3+A1.6 · P1 | meses 6–23 | precio: POR_COTIZAR</t>
      </text>
    </comment>
    <comment ref="B13" authorId="0" shapeId="0">
      <text>
        <t>MA-02 | OE1 · A1.2+A1.3 · P1 | meses 4–10 | precio: POR_COTIZAR</t>
      </text>
    </comment>
    <comment ref="B14" authorId="0" shapeId="0">
      <text>
        <t>MA-03 | OE1/OE2 · A1.2+A2.3+A2.4 · P6 | meses 4–19 | precio: POR_COTIZAR</t>
      </text>
    </comment>
    <comment ref="B15" authorId="0" shapeId="0">
      <text>
        <t>MA-04 | OE3 · A3.1 · P8 | meses 3–9 | precio: POR_COTIZAR</t>
      </text>
    </comment>
    <comment ref="B16" authorId="0" shapeId="0">
      <text>
        <t>MA-05 | OE1/OE2 · A1.3+A2.3+A2.4 · P1 | meses 6–19 | precio: POR_COTIZAR</t>
      </text>
    </comment>
    <comment ref="B17" authorId="0" shapeId="0">
      <text>
        <t>MA-06 | OE2 · A2.3+A2.4 · P6 | meses 12–19 | precio: POR_COTIZAR</t>
      </text>
    </comment>
    <comment ref="B18" authorId="0" shapeId="0">
      <text>
        <t>MA-07 | OE1 · A1.7 · P1 | meses 14–23 | precio: POR_COTIZAR</t>
      </text>
    </comment>
    <comment ref="B1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ADIC-05-1. RESUMEN, el flujo mensual, el cronograma y el flujo semanal se actualizan solos. Para quitar un ítem, deje en 0 su cantidad o su total (no elimine la fila).</t>
      </text>
    </comment>
    <comment ref="B2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ADIC-05-2. RESUMEN, el flujo mensual, el cronograma y el flujo semanal se actualizan solos. Para quitar un ítem, deje en 0 su cantidad o su total (no elimine la fila).</t>
      </text>
    </comment>
    <comment ref="B2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ADIC-05-3. RESUMEN, el flujo mensual, el cronograma y el flujo semanal se actualizan solos. Para quitar un ítem, deje en 0 su cantidad o su total (no elimine la fila).</t>
      </text>
    </comment>
  </commentList>
</comments>
</file>

<file path=xl/comments/comment6.xml><?xml version="1.0" encoding="utf-8"?>
<comments xmlns="http://schemas.openxmlformats.org/spreadsheetml/2006/main">
  <authors>
    <author>motor_anexo3</author>
  </authors>
  <commentList>
    <comment ref="B10" authorId="0" shapeId="0">
      <text>
        <t>PD-01 | OE3 · A3.2+A3.3 · P8+P7 | meses 12–20 | precio: POR_COTIZAR</t>
      </text>
    </comment>
    <comment ref="B11" authorId="0" shapeId="0">
      <text>
        <t>PD-02 | OE1 · A1.1+A1.2 · P7 | meses 2–4 | precio: POR_COTIZAR</t>
      </text>
    </comment>
    <comment ref="B12" authorId="0" shapeId="0">
      <text>
        <t>PD-03 | OE1 · A1.6 · P2 | meses 19–23 | precio: POR_COTIZAR</t>
      </text>
    </comment>
    <comment ref="B13" authorId="0" shapeId="0">
      <text>
        <t>PD-04 | OE3 · A3.4 · P7 | meses 23–24 | precio: POR_COTIZAR</t>
      </text>
    </comment>
    <comment ref="B14" authorId="0" shapeId="0">
      <text>
        <t>PD-05 | OE3 · A3.2+A3.4 · P8 | meses 12–24 | precio: POR_COTIZAR</t>
      </text>
    </comment>
    <comment ref="B15" authorId="0" shapeId="0">
      <text>
        <t>PD-06 | OE3 · A3.5 · P7 | meses 21–24 | precio: POR_COTIZAR</t>
      </text>
    </comment>
    <comment ref="B16"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ADIC-06-1. RESUMEN, el flujo mensual, el cronograma y el flujo semanal se actualizan solos. Para quitar un ítem, deje en 0 su cantidad o su total (no elimine la fila).</t>
      </text>
    </comment>
    <comment ref="B17"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ADIC-06-2. RESUMEN, el flujo mensual, el cronograma y el flujo semanal se actualizan solos. Para quitar un ítem, deje en 0 su cantidad o su total (no elimine la fila).</t>
      </text>
    </comment>
    <comment ref="B18"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ADIC-06-3. RESUMEN, el flujo mensual, el cronograma y el flujo semanal se actualizan solos. Para quitar un ítem, deje en 0 su cantidad o su total (no elimine la fila).</t>
      </text>
    </comment>
  </commentList>
</comments>
</file>

<file path=xl/comments/comment7.xml><?xml version="1.0" encoding="utf-8"?>
<comments xmlns="http://schemas.openxmlformats.org/spreadsheetml/2006/main">
  <authors>
    <author>motor_anexo3</author>
  </authors>
  <commentList>
    <comment ref="B11" authorId="0" shapeId="0">
      <text>
        <t>IN-01 | OE1/OE2 · A1.3+A2.3+A2.4 · P6 | meses 6–19 | precio: POR_COTIZAR</t>
      </text>
    </comment>
    <comment ref="B12"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ADIC-07-1. RESUMEN, el flujo mensual, el cronograma y el flujo semanal se actualizan solos. Para quitar un ítem, deje en 0 su cantidad o su total (no elimine la fila).</t>
      </text>
    </comment>
    <comment ref="B13"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ADIC-07-2. RESUMEN, el flujo mensual, el cronograma y el flujo semanal se actualizan solos. Para quitar un ítem, deje en 0 su cantidad o su total (no elimine la fila).</t>
      </text>
    </comment>
    <comment ref="B14"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ADIC-07-3. RESUMEN, el flujo mensual, el cronograma y el flujo semanal se actualizan solos. Para quitar un ítem, deje en 0 su cantidad o su total (no elimine la fila).</t>
      </text>
    </comment>
  </commentList>
</comments>
</file>

<file path=xl/comments/comment8.xml><?xml version="1.0" encoding="utf-8"?>
<comments xmlns="http://schemas.openxmlformats.org/spreadsheetml/2006/main">
  <authors>
    <author>motor_anexo3</author>
  </authors>
  <commentList>
    <comment ref="B10" authorId="0" shapeId="0">
      <text>
        <t>VI-01 | OE1/OE2/OE3 · A1.3+A2.3+A2.4 · P6+P8 | meses 3–20 | precio: POR_COTIZAR</t>
      </text>
    </comment>
    <comment ref="B11" authorId="0" shapeId="0">
      <text>
        <t>VI-02 | OE1/OE2/OE3 · A1.3+A2.3+A2.4 · P6+P8 | meses 3–20 | precio: TABLA_OFICIAL</t>
      </text>
    </comment>
    <comment ref="B12" authorId="0" shapeId="0">
      <text>
        <t>VI-03 | OE1/OE2/OE3 · A1.3+A2.3+A2.4 · P6+P8 | meses 3–20 | precio: POR_COTIZAR</t>
      </text>
    </comment>
    <comment ref="B13" authorId="0" shapeId="0">
      <text>
        <t>VI-04 | OE3 · A3.4 · P2+P8 | meses 23–24 | precio: POR_COTIZAR</t>
      </text>
    </comment>
    <comment ref="B14" authorId="0" shapeId="0">
      <text>
        <t>VI-06 | OE1/OE3 · A1.7+A3.5 · P1+P7 | meses 14–24 | precio: POR_COTIZAR</t>
      </text>
    </comment>
    <comment ref="B15" authorId="0" shapeId="0">
      <text>
        <t>VI-07 | OE1/OE3 · A1.7+A3.5 · P1+P7 | meses 14–24 | precio: TABLA_OFICIAL</t>
      </text>
    </comment>
    <comment ref="B16" authorId="0" shapeId="0">
      <text>
        <t>VI-08 | OE1/OE3 · A1.7+A3.5 · P1+P7 | meses 14–24 | precio: POR_COTIZAR</t>
      </text>
    </comment>
    <comment ref="B17" authorId="0" shapeId="0">
      <text>
        <t>VI-05 | OE2 · A2.3+A2.4 · P6 | meses 12–19 | precio: POR_COTIZAR</t>
      </text>
    </comment>
    <comment ref="B18"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ADIC-08-1. RESUMEN, el flujo mensual, el cronograma y el flujo semanal se actualizan solos. Para quitar un ítem, deje en 0 su cantidad o su total (no elimine la fila).</t>
      </text>
    </comment>
    <comment ref="B1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ADIC-08-2. RESUMEN, el flujo mensual, el cronograma y el flujo semanal se actualizan solos. Para quitar un ítem, deje en 0 su cantidad o su total (no elimine la fila).</t>
      </text>
    </comment>
    <comment ref="B2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ADIC-08-3. RESUMEN, el flujo mensual, el cronograma y el flujo semanal se actualizan solos. Para quitar un ítem, deje en 0 su cantidad o su total (no elimine la fila).</t>
      </text>
    </comment>
  </commentList>
</comments>
</file>

<file path=xl/comments/comment9.xml><?xml version="1.0" encoding="utf-8"?>
<comments xmlns="http://schemas.openxmlformats.org/spreadsheetml/2006/main">
  <authors>
    <author>motor_anexo3</author>
  </authors>
  <commentList>
    <comment ref="B8" authorId="0" shapeId="0">
      <text>
        <t>AD-01 | OE1/OE2/OE3 · A1.8+A2.8+A3.6 · P1+P2+P3+P4+P5+P6+P7+P8+P9 | meses 1–24 | precio: POR_COTIZAR</t>
      </text>
    </comment>
    <comment ref="B9"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ADIC-09-1. RESUMEN, el flujo mensual, el cronograma y el flujo semanal se actualizan solos. Para quitar un ítem, deje en 0 su cantidad o su total (no elimine la fila).</t>
      </text>
    </comment>
    <comment ref="B1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ADIC-09-2. RESUMEN, el flujo mensual, el cronograma y el flujo semanal se actualizan solos. Para quitar un ítem, deje en 0 su cantidad o su total (no elimine la fila).</t>
      </text>
    </comment>
    <comment ref="B1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ADIC-09-3. RESUMEN, el flujo mensual, el cronograma y el flujo semanal se actualizan solos. Para quitar un ítem, deje en 0 su cantidad o su total (no elimine la fila).</t>
      </text>
    </comment>
  </commentList>
</comments>
</file>

<file path=xl/comments/comment10.xml><?xml version="1.0" encoding="utf-8"?>
<comments xmlns="http://schemas.openxmlformats.org/spreadsheetml/2006/main">
  <authors>
    <author>motor_anexo3</author>
  </authors>
  <commentList>
    <comment ref="B9" authorId="0" shapeId="0">
      <text>
        <t>SE-01 | OE1/OE2/OE3 · A1.8+A2.8+A3.6 · P1+P2+P3+P4+P5+P6+P7+P8+P9 | meses 1–24 | precio: POR_COTIZAR</t>
      </text>
    </comment>
    <comment ref="B1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ADIC-10-1. RESUMEN, el flujo mensual, el cronograma y el flujo semanal se actualizan solos. Para quitar un ítem, deje en 0 su cantidad o su total (no elimine la fila).</t>
      </text>
    </comment>
    <comment ref="B1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ADIC-10-2. RESUMEN, el flujo mensual, el cronograma y el flujo semanal se actualizan solos. Para quitar un ítem, deje en 0 su cantidad o su total (no elimine la fila).</t>
      </text>
    </comment>
    <comment ref="B12"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ADIC-10-3. RESUMEN, el flujo mensual, el cronograma y el flujo semanal se actualizan solos. Para quitar un ítem, deje en 0 su cantidad o su total (no elimine la fila).</t>
      </text>
    </comment>
  </commentList>
</comments>
</file>

<file path=xl/comments/comment11.xml><?xml version="1.0" encoding="utf-8"?>
<comments xmlns="http://schemas.openxmlformats.org/spreadsheetml/2006/main">
  <authors>
    <author>motor_anexo3</author>
  </authors>
  <commentList>
    <comment ref="B10"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ADIC-11-1. RESUMEN, el flujo mensual, el cronograma y el flujo semanal se actualizan solos. Para quitar un ítem, deje en 0 su cantidad o su total (no elimine la fila).</t>
      </text>
    </comment>
    <comment ref="B11"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ADIC-11-2. RESUMEN, el flujo mensual, el cronograma y el flujo semanal se actualizan solos. Para quitar un ítem, deje en 0 su cantidad o su total (no elimine la fila).</t>
      </text>
    </comment>
    <comment ref="B12" authorId="0" shapeId="0">
      <text>
        <t>FILA RESERVADA para un ítem nuevo. Llene aquí la descripción, la cantidad, el valor unitario (o el total, según la hoja) y los aportes de contrapartida; luego, en la hoja FC1, asigne la actividad, el mes de inicio, el mes de fin y el perfil de pago del ítem ADIC-11-3. RESUMEN, el flujo mensual, el cronograma y el flujo semanal se actualizan solos. Para quitar un ítem, deje en 0 su cantidad o su total (no elimine la fila).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_rels/drawing3.xml.rels><Relationships xmlns="http://schemas.openxmlformats.org/package/2006/relationships"><Relationship Type="http://schemas.openxmlformats.org/officeDocument/2006/relationships/image" Target="/xl/media/image1.png" Id="rId1"/></Relationships>
</file>

<file path=xl/drawings/_rels/drawing4.xml.rels><Relationships xmlns="http://schemas.openxmlformats.org/package/2006/relationships"><Relationship Type="http://schemas.openxmlformats.org/officeDocument/2006/relationships/image" Target="/xl/media/image1.png" Id="rId1"/></Relationships>
</file>

<file path=xl/drawings/_rels/drawing5.xml.rels><Relationships xmlns="http://schemas.openxmlformats.org/package/2006/relationships"><Relationship Type="http://schemas.openxmlformats.org/officeDocument/2006/relationships/image" Target="/xl/media/image1.png" Id="rId1"/></Relationships>
</file>

<file path=xl/drawings/_rels/drawing6.xml.rels><Relationships xmlns="http://schemas.openxmlformats.org/package/2006/relationships"><Relationship Type="http://schemas.openxmlformats.org/officeDocument/2006/relationships/image" Target="/xl/media/image1.png" Id="rId1"/></Relationships>
</file>

<file path=xl/drawings/_rels/drawing7.xml.rels><Relationships xmlns="http://schemas.openxmlformats.org/package/2006/relationships"><Relationship Type="http://schemas.openxmlformats.org/officeDocument/2006/relationships/image" Target="/xl/media/image1.png" Id="rId1"/></Relationships>
</file>

<file path=xl/drawings/_rels/drawing8.xml.rels><Relationships xmlns="http://schemas.openxmlformats.org/package/2006/relationships"><Relationship Type="http://schemas.openxmlformats.org/officeDocument/2006/relationships/image" Target="/xl/media/image1.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png" Id="rId1"/></Relationships>
</file>

<file path=xl/drawings/_rels/drawing11.xml.rels><Relationships xmlns="http://schemas.openxmlformats.org/package/2006/relationships"><Relationship Type="http://schemas.openxmlformats.org/officeDocument/2006/relationships/image" Target="/xl/media/image1.png" Id="rId1"/></Relationships>
</file>

<file path=xl/drawings/_rels/drawing12.xml.rels><Relationships xmlns="http://schemas.openxmlformats.org/package/2006/relationships"><Relationship Type="http://schemas.openxmlformats.org/officeDocument/2006/relationships/image" Target="/xl/media/image1.png" Id="rId1"/></Relationships>
</file>

<file path=xl/drawings/_rels/drawing13.xml.rels><Relationships xmlns="http://schemas.openxmlformats.org/package/2006/relationships"><Relationship Type="http://schemas.openxmlformats.org/officeDocument/2006/relationships/image" Target="/xl/media/image1.png" Id="rId1"/></Relationships>
</file>

<file path=xl/drawings/_rels/drawing14.xml.rels><Relationships xmlns="http://schemas.openxmlformats.org/package/2006/relationships"><Relationship Type="http://schemas.openxmlformats.org/officeDocument/2006/relationships/image" Target="/xl/media/image1.png" Id="rId1"/></Relationships>
</file>

<file path=xl/drawings/_rels/drawing15.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228600</colOff>
      <row>0</row>
      <rowOff>171450</rowOff>
    </from>
    <ext cx="3457575" cy="866775"/>
    <pic>
      <nvPicPr>
        <cNvPr id="2"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923925</colOff>
      <row>1</row>
      <rowOff>76200</rowOff>
    </from>
    <ext cx="7143750" cy="7048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2</col>
      <colOff>2047875</colOff>
      <row>1</row>
      <rowOff>76200</rowOff>
    </from>
    <ext cx="6867525"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1</col>
      <colOff>571500</colOff>
      <row>0</row>
      <rowOff>133350</rowOff>
    </from>
    <ext cx="7915275"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1</col>
      <colOff>419100</colOff>
      <row>0</row>
      <rowOff>19050</rowOff>
    </from>
    <ext cx="7515225"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0</col>
      <colOff>742950</colOff>
      <row>1</row>
      <rowOff>142875</rowOff>
    </from>
    <ext cx="9877425" cy="109537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7.xml><?xml version="1.0" encoding="utf-8"?>
<wsDr xmlns="http://schemas.openxmlformats.org/drawingml/2006/spreadsheetDrawing">
  <oneCellAnchor>
    <from>
      <col>3</col>
      <colOff>2305050</colOff>
      <row>1</row>
      <rowOff>57150</rowOff>
    </from>
    <ext cx="6896100"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8.xml><?xml version="1.0" encoding="utf-8"?>
<wsDr xmlns="http://schemas.openxmlformats.org/drawingml/2006/spreadsheetDrawing">
  <oneCellAnchor>
    <from>
      <col>2</col>
      <colOff>523875</colOff>
      <row>1</row>
      <rowOff>171450</rowOff>
    </from>
    <ext cx="7486650" cy="8763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9.xml><?xml version="1.0" encoding="utf-8"?>
<wsDr xmlns="http://schemas.openxmlformats.org/drawingml/2006/spreadsheetDrawing">
  <oneCellAnchor>
    <from>
      <col>1</col>
      <colOff>1114425</colOff>
      <row>1</row>
      <rowOff>171450</rowOff>
    </from>
    <ext cx="6810375" cy="657225"/>
    <pic>
      <nvPicPr>
        <cNvPr id="2"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0.xml><?xml version="1.0" encoding="utf-8"?>
<wsDr xmlns="http://schemas.openxmlformats.org/drawingml/2006/spreadsheetDrawing">
  <oneCellAnchor>
    <from>
      <col>1</col>
      <colOff>361950</colOff>
      <row>2</row>
      <rowOff>180975</rowOff>
    </from>
    <ext cx="6858000"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1.xml><?xml version="1.0" encoding="utf-8"?>
<wsDr xmlns="http://schemas.openxmlformats.org/drawingml/2006/spreadsheetDrawing">
  <oneCellAnchor>
    <from>
      <col>0</col>
      <colOff>704850</colOff>
      <row>1</row>
      <rowOff>19050</rowOff>
    </from>
    <ext cx="9201150" cy="9525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2.xml><?xml version="1.0" encoding="utf-8"?>
<wsDr xmlns="http://schemas.openxmlformats.org/drawingml/2006/spreadsheetDrawing">
  <oneCellAnchor>
    <from>
      <col>1</col>
      <colOff>76200</colOff>
      <row>1</row>
      <rowOff>19050</rowOff>
    </from>
    <ext cx="6858000"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3.xml><?xml version="1.0" encoding="utf-8"?>
<wsDr xmlns="http://schemas.openxmlformats.org/drawingml/2006/spreadsheetDrawing">
  <oneCellAnchor>
    <from>
      <col>1</col>
      <colOff>76200</colOff>
      <row>1</row>
      <rowOff>0</rowOff>
    </from>
    <ext cx="6848475" cy="7334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4.xml><?xml version="1.0" encoding="utf-8"?>
<wsDr xmlns="http://schemas.openxmlformats.org/drawingml/2006/spreadsheetDrawing">
  <oneCellAnchor>
    <from>
      <col>1</col>
      <colOff>28575</colOff>
      <row>1</row>
      <rowOff>152400</rowOff>
    </from>
    <ext cx="6867525" cy="7239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15.xml><?xml version="1.0" encoding="utf-8"?>
<wsDr xmlns="http://schemas.openxmlformats.org/drawingml/2006/spreadsheetDrawing">
  <oneCellAnchor>
    <from>
      <col>1</col>
      <colOff>76200</colOff>
      <row>0</row>
      <rowOff>57150</rowOff>
    </from>
    <ext cx="6858000" cy="5524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drawing" Target="/xl/drawings/drawing13.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4.xml.rels><Relationships xmlns="http://schemas.openxmlformats.org/package/2006/relationships"><Relationship Type="http://schemas.openxmlformats.org/officeDocument/2006/relationships/drawing" Target="/xl/drawings/drawing15.xml" Id="rId1"/></Relationships>
</file>

<file path=xl/worksheets/sheet1.xml><?xml version="1.0" encoding="utf-8"?>
<worksheet xmlns="http://schemas.openxmlformats.org/spreadsheetml/2006/main">
  <sheetPr>
    <tabColor rgb="FFFFFFFF"/>
    <outlinePr summaryBelow="1" summaryRight="1"/>
    <pageSetUpPr/>
  </sheetPr>
  <dimension ref="A1:AF240"/>
  <sheetViews>
    <sheetView showGridLines="0" tabSelected="1" workbookViewId="0">
      <selection activeCell="H2" sqref="H2"/>
    </sheetView>
  </sheetViews>
  <sheetFormatPr baseColWidth="10" defaultColWidth="12.58203125" defaultRowHeight="15" customHeight="1"/>
  <cols>
    <col width="3.5" customWidth="1" style="336" min="1" max="1"/>
    <col width="8" customWidth="1" style="336" min="2" max="2"/>
    <col width="37.33203125" customWidth="1" style="336" min="3" max="3"/>
    <col width="13" customWidth="1" style="336" min="4" max="4"/>
    <col width="18.75" customWidth="1" style="336" min="5" max="5"/>
    <col width="13" customWidth="1" style="336" min="6" max="6"/>
    <col width="18.75" customWidth="1" style="336" min="7" max="7"/>
    <col width="13" customWidth="1" style="336" min="8" max="8"/>
    <col width="18.75" customWidth="1" style="336" min="9" max="9"/>
    <col width="13" customWidth="1" style="336" min="10" max="11"/>
    <col width="18.75" customWidth="1" style="336" min="11" max="11"/>
    <col width="13" customWidth="1" style="336" min="12" max="24"/>
    <col width="18.75" customWidth="1" style="336" min="13" max="13"/>
    <col width="27.25" customWidth="1" style="336" min="14" max="14"/>
    <col width="18.25" customWidth="1" style="336" min="15" max="15"/>
    <col width="89.5" customWidth="1" style="336" min="16" max="16"/>
    <col width="15.5" customWidth="1" style="336" min="17" max="17"/>
    <col width="10" customWidth="1" style="336" min="18" max="18"/>
    <col width="9.33203125" customWidth="1" style="336" min="20" max="20"/>
    <col width="12.5" customWidth="1" style="336" min="25" max="26"/>
    <col width="12.5" customWidth="1" style="336" min="33" max="33"/>
  </cols>
  <sheetData>
    <row r="1" ht="14.5" customHeight="1" s="336">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8.5" customHeight="1" s="336">
      <c r="A2" s="1" t="n"/>
      <c r="B2" s="1" t="n"/>
      <c r="C2" s="1" t="n"/>
      <c r="D2" s="1" t="n"/>
      <c r="E2" s="446" t="inlineStr">
        <is>
          <t>CONVOCATORIA DE EMERGENCIA PARA LA RECUPERACIÓN Y GENERACIÓN DE CAPACIDADES TRANSFORMADORAS, EN EL MARCO DEL DECRETO 1414 DE 17 DE SEPTIEMBRE DE 2026.
 ANEXO 3. PRESUPUESTO</t>
        </is>
      </c>
      <c r="F2" s="1" t="n"/>
      <c r="G2" s="446" t="n"/>
      <c r="H2" s="1" t="n"/>
      <c r="I2" s="446" t="n"/>
      <c r="J2" s="1" t="n"/>
      <c r="K2" s="446" t="n"/>
      <c r="L2" s="1" t="n"/>
      <c r="M2" s="446" t="n"/>
      <c r="P2" s="1" t="n"/>
      <c r="Q2" s="2" t="n"/>
      <c r="R2" s="1" t="n"/>
      <c r="S2" s="1" t="n"/>
      <c r="T2" s="1" t="n"/>
      <c r="U2" s="1" t="n"/>
      <c r="V2" s="1" t="n"/>
      <c r="W2" s="1" t="n"/>
      <c r="X2" s="1" t="n"/>
      <c r="Y2" s="1" t="n"/>
      <c r="Z2" s="1" t="n"/>
      <c r="AA2" s="1" t="n"/>
      <c r="AB2" s="1" t="n"/>
      <c r="AC2" s="1" t="n"/>
      <c r="AD2" s="1" t="n"/>
      <c r="AE2" s="1" t="n"/>
      <c r="AF2" s="1" t="n"/>
    </row>
    <row r="3" ht="14.5" customHeight="1" s="336">
      <c r="A3" s="1" t="n"/>
      <c r="B3" s="1" t="n"/>
      <c r="C3" s="1" t="n"/>
      <c r="D3" s="1" t="n"/>
      <c r="F3" s="1" t="n"/>
      <c r="H3" s="1" t="n"/>
      <c r="J3" s="1" t="n"/>
      <c r="L3" s="1" t="n"/>
      <c r="P3" s="1" t="n"/>
      <c r="Q3" s="2" t="n"/>
      <c r="R3" s="1" t="n"/>
      <c r="S3" s="1" t="n"/>
      <c r="T3" s="1" t="n"/>
      <c r="U3" s="1" t="n"/>
      <c r="V3" s="1" t="n"/>
      <c r="W3" s="1" t="n"/>
      <c r="X3" s="1" t="n"/>
      <c r="Y3" s="1" t="n"/>
      <c r="Z3" s="1" t="n"/>
      <c r="AA3" s="1" t="n"/>
      <c r="AB3" s="1" t="n"/>
      <c r="AC3" s="1" t="n"/>
      <c r="AD3" s="1" t="n"/>
      <c r="AE3" s="1" t="n"/>
      <c r="AF3" s="1" t="n"/>
    </row>
    <row r="4" ht="22.5" customHeight="1" s="336">
      <c r="A4" s="1" t="n"/>
      <c r="B4" s="447" t="inlineStr">
        <is>
          <t>Código de registro SIGP: 143329 · Implementación de una red IoT híbrida Edge-Cloud y gemelo digital para la gestión anticipada del riesgo por material particulado posterremoto</t>
        </is>
      </c>
      <c r="C4" s="1" t="n"/>
      <c r="D4" s="1" t="n"/>
      <c r="F4" s="1" t="n"/>
      <c r="H4" s="1" t="n"/>
      <c r="J4" s="1" t="n"/>
      <c r="L4" s="1" t="n"/>
      <c r="P4" s="1" t="n"/>
      <c r="Q4" s="2" t="n"/>
      <c r="R4" s="1" t="n"/>
      <c r="S4" s="1" t="n"/>
      <c r="T4" s="1" t="n"/>
      <c r="U4" s="1" t="n"/>
      <c r="V4" s="1" t="n"/>
      <c r="W4" s="1" t="n"/>
      <c r="X4" s="1" t="n"/>
      <c r="Y4" s="1" t="n"/>
      <c r="Z4" s="1" t="n"/>
      <c r="AA4" s="1" t="n"/>
      <c r="AB4" s="1" t="n"/>
      <c r="AC4" s="1" t="n"/>
      <c r="AD4" s="1" t="n"/>
      <c r="AE4" s="1" t="n"/>
      <c r="AF4" s="1" t="n"/>
    </row>
    <row r="5" ht="22.5" customHeight="1" s="336">
      <c r="A5" s="1" t="n"/>
      <c r="B5" s="1" t="n"/>
      <c r="C5" s="1" t="n"/>
      <c r="D5" s="1" t="n"/>
      <c r="E5" s="1" t="n"/>
      <c r="F5" s="1" t="n"/>
      <c r="G5" s="1" t="n"/>
      <c r="H5" s="1" t="n"/>
      <c r="I5" s="1" t="n"/>
      <c r="J5" s="1" t="n"/>
      <c r="K5" s="1" t="n"/>
      <c r="L5" s="1" t="n"/>
      <c r="M5" s="1" t="n"/>
      <c r="N5" s="1" t="n"/>
      <c r="O5" s="1" t="n"/>
      <c r="P5" s="1" t="n"/>
      <c r="Q5" s="2" t="n"/>
      <c r="R5" s="1" t="n"/>
      <c r="S5" s="1" t="n"/>
      <c r="T5" s="1" t="n"/>
      <c r="U5" s="1" t="n"/>
      <c r="V5" s="1" t="n"/>
      <c r="W5" s="1" t="n"/>
      <c r="X5" s="1" t="n"/>
      <c r="Y5" s="1" t="n"/>
      <c r="Z5" s="1" t="n"/>
      <c r="AA5" s="1" t="n"/>
      <c r="AB5" s="1" t="n"/>
      <c r="AC5" s="1" t="n"/>
      <c r="AD5" s="1" t="n"/>
      <c r="AE5" s="1" t="n"/>
      <c r="AF5" s="1" t="n"/>
    </row>
    <row r="6" ht="22.5" customHeight="1" s="336">
      <c r="A6" s="1" t="n"/>
      <c r="B6" s="1" t="n"/>
      <c r="C6" s="448" t="inlineStr">
        <is>
          <t>RESUMEN DEL PRESUPUESTO</t>
        </is>
      </c>
      <c r="P6" s="1" t="n"/>
      <c r="Q6" s="1" t="n"/>
      <c r="R6" s="1" t="n"/>
      <c r="S6" s="1" t="n"/>
      <c r="T6" s="1" t="n"/>
      <c r="U6" s="1" t="n"/>
      <c r="V6" s="1" t="n"/>
      <c r="W6" s="1" t="n"/>
      <c r="X6" s="1" t="n"/>
      <c r="Y6" s="1" t="n"/>
      <c r="Z6" s="1" t="n"/>
      <c r="AA6" s="1" t="n"/>
      <c r="AB6" s="1" t="n"/>
      <c r="AC6" s="1" t="n"/>
      <c r="AD6" s="1" t="n"/>
      <c r="AE6" s="1" t="n"/>
      <c r="AF6" s="1" t="n"/>
    </row>
    <row r="7" ht="14.5" customHeight="1" s="336">
      <c r="A7" s="1" t="n"/>
      <c r="B7" s="449" t="inlineStr">
        <is>
          <t>Cuadro guía de entidades, actividades y montos a ejecutar: fila 50 de esta hoja (debajo de la firma).</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row>
    <row r="8" ht="14.5" customHeight="1" s="336">
      <c r="A8" s="1" t="n"/>
      <c r="B8" s="3" t="inlineStr">
        <is>
          <t>RESUMEN</t>
        </is>
      </c>
      <c r="C8" s="450" t="n"/>
      <c r="D8" s="450" t="n"/>
      <c r="E8" s="450" t="n"/>
      <c r="F8" s="450" t="n"/>
      <c r="G8" s="450" t="n"/>
      <c r="H8" s="450" t="n"/>
      <c r="I8" s="450" t="n"/>
      <c r="J8" s="450" t="n"/>
      <c r="K8" s="450" t="n"/>
      <c r="L8" s="450" t="n"/>
      <c r="M8" s="450" t="n"/>
      <c r="N8" s="450" t="n"/>
      <c r="O8" s="451" t="n"/>
      <c r="P8" s="1" t="n"/>
      <c r="Q8" s="1" t="n"/>
      <c r="R8" s="1" t="n"/>
      <c r="S8" s="1" t="n"/>
      <c r="T8" s="1" t="n"/>
      <c r="U8" s="1" t="n"/>
      <c r="V8" s="1" t="n"/>
      <c r="W8" s="1" t="n"/>
      <c r="X8" s="1" t="n"/>
      <c r="Y8" s="1" t="n"/>
      <c r="Z8" s="1" t="n"/>
      <c r="AA8" s="1" t="n"/>
      <c r="AB8" s="1" t="n"/>
      <c r="AC8" s="1" t="n"/>
      <c r="AD8" s="1" t="n"/>
      <c r="AE8" s="1" t="n"/>
      <c r="AF8" s="1" t="n"/>
    </row>
    <row r="9" ht="15" customHeight="1" s="336">
      <c r="A9" s="1" t="n"/>
      <c r="B9" s="3" t="inlineStr">
        <is>
          <t>Item</t>
        </is>
      </c>
      <c r="C9" s="3" t="inlineStr">
        <is>
          <t>Rubro</t>
        </is>
      </c>
      <c r="D9" s="3" t="inlineStr">
        <is>
          <t>CONTRAPARTIDA</t>
        </is>
      </c>
      <c r="E9" s="450" t="n"/>
      <c r="F9" s="3" t="n"/>
      <c r="G9" s="450" t="n"/>
      <c r="H9" s="3" t="n"/>
      <c r="I9" s="450" t="n"/>
      <c r="J9" s="3" t="n"/>
      <c r="K9" s="450" t="n"/>
      <c r="L9" s="3" t="n"/>
      <c r="M9" s="450" t="n"/>
      <c r="N9" s="3" t="inlineStr">
        <is>
          <t>SGR</t>
        </is>
      </c>
      <c r="O9" s="3" t="inlineStr">
        <is>
          <t>TOTAL</t>
        </is>
      </c>
      <c r="P9" s="1" t="n"/>
      <c r="Q9" s="1" t="n"/>
      <c r="R9" s="1" t="n"/>
      <c r="S9" s="1" t="n"/>
      <c r="T9" s="1" t="n"/>
      <c r="U9" s="1" t="n"/>
      <c r="V9" s="1" t="n"/>
      <c r="W9" s="1" t="n"/>
      <c r="X9" s="1" t="n"/>
      <c r="Y9" s="1" t="n"/>
      <c r="Z9" s="1" t="n"/>
      <c r="AA9" s="1" t="n"/>
      <c r="AB9" s="1" t="n"/>
      <c r="AC9" s="1" t="n"/>
      <c r="AD9" s="1" t="n"/>
      <c r="AE9" s="1" t="n"/>
      <c r="AF9" s="1" t="n"/>
    </row>
    <row r="10" ht="72" customHeight="1" s="336">
      <c r="A10" s="1" t="n"/>
      <c r="B10" s="452" t="n"/>
      <c r="C10" s="452" t="n"/>
      <c r="D10" s="88" t="inlineStr">
        <is>
          <t>Entidad 1 – Universidad Santo Tomás de Colombia, sede Villavicencio — entidad proponente y ejecutora</t>
        </is>
      </c>
      <c r="E10" s="451" t="n"/>
      <c r="F10" s="88" t="inlineStr">
        <is>
          <t>Entidad 2 – Municipio de Manizales (Caldas)</t>
        </is>
      </c>
      <c r="G10" s="451" t="n"/>
      <c r="H10" s="88" t="inlineStr">
        <is>
          <t>Entidad 3 – Municipio de Calarcá (Quindío)</t>
        </is>
      </c>
      <c r="I10" s="451" t="n"/>
      <c r="J10" s="88" t="inlineStr">
        <is>
          <t>Entidad 4 – Avanciencia — oficina de transferencia de resultados de investigación (OTRI) [razón social y NIT por diligenciar]</t>
        </is>
      </c>
      <c r="K10" s="451" t="n"/>
      <c r="L10" s="88" t="inlineStr">
        <is>
          <t>Entidad 5 – Gestión y Medio Ambiente — aliado tecnológico [razón social y NIT por diligenciar]</t>
        </is>
      </c>
      <c r="M10" s="451" t="n"/>
      <c r="N10" s="4" t="inlineStr">
        <is>
          <t xml:space="preserve">Relacione los rubros con cargo a la asignación para la CTeI del SGR </t>
        </is>
      </c>
      <c r="O10" s="452" t="n"/>
      <c r="P10" s="1" t="n"/>
      <c r="Q10" s="1" t="n"/>
      <c r="R10" s="1" t="n"/>
      <c r="S10" s="1" t="n"/>
      <c r="T10" s="1" t="n"/>
      <c r="U10" s="1" t="n"/>
      <c r="V10" s="1" t="n"/>
      <c r="W10" s="1" t="n"/>
      <c r="X10" s="1" t="n"/>
      <c r="Y10" s="1" t="n"/>
      <c r="Z10" s="1" t="n"/>
      <c r="AA10" s="1" t="n"/>
      <c r="AB10" s="1" t="n"/>
      <c r="AC10" s="1" t="n"/>
      <c r="AD10" s="1" t="n"/>
      <c r="AE10" s="1" t="n"/>
      <c r="AF10" s="1" t="n"/>
    </row>
    <row r="11" ht="14.5" customHeight="1" s="336">
      <c r="A11" s="1" t="n"/>
      <c r="B11" s="453" t="n"/>
      <c r="C11" s="453" t="n"/>
      <c r="D11" s="3" t="inlineStr">
        <is>
          <t>Especie</t>
        </is>
      </c>
      <c r="E11" s="3" t="inlineStr">
        <is>
          <t>Efectivo</t>
        </is>
      </c>
      <c r="F11" s="3" t="inlineStr">
        <is>
          <t>Especie</t>
        </is>
      </c>
      <c r="G11" s="3" t="inlineStr">
        <is>
          <t>Efectivo</t>
        </is>
      </c>
      <c r="H11" s="3" t="inlineStr">
        <is>
          <t>Especie</t>
        </is>
      </c>
      <c r="I11" s="3" t="inlineStr">
        <is>
          <t>Efectivo</t>
        </is>
      </c>
      <c r="J11" s="3" t="inlineStr">
        <is>
          <t>Especie</t>
        </is>
      </c>
      <c r="K11" s="3" t="inlineStr">
        <is>
          <t>Efectivo</t>
        </is>
      </c>
      <c r="L11" s="3" t="inlineStr">
        <is>
          <t>Especie</t>
        </is>
      </c>
      <c r="M11" s="3" t="inlineStr">
        <is>
          <t>Efectivo</t>
        </is>
      </c>
      <c r="N11" s="3" t="inlineStr">
        <is>
          <t>Efectivo</t>
        </is>
      </c>
      <c r="O11" s="453" t="n"/>
      <c r="P11" s="1" t="n"/>
      <c r="Q11" s="1" t="n"/>
      <c r="R11" s="1" t="n"/>
      <c r="S11" s="1" t="n"/>
      <c r="T11" s="1" t="n"/>
      <c r="U11" s="1" t="n"/>
      <c r="V11" s="1" t="n"/>
      <c r="W11" s="1" t="n"/>
      <c r="X11" s="1" t="n"/>
      <c r="Y11" s="1" t="n"/>
      <c r="Z11" s="1" t="n"/>
      <c r="AA11" s="1" t="n"/>
      <c r="AB11" s="1" t="n"/>
      <c r="AC11" s="1" t="n"/>
      <c r="AD11" s="1" t="n"/>
      <c r="AE11" s="1" t="n"/>
      <c r="AF11" s="1" t="n"/>
    </row>
    <row r="12" ht="14.5" customHeight="1" s="336">
      <c r="A12" s="1" t="n"/>
      <c r="B12" s="5" t="n">
        <v>1</v>
      </c>
      <c r="C12" s="6" t="inlineStr">
        <is>
          <t>Talento humano</t>
        </is>
      </c>
      <c r="D12" s="454">
        <f>'01. Talento Humano'!$K$38</f>
        <v>800000000</v>
      </c>
      <c r="E12" s="454">
        <f>'01. Talento Humano'!$L$38</f>
        <v>0</v>
      </c>
      <c r="F12" s="454">
        <f>'01. Talento Humano'!$M$38</f>
        <v>60000000</v>
      </c>
      <c r="G12" s="454">
        <f>'01. Talento Humano'!$N$38</f>
        <v>0</v>
      </c>
      <c r="H12" s="454">
        <f>'01. Talento Humano'!$O$38</f>
        <v>60000000</v>
      </c>
      <c r="I12" s="454">
        <f>'01. Talento Humano'!$P$38</f>
        <v>0</v>
      </c>
      <c r="J12" s="454">
        <f>'01. Talento Humano'!$Q$38</f>
        <v>150000000</v>
      </c>
      <c r="K12" s="454">
        <f>'01. Talento Humano'!$R$38</f>
        <v>0</v>
      </c>
      <c r="L12" s="454">
        <f>'01. Talento Humano'!$S$38</f>
        <v>0</v>
      </c>
      <c r="M12" s="454">
        <f>'01. Talento Humano'!$T$38</f>
        <v>0</v>
      </c>
      <c r="N12" s="454">
        <f>'01. Talento Humano'!$U$38</f>
        <v>5256515630</v>
      </c>
      <c r="O12" s="454">
        <f>N12+(D12+E12+F12+G12+H12+I12+J12+K12+L12+M12)</f>
        <v>6326515630</v>
      </c>
      <c r="P12" s="8" t="n"/>
      <c r="Q12" s="9" t="n"/>
      <c r="R12" s="9" t="n"/>
      <c r="S12" s="9" t="n"/>
      <c r="T12" s="1" t="n"/>
      <c r="U12" s="1" t="n"/>
      <c r="V12" s="1" t="n"/>
      <c r="W12" s="1" t="n"/>
      <c r="X12" s="1" t="n"/>
      <c r="Y12" s="1" t="n"/>
      <c r="Z12" s="1" t="n"/>
      <c r="AA12" s="1" t="n"/>
      <c r="AB12" s="1" t="n"/>
      <c r="AC12" s="1" t="n"/>
      <c r="AD12" s="1" t="n"/>
      <c r="AE12" s="1" t="n"/>
      <c r="AF12" s="1" t="n"/>
    </row>
    <row r="13" ht="14.5" customHeight="1" s="336">
      <c r="A13" s="1" t="n"/>
      <c r="B13" s="5" t="n">
        <v>2</v>
      </c>
      <c r="C13" s="10" t="inlineStr">
        <is>
          <t>Equipos y software</t>
        </is>
      </c>
      <c r="D13" s="454">
        <f>'02. Equipos y Software'!$I$37</f>
        <v>444000000</v>
      </c>
      <c r="E13" s="454">
        <f>'02. Equipos y Software'!$J$37</f>
        <v>0</v>
      </c>
      <c r="F13" s="454">
        <f>'02. Equipos y Software'!$K$37</f>
        <v>0</v>
      </c>
      <c r="G13" s="454">
        <f>'02. Equipos y Software'!$L$37</f>
        <v>0</v>
      </c>
      <c r="H13" s="454">
        <f>'02. Equipos y Software'!$M$37</f>
        <v>0</v>
      </c>
      <c r="I13" s="454">
        <f>'02. Equipos y Software'!$N$37</f>
        <v>0</v>
      </c>
      <c r="J13" s="454">
        <f>'02. Equipos y Software'!$O$37</f>
        <v>0</v>
      </c>
      <c r="K13" s="454">
        <f>'02. Equipos y Software'!$P$37</f>
        <v>0</v>
      </c>
      <c r="L13" s="454">
        <f>'02. Equipos y Software'!$Q$37</f>
        <v>110000000</v>
      </c>
      <c r="M13" s="454">
        <f>'02. Equipos y Software'!$R$37</f>
        <v>0</v>
      </c>
      <c r="N13" s="454">
        <f>'02. Equipos y Software'!$S$37</f>
        <v>5464885709</v>
      </c>
      <c r="O13" s="454">
        <f>N13+(D13+E13+F13+G13+H13+I13+J13+K13+L13+M13)</f>
        <v>6018885709</v>
      </c>
      <c r="P13" s="8" t="n"/>
      <c r="Q13" s="9" t="n"/>
      <c r="R13" s="9" t="n"/>
      <c r="S13" s="9" t="n"/>
      <c r="T13" s="1" t="n"/>
      <c r="U13" s="1" t="n"/>
      <c r="V13" s="1" t="n"/>
      <c r="W13" s="1" t="n"/>
      <c r="X13" s="1" t="n"/>
      <c r="Y13" s="1" t="n"/>
      <c r="Z13" s="1" t="n"/>
      <c r="AA13" s="1" t="n"/>
      <c r="AB13" s="1" t="n"/>
      <c r="AC13" s="1" t="n"/>
      <c r="AD13" s="1" t="n"/>
      <c r="AE13" s="1" t="n"/>
      <c r="AF13" s="1" t="n"/>
    </row>
    <row r="14" ht="14.5" customHeight="1" s="336">
      <c r="A14" s="1" t="n"/>
      <c r="B14" s="12" t="n">
        <v>3</v>
      </c>
      <c r="C14" s="10" t="inlineStr">
        <is>
          <t>Capacitación y eventos</t>
        </is>
      </c>
      <c r="D14" s="454">
        <f>'03. Capacitación Y Eventos'!$F$20</f>
        <v>0</v>
      </c>
      <c r="E14" s="454">
        <f>'03. Capacitación Y Eventos'!$G$20</f>
        <v>0</v>
      </c>
      <c r="F14" s="454">
        <f>'03. Capacitación Y Eventos'!$H$20</f>
        <v>0</v>
      </c>
      <c r="G14" s="454">
        <f>'03. Capacitación Y Eventos'!$I$20</f>
        <v>0</v>
      </c>
      <c r="H14" s="454">
        <f>'03. Capacitación Y Eventos'!$J$20</f>
        <v>0</v>
      </c>
      <c r="I14" s="454">
        <f>'03. Capacitación Y Eventos'!$K$20</f>
        <v>0</v>
      </c>
      <c r="J14" s="454">
        <f>'03. Capacitación Y Eventos'!$L$20</f>
        <v>0</v>
      </c>
      <c r="K14" s="454">
        <f>'03. Capacitación Y Eventos'!$M$20</f>
        <v>0</v>
      </c>
      <c r="L14" s="454">
        <f>'03. Capacitación Y Eventos'!$N$20</f>
        <v>0</v>
      </c>
      <c r="M14" s="454">
        <f>'03. Capacitación Y Eventos'!$O$20</f>
        <v>0</v>
      </c>
      <c r="N14" s="454">
        <f>'03. Capacitación Y Eventos'!$P$20</f>
        <v>416968410</v>
      </c>
      <c r="O14" s="454">
        <f>N14+(D14+E14+F14+G14+H14+I14+J14+K14+L14+M14)</f>
        <v>416968410</v>
      </c>
      <c r="P14" s="8" t="n"/>
      <c r="Q14" s="9" t="n"/>
      <c r="R14" s="9" t="n"/>
      <c r="S14" s="9" t="n"/>
      <c r="T14" s="1" t="n"/>
      <c r="U14" s="1" t="n"/>
      <c r="V14" s="1" t="n"/>
      <c r="W14" s="1" t="n"/>
      <c r="X14" s="1" t="n"/>
      <c r="Y14" s="1" t="n"/>
      <c r="Z14" s="1" t="n"/>
      <c r="AA14" s="1" t="n"/>
      <c r="AB14" s="1" t="n"/>
      <c r="AC14" s="1" t="n"/>
      <c r="AD14" s="1" t="n"/>
      <c r="AE14" s="1" t="n"/>
      <c r="AF14" s="1" t="n"/>
    </row>
    <row r="15" ht="14.5" customHeight="1" s="336">
      <c r="A15" s="1" t="n"/>
      <c r="B15" s="5" t="n">
        <v>4</v>
      </c>
      <c r="C15" s="10" t="inlineStr">
        <is>
          <t>Servicios tecnológicos y pruebas</t>
        </is>
      </c>
      <c r="D15" s="454">
        <f>'04. Servicios Tecnologicos'!$H$36</f>
        <v>0</v>
      </c>
      <c r="E15" s="454">
        <f>'04. Servicios Tecnologicos'!$I$36</f>
        <v>0</v>
      </c>
      <c r="F15" s="454">
        <f>'04. Servicios Tecnologicos'!$J$36</f>
        <v>0</v>
      </c>
      <c r="G15" s="454">
        <f>'04. Servicios Tecnologicos'!$K$36</f>
        <v>0</v>
      </c>
      <c r="H15" s="454">
        <f>'04. Servicios Tecnologicos'!$L$36</f>
        <v>0</v>
      </c>
      <c r="I15" s="454">
        <f>'04. Servicios Tecnologicos'!$M$36</f>
        <v>0</v>
      </c>
      <c r="J15" s="454">
        <f>'04. Servicios Tecnologicos'!$N$36</f>
        <v>0</v>
      </c>
      <c r="K15" s="454">
        <f>'04. Servicios Tecnologicos'!$O$36</f>
        <v>0</v>
      </c>
      <c r="L15" s="454">
        <f>'04. Servicios Tecnologicos'!$P$36</f>
        <v>0</v>
      </c>
      <c r="M15" s="454">
        <f>'04. Servicios Tecnologicos'!$Q$36</f>
        <v>0</v>
      </c>
      <c r="N15" s="454">
        <f>'04. Servicios Tecnologicos'!$R$36</f>
        <v>1396651250</v>
      </c>
      <c r="O15" s="454">
        <f>N15+(D15+E15+F15+G15+H15+I15+J15+K15+L15+M15)</f>
        <v>1396651250</v>
      </c>
      <c r="P15" s="8" t="n"/>
      <c r="Q15" s="9" t="n"/>
      <c r="R15" s="9" t="n"/>
      <c r="S15" s="9" t="n"/>
      <c r="T15" s="1" t="n"/>
      <c r="U15" s="1" t="n"/>
      <c r="V15" s="1" t="n"/>
      <c r="W15" s="1" t="n"/>
      <c r="X15" s="1" t="n"/>
      <c r="Y15" s="1" t="n"/>
      <c r="Z15" s="1" t="n"/>
      <c r="AA15" s="1" t="n"/>
      <c r="AB15" s="1" t="n"/>
      <c r="AC15" s="1" t="n"/>
      <c r="AD15" s="1" t="n"/>
      <c r="AE15" s="1" t="n"/>
      <c r="AF15" s="1" t="n"/>
    </row>
    <row r="16" ht="14.5" customHeight="1" s="336">
      <c r="A16" s="1" t="n"/>
      <c r="B16" s="5" t="n">
        <v>5</v>
      </c>
      <c r="C16" s="13" t="inlineStr">
        <is>
          <t>Materiales, insumos y documentación</t>
        </is>
      </c>
      <c r="D16" s="454">
        <f>'05. Materiales, Insumos y Doc.'!$J$33</f>
        <v>0</v>
      </c>
      <c r="E16" s="454">
        <f>'05. Materiales, Insumos y Doc.'!$K$33</f>
        <v>0</v>
      </c>
      <c r="F16" s="454">
        <f>'05. Materiales, Insumos y Doc.'!$L$33</f>
        <v>0</v>
      </c>
      <c r="G16" s="454">
        <f>'05. Materiales, Insumos y Doc.'!$M$33</f>
        <v>0</v>
      </c>
      <c r="H16" s="454">
        <f>'05. Materiales, Insumos y Doc.'!$N$33</f>
        <v>0</v>
      </c>
      <c r="I16" s="454">
        <f>'05. Materiales, Insumos y Doc.'!$O$33</f>
        <v>0</v>
      </c>
      <c r="J16" s="454">
        <f>'05. Materiales, Insumos y Doc.'!$P$33</f>
        <v>0</v>
      </c>
      <c r="K16" s="454">
        <f>'05. Materiales, Insumos y Doc.'!$Q$33</f>
        <v>0</v>
      </c>
      <c r="L16" s="454">
        <f>'05. Materiales, Insumos y Doc.'!$R$33</f>
        <v>0</v>
      </c>
      <c r="M16" s="454">
        <f>'05. Materiales, Insumos y Doc.'!$S$33</f>
        <v>0</v>
      </c>
      <c r="N16" s="454">
        <f>'05. Materiales, Insumos y Doc.'!$T$33</f>
        <v>255154480</v>
      </c>
      <c r="O16" s="454">
        <f>N16+(D16+E16+F16+G16+H16+I16+J16+K16+L16+M16)</f>
        <v>255154480</v>
      </c>
      <c r="P16" s="8" t="n"/>
      <c r="Q16" s="9" t="n"/>
      <c r="R16" s="9" t="n"/>
      <c r="S16" s="9" t="n"/>
      <c r="T16" s="1" t="n"/>
      <c r="U16" s="1" t="n"/>
      <c r="V16" s="1" t="n"/>
      <c r="W16" s="1" t="n"/>
      <c r="X16" s="1" t="n"/>
      <c r="Y16" s="1" t="n"/>
      <c r="Z16" s="1" t="n"/>
      <c r="AA16" s="1" t="n"/>
      <c r="AB16" s="1" t="n"/>
      <c r="AC16" s="1" t="n"/>
      <c r="AD16" s="1" t="n"/>
      <c r="AE16" s="1" t="n"/>
      <c r="AF16" s="1" t="n"/>
    </row>
    <row r="17" ht="14.5" customHeight="1" s="336">
      <c r="A17" s="1" t="n"/>
      <c r="B17" s="5" t="n">
        <v>6</v>
      </c>
      <c r="C17" s="13" t="inlineStr">
        <is>
          <t>Protección del conocimiento y divulgación</t>
        </is>
      </c>
      <c r="D17" s="454">
        <f>'06.Protección conocimiento y Di'!$H$19</f>
        <v>0</v>
      </c>
      <c r="E17" s="454">
        <f>'06.Protección conocimiento y Di'!$I$19</f>
        <v>0</v>
      </c>
      <c r="F17" s="454">
        <f>'06.Protección conocimiento y Di'!$J$19</f>
        <v>0</v>
      </c>
      <c r="G17" s="454">
        <f>'06.Protección conocimiento y Di'!$K$19</f>
        <v>0</v>
      </c>
      <c r="H17" s="454">
        <f>'06.Protección conocimiento y Di'!$L$19</f>
        <v>0</v>
      </c>
      <c r="I17" s="454">
        <f>'06.Protección conocimiento y Di'!$M$19</f>
        <v>0</v>
      </c>
      <c r="J17" s="454">
        <f>'06.Protección conocimiento y Di'!$N$19</f>
        <v>0</v>
      </c>
      <c r="K17" s="454">
        <f>'06.Protección conocimiento y Di'!$O$19</f>
        <v>0</v>
      </c>
      <c r="L17" s="454">
        <f>'06.Protección conocimiento y Di'!$P$19</f>
        <v>0</v>
      </c>
      <c r="M17" s="454">
        <f>'06.Protección conocimiento y Di'!$Q$19</f>
        <v>0</v>
      </c>
      <c r="N17" s="454">
        <f>'06.Protección conocimiento y Di'!$R$19</f>
        <v>259953486</v>
      </c>
      <c r="O17" s="454">
        <f>N17+(D17+E17+F17+G17+H17+I17+J17+K17+L17+M17)</f>
        <v>259953486</v>
      </c>
      <c r="P17" s="8" t="n"/>
      <c r="Q17" s="9" t="n"/>
      <c r="R17" s="9" t="n"/>
      <c r="S17" s="9" t="n"/>
      <c r="T17" s="1" t="n"/>
      <c r="U17" s="1" t="n"/>
      <c r="V17" s="1" t="n"/>
      <c r="W17" s="1" t="n"/>
      <c r="X17" s="1" t="n"/>
      <c r="Y17" s="1" t="n"/>
      <c r="Z17" s="1" t="n"/>
      <c r="AA17" s="1" t="n"/>
      <c r="AB17" s="1" t="n"/>
      <c r="AC17" s="1" t="n"/>
      <c r="AD17" s="1" t="n"/>
      <c r="AE17" s="1" t="n"/>
      <c r="AF17" s="1" t="n"/>
    </row>
    <row r="18" ht="14.5" customHeight="1" s="336">
      <c r="A18" s="1" t="n"/>
      <c r="B18" s="5" t="n">
        <v>7</v>
      </c>
      <c r="C18" s="13" t="inlineStr">
        <is>
          <t>Gastos de viaje</t>
        </is>
      </c>
      <c r="D18" s="454">
        <f>'08. Gastos de viaje'!$J$52</f>
        <v>0</v>
      </c>
      <c r="E18" s="454">
        <f>'08. Gastos de viaje'!$K$52</f>
        <v>0</v>
      </c>
      <c r="F18" s="454">
        <f>'08. Gastos de viaje'!$L$52</f>
        <v>0</v>
      </c>
      <c r="G18" s="454">
        <f>'08. Gastos de viaje'!$M$52</f>
        <v>0</v>
      </c>
      <c r="H18" s="454">
        <f>'08. Gastos de viaje'!$N$52</f>
        <v>0</v>
      </c>
      <c r="I18" s="454">
        <f>'08. Gastos de viaje'!$O$52</f>
        <v>0</v>
      </c>
      <c r="J18" s="454">
        <f>'08. Gastos de viaje'!$P$52</f>
        <v>0</v>
      </c>
      <c r="K18" s="454">
        <f>'08. Gastos de viaje'!$Q$52</f>
        <v>0</v>
      </c>
      <c r="L18" s="454">
        <f>'08. Gastos de viaje'!$R$52</f>
        <v>0</v>
      </c>
      <c r="M18" s="454">
        <f>'08. Gastos de viaje'!$S$52</f>
        <v>150000000</v>
      </c>
      <c r="N18" s="454">
        <f>'08. Gastos de viaje'!$T$52</f>
        <v>457276250</v>
      </c>
      <c r="O18" s="454">
        <f>N18+(D18+E18+F18+G18+H18+I18+J18+K18+L18+M18)</f>
        <v>607276250</v>
      </c>
      <c r="P18" s="8" t="n"/>
      <c r="Q18" s="9" t="n"/>
      <c r="R18" s="9" t="n"/>
      <c r="S18" s="9" t="n"/>
      <c r="T18" s="1" t="n"/>
      <c r="U18" s="1" t="n"/>
      <c r="V18" s="1" t="n"/>
      <c r="W18" s="1" t="n"/>
      <c r="X18" s="1" t="n"/>
      <c r="Y18" s="1" t="n"/>
      <c r="Z18" s="1" t="n"/>
      <c r="AA18" s="1" t="n"/>
      <c r="AB18" s="1" t="n"/>
      <c r="AC18" s="1" t="n"/>
      <c r="AD18" s="1" t="n"/>
      <c r="AE18" s="1" t="n"/>
      <c r="AF18" s="1" t="n"/>
    </row>
    <row r="19" ht="14.5" customHeight="1" s="336">
      <c r="A19" s="1" t="n"/>
      <c r="B19" s="5" t="n">
        <v>8</v>
      </c>
      <c r="C19" s="13" t="inlineStr">
        <is>
          <t>Infraestructura</t>
        </is>
      </c>
      <c r="D19" s="454">
        <f>'07. Infraestructura'!$F$18</f>
        <v>0</v>
      </c>
      <c r="E19" s="454">
        <f>'07. Infraestructura'!$G$18</f>
        <v>0</v>
      </c>
      <c r="F19" s="454">
        <f>'07. Infraestructura'!$H$18</f>
        <v>0</v>
      </c>
      <c r="G19" s="454">
        <f>'07. Infraestructura'!$I$18</f>
        <v>0</v>
      </c>
      <c r="H19" s="454">
        <f>'07. Infraestructura'!$J$18</f>
        <v>0</v>
      </c>
      <c r="I19" s="454">
        <f>'07. Infraestructura'!$K$18</f>
        <v>0</v>
      </c>
      <c r="J19" s="454">
        <f>'07. Infraestructura'!$L$18</f>
        <v>0</v>
      </c>
      <c r="K19" s="454">
        <f>'07. Infraestructura'!$M$18</f>
        <v>0</v>
      </c>
      <c r="L19" s="454">
        <f>'07. Infraestructura'!$N$18</f>
        <v>0</v>
      </c>
      <c r="M19" s="454">
        <f>'07. Infraestructura'!$O$18</f>
        <v>0</v>
      </c>
      <c r="N19" s="454">
        <f>'07. Infraestructura'!$P$18</f>
        <v>132000000</v>
      </c>
      <c r="O19" s="454">
        <f>N19+(D19+E19+F19+G19+H19+I19+J19+K19+L19+M19)</f>
        <v>132000000</v>
      </c>
      <c r="P19" s="8" t="n"/>
      <c r="Q19" s="9" t="n"/>
      <c r="R19" s="9" t="n"/>
      <c r="S19" s="9" t="n"/>
      <c r="T19" s="1" t="n"/>
      <c r="U19" s="1" t="n"/>
      <c r="V19" s="1" t="n"/>
      <c r="W19" s="1" t="n"/>
      <c r="X19" s="1" t="n"/>
      <c r="Y19" s="1" t="n"/>
      <c r="Z19" s="1" t="n"/>
      <c r="AA19" s="1" t="n"/>
      <c r="AB19" s="1" t="n"/>
      <c r="AC19" s="1" t="n"/>
      <c r="AD19" s="1" t="n"/>
      <c r="AE19" s="1" t="n"/>
      <c r="AF19" s="1" t="n"/>
    </row>
    <row r="20" ht="14.5" customHeight="1" s="336">
      <c r="A20" s="1" t="n"/>
      <c r="B20" s="5" t="n">
        <v>9</v>
      </c>
      <c r="C20" s="13" t="inlineStr">
        <is>
          <t xml:space="preserve">Administrativos </t>
        </is>
      </c>
      <c r="D20" s="454">
        <f>'09. Administrativos '!$F$17</f>
        <v>0</v>
      </c>
      <c r="E20" s="454">
        <f>'09. Administrativos '!$G$17</f>
        <v>0</v>
      </c>
      <c r="F20" s="454">
        <f>'09. Administrativos '!$H$17</f>
        <v>0</v>
      </c>
      <c r="G20" s="454">
        <f>'09. Administrativos '!$I$17</f>
        <v>0</v>
      </c>
      <c r="H20" s="454">
        <f>'09. Administrativos '!$J$17</f>
        <v>0</v>
      </c>
      <c r="I20" s="454">
        <f>'09. Administrativos '!$K$17</f>
        <v>0</v>
      </c>
      <c r="J20" s="454">
        <f>'09. Administrativos '!$L$17</f>
        <v>0</v>
      </c>
      <c r="K20" s="454">
        <f>'09. Administrativos '!$M$17</f>
        <v>0</v>
      </c>
      <c r="L20" s="454">
        <f>'09. Administrativos '!$N$17</f>
        <v>0</v>
      </c>
      <c r="M20" s="454">
        <f>'09. Administrativos '!$O$17</f>
        <v>0</v>
      </c>
      <c r="N20" s="454">
        <f>'09. Administrativos '!$P$17</f>
        <v>168000000</v>
      </c>
      <c r="O20" s="454">
        <f>N20+(D20+E20+F20+G20+H20+I20+J20+K20+L20+M20)</f>
        <v>168000000</v>
      </c>
      <c r="P20" s="8" t="n"/>
      <c r="Q20" s="9" t="n"/>
      <c r="R20" s="9" t="n"/>
      <c r="S20" s="9" t="n"/>
      <c r="T20" s="1" t="n"/>
      <c r="U20" s="1" t="n"/>
      <c r="V20" s="1" t="n"/>
      <c r="W20" s="1" t="n"/>
      <c r="X20" s="1" t="n"/>
      <c r="Y20" s="1" t="n"/>
      <c r="Z20" s="1" t="n"/>
      <c r="AA20" s="1" t="n"/>
      <c r="AB20" s="1" t="n"/>
      <c r="AC20" s="1" t="n"/>
      <c r="AD20" s="1" t="n"/>
      <c r="AE20" s="1" t="n"/>
      <c r="AF20" s="1" t="n"/>
    </row>
    <row r="21" ht="14.5" customHeight="1" s="336">
      <c r="A21" s="1" t="n"/>
      <c r="B21" s="5" t="n">
        <v>10</v>
      </c>
      <c r="C21" s="13" t="inlineStr">
        <is>
          <t>Seguimiento</t>
        </is>
      </c>
      <c r="D21" s="454">
        <f>'10. Seguimiento'!$E$13</f>
        <v>0</v>
      </c>
      <c r="E21" s="454">
        <f>'10. Seguimiento'!$F$13</f>
        <v>0</v>
      </c>
      <c r="F21" s="454">
        <f>'10. Seguimiento'!$G$13</f>
        <v>0</v>
      </c>
      <c r="G21" s="454">
        <f>'10. Seguimiento'!$H$13</f>
        <v>0</v>
      </c>
      <c r="H21" s="454">
        <f>'10. Seguimiento'!$I$13</f>
        <v>0</v>
      </c>
      <c r="I21" s="454">
        <f>'10. Seguimiento'!$J$13</f>
        <v>0</v>
      </c>
      <c r="J21" s="454">
        <f>'10. Seguimiento'!$K$13</f>
        <v>0</v>
      </c>
      <c r="K21" s="454">
        <f>'10. Seguimiento'!$L$13</f>
        <v>0</v>
      </c>
      <c r="L21" s="454">
        <f>'10. Seguimiento'!$M$13</f>
        <v>0</v>
      </c>
      <c r="M21" s="454">
        <f>'10. Seguimiento'!$N$13</f>
        <v>0</v>
      </c>
      <c r="N21" s="454">
        <f>'10. Seguimiento'!$O$13</f>
        <v>192000000</v>
      </c>
      <c r="O21" s="454">
        <f>N21+(D21+E21+F21+G21+H21+I21+J21+K21+L21+M21)</f>
        <v>192000000</v>
      </c>
      <c r="P21" s="8" t="n"/>
      <c r="Q21" s="9" t="n"/>
      <c r="R21" s="9" t="n"/>
      <c r="S21" s="9" t="n"/>
      <c r="T21" s="1" t="n"/>
      <c r="U21" s="1" t="n"/>
      <c r="V21" s="1" t="n"/>
      <c r="W21" s="1" t="n"/>
      <c r="X21" s="1" t="n"/>
      <c r="Y21" s="1" t="n"/>
      <c r="Z21" s="1" t="n"/>
      <c r="AA21" s="1" t="n"/>
      <c r="AB21" s="1" t="n"/>
      <c r="AC21" s="1" t="n"/>
      <c r="AD21" s="1" t="n"/>
      <c r="AE21" s="1" t="n"/>
      <c r="AF21" s="1" t="n"/>
    </row>
    <row r="22" ht="15.75" customHeight="1" s="336">
      <c r="A22" s="1" t="n"/>
      <c r="B22" s="5" t="n">
        <v>11</v>
      </c>
      <c r="C22" s="10" t="inlineStr">
        <is>
          <t>Otros</t>
        </is>
      </c>
      <c r="D22" s="454">
        <f>'11. Otros'!$H$13</f>
        <v>0</v>
      </c>
      <c r="E22" s="454">
        <f>'11. Otros'!$I$13</f>
        <v>0</v>
      </c>
      <c r="F22" s="454">
        <f>'11. Otros'!$J$13</f>
        <v>0</v>
      </c>
      <c r="G22" s="454">
        <f>'11. Otros'!$K$13</f>
        <v>0</v>
      </c>
      <c r="H22" s="454">
        <f>'11. Otros'!$L$13</f>
        <v>0</v>
      </c>
      <c r="I22" s="454">
        <f>'11. Otros'!$M$13</f>
        <v>0</v>
      </c>
      <c r="J22" s="454">
        <f>'11. Otros'!$N$13</f>
        <v>0</v>
      </c>
      <c r="K22" s="454">
        <f>'11. Otros'!$O$13</f>
        <v>0</v>
      </c>
      <c r="L22" s="454">
        <f>'11. Otros'!$P$13</f>
        <v>0</v>
      </c>
      <c r="M22" s="454">
        <f>'11. Otros'!$Q$13</f>
        <v>0</v>
      </c>
      <c r="N22" s="454">
        <f>'11. Otros'!$R$13</f>
        <v>0</v>
      </c>
      <c r="O22" s="454">
        <f>N22+(D22+E22+F22+G22+H22+I22+J22+K22+L22+M22)</f>
        <v>0</v>
      </c>
      <c r="P22" s="8" t="n"/>
      <c r="Q22" s="9" t="n"/>
      <c r="R22" s="9" t="n"/>
      <c r="S22" s="9" t="n"/>
      <c r="T22" s="1" t="n"/>
      <c r="U22" s="1" t="n"/>
      <c r="V22" s="1" t="n"/>
      <c r="W22" s="1" t="n"/>
      <c r="X22" s="1" t="n"/>
      <c r="Y22" s="1" t="n"/>
      <c r="Z22" s="1" t="n"/>
      <c r="AA22" s="1" t="n"/>
      <c r="AB22" s="1" t="n"/>
      <c r="AC22" s="1" t="n"/>
      <c r="AD22" s="1" t="n"/>
      <c r="AE22" s="1" t="n"/>
      <c r="AF22" s="1" t="n"/>
    </row>
    <row r="23" ht="15.75" customHeight="1" s="336">
      <c r="A23" s="1" t="n"/>
      <c r="B23" s="455" t="inlineStr">
        <is>
          <t>TOTAL</t>
        </is>
      </c>
      <c r="C23" s="451" t="n"/>
      <c r="D23" s="454">
        <f>SUM(D12:D22)</f>
        <v>1244000000</v>
      </c>
      <c r="E23" s="454">
        <f>SUM(E12:E22)</f>
        <v>0</v>
      </c>
      <c r="F23" s="454">
        <f>SUM(F12:F22)</f>
        <v>60000000</v>
      </c>
      <c r="G23" s="454">
        <f>SUM(G12:G22)</f>
        <v>0</v>
      </c>
      <c r="H23" s="454">
        <f>SUM(H12:H22)</f>
        <v>60000000</v>
      </c>
      <c r="I23" s="454">
        <f>SUM(I12:I22)</f>
        <v>0</v>
      </c>
      <c r="J23" s="454">
        <f>SUM(J12:J22)</f>
        <v>150000000</v>
      </c>
      <c r="K23" s="454">
        <f>SUM(K12:K22)</f>
        <v>0</v>
      </c>
      <c r="L23" s="454">
        <f>SUM(L12:L22)</f>
        <v>110000000</v>
      </c>
      <c r="M23" s="454">
        <f>SUM(M12:M22)</f>
        <v>150000000</v>
      </c>
      <c r="N23" s="454">
        <f>SUM(N12:N22)</f>
        <v>13999405215</v>
      </c>
      <c r="O23" s="454">
        <f>SUM(O12:O22)</f>
        <v>15773405215</v>
      </c>
      <c r="P23" s="8" t="n"/>
      <c r="Q23" s="9" t="n"/>
      <c r="R23" s="9" t="n"/>
      <c r="S23" s="9" t="n"/>
      <c r="T23" s="1" t="n"/>
      <c r="U23" s="1" t="n"/>
      <c r="V23" s="1" t="n"/>
      <c r="W23" s="1" t="n"/>
      <c r="X23" s="1" t="n"/>
      <c r="Y23" s="1" t="n"/>
      <c r="Z23" s="1" t="n"/>
      <c r="AA23" s="1" t="n"/>
      <c r="AB23" s="1" t="n"/>
      <c r="AC23" s="1" t="n"/>
      <c r="AD23" s="1" t="n"/>
      <c r="AE23" s="1" t="n"/>
      <c r="AF23" s="1" t="n"/>
    </row>
    <row r="24" ht="18" customHeight="1" s="336">
      <c r="A24" s="1" t="n"/>
      <c r="B24" s="1" t="n"/>
      <c r="C24" s="1" t="n"/>
      <c r="D24" s="15" t="n"/>
      <c r="E24" s="15" t="n"/>
      <c r="F24" s="15" t="n"/>
      <c r="G24" s="15" t="n"/>
      <c r="H24" s="15" t="n"/>
      <c r="I24" s="15" t="n"/>
      <c r="J24" s="15" t="n"/>
      <c r="K24" s="15" t="n"/>
      <c r="L24" s="15" t="n"/>
      <c r="M24" s="15" t="n"/>
      <c r="N24" s="16" t="n"/>
      <c r="O24" s="16" t="n"/>
      <c r="P24" s="1" t="n"/>
      <c r="Q24" s="17" t="n"/>
      <c r="R24" s="1" t="n"/>
      <c r="S24" s="1" t="n"/>
      <c r="T24" s="1" t="n"/>
      <c r="U24" s="1" t="n"/>
      <c r="V24" s="1" t="n"/>
      <c r="W24" s="1" t="n"/>
      <c r="X24" s="1" t="n"/>
      <c r="Y24" s="1" t="n"/>
      <c r="Z24" s="1" t="n"/>
      <c r="AA24" s="1" t="n"/>
      <c r="AB24" s="1" t="n"/>
      <c r="AC24" s="1" t="n"/>
      <c r="AD24" s="1" t="n"/>
      <c r="AE24" s="1" t="n"/>
      <c r="AF24" s="1" t="n"/>
    </row>
    <row r="25" ht="42.75" customHeight="1" s="336">
      <c r="A25" s="1" t="n"/>
      <c r="B25" s="456" t="inlineStr">
        <is>
          <t xml:space="preserve">Para efectos de la presentación de proyectos en la convocatoria, se sugiere realizar el análisis de costos a partir de dos cotizaciones. Si bien en la etapa de convocatoria no se exige la presentación de las cotizaciones, deberán presentarse en la actividad validación de requisitos del SGR posterior a la publicación del listado definitivo de elegibles. </t>
        </is>
      </c>
      <c r="P25" s="1" t="n"/>
      <c r="Q25" s="17" t="n"/>
      <c r="R25" s="1" t="n"/>
      <c r="S25" s="1" t="n"/>
      <c r="T25" s="1" t="n"/>
      <c r="U25" s="1" t="n"/>
      <c r="V25" s="1" t="n"/>
      <c r="W25" s="1" t="n"/>
      <c r="X25" s="1" t="n"/>
      <c r="Y25" s="1" t="n"/>
      <c r="Z25" s="1" t="n"/>
      <c r="AA25" s="1" t="n"/>
      <c r="AB25" s="1" t="n"/>
      <c r="AC25" s="1" t="n"/>
      <c r="AD25" s="1" t="n"/>
      <c r="AE25" s="1" t="n"/>
      <c r="AF25" s="1" t="n"/>
    </row>
    <row r="26" ht="46.5" customHeight="1" s="336">
      <c r="A26" s="1" t="n"/>
      <c r="B26" s="456" t="inlineStr">
        <is>
          <t>Se sugiere incluir un valor para imprevistos asociado a cada uno de los rubros presupuestales (cuando aplique). Es necesario aclarar que para poder contemplar imprevistos estos deben encontrarse  asociados al análisis de riesgos  y su cálculo debe encontrarse soportado en el análisis de costos.</t>
        </is>
      </c>
      <c r="P26" s="1" t="n"/>
      <c r="Q26" s="1" t="n"/>
      <c r="R26" s="1" t="n"/>
      <c r="S26" s="1" t="n"/>
      <c r="T26" s="1" t="n"/>
      <c r="U26" s="1" t="n"/>
      <c r="V26" s="1" t="n"/>
      <c r="W26" s="1" t="n"/>
      <c r="X26" s="1" t="n"/>
      <c r="Y26" s="1" t="n"/>
      <c r="Z26" s="1" t="n"/>
      <c r="AA26" s="1" t="n"/>
      <c r="AB26" s="1" t="n"/>
      <c r="AC26" s="1" t="n"/>
      <c r="AD26" s="1" t="n"/>
      <c r="AE26" s="1" t="n"/>
      <c r="AF26" s="1" t="n"/>
    </row>
    <row r="27" ht="15.75" customHeight="1" s="336">
      <c r="A27" s="1" t="n"/>
      <c r="B27" s="457" t="inlineStr">
        <is>
          <t xml:space="preserve">A continuación, se presenta una descripción de los rubros contemplados en el marco de esta convocatoria.  En las pestañas siguientes se solicita describir brevemente los gastos asociados  a cada rubro con el fin de la revisión de la razonabilidad del presupuesto frente al alcance del proyecto. Tenga en cuenta que los términos de referencia podrán realizar algunas precisiones respecto de los rubros financiables. </t>
        </is>
      </c>
      <c r="P27" s="17" t="n"/>
      <c r="Q27" s="18" t="n"/>
      <c r="R27" s="1" t="n"/>
      <c r="S27" s="1" t="n"/>
      <c r="T27" s="1" t="n"/>
      <c r="U27" s="1" t="n"/>
      <c r="V27" s="1" t="n"/>
      <c r="W27" s="1" t="n"/>
      <c r="X27" s="1" t="n"/>
      <c r="Y27" s="1" t="n"/>
      <c r="Z27" s="1" t="n"/>
      <c r="AA27" s="1" t="n"/>
      <c r="AB27" s="1" t="n"/>
      <c r="AC27" s="1" t="n"/>
      <c r="AD27" s="1" t="n"/>
      <c r="AE27" s="1" t="n"/>
      <c r="AF27" s="1" t="n"/>
    </row>
    <row r="28" ht="34.5" customHeight="1" s="336">
      <c r="A28" s="1" t="n"/>
      <c r="B28" s="458" t="n"/>
      <c r="C28" s="458" t="n"/>
      <c r="D28" s="458" t="n"/>
      <c r="E28" s="458" t="n"/>
      <c r="F28" s="458" t="n"/>
      <c r="G28" s="458" t="n"/>
      <c r="H28" s="458" t="n"/>
      <c r="I28" s="458" t="n"/>
      <c r="J28" s="458" t="n"/>
      <c r="K28" s="458" t="n"/>
      <c r="L28" s="458" t="n"/>
      <c r="M28" s="458" t="n"/>
      <c r="N28" s="458" t="n"/>
      <c r="O28" s="458" t="n"/>
      <c r="P28" s="1" t="n"/>
      <c r="Q28" s="1" t="n"/>
      <c r="R28" s="1" t="n"/>
      <c r="S28" s="1" t="n"/>
      <c r="T28" s="1" t="n"/>
      <c r="U28" s="1" t="n"/>
      <c r="V28" s="1" t="n"/>
      <c r="W28" s="1" t="n"/>
      <c r="X28" s="1" t="n"/>
      <c r="Y28" s="1" t="n"/>
      <c r="Z28" s="1" t="n"/>
      <c r="AA28" s="1" t="n"/>
      <c r="AB28" s="1" t="n"/>
      <c r="AC28" s="1" t="n"/>
      <c r="AD28" s="1" t="n"/>
      <c r="AE28" s="1" t="n"/>
      <c r="AF28" s="1" t="n"/>
    </row>
    <row r="29" ht="15.75" customHeight="1" s="336">
      <c r="A29" s="1" t="n"/>
      <c r="B29" s="455" t="inlineStr">
        <is>
          <t>DESCRIPCIÓN DE LOS RUBROS</t>
        </is>
      </c>
      <c r="C29" s="450" t="n"/>
      <c r="D29" s="450" t="n"/>
      <c r="E29" s="450" t="n"/>
      <c r="F29" s="450" t="n"/>
      <c r="G29" s="450" t="n"/>
      <c r="H29" s="450" t="n"/>
      <c r="I29" s="450" t="n"/>
      <c r="J29" s="450" t="n"/>
      <c r="K29" s="450" t="n"/>
      <c r="L29" s="450" t="n"/>
      <c r="M29" s="450" t="n"/>
      <c r="N29" s="450" t="n"/>
      <c r="O29" s="451" t="n"/>
      <c r="P29" s="1" t="n"/>
      <c r="Q29" s="1" t="n"/>
      <c r="R29" s="1" t="n"/>
      <c r="S29" s="1" t="n"/>
      <c r="T29" s="1" t="n"/>
      <c r="U29" s="1" t="n"/>
      <c r="V29" s="1" t="n"/>
      <c r="W29" s="1" t="n"/>
      <c r="X29" s="1" t="n"/>
      <c r="Y29" s="1" t="n"/>
      <c r="Z29" s="1" t="n"/>
      <c r="AA29" s="1" t="n"/>
      <c r="AB29" s="1" t="n"/>
      <c r="AC29" s="1" t="n"/>
      <c r="AD29" s="1" t="n"/>
      <c r="AE29" s="1" t="n"/>
      <c r="AF29" s="1" t="n"/>
    </row>
    <row r="30" ht="32.25" customHeight="1" s="336">
      <c r="A30" s="1" t="n"/>
      <c r="B30" s="459" t="inlineStr">
        <is>
          <t>1. Talento humano: El rubro de talento humano se dispone para el registro del personal científico, de investigación y demás requerido para la correcta ejecución del proyecto. Justifique e indique el tiempo de dedicación del personal de acuerdo con las necesidades del proyecto.</t>
        </is>
      </c>
      <c r="C30" s="450" t="n"/>
      <c r="D30" s="450" t="n"/>
      <c r="E30" s="450" t="n"/>
      <c r="F30" s="450" t="n"/>
      <c r="G30" s="450" t="n"/>
      <c r="H30" s="450" t="n"/>
      <c r="I30" s="450" t="n"/>
      <c r="J30" s="450" t="n"/>
      <c r="K30" s="450" t="n"/>
      <c r="L30" s="450" t="n"/>
      <c r="M30" s="450" t="n"/>
      <c r="N30" s="450" t="n"/>
      <c r="O30" s="451" t="n"/>
      <c r="P30" s="1" t="n"/>
      <c r="Q30" s="1" t="n"/>
      <c r="R30" s="1" t="n"/>
      <c r="S30" s="1" t="n"/>
      <c r="T30" s="1" t="n"/>
      <c r="U30" s="1" t="n"/>
      <c r="V30" s="1" t="n"/>
      <c r="W30" s="1" t="n"/>
      <c r="X30" s="1" t="n"/>
      <c r="Y30" s="1" t="n"/>
      <c r="Z30" s="1" t="n"/>
      <c r="AA30" s="1" t="n"/>
      <c r="AB30" s="1" t="n"/>
      <c r="AC30" s="1" t="n"/>
      <c r="AD30" s="1" t="n"/>
      <c r="AE30" s="1" t="n"/>
      <c r="AF30" s="1" t="n"/>
    </row>
    <row r="31" ht="20.25" customHeight="1" s="336">
      <c r="A31" s="1" t="n"/>
      <c r="B31" s="459" t="inlineStr">
        <is>
          <t>2. Equipos y software: equipos y software requeridos para el desarrollo del proyecto. Su necesidad y cantidad deben justificarse.</t>
        </is>
      </c>
      <c r="C31" s="450" t="n"/>
      <c r="D31" s="450" t="n"/>
      <c r="E31" s="450" t="n"/>
      <c r="F31" s="450" t="n"/>
      <c r="G31" s="450" t="n"/>
      <c r="H31" s="450" t="n"/>
      <c r="I31" s="450" t="n"/>
      <c r="J31" s="450" t="n"/>
      <c r="K31" s="450" t="n"/>
      <c r="L31" s="450" t="n"/>
      <c r="M31" s="450" t="n"/>
      <c r="N31" s="450" t="n"/>
      <c r="O31" s="451" t="n"/>
      <c r="P31" s="1" t="n"/>
      <c r="Q31" s="1" t="n"/>
      <c r="R31" s="1" t="n"/>
      <c r="S31" s="1" t="n"/>
      <c r="T31" s="1" t="n"/>
      <c r="U31" s="1" t="n"/>
      <c r="V31" s="1" t="n"/>
      <c r="W31" s="1" t="n"/>
      <c r="X31" s="1" t="n"/>
      <c r="Y31" s="1" t="n"/>
      <c r="Z31" s="1" t="n"/>
      <c r="AA31" s="1" t="n"/>
      <c r="AB31" s="1" t="n"/>
      <c r="AC31" s="1" t="n"/>
      <c r="AD31" s="1" t="n"/>
      <c r="AE31" s="1" t="n"/>
      <c r="AF31" s="1" t="n"/>
    </row>
    <row r="32" ht="20.25" customHeight="1" s="336">
      <c r="A32" s="1" t="n"/>
      <c r="B32" s="459" t="inlineStr">
        <is>
          <t>3. Capacitación y eventos: Se deben indicar los eventos de capacitación que se requeririan en el marco del proyecto</t>
        </is>
      </c>
      <c r="C32" s="450" t="n"/>
      <c r="D32" s="450" t="n"/>
      <c r="E32" s="450" t="n"/>
      <c r="F32" s="450" t="n"/>
      <c r="G32" s="450" t="n"/>
      <c r="H32" s="450" t="n"/>
      <c r="I32" s="450" t="n"/>
      <c r="J32" s="450" t="n"/>
      <c r="K32" s="450" t="n"/>
      <c r="L32" s="450" t="n"/>
      <c r="M32" s="450" t="n"/>
      <c r="N32" s="450" t="n"/>
      <c r="O32" s="451" t="n"/>
      <c r="P32" s="1" t="n"/>
      <c r="Q32" s="1" t="n"/>
      <c r="R32" s="1" t="n"/>
      <c r="S32" s="1" t="n"/>
      <c r="T32" s="1" t="n"/>
      <c r="U32" s="1" t="n"/>
      <c r="V32" s="1" t="n"/>
      <c r="W32" s="1" t="n"/>
      <c r="X32" s="1" t="n"/>
      <c r="Y32" s="1" t="n"/>
      <c r="Z32" s="1" t="n"/>
      <c r="AA32" s="1" t="n"/>
      <c r="AB32" s="1" t="n"/>
      <c r="AC32" s="1" t="n"/>
      <c r="AD32" s="1" t="n"/>
      <c r="AE32" s="1" t="n"/>
      <c r="AF32" s="1" t="n"/>
    </row>
    <row r="33" ht="46.5" customHeight="1" s="336">
      <c r="A33" s="1" t="n"/>
      <c r="B33" s="459" t="inlineStr">
        <is>
          <t xml:space="preserve">4. Servicios tecnológicos: Contrataciones que se hacen para la prestación de servicios especializados y cuya necesidad esté suficientemente justificada, por ejemplo: ensayos, pruebas, análisis de laboratorio y caracterizaciones, etc. Estos no deben incluirse en los gastos de personal. Describa el servicio tecnológico y justifique su necesidad con relación al alcance del  proyecto. </t>
        </is>
      </c>
      <c r="C33" s="450" t="n"/>
      <c r="D33" s="450" t="n"/>
      <c r="E33" s="450" t="n"/>
      <c r="F33" s="450" t="n"/>
      <c r="G33" s="450" t="n"/>
      <c r="H33" s="450" t="n"/>
      <c r="I33" s="450" t="n"/>
      <c r="J33" s="450" t="n"/>
      <c r="K33" s="450" t="n"/>
      <c r="L33" s="450" t="n"/>
      <c r="M33" s="450" t="n"/>
      <c r="N33" s="450" t="n"/>
      <c r="O33" s="451" t="n"/>
      <c r="P33" s="1" t="n"/>
      <c r="Q33" s="1" t="n"/>
      <c r="R33" s="1" t="n"/>
      <c r="S33" s="1" t="n"/>
      <c r="T33" s="1" t="n"/>
      <c r="U33" s="1" t="n"/>
      <c r="V33" s="1" t="n"/>
      <c r="W33" s="1" t="n"/>
      <c r="X33" s="1" t="n"/>
      <c r="Y33" s="1" t="n"/>
      <c r="Z33" s="1" t="n"/>
      <c r="AA33" s="1" t="n"/>
      <c r="AB33" s="1" t="n"/>
      <c r="AC33" s="1" t="n"/>
      <c r="AD33" s="1" t="n"/>
      <c r="AE33" s="1" t="n"/>
      <c r="AF33" s="1" t="n"/>
    </row>
    <row r="34" ht="33" customHeight="1" s="336">
      <c r="A34" s="1" t="n"/>
      <c r="B34" s="459" t="inlineStr">
        <is>
          <t xml:space="preserve">5. Materiales, Insumos y Documentación: Adquisición de materiales, insumos, bienes fungibles, documentación y demás elementos necesarios para el desarrollo de algunas actividades previstas. </t>
        </is>
      </c>
      <c r="C34" s="450" t="n"/>
      <c r="D34" s="450" t="n"/>
      <c r="E34" s="450" t="n"/>
      <c r="F34" s="450" t="n"/>
      <c r="G34" s="450" t="n"/>
      <c r="H34" s="450" t="n"/>
      <c r="I34" s="450" t="n"/>
      <c r="J34" s="450" t="n"/>
      <c r="K34" s="450" t="n"/>
      <c r="L34" s="450" t="n"/>
      <c r="M34" s="450" t="n"/>
      <c r="N34" s="450" t="n"/>
      <c r="O34" s="451" t="n"/>
      <c r="P34" s="1" t="n"/>
      <c r="Q34" s="1" t="n"/>
      <c r="R34" s="1" t="n"/>
      <c r="S34" s="1" t="n"/>
      <c r="T34" s="1" t="n"/>
      <c r="U34" s="1" t="n"/>
      <c r="V34" s="1" t="n"/>
      <c r="W34" s="1" t="n"/>
      <c r="X34" s="1" t="n"/>
      <c r="Y34" s="1" t="n"/>
      <c r="Z34" s="1" t="n"/>
      <c r="AA34" s="1" t="n"/>
      <c r="AB34" s="1" t="n"/>
      <c r="AC34" s="1" t="n"/>
      <c r="AD34" s="1" t="n"/>
      <c r="AE34" s="1" t="n"/>
      <c r="AF34" s="1" t="n"/>
    </row>
    <row r="35" ht="36" customHeight="1" s="336">
      <c r="A35" s="1" t="n"/>
      <c r="B35" s="278" t="inlineStr">
        <is>
          <t>6. Protección de conocimiento y Divulgación: Hace referencia a las actividades de protección y/o divulgación que se desea adelantar. Se debe a la necesidad y cantidad, que debe guardar relación con el alcance del proyecto.</t>
        </is>
      </c>
      <c r="C35" s="450" t="n"/>
      <c r="D35" s="450" t="n"/>
      <c r="E35" s="450" t="n"/>
      <c r="F35" s="450" t="n"/>
      <c r="G35" s="450" t="n"/>
      <c r="H35" s="450" t="n"/>
      <c r="I35" s="450" t="n"/>
      <c r="J35" s="450" t="n"/>
      <c r="K35" s="450" t="n"/>
      <c r="L35" s="450" t="n"/>
      <c r="M35" s="450" t="n"/>
      <c r="N35" s="450" t="n"/>
      <c r="O35" s="451" t="n"/>
      <c r="P35" s="1" t="n"/>
      <c r="Q35" s="1" t="n"/>
      <c r="R35" s="1" t="n"/>
      <c r="S35" s="1" t="n"/>
      <c r="T35" s="1" t="n"/>
      <c r="U35" s="1" t="n"/>
      <c r="V35" s="1" t="n"/>
      <c r="W35" s="1" t="n"/>
      <c r="X35" s="1" t="n"/>
      <c r="Y35" s="1" t="n"/>
      <c r="Z35" s="1" t="n"/>
      <c r="AA35" s="1" t="n"/>
      <c r="AB35" s="1" t="n"/>
      <c r="AC35" s="1" t="n"/>
      <c r="AD35" s="1" t="n"/>
      <c r="AE35" s="1" t="n"/>
      <c r="AF35" s="1" t="n"/>
    </row>
    <row r="36" ht="57.75" customHeight="1" s="336">
      <c r="A36" s="1" t="n"/>
      <c r="B36" s="459" t="inlineStr">
        <is>
          <t xml:space="preserve">7. Gastos de viaje: Se refiere a los gastos de transporte (terrestres, aéreos y marítimos) y viáticos relacionados con las actividades a desarrollar por parte del talento humano en el marco del proyecto, y que son estrictamente necesarios para su ejecución  y la generación de productos y resultados. En este apartado deberá indicar el trayecto, y la justificación técnica de su necesidad y cantidad en el marco del alcance del proyecto. </t>
        </is>
      </c>
      <c r="C36" s="450" t="n"/>
      <c r="D36" s="450" t="n"/>
      <c r="E36" s="450" t="n"/>
      <c r="F36" s="450" t="n"/>
      <c r="G36" s="450" t="n"/>
      <c r="H36" s="450" t="n"/>
      <c r="I36" s="450" t="n"/>
      <c r="J36" s="450" t="n"/>
      <c r="K36" s="450" t="n"/>
      <c r="L36" s="450" t="n"/>
      <c r="M36" s="450" t="n"/>
      <c r="N36" s="450" t="n"/>
      <c r="O36" s="451" t="n"/>
      <c r="P36" s="1" t="n"/>
      <c r="Q36" s="1" t="n"/>
      <c r="R36" s="1" t="n"/>
      <c r="S36" s="1" t="n"/>
      <c r="T36" s="1" t="n"/>
      <c r="U36" s="1" t="n"/>
      <c r="V36" s="1" t="n"/>
      <c r="W36" s="1" t="n"/>
      <c r="X36" s="1" t="n"/>
      <c r="Y36" s="1" t="n"/>
      <c r="Z36" s="1" t="n"/>
      <c r="AA36" s="1" t="n"/>
      <c r="AB36" s="1" t="n"/>
      <c r="AC36" s="1" t="n"/>
      <c r="AD36" s="1" t="n"/>
      <c r="AE36" s="1" t="n"/>
      <c r="AF36" s="1" t="n"/>
    </row>
    <row r="37" ht="15.75" customHeight="1" s="336">
      <c r="A37" s="1" t="n"/>
      <c r="B37" s="460" t="inlineStr">
        <is>
          <t>8. Infraestructura:  Indique el tipo de infraestructura requerida  (adecuación o mejora) en el marco del proyecto.</t>
        </is>
      </c>
      <c r="C37" s="450" t="n"/>
      <c r="D37" s="450" t="n"/>
      <c r="E37" s="450" t="n"/>
      <c r="F37" s="450" t="n"/>
      <c r="G37" s="450" t="n"/>
      <c r="H37" s="450" t="n"/>
      <c r="I37" s="450" t="n"/>
      <c r="J37" s="450" t="n"/>
      <c r="K37" s="450" t="n"/>
      <c r="L37" s="450" t="n"/>
      <c r="M37" s="450" t="n"/>
      <c r="N37" s="450" t="n"/>
      <c r="O37" s="451" t="n"/>
      <c r="P37" s="1" t="n"/>
      <c r="Q37" s="1" t="n"/>
      <c r="R37" s="1" t="n"/>
      <c r="S37" s="1" t="n"/>
      <c r="T37" s="1" t="n"/>
      <c r="U37" s="1" t="n"/>
      <c r="V37" s="1" t="n"/>
      <c r="W37" s="1" t="n"/>
      <c r="X37" s="1" t="n"/>
      <c r="Y37" s="1" t="n"/>
      <c r="Z37" s="1" t="n"/>
      <c r="AA37" s="1" t="n"/>
      <c r="AB37" s="1" t="n"/>
      <c r="AC37" s="1" t="n"/>
      <c r="AD37" s="1" t="n"/>
      <c r="AE37" s="1" t="n"/>
      <c r="AF37" s="1" t="n"/>
    </row>
    <row r="38" ht="38.25" customHeight="1" s="336">
      <c r="A38" s="1" t="n"/>
      <c r="B38" s="460" t="inlineStr">
        <is>
          <t>9. Administrativos: Incluye los costos asociados a salarios del personal administrativo, materiales y suministros de oficina y demás servicios generales estrictamente necesarios para garantizar el correcto desarrollo del proyecto.</t>
        </is>
      </c>
      <c r="C38" s="450" t="n"/>
      <c r="D38" s="450" t="n"/>
      <c r="E38" s="450" t="n"/>
      <c r="F38" s="450" t="n"/>
      <c r="G38" s="450" t="n"/>
      <c r="H38" s="450" t="n"/>
      <c r="I38" s="450" t="n"/>
      <c r="J38" s="450" t="n"/>
      <c r="K38" s="450" t="n"/>
      <c r="L38" s="450" t="n"/>
      <c r="M38" s="450" t="n"/>
      <c r="N38" s="450" t="n"/>
      <c r="O38" s="451" t="n"/>
      <c r="P38" s="19" t="n"/>
      <c r="Q38" s="1" t="n"/>
      <c r="R38" s="1" t="n"/>
      <c r="S38" s="1" t="n"/>
      <c r="T38" s="1" t="n"/>
      <c r="U38" s="1" t="n"/>
      <c r="V38" s="1" t="n"/>
      <c r="W38" s="1" t="n"/>
      <c r="X38" s="1" t="n"/>
      <c r="Y38" s="1" t="n"/>
      <c r="Z38" s="1" t="n"/>
      <c r="AA38" s="1" t="n"/>
      <c r="AB38" s="1" t="n"/>
      <c r="AC38" s="1" t="n"/>
      <c r="AD38" s="1" t="n"/>
      <c r="AE38" s="1" t="n"/>
      <c r="AF38" s="1" t="n"/>
    </row>
    <row r="39" ht="114.75" customHeight="1" s="336">
      <c r="A39" s="1" t="n"/>
      <c r="B39" s="459" t="inlineStr">
        <is>
          <t>10. Seguimiento: Hace referencia al reconocimiento de las siguientes actividades que deberá realizar la entidad ejecutora para asegurar el adecuado seguimiento del proyecto:
- Realizar el seguimiento al desarrollo de las actividades el proyecto.
- Elaborar los informes de supervisión técnicos y financieros.
- Ejercer la secretaría técnica de las instancias de supervisión y toma de decisiones del proyecto. 
- Actualizar la ejecución en los sistemas de información del SGR (GESPROY).
- Atender las solicitudes de los entes de control. Entre otras</t>
        </is>
      </c>
      <c r="C39" s="450" t="n"/>
      <c r="D39" s="450" t="n"/>
      <c r="E39" s="450" t="n"/>
      <c r="F39" s="450" t="n"/>
      <c r="G39" s="450" t="n"/>
      <c r="H39" s="450" t="n"/>
      <c r="I39" s="450" t="n"/>
      <c r="J39" s="450" t="n"/>
      <c r="K39" s="450" t="n"/>
      <c r="L39" s="450" t="n"/>
      <c r="M39" s="450" t="n"/>
      <c r="N39" s="450" t="n"/>
      <c r="O39" s="451" t="n"/>
      <c r="Q39" s="1" t="n"/>
      <c r="R39" s="1" t="n"/>
      <c r="S39" s="1" t="n"/>
      <c r="T39" s="1" t="n"/>
      <c r="U39" s="1" t="n"/>
      <c r="V39" s="1" t="n"/>
      <c r="W39" s="1" t="n"/>
      <c r="X39" s="1" t="n"/>
      <c r="Y39" s="1" t="n"/>
      <c r="Z39" s="1" t="n"/>
      <c r="AA39" s="1" t="n"/>
      <c r="AB39" s="1" t="n"/>
      <c r="AC39" s="1" t="n"/>
      <c r="AD39" s="1" t="n"/>
      <c r="AE39" s="1" t="n"/>
      <c r="AF39" s="1" t="n"/>
    </row>
    <row r="40" ht="61.5" customHeight="1" s="336">
      <c r="A40" s="1" t="n"/>
      <c r="B40" s="75" t="inlineStr">
        <is>
          <t>11. Otros:  Se recomienda a la entidad registrar en este espacio, todos aquellos ítems que por su naturaleza no pueden ser catalogados en otros rubros presupuestales. (Ejemplo: imprevistos claramente justificados, como variación de precios por tasa de cambio relacionados para  los rubros de dotación, compra de equipos, pruebas, servicios tecnológicos. Cálculo de posibles imprevistos contemplados en el análisis de riesgos de la propuesta de proyecto.)</t>
        </is>
      </c>
      <c r="C40" s="450" t="n"/>
      <c r="D40" s="450" t="n"/>
      <c r="E40" s="450" t="n"/>
      <c r="F40" s="450" t="n"/>
      <c r="G40" s="450" t="n"/>
      <c r="H40" s="450" t="n"/>
      <c r="I40" s="450" t="n"/>
      <c r="J40" s="450" t="n"/>
      <c r="K40" s="450" t="n"/>
      <c r="L40" s="450" t="n"/>
      <c r="M40" s="450" t="n"/>
      <c r="N40" s="450" t="n"/>
      <c r="O40" s="451" t="n"/>
      <c r="P40" s="1" t="n"/>
      <c r="Q40" s="1" t="n"/>
      <c r="R40" s="1" t="n"/>
      <c r="S40" s="1" t="n"/>
      <c r="T40" s="1" t="n"/>
      <c r="U40" s="1" t="n"/>
      <c r="V40" s="1" t="n"/>
      <c r="W40" s="1" t="n"/>
      <c r="X40" s="1" t="n"/>
      <c r="Y40" s="1" t="n"/>
      <c r="Z40" s="1" t="n"/>
      <c r="AA40" s="1" t="n"/>
      <c r="AB40" s="1" t="n"/>
      <c r="AC40" s="1" t="n"/>
      <c r="AD40" s="1" t="n"/>
      <c r="AE40" s="1" t="n"/>
      <c r="AF40" s="1" t="n"/>
    </row>
    <row r="41" ht="15.75" customHeight="1" s="336">
      <c r="A41" s="1" t="n"/>
      <c r="B41" s="2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22" customHeight="1" s="336">
      <c r="A42" s="1" t="n"/>
      <c r="B42" s="461" t="inlineStr">
        <is>
          <t>FIRMA DE LA ENTIDAD PROPONENTE Y EJECUTORA</t>
        </is>
      </c>
      <c r="C42" s="462" t="n"/>
      <c r="D42" s="462" t="n"/>
      <c r="E42" s="462" t="n"/>
      <c r="F42" s="462" t="n"/>
      <c r="G42" s="463"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30" customHeight="1" s="336">
      <c r="A43" s="1" t="n"/>
      <c r="B43" s="464" t="inlineStr">
        <is>
          <t>Proyecto (código de registro SIGP 143329): Implementación de una red IoT híbrida Edge-Cloud y gemelo digital para la gestión anticipada del riesgo por material particulado posterremoto</t>
        </is>
      </c>
      <c r="C43" s="462" t="n"/>
      <c r="D43" s="462" t="n"/>
      <c r="E43" s="462" t="n"/>
      <c r="F43" s="462" t="n"/>
      <c r="G43" s="463"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18" customHeight="1" s="336">
      <c r="A44" s="1" t="n"/>
      <c r="B44" s="464" t="inlineStr">
        <is>
          <t>Entidad: Universidad Santo Tomás de Colombia, sede Villavicencio (entidad proponente y ejecutora) [NIT y representante legal por diligenciar]</t>
        </is>
      </c>
      <c r="C44" s="462" t="n"/>
      <c r="D44" s="462" t="n"/>
      <c r="E44" s="462" t="n"/>
      <c r="F44" s="462" t="n"/>
      <c r="G44" s="463"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70" customHeight="1" s="336">
      <c r="A45" s="1" t="n"/>
      <c r="B45" s="465" t="inlineStr">
        <is>
          <t>Firma:</t>
        </is>
      </c>
      <c r="C45" s="462" t="n"/>
      <c r="D45" s="462" t="n"/>
      <c r="E45" s="462" t="n"/>
      <c r="F45" s="462" t="n"/>
      <c r="G45" s="463" t="n"/>
      <c r="H45" s="1" t="n"/>
      <c r="I45" s="1" t="n"/>
      <c r="J45" s="1" t="n"/>
      <c r="K45" s="1" t="n"/>
      <c r="L45" s="1" t="n"/>
      <c r="M45" s="1" t="n"/>
      <c r="N45" s="22" t="n"/>
      <c r="O45" s="22" t="n"/>
      <c r="P45" s="1" t="n"/>
      <c r="Q45" s="1" t="n"/>
      <c r="R45" s="1" t="n"/>
      <c r="S45" s="1" t="n"/>
      <c r="T45" s="1" t="n"/>
      <c r="U45" s="1" t="n"/>
      <c r="V45" s="1" t="n"/>
      <c r="W45" s="1" t="n"/>
      <c r="X45" s="1" t="n"/>
      <c r="Y45" s="1" t="n"/>
      <c r="Z45" s="1" t="n"/>
      <c r="AA45" s="1" t="n"/>
      <c r="AB45" s="1" t="n"/>
      <c r="AC45" s="1" t="n"/>
      <c r="AD45" s="1" t="n"/>
      <c r="AE45" s="1" t="n"/>
      <c r="AF45" s="1" t="n"/>
    </row>
    <row r="46" ht="18" customHeight="1" s="336">
      <c r="A46" s="1" t="n"/>
      <c r="B46" s="466" t="inlineStr">
        <is>
          <t>Nombre del representante legal: [POR DILIGENCIAR]</t>
        </is>
      </c>
      <c r="C46" s="462" t="n"/>
      <c r="D46" s="462" t="n"/>
      <c r="E46" s="462" t="n"/>
      <c r="F46" s="462" t="n"/>
      <c r="G46" s="463"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18" customHeight="1" s="336">
      <c r="A47" s="1" t="n"/>
      <c r="B47" s="466" t="inlineStr">
        <is>
          <t>Cargo: Representante legal</t>
        </is>
      </c>
      <c r="C47" s="462" t="n"/>
      <c r="D47" s="462" t="n"/>
      <c r="E47" s="462" t="n"/>
      <c r="F47" s="462" t="n"/>
      <c r="G47" s="463"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18" customHeight="1" s="336">
      <c r="A48" s="1" t="n"/>
      <c r="B48" s="466" t="inlineStr">
        <is>
          <t>Elaborado por: [nombre y cargo de quien elabora el presupuesto]</t>
        </is>
      </c>
      <c r="C48" s="462" t="n"/>
      <c r="D48" s="462" t="n"/>
      <c r="E48" s="462" t="n"/>
      <c r="F48" s="462" t="n"/>
      <c r="G48" s="463"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18" customHeight="1" s="336">
      <c r="A49" s="1" t="n"/>
      <c r="B49" s="466" t="inlineStr">
        <is>
          <t>Fecha: 2026-10-30</t>
        </is>
      </c>
      <c r="C49" s="462" t="n"/>
      <c r="D49" s="462" t="n"/>
      <c r="E49" s="462" t="n"/>
      <c r="F49" s="462" t="n"/>
      <c r="G49" s="463"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15.75" customHeight="1" s="336">
      <c r="A50" s="1" t="n"/>
      <c r="B50" s="467" t="inlineStr">
        <is>
          <t>CUADRO GUÍA DE ENTIDADES, ACTIVIDADES Y MONTOS A EJECUTAR</t>
        </is>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52" customHeight="1" s="336">
      <c r="A51" s="1" t="n"/>
      <c r="B51" s="468" t="inlineStr">
        <is>
          <t>La entidad ejecutora es la Universidad Santo Tomás de Colombia, sede Villavicencio: contrata, paga y supervisa todo el presupuesto del SGR; las demás entidades no reciben recursos del SGR directamente (TdR §3) y aportan su contrapartida. La columna «SGR» muestra el valor de los ítems que cada entidad ejecuta o lidera (columna «Entidad responsable» de la hoja FC1). La asignación es una PROPUESTA que cada entidad debe validar.</t>
        </is>
      </c>
      <c r="P51" s="1" t="n"/>
      <c r="Q51" s="1" t="n"/>
      <c r="R51" s="1" t="n"/>
      <c r="S51" s="1" t="n"/>
      <c r="T51" s="1" t="n"/>
      <c r="U51" s="1" t="n"/>
      <c r="V51" s="1" t="n"/>
      <c r="W51" s="1" t="n"/>
      <c r="X51" s="1" t="n"/>
      <c r="Y51" s="1" t="n"/>
      <c r="Z51" s="1" t="n"/>
      <c r="AA51" s="1" t="n"/>
      <c r="AB51" s="1" t="n"/>
      <c r="AC51" s="1" t="n"/>
      <c r="AD51" s="1" t="n"/>
      <c r="AE51" s="1" t="n"/>
      <c r="AF51" s="1" t="n"/>
    </row>
    <row r="52" ht="58" customHeight="1" s="336">
      <c r="A52" s="1" t="n"/>
      <c r="B52" s="469" t="inlineStr">
        <is>
          <t>N.º</t>
        </is>
      </c>
      <c r="C52" s="469" t="inlineStr">
        <is>
          <t>Entidad</t>
        </is>
      </c>
      <c r="D52" s="469" t="inlineStr">
        <is>
          <t>Rol en el proyecto</t>
        </is>
      </c>
      <c r="E52" s="462" t="n"/>
      <c r="F52" s="463" t="n"/>
      <c r="G52" s="469" t="inlineStr">
        <is>
          <t>Actividades a su cargo o en las que participa</t>
        </is>
      </c>
      <c r="H52" s="462" t="n"/>
      <c r="I52" s="462" t="n"/>
      <c r="J52" s="462" t="n"/>
      <c r="K52" s="463" t="n"/>
      <c r="L52" s="469" t="inlineStr">
        <is>
          <t>Contrapartida en especie</t>
        </is>
      </c>
      <c r="M52" s="469" t="inlineStr">
        <is>
          <t>Contrapartida en efectivo</t>
        </is>
      </c>
      <c r="N52" s="469" t="inlineStr">
        <is>
          <t>SGR de las actividades que lidera o apoya</t>
        </is>
      </c>
      <c r="O52" s="469" t="inlineStr">
        <is>
          <t>TOTAL a su cargo</t>
        </is>
      </c>
      <c r="P52" s="1" t="n"/>
      <c r="Q52" s="1" t="n"/>
      <c r="R52" s="1" t="n"/>
      <c r="S52" s="1" t="n"/>
      <c r="T52" s="1" t="n"/>
      <c r="U52" s="1" t="n"/>
      <c r="V52" s="1" t="n"/>
      <c r="W52" s="1" t="n"/>
      <c r="X52" s="1" t="n"/>
      <c r="Y52" s="1" t="n"/>
      <c r="Z52" s="1" t="n"/>
      <c r="AA52" s="1" t="n"/>
      <c r="AB52" s="1" t="n"/>
      <c r="AC52" s="1" t="n"/>
      <c r="AD52" s="1" t="n"/>
      <c r="AE52" s="1" t="n"/>
      <c r="AF52" s="1" t="n"/>
    </row>
    <row r="53" ht="56" customHeight="1" s="336">
      <c r="A53" s="1" t="n"/>
      <c r="B53" s="470" t="n">
        <v>1</v>
      </c>
      <c r="C53" s="471" t="inlineStr">
        <is>
          <t>Universidad Santo Tomás de Colombia, sede Villavicencio — entidad proponente y ejecutora</t>
        </is>
      </c>
      <c r="D53" s="470" t="inlineStr">
        <is>
          <t>Proponente y ejecutora. Contrata y paga el 100 % del SGR; lidera el OE1 y el OE2 (red, plataforma geoespacial y laboratorio de modelación) y la formación de custodios.</t>
        </is>
      </c>
      <c r="E53" s="462" t="n"/>
      <c r="F53" s="463" t="n"/>
      <c r="G53" s="470" t="inlineStr">
        <is>
          <t>Todos los ítems no asignados a otra entidad: red IoT, referencias, banco de calibración, plataforma, laboratorio, campañas, propiedad intelectual, administración y seguimiento.</t>
        </is>
      </c>
      <c r="H53" s="462" t="n"/>
      <c r="I53" s="462" t="n"/>
      <c r="J53" s="462" t="n"/>
      <c r="K53" s="463" t="n"/>
      <c r="L53" s="472">
        <f>D23</f>
        <v>1244000000</v>
      </c>
      <c r="M53" s="472">
        <f>E23</f>
        <v>0</v>
      </c>
      <c r="N53" s="472">
        <f>SUMIF('FC1. Perfil de pagos'!$AV$8:$AV$137,"E1",'FC1. Perfil de pagos'!$G$8:$G$137)</f>
        <v>12652344424</v>
      </c>
      <c r="O53" s="472">
        <f>L53+M53+N53</f>
        <v>13896344424</v>
      </c>
      <c r="P53" s="1" t="n"/>
      <c r="Q53" s="1" t="n"/>
      <c r="R53" s="1" t="n"/>
      <c r="S53" s="1" t="n"/>
      <c r="T53" s="1" t="n"/>
      <c r="U53" s="1" t="n"/>
      <c r="V53" s="1" t="n"/>
      <c r="W53" s="1" t="n"/>
      <c r="X53" s="1" t="n"/>
      <c r="Y53" s="1" t="n"/>
      <c r="Z53" s="1" t="n"/>
      <c r="AA53" s="1" t="n"/>
      <c r="AB53" s="1" t="n"/>
      <c r="AC53" s="1" t="n"/>
      <c r="AD53" s="1" t="n"/>
      <c r="AE53" s="1" t="n"/>
      <c r="AF53" s="1" t="n"/>
    </row>
    <row r="54" ht="31" customHeight="1" s="336">
      <c r="A54" s="1" t="n"/>
      <c r="B54" s="470" t="n">
        <v>2</v>
      </c>
      <c r="C54" s="471" t="inlineStr">
        <is>
          <t>Municipio de Manizales (Caldas)</t>
        </is>
      </c>
      <c r="D54" s="470" t="inlineStr">
        <is>
          <t>Lugar de ejecución; uso institucional del tablero y del protocolo; acceso a los sitios.</t>
        </is>
      </c>
      <c r="E54" s="462" t="n"/>
      <c r="F54" s="463" t="n"/>
      <c r="G54" s="470" t="inlineStr">
        <is>
          <t>TH-20 (Profesionales de gestión del riesgo y logística de acceso a )</t>
        </is>
      </c>
      <c r="H54" s="462" t="n"/>
      <c r="I54" s="462" t="n"/>
      <c r="J54" s="462" t="n"/>
      <c r="K54" s="463" t="n"/>
      <c r="L54" s="472">
        <f>F23</f>
        <v>60000000</v>
      </c>
      <c r="M54" s="472">
        <f>G23</f>
        <v>0</v>
      </c>
      <c r="N54" s="472">
        <f>SUMIF('FC1. Perfil de pagos'!$AV$8:$AV$137,"E2",'FC1. Perfil de pagos'!$G$8:$G$137)</f>
        <v>0</v>
      </c>
      <c r="O54" s="472">
        <f>L54+M54+N54</f>
        <v>60000000</v>
      </c>
      <c r="P54" s="1" t="n"/>
      <c r="Q54" s="1" t="n"/>
      <c r="R54" s="1" t="n"/>
      <c r="S54" s="1" t="n"/>
      <c r="T54" s="1" t="n"/>
      <c r="U54" s="1" t="n"/>
      <c r="V54" s="1" t="n"/>
      <c r="W54" s="1" t="n"/>
      <c r="X54" s="1" t="n"/>
      <c r="Y54" s="1" t="n"/>
      <c r="Z54" s="1" t="n"/>
      <c r="AA54" s="1" t="n"/>
      <c r="AB54" s="1" t="n"/>
      <c r="AC54" s="1" t="n"/>
      <c r="AD54" s="1" t="n"/>
      <c r="AE54" s="1" t="n"/>
      <c r="AF54" s="1" t="n"/>
    </row>
    <row r="55" ht="31" customHeight="1" s="336">
      <c r="A55" s="1" t="n"/>
      <c r="B55" s="470" t="n">
        <v>3</v>
      </c>
      <c r="C55" s="471" t="inlineStr">
        <is>
          <t>Municipio de Calarcá (Quindío)</t>
        </is>
      </c>
      <c r="D55" s="470" t="inlineStr">
        <is>
          <t>Lugar de ejecución; uso institucional del tablero y del protocolo; acceso a los sitios.</t>
        </is>
      </c>
      <c r="E55" s="462" t="n"/>
      <c r="F55" s="463" t="n"/>
      <c r="G55" s="470" t="inlineStr">
        <is>
          <t>TH-21 (Profesionales de gestión del riesgo y logística de acceso a )</t>
        </is>
      </c>
      <c r="H55" s="462" t="n"/>
      <c r="I55" s="462" t="n"/>
      <c r="J55" s="462" t="n"/>
      <c r="K55" s="463" t="n"/>
      <c r="L55" s="472">
        <f>H23</f>
        <v>60000000</v>
      </c>
      <c r="M55" s="472">
        <f>I23</f>
        <v>0</v>
      </c>
      <c r="N55" s="472">
        <f>SUMIF('FC1. Perfil de pagos'!$AV$8:$AV$137,"E3",'FC1. Perfil de pagos'!$G$8:$G$137)</f>
        <v>0</v>
      </c>
      <c r="O55" s="472">
        <f>L55+M55+N55</f>
        <v>60000000</v>
      </c>
      <c r="P55" s="1" t="n"/>
      <c r="Q55" s="1" t="n"/>
      <c r="R55" s="1" t="n"/>
      <c r="S55" s="1" t="n"/>
      <c r="T55" s="1" t="n"/>
      <c r="U55" s="1" t="n"/>
      <c r="V55" s="1" t="n"/>
      <c r="W55" s="1" t="n"/>
      <c r="X55" s="1" t="n"/>
      <c r="Y55" s="1" t="n"/>
      <c r="Z55" s="1" t="n"/>
      <c r="AA55" s="1" t="n"/>
      <c r="AB55" s="1" t="n"/>
      <c r="AC55" s="1" t="n"/>
      <c r="AD55" s="1" t="n"/>
      <c r="AE55" s="1" t="n"/>
      <c r="AF55" s="1" t="n"/>
    </row>
    <row r="56" ht="106" customHeight="1" s="336">
      <c r="A56" s="1" t="n"/>
      <c r="B56" s="470" t="n">
        <v>4</v>
      </c>
      <c r="C56" s="471" t="inlineStr">
        <is>
          <t>Avanciencia — oficina de transferencia de resultados de investigación (OTRI) [razón social y NIT por diligenciar]</t>
        </is>
      </c>
      <c r="D56" s="470" t="inlineStr">
        <is>
          <t>Ejecuta la apropiación social del conocimiento (talleres de co-diseño, jornadas, cartillas, publicaciones y sus desplazamientos), los convenios y la formación de custodios y la propiedad intelectual; aporta en especie la vigilancia tecnológica y la valoración.</t>
        </is>
      </c>
      <c r="E56" s="462" t="n"/>
      <c r="F56" s="463" t="n"/>
      <c r="G56" s="470" t="inlineStr">
        <is>
          <t>CA-01 (Formación y soporte a custodios por tramo); CA-02 (Alimentación de laboratorios ciudadanos); CA-03 (Logística de ferias y laboratorios de apropiación); CA-05 (Desplazamientos del equipo de apropiación social de Avancien); MA-04 (Kits de papelería para talleres de co-diseño); PD-01 (Cartillas impresas del índice y del protocolo de alerta); PD-02 (Asesoría jurídica en propiedad intelectual y libertad de ope); PD-04 (Registro ante la DNDA y asesoría de propiedad intelectual); PD-05 (Publicaciones de divulgación y eventos de socialización); PD-06 (Registro del software y de los datos del modelo predictivo a); TH-07 (Coordinación de apropiación social); TH-13 (Profesionales de apropiación social); TH-16 (Profesional de convenios y custodia); TH-22 (Horas de investigadores y del equipo de transferencia de Ava); VI-04 (Viaje internacional para divulgación científica)</t>
        </is>
      </c>
      <c r="H56" s="462" t="n"/>
      <c r="I56" s="462" t="n"/>
      <c r="J56" s="462" t="n"/>
      <c r="K56" s="463" t="n"/>
      <c r="L56" s="472">
        <f>J23</f>
        <v>150000000</v>
      </c>
      <c r="M56" s="472">
        <f>K23</f>
        <v>0</v>
      </c>
      <c r="N56" s="472">
        <f>SUMIF('FC1. Perfil de pagos'!$AV$8:$AV$137,"E4",'FC1. Perfil de pagos'!$G$8:$G$137)</f>
        <v>1347060791</v>
      </c>
      <c r="O56" s="472">
        <f>L56+M56+N56</f>
        <v>1497060791</v>
      </c>
      <c r="P56" s="1" t="n"/>
      <c r="Q56" s="1" t="n"/>
      <c r="R56" s="1" t="n"/>
      <c r="S56" s="1" t="n"/>
      <c r="T56" s="1" t="n"/>
      <c r="U56" s="1" t="n"/>
      <c r="V56" s="1" t="n"/>
      <c r="W56" s="1" t="n"/>
      <c r="X56" s="1" t="n"/>
      <c r="Y56" s="1" t="n"/>
      <c r="Z56" s="1" t="n"/>
      <c r="AA56" s="1" t="n"/>
      <c r="AB56" s="1" t="n"/>
      <c r="AC56" s="1" t="n"/>
      <c r="AD56" s="1" t="n"/>
      <c r="AE56" s="1" t="n"/>
      <c r="AF56" s="1" t="n"/>
    </row>
    <row r="57" ht="43.5" customHeight="1" s="336">
      <c r="A57" s="1" t="n"/>
      <c r="B57" s="470" t="n">
        <v>5</v>
      </c>
      <c r="C57" s="471" t="inlineStr">
        <is>
          <t>Gestión y Medio Ambiente — aliado tecnológico [razón social y NIT por diligenciar]</t>
        </is>
      </c>
      <c r="D57" s="470" t="inlineStr">
        <is>
          <t>Aliado tecnológico: equipos de monitoreo y apoyo técnico en el diagnóstico, la colocalización y la verificación; aporte en efectivo propuesto.</t>
        </is>
      </c>
      <c r="E57" s="462" t="n"/>
      <c r="F57" s="463" t="n"/>
      <c r="G57" s="470" t="inlineStr">
        <is>
          <t>EQ-13 (Equipos de monitoreo de calidad del aire y apoyo técnico de ); VI-05 (Logística y viáticos de los tramos 2 y 3 — aporte en efectiv)</t>
        </is>
      </c>
      <c r="H57" s="462" t="n"/>
      <c r="I57" s="462" t="n"/>
      <c r="J57" s="462" t="n"/>
      <c r="K57" s="463" t="n"/>
      <c r="L57" s="472">
        <f>L23</f>
        <v>110000000</v>
      </c>
      <c r="M57" s="472">
        <f>M23</f>
        <v>150000000</v>
      </c>
      <c r="N57" s="472">
        <f>SUMIF('FC1. Perfil de pagos'!$AV$8:$AV$137,"E5",'FC1. Perfil de pagos'!$G$8:$G$137)</f>
        <v>0</v>
      </c>
      <c r="O57" s="472">
        <f>L57+M57+N57</f>
        <v>260000000</v>
      </c>
      <c r="P57" s="1" t="n"/>
      <c r="Q57" s="1" t="n"/>
      <c r="R57" s="1" t="n"/>
      <c r="S57" s="1" t="n"/>
      <c r="T57" s="1" t="n"/>
      <c r="U57" s="1" t="n"/>
      <c r="V57" s="1" t="n"/>
      <c r="W57" s="1" t="n"/>
      <c r="X57" s="1" t="n"/>
      <c r="Y57" s="1" t="n"/>
      <c r="Z57" s="1" t="n"/>
      <c r="AA57" s="1" t="n"/>
      <c r="AB57" s="1" t="n"/>
      <c r="AC57" s="1" t="n"/>
      <c r="AD57" s="1" t="n"/>
      <c r="AE57" s="1" t="n"/>
      <c r="AF57" s="1" t="n"/>
    </row>
    <row r="58" ht="15.75" customHeight="1" s="336">
      <c r="A58" s="1" t="n"/>
      <c r="B58" s="473" t="n"/>
      <c r="C58" s="474" t="inlineStr">
        <is>
          <t>Sin entidad asignada</t>
        </is>
      </c>
      <c r="D58" s="475" t="inlineStr">
        <is>
          <t>Ítems cuya «Entidad responsable» (FC1) está vacía: asígnela para que el cuadro cuadre con el SGR de RESUMEN</t>
        </is>
      </c>
      <c r="E58" s="462" t="n"/>
      <c r="F58" s="462" t="n"/>
      <c r="G58" s="462" t="n"/>
      <c r="H58" s="462" t="n"/>
      <c r="I58" s="462" t="n"/>
      <c r="J58" s="462" t="n"/>
      <c r="K58" s="463" t="n"/>
      <c r="L58" s="476" t="n"/>
      <c r="M58" s="476" t="n"/>
      <c r="N58" s="476">
        <f>N23-SUM(N53:N57)</f>
        <v>0</v>
      </c>
      <c r="O58" s="476">
        <f>N58</f>
        <v>0</v>
      </c>
      <c r="P58" s="1" t="n"/>
      <c r="Q58" s="1" t="n"/>
      <c r="R58" s="1" t="n"/>
      <c r="S58" s="1" t="n"/>
      <c r="T58" s="1" t="n"/>
      <c r="U58" s="1" t="n"/>
      <c r="V58" s="1" t="n"/>
      <c r="W58" s="1" t="n"/>
      <c r="X58" s="1" t="n"/>
      <c r="Y58" s="1" t="n"/>
      <c r="Z58" s="1" t="n"/>
      <c r="AA58" s="1" t="n"/>
      <c r="AB58" s="1" t="n"/>
      <c r="AC58" s="1" t="n"/>
      <c r="AD58" s="1" t="n"/>
      <c r="AE58" s="1" t="n"/>
      <c r="AF58" s="1" t="n"/>
    </row>
    <row r="59" ht="15.75" customHeight="1" s="336">
      <c r="A59" s="1" t="n"/>
      <c r="B59" s="473" t="n"/>
      <c r="C59" s="477" t="inlineStr">
        <is>
          <t>TOTAL</t>
        </is>
      </c>
      <c r="D59" s="473" t="n"/>
      <c r="E59" s="473" t="n"/>
      <c r="F59" s="473" t="n"/>
      <c r="G59" s="473" t="n"/>
      <c r="H59" s="473" t="n"/>
      <c r="I59" s="473" t="n"/>
      <c r="J59" s="473" t="n"/>
      <c r="K59" s="473" t="n"/>
      <c r="L59" s="478">
        <f>SUM(L53:L58)</f>
        <v>1624000000</v>
      </c>
      <c r="M59" s="478">
        <f>SUM(M53:M58)</f>
        <v>150000000</v>
      </c>
      <c r="N59" s="478">
        <f>SUM(N53:N58)</f>
        <v>13999405215</v>
      </c>
      <c r="O59" s="478">
        <f>SUM(O53:O58)</f>
        <v>15773405215</v>
      </c>
      <c r="P59" s="1" t="n"/>
      <c r="Q59" s="1" t="n"/>
      <c r="R59" s="1" t="n"/>
      <c r="S59" s="1" t="n"/>
      <c r="T59" s="1" t="n"/>
      <c r="U59" s="1" t="n"/>
      <c r="V59" s="1" t="n"/>
      <c r="W59" s="1" t="n"/>
      <c r="X59" s="1" t="n"/>
      <c r="Y59" s="1" t="n"/>
      <c r="Z59" s="1" t="n"/>
      <c r="AA59" s="1" t="n"/>
      <c r="AB59" s="1" t="n"/>
      <c r="AC59" s="1" t="n"/>
      <c r="AD59" s="1" t="n"/>
      <c r="AE59" s="1" t="n"/>
      <c r="AF59" s="1" t="n"/>
    </row>
    <row r="60" ht="15.75" customHeight="1" s="336">
      <c r="A60" s="1" t="n"/>
      <c r="B60" s="1" t="n"/>
      <c r="C60" s="479" t="inlineStr">
        <is>
          <t>Control contra RESUMEN</t>
        </is>
      </c>
      <c r="D60" s="1" t="n"/>
      <c r="E60" s="1" t="n"/>
      <c r="F60" s="1" t="n"/>
      <c r="G60" s="1" t="n"/>
      <c r="H60" s="1" t="n"/>
      <c r="I60" s="1" t="n"/>
      <c r="J60" s="1" t="n"/>
      <c r="K60" s="1" t="n"/>
      <c r="L60" s="1" t="n"/>
      <c r="M60" s="1" t="n"/>
      <c r="N60" s="1" t="str">
        <f>IF(ABS(N59-N23)&lt;1,"OK","ERROR")</f>
        <v>OK</v>
      </c>
      <c r="O60" s="1" t="str">
        <f>IF(ABS(O59-O23)&lt;1,"OK","ERROR")</f>
        <v>OK</v>
      </c>
      <c r="P60" s="1" t="n"/>
      <c r="Q60" s="1" t="n"/>
      <c r="R60" s="1" t="n"/>
      <c r="S60" s="1" t="n"/>
      <c r="T60" s="1" t="n"/>
      <c r="U60" s="1" t="n"/>
      <c r="V60" s="1" t="n"/>
      <c r="W60" s="1" t="n"/>
      <c r="X60" s="1" t="n"/>
      <c r="Y60" s="1" t="n"/>
      <c r="Z60" s="1" t="n"/>
      <c r="AA60" s="1" t="n"/>
      <c r="AB60" s="1" t="n"/>
      <c r="AC60" s="1" t="n"/>
      <c r="AD60" s="1" t="n"/>
      <c r="AE60" s="1" t="n"/>
      <c r="AF60" s="1" t="n"/>
    </row>
    <row r="61" ht="34" customHeight="1" s="336">
      <c r="A61" s="1" t="n"/>
      <c r="B61" s="480" t="inlineStr">
        <is>
          <t>Los montos del SGR se actualizan solos si cambia una cantidad o un valor; si se agrega un ítem en una fila reservada, asigne su entidad en FC1 o aparecerá en «Sin entidad asignada».</t>
        </is>
      </c>
      <c r="P61" s="1" t="n"/>
      <c r="Q61" s="1" t="n"/>
      <c r="R61" s="1" t="n"/>
      <c r="S61" s="1" t="n"/>
      <c r="T61" s="1" t="n"/>
      <c r="U61" s="1" t="n"/>
      <c r="V61" s="1" t="n"/>
      <c r="W61" s="1" t="n"/>
      <c r="X61" s="1" t="n"/>
      <c r="Y61" s="1" t="n"/>
      <c r="Z61" s="1" t="n"/>
      <c r="AA61" s="1" t="n"/>
      <c r="AB61" s="1" t="n"/>
      <c r="AC61" s="1" t="n"/>
      <c r="AD61" s="1" t="n"/>
      <c r="AE61" s="1" t="n"/>
      <c r="AF61" s="1" t="n"/>
    </row>
    <row r="62" ht="15.75" customHeight="1" s="33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15.75" customHeight="1" s="33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15.75" customHeight="1" s="33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15.75" customHeight="1" s="33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5.75" customHeight="1" s="33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row>
    <row r="67" ht="15.75" customHeight="1" s="33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row>
    <row r="68" ht="15.75" customHeight="1" s="33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row>
    <row r="69" ht="15.75" customHeight="1" s="33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row>
    <row r="70" ht="15.75" customHeight="1" s="33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row>
    <row r="71" ht="15.75" customHeight="1" s="33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row>
    <row r="72" ht="15.75" customHeight="1" s="33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row>
    <row r="73" ht="15.75" customHeight="1" s="33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row>
    <row r="74" ht="15.75" customHeight="1" s="33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row>
    <row r="75" ht="15.75" customHeight="1" s="33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row>
    <row r="76" ht="15.75" customHeight="1" s="33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row>
    <row r="77" ht="15.75" customHeight="1" s="33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row>
    <row r="78" ht="15.75" customHeight="1" s="33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row>
    <row r="79" ht="15.75" customHeight="1" s="33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row>
    <row r="80" ht="15.75" customHeight="1" s="33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row>
    <row r="81" ht="15.75" customHeight="1" s="33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row>
    <row r="82" ht="15.75" customHeight="1" s="33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row>
    <row r="83" ht="15.75" customHeight="1" s="33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row>
    <row r="84" ht="15.75" customHeight="1" s="33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row>
    <row r="85" ht="15.75" customHeight="1" s="33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row>
    <row r="86" ht="15.75" customHeight="1" s="33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row>
    <row r="87" ht="15.75" customHeight="1" s="33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row>
    <row r="88" ht="15.75" customHeight="1" s="33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row>
    <row r="89" ht="15.75" customHeight="1" s="33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row>
    <row r="90" ht="15.75" customHeight="1" s="33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row>
    <row r="91" ht="15.75" customHeight="1" s="33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row>
    <row r="92" ht="15.75" customHeight="1" s="33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row>
    <row r="93" ht="15.75" customHeight="1" s="33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row>
    <row r="94" ht="15.75" customHeight="1" s="33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row>
    <row r="95" ht="15.75" customHeight="1" s="33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row>
    <row r="96" ht="15.75" customHeight="1" s="33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row>
    <row r="97" ht="15.75" customHeight="1" s="33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row>
    <row r="98" ht="15.75" customHeight="1" s="33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row>
    <row r="99" ht="15.75" customHeight="1" s="33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row>
    <row r="100" ht="15.75" customHeight="1" s="33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row>
    <row r="101" ht="15.75" customHeight="1" s="33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row>
    <row r="102" ht="15.75" customHeight="1" s="33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row>
    <row r="103" ht="15.75" customHeight="1" s="33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row>
    <row r="104" ht="15.75" customHeight="1" s="33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row>
    <row r="105" ht="15.75" customHeight="1" s="33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row>
    <row r="106" ht="15.75" customHeight="1" s="33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row>
    <row r="107" ht="15.75" customHeight="1" s="33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row>
    <row r="108" ht="15.75" customHeight="1" s="33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row>
    <row r="109" ht="15.75" customHeight="1" s="33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row>
    <row r="110" ht="15.75" customHeight="1" s="33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row>
    <row r="111" ht="15.75" customHeight="1" s="33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row>
    <row r="112" ht="15.75" customHeight="1" s="33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row>
    <row r="113" ht="15.75" customHeight="1" s="33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row>
    <row r="114" ht="15.75" customHeight="1" s="33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row>
    <row r="115" ht="15.75" customHeight="1" s="33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row>
    <row r="116" ht="15.75" customHeight="1" s="33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row>
    <row r="117" ht="15.75" customHeight="1" s="33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row>
    <row r="118" ht="15.75" customHeight="1" s="33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row>
    <row r="119" ht="15.75" customHeight="1" s="33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row>
    <row r="120" ht="15.75" customHeight="1" s="33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row>
    <row r="121" ht="15.75" customHeight="1" s="33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row>
    <row r="122" ht="15.75" customHeight="1" s="33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row>
    <row r="123" ht="15.75" customHeight="1" s="33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row>
    <row r="124" ht="15.75" customHeight="1" s="33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row>
    <row r="125" ht="15.75" customHeight="1" s="33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row>
    <row r="126" ht="15.75" customHeight="1" s="33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row>
    <row r="127" ht="15.75" customHeight="1" s="33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row>
    <row r="128" ht="15.75" customHeight="1" s="33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row>
    <row r="129" ht="15.75" customHeight="1" s="33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row>
    <row r="130" ht="15.75" customHeight="1" s="33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row>
    <row r="131" ht="15.75" customHeight="1" s="33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row>
    <row r="132" ht="15.75" customHeight="1" s="33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row>
    <row r="133" ht="15.75" customHeight="1" s="33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row>
    <row r="134" ht="15.75" customHeight="1" s="33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row>
    <row r="135" ht="15.75" customHeight="1" s="33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row>
    <row r="136" ht="15.75" customHeight="1" s="3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row>
    <row r="137" ht="15.75" customHeight="1" s="33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row>
    <row r="138" ht="15.75" customHeight="1" s="33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row>
    <row r="139" ht="15.75" customHeight="1" s="33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row>
    <row r="140" ht="15.75" customHeight="1" s="33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row>
    <row r="141" ht="15.75" customHeight="1" s="33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row>
    <row r="142" ht="15.75" customHeight="1" s="33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row>
    <row r="143" ht="15.75" customHeight="1" s="33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row>
    <row r="144" ht="15.75" customHeight="1" s="33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row>
    <row r="145" ht="15.75" customHeight="1" s="33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row>
    <row r="146" ht="15.75" customHeight="1" s="33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row>
    <row r="147" ht="15.75" customHeight="1" s="33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row>
    <row r="148" ht="15.75" customHeight="1" s="33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row>
    <row r="149" ht="15.75" customHeight="1" s="33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row>
    <row r="150" ht="15.75" customHeight="1" s="33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row>
    <row r="151" ht="15.75" customHeight="1" s="33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row>
    <row r="152" ht="15.75" customHeight="1" s="33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row>
    <row r="153" ht="15.75" customHeight="1" s="33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row>
    <row r="154" ht="15.75" customHeight="1" s="33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row>
    <row r="155" ht="15.75" customHeight="1" s="33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row>
    <row r="156" ht="15.75" customHeight="1" s="33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row>
    <row r="157" ht="15.75" customHeight="1" s="33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row>
    <row r="158" ht="15.75" customHeight="1" s="33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row>
    <row r="159" ht="15.75" customHeight="1" s="33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row>
    <row r="160" ht="15.75" customHeight="1" s="33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row>
    <row r="161" ht="15.75" customHeight="1" s="33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row>
    <row r="162" ht="15.75" customHeight="1" s="33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row>
    <row r="163" ht="15.75" customHeight="1" s="33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row>
    <row r="164" ht="15.75" customHeight="1" s="33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row>
    <row r="165" ht="15.75" customHeight="1" s="33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row>
    <row r="166" ht="15.75" customHeight="1" s="33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row>
    <row r="167" ht="15.75" customHeight="1" s="33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row>
    <row r="168" ht="15.75" customHeight="1" s="33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row>
    <row r="169" ht="15.75" customHeight="1" s="33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row>
    <row r="170" ht="15.75" customHeight="1" s="33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row>
    <row r="171" ht="15.75" customHeight="1" s="33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row>
    <row r="172" ht="15.75" customHeight="1" s="33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row>
    <row r="173" ht="15.75" customHeight="1" s="33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row>
    <row r="174" ht="15.75" customHeight="1" s="33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row>
    <row r="175" ht="15.75" customHeight="1" s="33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row>
    <row r="176" ht="15.75" customHeight="1" s="33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row>
    <row r="177" ht="15.75" customHeight="1" s="33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row>
    <row r="178" ht="15.75" customHeight="1" s="33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row>
    <row r="179" ht="15.75" customHeight="1" s="33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row>
    <row r="180" ht="15.75" customHeight="1" s="33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row>
    <row r="181" ht="15.75" customHeight="1" s="33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row>
    <row r="182" ht="15.75" customHeight="1" s="33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row>
    <row r="183" ht="15.75" customHeight="1" s="33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row>
    <row r="184" ht="15.75" customHeight="1" s="33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row>
    <row r="185" ht="15.75" customHeight="1" s="33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row>
    <row r="186" ht="15.75" customHeight="1" s="33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row>
    <row r="187" ht="15.75" customHeight="1" s="33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row>
    <row r="188" ht="15.75" customHeight="1" s="33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row>
    <row r="189" ht="15.75" customHeight="1" s="33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row>
    <row r="190" ht="15.75" customHeight="1" s="33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row>
    <row r="191" ht="15.75" customHeight="1" s="33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row>
    <row r="192" ht="15.75" customHeight="1" s="33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row>
    <row r="193" ht="15.75" customHeight="1" s="33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row>
    <row r="194" ht="15.75" customHeight="1" s="33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row>
    <row r="195" ht="15.75" customHeight="1" s="33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row>
    <row r="196" ht="15.75" customHeight="1" s="33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row>
    <row r="197" ht="15.75" customHeight="1" s="33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row>
    <row r="198" ht="15.75" customHeight="1" s="33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row>
    <row r="199" ht="15.75" customHeight="1" s="33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row>
    <row r="200" ht="15.75" customHeight="1" s="33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row>
    <row r="201" ht="15.75" customHeight="1" s="33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row>
    <row r="202" ht="15.75" customHeight="1" s="33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row>
    <row r="203" ht="15.75" customHeight="1" s="33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row>
    <row r="204" ht="15.75" customHeight="1" s="33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row>
    <row r="205" ht="15.75" customHeight="1" s="33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row>
    <row r="206" ht="15.75" customHeight="1" s="33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row>
    <row r="207" ht="15.75" customHeight="1" s="33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row>
    <row r="208" ht="15.75" customHeight="1" s="33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row>
    <row r="209" ht="15.75" customHeight="1" s="33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row>
    <row r="210" ht="15.75" customHeight="1" s="33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row>
    <row r="211" ht="15.75" customHeight="1" s="33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row>
    <row r="212" ht="15.75" customHeight="1" s="33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row>
    <row r="213" ht="15.75" customHeight="1" s="33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row>
    <row r="214" ht="15.75" customHeight="1" s="33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row>
    <row r="215" ht="15.75" customHeight="1" s="33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row>
    <row r="216" ht="15.75" customHeight="1" s="33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row>
    <row r="217" ht="15.75" customHeight="1" s="33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row>
    <row r="218" ht="15.75" customHeight="1" s="33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row>
    <row r="219" ht="15.75" customHeight="1" s="33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row>
    <row r="220" ht="15.75" customHeight="1" s="33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row>
    <row r="221" ht="15.75" customHeight="1" s="33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row>
    <row r="222" ht="15.75" customHeight="1" s="33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row>
    <row r="223" ht="15.75" customHeight="1" s="33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row>
    <row r="224" ht="15.75" customHeight="1" s="336">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row>
    <row r="225" ht="15.75" customHeight="1" s="336">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row>
    <row r="226" ht="15.75" customHeight="1" s="33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row>
    <row r="227" ht="15.75" customHeight="1" s="336">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row>
    <row r="228" ht="15.75" customHeight="1" s="336">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row>
    <row r="229" ht="15.75" customHeight="1" s="336">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row>
    <row r="230" ht="15.75" customHeight="1" s="336">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row>
    <row r="231" ht="15.75" customHeight="1" s="336">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row>
    <row r="232" ht="15.75" customHeight="1" s="336">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row>
    <row r="233" ht="15.75" customHeight="1" s="336">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row>
    <row r="234" ht="15.75" customHeight="1" s="336">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row>
    <row r="235" ht="15.75" customHeight="1" s="336">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row>
    <row r="236" ht="15.75" customHeight="1" s="3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row>
    <row r="237" ht="15.75" customHeight="1" s="336">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row>
    <row r="238" ht="15.75" customHeight="1" s="336">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row>
    <row r="239" ht="15.75" customHeight="1" s="336">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row>
    <row r="240" ht="15.75" customHeight="1" s="336">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row>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row r="1001" ht="15.75" customHeight="1" s="336"/>
  </sheetData>
  <mergeCells count="51">
    <mergeCell ref="B26:O26"/>
    <mergeCell ref="G56:K56"/>
    <mergeCell ref="B35:O35"/>
    <mergeCell ref="B42:G42"/>
    <mergeCell ref="D10:E10"/>
    <mergeCell ref="G52:K52"/>
    <mergeCell ref="F10:G10"/>
    <mergeCell ref="H10:I10"/>
    <mergeCell ref="D9:M9"/>
    <mergeCell ref="J10:K10"/>
    <mergeCell ref="B25:O25"/>
    <mergeCell ref="B31:O31"/>
    <mergeCell ref="B44:G44"/>
    <mergeCell ref="D53:F53"/>
    <mergeCell ref="B39:O39"/>
    <mergeCell ref="D56:F56"/>
    <mergeCell ref="B23:C23"/>
    <mergeCell ref="B49:G49"/>
    <mergeCell ref="G57:K57"/>
    <mergeCell ref="G53:K53"/>
    <mergeCell ref="B61:O61"/>
    <mergeCell ref="C6:O6"/>
    <mergeCell ref="D55:F55"/>
    <mergeCell ref="O9:O11"/>
    <mergeCell ref="B8:O8"/>
    <mergeCell ref="B38:O38"/>
    <mergeCell ref="L10:M10"/>
    <mergeCell ref="B45:G45"/>
    <mergeCell ref="B29:O29"/>
    <mergeCell ref="D54:F54"/>
    <mergeCell ref="B34:O34"/>
    <mergeCell ref="B37:O37"/>
    <mergeCell ref="D57:F57"/>
    <mergeCell ref="E2:O4"/>
    <mergeCell ref="G55:K55"/>
    <mergeCell ref="D58:K58"/>
    <mergeCell ref="B40:O40"/>
    <mergeCell ref="B47:G47"/>
    <mergeCell ref="B27:O28"/>
    <mergeCell ref="B46:G46"/>
    <mergeCell ref="B30:O30"/>
    <mergeCell ref="G54:K54"/>
    <mergeCell ref="B33:O33"/>
    <mergeCell ref="B9:B11"/>
    <mergeCell ref="B43:G43"/>
    <mergeCell ref="B51:O51"/>
    <mergeCell ref="D52:F52"/>
    <mergeCell ref="B48:G48"/>
    <mergeCell ref="B36:O36"/>
    <mergeCell ref="C9:C11"/>
    <mergeCell ref="B32:O32"/>
  </mergeCells>
  <pageMargins left="0.7" right="0.7" top="0.75" bottom="0.75" header="0" footer="0"/>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241"/>
  <sheetViews>
    <sheetView showGridLines="0" workbookViewId="0">
      <selection activeCell="A1" sqref="A1"/>
    </sheetView>
  </sheetViews>
  <sheetFormatPr baseColWidth="10" defaultColWidth="12.58203125" defaultRowHeight="15" customHeight="1"/>
  <cols>
    <col width="2.5" customWidth="1" style="336" min="1" max="1"/>
    <col width="30" customWidth="1" style="336" min="2" max="2"/>
    <col width="16" customWidth="1" style="336" min="3" max="3"/>
    <col width="46" customWidth="1" style="336" min="4" max="4"/>
    <col width="46" customWidth="1" style="336" min="5" max="5"/>
    <col width="62" customWidth="1" style="336" min="6" max="6"/>
    <col width="13" customWidth="1" style="336" min="7" max="7"/>
    <col width="15" customWidth="1" style="336" min="8" max="8"/>
    <col width="12.83203125" customWidth="1" style="336" min="9" max="9"/>
    <col width="17" customWidth="1" style="336" min="10" max="11"/>
    <col width="17.33203125" customWidth="1" style="336" min="11" max="11"/>
    <col width="17" customWidth="1" style="336" min="12" max="12"/>
    <col width="17.33203125" customWidth="1" style="336" min="13" max="13"/>
    <col width="17" customWidth="1" style="336" min="14" max="15"/>
    <col width="17.33203125" customWidth="1" style="336" min="15" max="15"/>
    <col width="17" customWidth="1" style="336" min="16" max="16"/>
    <col width="17.33203125" customWidth="1" style="336" min="17" max="26"/>
    <col width="17" customWidth="1" style="336" min="18" max="18"/>
    <col width="17.33203125" customWidth="1" style="336" min="19" max="19"/>
    <col width="17" customWidth="1" style="336" min="20" max="20"/>
    <col width="17.33203125" customWidth="1" style="336" min="21" max="21"/>
    <col width="17" customWidth="1" style="336" min="22" max="22"/>
    <col width="31" customWidth="1" style="336" min="23" max="23"/>
    <col width="16.5" customWidth="1" style="336" min="24" max="24"/>
    <col width="10" customWidth="1" style="336" min="25" max="25"/>
    <col width="19.33203125" customWidth="1" style="336" min="27" max="27"/>
    <col width="12.5" customWidth="1" style="336" min="28" max="28"/>
  </cols>
  <sheetData>
    <row r="1" ht="14.5" customHeight="1" s="336">
      <c r="A1" s="23" t="n"/>
      <c r="B1" s="23" t="n"/>
      <c r="C1" s="23" t="n"/>
      <c r="D1" s="23" t="n"/>
      <c r="E1" s="23" t="n"/>
      <c r="F1" s="23" t="n"/>
      <c r="G1" s="23" t="n"/>
      <c r="H1" s="23" t="n"/>
      <c r="I1" s="23" t="n"/>
      <c r="J1" s="23" t="n"/>
      <c r="K1" s="23" t="n"/>
      <c r="L1" s="23" t="n"/>
      <c r="M1" s="23" t="n"/>
      <c r="N1" s="23" t="n"/>
      <c r="O1" s="23" t="n"/>
      <c r="P1" s="23" t="n"/>
      <c r="Q1" s="23" t="n"/>
      <c r="R1" s="23" t="n"/>
      <c r="S1" s="23" t="n"/>
      <c r="T1" s="23" t="n"/>
      <c r="U1" s="23" t="n"/>
      <c r="V1" s="23" t="n"/>
      <c r="W1" s="23" t="n"/>
      <c r="X1" s="24" t="n"/>
      <c r="Y1" s="23" t="n"/>
      <c r="Z1" s="23" t="n"/>
      <c r="AA1" s="23" t="n"/>
    </row>
    <row r="2" ht="14.5" customHeight="1" s="336">
      <c r="A2" s="23" t="n"/>
      <c r="B2" s="23" t="n"/>
      <c r="C2" s="23" t="n"/>
      <c r="D2" s="23" t="n"/>
      <c r="E2" s="23" t="n"/>
      <c r="F2" s="23" t="n"/>
      <c r="G2" s="23" t="n"/>
      <c r="H2" s="23" t="n"/>
      <c r="I2" s="23" t="n"/>
      <c r="J2" s="23" t="n"/>
      <c r="K2" s="23" t="n"/>
      <c r="L2" s="23" t="n"/>
      <c r="M2" s="23" t="n"/>
      <c r="N2" s="23" t="n"/>
      <c r="O2" s="23" t="n"/>
      <c r="P2" s="23" t="n"/>
      <c r="Q2" s="23" t="n"/>
      <c r="R2" s="23" t="n"/>
      <c r="S2" s="23" t="n"/>
      <c r="T2" s="23" t="n"/>
      <c r="U2" s="23" t="n"/>
      <c r="V2" s="23" t="n"/>
      <c r="W2" s="23" t="n"/>
      <c r="X2" s="24" t="n"/>
      <c r="Y2" s="23" t="n"/>
      <c r="Z2" s="23" t="n"/>
      <c r="AA2" s="23" t="n"/>
    </row>
    <row r="3" ht="14.5" customHeight="1" s="336">
      <c r="A3" s="23" t="n"/>
      <c r="B3" s="23" t="n"/>
      <c r="C3" s="23" t="n"/>
      <c r="D3" s="23" t="n"/>
      <c r="E3" s="23" t="n"/>
      <c r="F3" s="23" t="n"/>
      <c r="G3" s="23" t="n"/>
      <c r="H3" s="23" t="n"/>
      <c r="I3" s="23" t="n"/>
      <c r="J3" s="25" t="inlineStr">
        <is>
          <t>1. TALENTO HUMANO</t>
        </is>
      </c>
      <c r="K3" s="23" t="n"/>
      <c r="L3" s="23" t="n"/>
      <c r="M3" s="23" t="n"/>
      <c r="N3" s="23" t="n"/>
      <c r="O3" s="23" t="n"/>
      <c r="P3" s="23" t="n"/>
      <c r="Q3" s="23" t="n"/>
      <c r="R3" s="23" t="n"/>
      <c r="S3" s="23" t="n"/>
      <c r="T3" s="23" t="n"/>
      <c r="U3" s="23" t="n"/>
      <c r="V3" s="23" t="n"/>
      <c r="W3" s="23" t="n"/>
      <c r="X3" s="24" t="n"/>
      <c r="Y3" s="23" t="n"/>
      <c r="Z3" s="23" t="n"/>
      <c r="AA3" s="23" t="n"/>
    </row>
    <row r="4" ht="14.5" customHeight="1" s="336">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4" t="n"/>
      <c r="Y4" s="23" t="n"/>
      <c r="Z4" s="23" t="n"/>
      <c r="AA4" s="23" t="n"/>
    </row>
    <row r="5" ht="14.5" customHeight="1" s="336">
      <c r="A5" s="23" t="n"/>
      <c r="B5" s="26" t="n"/>
      <c r="C5" s="26" t="n"/>
      <c r="D5" s="26" t="n"/>
      <c r="E5" s="26" t="n"/>
      <c r="F5" s="26" t="n"/>
      <c r="G5" s="26" t="n"/>
      <c r="H5" s="26" t="n"/>
      <c r="I5" s="26" t="n"/>
      <c r="J5" s="26" t="n"/>
      <c r="K5" s="27" t="n"/>
      <c r="L5" s="26" t="n"/>
      <c r="M5" s="27" t="n"/>
      <c r="N5" s="26" t="n"/>
      <c r="O5" s="27" t="n"/>
      <c r="P5" s="26" t="n"/>
      <c r="Q5" s="27" t="n"/>
      <c r="R5" s="26" t="n"/>
      <c r="S5" s="27" t="n"/>
      <c r="T5" s="26" t="n"/>
      <c r="U5" s="26" t="n"/>
      <c r="V5" s="23" t="n"/>
      <c r="W5" s="23" t="n"/>
      <c r="X5" s="24" t="n"/>
      <c r="Y5" s="23" t="n"/>
      <c r="Z5" s="23" t="n"/>
      <c r="AA5" s="23" t="n"/>
    </row>
    <row r="6" ht="14.5" customHeight="1" s="336">
      <c r="A6" s="23" t="n"/>
      <c r="B6" s="26" t="n"/>
      <c r="C6" s="26" t="n"/>
      <c r="D6" s="26" t="n"/>
      <c r="E6" s="26" t="n"/>
      <c r="F6" s="26" t="n"/>
      <c r="G6" s="26" t="n"/>
      <c r="H6" s="26" t="n"/>
      <c r="I6" s="26" t="n"/>
      <c r="J6" s="26" t="n"/>
      <c r="K6" s="3" t="inlineStr">
        <is>
          <t>FUENTES</t>
        </is>
      </c>
      <c r="L6" s="450" t="n"/>
      <c r="M6" s="3" t="n"/>
      <c r="N6" s="450" t="n"/>
      <c r="O6" s="3" t="n"/>
      <c r="P6" s="450" t="n"/>
      <c r="Q6" s="3" t="n"/>
      <c r="R6" s="450" t="n"/>
      <c r="S6" s="3" t="n"/>
      <c r="T6" s="450" t="n"/>
      <c r="U6" s="450" t="n"/>
      <c r="V6" s="451" t="n"/>
      <c r="W6" s="23" t="n"/>
      <c r="X6" s="24" t="n"/>
      <c r="Y6" s="23" t="n"/>
      <c r="Z6" s="23" t="n"/>
      <c r="AA6" s="23" t="n"/>
    </row>
    <row r="7" ht="14.5" customHeight="1" s="336">
      <c r="A7" s="23" t="n"/>
      <c r="B7" s="23" t="n"/>
      <c r="C7" s="23" t="n"/>
      <c r="D7" s="23" t="n"/>
      <c r="E7" s="23" t="n"/>
      <c r="F7" s="23" t="n"/>
      <c r="G7" s="23" t="n"/>
      <c r="H7" s="23" t="n"/>
      <c r="I7" s="23" t="n"/>
      <c r="J7" s="23" t="n"/>
      <c r="K7" s="3" t="inlineStr">
        <is>
          <t>CONTRAPARTIDA</t>
        </is>
      </c>
      <c r="L7" s="450" t="n"/>
      <c r="M7" s="3" t="n"/>
      <c r="N7" s="450" t="n"/>
      <c r="O7" s="3" t="n"/>
      <c r="P7" s="450" t="n"/>
      <c r="Q7" s="3" t="n"/>
      <c r="R7" s="450" t="n"/>
      <c r="S7" s="3" t="n"/>
      <c r="T7" s="450" t="n"/>
      <c r="U7" s="3" t="inlineStr">
        <is>
          <t>SGR</t>
        </is>
      </c>
      <c r="V7" s="3" t="inlineStr">
        <is>
          <t>TOTAL</t>
        </is>
      </c>
      <c r="W7" s="23" t="n"/>
      <c r="X7" s="24" t="n"/>
      <c r="Y7" s="23" t="n"/>
      <c r="Z7" s="23" t="n"/>
      <c r="AA7" s="23" t="n"/>
    </row>
    <row r="8" ht="35.25" customHeight="1" s="336">
      <c r="A8" s="23" t="n"/>
      <c r="B8" s="481" t="inlineStr">
        <is>
          <t>1. TALENTO HUMANO</t>
        </is>
      </c>
      <c r="C8" s="458" t="n"/>
      <c r="D8" s="458" t="n"/>
      <c r="E8" s="458" t="n"/>
      <c r="F8" s="458" t="n"/>
      <c r="G8" s="458" t="n"/>
      <c r="H8" s="458" t="n"/>
      <c r="I8" s="458" t="n"/>
      <c r="J8" s="458" t="n"/>
      <c r="K8" s="88" t="inlineStr">
        <is>
          <t>Entidad 1 – Universidad Santo Tomás de Colombia, sede Villavicencio — entidad proponente y ejecutora</t>
        </is>
      </c>
      <c r="L8" s="451" t="n"/>
      <c r="M8" s="88" t="inlineStr">
        <is>
          <t>Entidad 2 – Municipio de Manizales (Caldas)</t>
        </is>
      </c>
      <c r="N8" s="451" t="n"/>
      <c r="O8" s="88" t="inlineStr">
        <is>
          <t>Entidad 3 – Municipio de Calarcá (Quindío)</t>
        </is>
      </c>
      <c r="P8" s="451" t="n"/>
      <c r="Q8" s="88" t="inlineStr">
        <is>
          <t>Entidad 4 – Avanciencia — oficina de transferencia de resultados de investigación (OTRI) [razón social y NIT por diligenciar]</t>
        </is>
      </c>
      <c r="R8" s="451" t="n"/>
      <c r="S8" s="88" t="inlineStr">
        <is>
          <t>Entidad 5 – Gestión y Medio Ambiente — aliado tecnológico [razón social y NIT por diligenciar]</t>
        </is>
      </c>
      <c r="T8" s="451" t="n"/>
      <c r="U8" s="453" t="n"/>
      <c r="V8" s="452" t="n"/>
      <c r="W8" s="23" t="n"/>
      <c r="X8" s="24" t="n"/>
      <c r="Y8" s="23" t="n"/>
      <c r="Z8" s="23" t="n"/>
      <c r="AA8" s="23" t="n"/>
    </row>
    <row r="9" ht="26" customHeight="1" s="336">
      <c r="A9" s="28" t="n"/>
      <c r="B9" s="29" t="inlineStr">
        <is>
          <t xml:space="preserve">  CARGO
ESPECIFICO</t>
        </is>
      </c>
      <c r="C9" s="29" t="inlineStr">
        <is>
          <t>AÑOS DE EXPERIENCIA</t>
        </is>
      </c>
      <c r="D9" s="29" t="inlineStr">
        <is>
          <t>OBJETIVOS Y ACTIVIDADES EN LOS QUE PARTICIPA</t>
        </is>
      </c>
      <c r="E9" s="29" t="inlineStr">
        <is>
          <t>FUNCIÓN</t>
        </is>
      </c>
      <c r="F9" s="29" t="inlineStr">
        <is>
          <t>JUSTIFICACIÓN</t>
        </is>
      </c>
      <c r="G9" s="29" t="inlineStr">
        <is>
          <t>CANT</t>
        </is>
      </c>
      <c r="H9" s="29" t="inlineStr">
        <is>
          <t>DEDICACIÓN (h/sem)</t>
        </is>
      </c>
      <c r="I9" s="29" t="inlineStr">
        <is>
          <t>SEMANAS</t>
        </is>
      </c>
      <c r="J9" s="30" t="inlineStr">
        <is>
          <t>TOTAL</t>
        </is>
      </c>
      <c r="K9" s="3" t="inlineStr">
        <is>
          <t>Especie</t>
        </is>
      </c>
      <c r="L9" s="3" t="inlineStr">
        <is>
          <t>Efectivo</t>
        </is>
      </c>
      <c r="M9" s="3" t="inlineStr">
        <is>
          <t>Especie</t>
        </is>
      </c>
      <c r="N9" s="3" t="inlineStr">
        <is>
          <t>Efectivo</t>
        </is>
      </c>
      <c r="O9" s="3" t="inlineStr">
        <is>
          <t>Especie</t>
        </is>
      </c>
      <c r="P9" s="3" t="inlineStr">
        <is>
          <t>Efectivo</t>
        </is>
      </c>
      <c r="Q9" s="3" t="inlineStr">
        <is>
          <t>Especie</t>
        </is>
      </c>
      <c r="R9" s="3" t="inlineStr">
        <is>
          <t>Efectivo</t>
        </is>
      </c>
      <c r="S9" s="3" t="inlineStr">
        <is>
          <t>Especie</t>
        </is>
      </c>
      <c r="T9" s="3" t="inlineStr">
        <is>
          <t>Efectivo</t>
        </is>
      </c>
      <c r="U9" s="3" t="inlineStr">
        <is>
          <t>Efectivo</t>
        </is>
      </c>
      <c r="V9" s="453" t="n"/>
      <c r="W9" s="23" t="n"/>
      <c r="X9" s="31" t="n"/>
      <c r="Y9" s="28" t="n"/>
      <c r="Z9" s="28" t="n"/>
      <c r="AA9" s="28" t="n"/>
    </row>
    <row r="10" ht="123" customHeight="1" s="336">
      <c r="A10" s="1" t="n"/>
      <c r="B10" s="12" t="inlineStr">
        <is>
          <t>Jóvenes investigadores e innovadores — cohorte 1 (estudiantes de pregrado)</t>
        </is>
      </c>
      <c r="C10" s="459" t="inlineStr">
        <is>
          <t>No aplica: estudiante de pregrado (TdR §14.4)</t>
        </is>
      </c>
      <c r="D10"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0" s="459" t="inlineStr">
        <is>
          <t>Apoyar la colocalización y el modelo de corrección y entregar 1 artículo y 1 producto de divulgación cada uno.</t>
        </is>
      </c>
      <c r="F10" s="459" t="inlineStr">
        <is>
          <t>Tabla 20.2, producto 5: tres jóvenes en los meses 1 a 12; TdR §14.4: $2.000.000 mensuales, 12 meses. Sin la cohorte no se cumple el mínimo de seis jóvenes (TdR §9) ni el producto 5 (tres artículos publicables). Formación requerida: estudiantes de pregrado con 70 % de créditos; experiencia: semillero de investigación; funciones: apoyar la colocalización y el modelo de corrección y entregar 1 artículo y 1 producto de divulgación cada uno. Valor: TdR §14.4 (valor fijado).</t>
        </is>
      </c>
      <c r="G10" s="12" t="n">
        <v>3</v>
      </c>
      <c r="H10" s="33" t="inlineStr">
        <is>
          <t>Beca-pasantía</t>
        </is>
      </c>
      <c r="I10" s="12">
        <f>'MC. Memoria de cálculo'!$K$7</f>
        <v>52</v>
      </c>
      <c r="J10" s="482">
        <f>'MC. Memoria de cálculo'!$J$7</f>
        <v>72000000</v>
      </c>
      <c r="K10" s="483" t="n">
        <v>0</v>
      </c>
      <c r="L10" s="483" t="n">
        <v>0</v>
      </c>
      <c r="M10" s="483" t="n">
        <v>0</v>
      </c>
      <c r="N10" s="483" t="n">
        <v>0</v>
      </c>
      <c r="O10" s="483" t="n">
        <v>0</v>
      </c>
      <c r="P10" s="483" t="n">
        <v>0</v>
      </c>
      <c r="Q10" s="483" t="n">
        <v>0</v>
      </c>
      <c r="R10" s="483" t="n">
        <v>0</v>
      </c>
      <c r="S10" s="483" t="n">
        <v>0</v>
      </c>
      <c r="T10" s="483" t="n">
        <v>0</v>
      </c>
      <c r="U10" s="484">
        <f>J10-(K10+L10+M10+N10+O10+P10+Q10+R10+S10+T10)</f>
        <v>72000000</v>
      </c>
      <c r="V10" s="484">
        <f>U10+K10+L10+M10+N10+O10+P10+Q10+R10+S10+T10</f>
        <v>72000000</v>
      </c>
      <c r="W10" s="1" t="n"/>
      <c r="X10" s="8" t="n"/>
      <c r="Y10" s="1" t="n"/>
      <c r="Z10" s="1" t="n"/>
      <c r="AA10" s="1" t="n"/>
    </row>
    <row r="11" ht="123" customHeight="1" s="336">
      <c r="A11" s="1" t="n"/>
      <c r="B11" s="12" t="inlineStr">
        <is>
          <t>Jóvenes investigadores e innovadores — cohorte 2 (estudiantes de pregrado)</t>
        </is>
      </c>
      <c r="C11" s="459" t="inlineStr">
        <is>
          <t>No aplica: estudiante de pregrado (TdR §14.4)</t>
        </is>
      </c>
      <c r="D11"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1" s="459" t="inlineStr">
        <is>
          <t>Reentrenamiento por municipio y ensayo independiente</t>
        </is>
      </c>
      <c r="F11" s="459" t="inlineStr">
        <is>
          <t>Tabla 20.2, producto 5: tres jóvenes en los meses 13 a 24; TdR §14.4: $2.000.000 mensuales, 12 meses. Sin la cohorte 2 no hay seis jóvenes (TdR §9) y se pierde el apoyo a los tramos 2 y 3. Formación requerida: estudiantes de pregrado con 70 % de créditos; funciones: reentrenamiento por municipio y ensayo independiente; 1 artículo y 1 producto de divulgación cada uno. Valor: TdR §14.4 (valor fijado).</t>
        </is>
      </c>
      <c r="G11" s="12" t="n">
        <v>3</v>
      </c>
      <c r="H11" s="33" t="inlineStr">
        <is>
          <t>Beca-pasantía</t>
        </is>
      </c>
      <c r="I11" s="12">
        <f>'MC. Memoria de cálculo'!$K$8</f>
        <v>52</v>
      </c>
      <c r="J11" s="482">
        <f>'MC. Memoria de cálculo'!$J$8</f>
        <v>72000000</v>
      </c>
      <c r="K11" s="483" t="n">
        <v>0</v>
      </c>
      <c r="L11" s="483" t="n">
        <v>0</v>
      </c>
      <c r="M11" s="483" t="n">
        <v>0</v>
      </c>
      <c r="N11" s="483" t="n">
        <v>0</v>
      </c>
      <c r="O11" s="483" t="n">
        <v>0</v>
      </c>
      <c r="P11" s="483" t="n">
        <v>0</v>
      </c>
      <c r="Q11" s="483" t="n">
        <v>0</v>
      </c>
      <c r="R11" s="483" t="n">
        <v>0</v>
      </c>
      <c r="S11" s="483" t="n">
        <v>0</v>
      </c>
      <c r="T11" s="483" t="n">
        <v>0</v>
      </c>
      <c r="U11" s="484">
        <f>J11-(K11+L11+M11+N11+O11+P11+Q11+R11+S11+T11)</f>
        <v>72000000</v>
      </c>
      <c r="V11" s="484">
        <f>U11+K11+L11+M11+N11+O11+P11+Q11+R11+S11+T11</f>
        <v>72000000</v>
      </c>
      <c r="W11" s="1" t="n"/>
      <c r="X11" s="8" t="n"/>
      <c r="Y11" s="1" t="n"/>
      <c r="Z11" s="1" t="n"/>
      <c r="AA11" s="8" t="n"/>
    </row>
    <row r="12" ht="123" customHeight="1" s="336">
      <c r="A12" s="1" t="n"/>
      <c r="B12" s="12" t="inlineStr">
        <is>
          <t>Estudiantes de maestría en modalidad de investigación (sostenimiento)</t>
        </is>
      </c>
      <c r="C12" s="459" t="inlineStr">
        <is>
          <t>No aplica: estudiante de maestría (TdR §14.4)</t>
        </is>
      </c>
      <c r="D12"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2" s="459" t="inlineStr">
        <is>
          <t>Trabajo de grado asociado al modelo de corrección</t>
        </is>
      </c>
      <c r="F12" s="459" t="inlineStr">
        <is>
          <t>Tabla 20.2, producto 3: 2 estudiantes durante los meses 1 a 24; TdR §14.4: $4.350.000 mensuales. Sin ellos no se cumple el mínimo de dos estudiantes de maestría (TdR §9) ni los 2 documentos de investigación del producto 2. Formación requerida: admitidos a maestría de investigación con registro calificado; funciones: trabajo de grado asociado al modelo de corrección; 1 producto TOP o A y 1 de divulgación cada uno. Valor: TdR §14.4 (valor fijado).</t>
        </is>
      </c>
      <c r="G12" s="12" t="n">
        <v>2</v>
      </c>
      <c r="H12" s="33" t="inlineStr">
        <is>
          <t>Beca-pasantía</t>
        </is>
      </c>
      <c r="I12" s="12">
        <f>'MC. Memoria de cálculo'!$K$9</f>
        <v>104</v>
      </c>
      <c r="J12" s="482">
        <f>'MC. Memoria de cálculo'!$J$9</f>
        <v>208800000</v>
      </c>
      <c r="K12" s="483" t="n">
        <v>0</v>
      </c>
      <c r="L12" s="483" t="n">
        <v>0</v>
      </c>
      <c r="M12" s="483" t="n">
        <v>0</v>
      </c>
      <c r="N12" s="483" t="n">
        <v>0</v>
      </c>
      <c r="O12" s="483" t="n">
        <v>0</v>
      </c>
      <c r="P12" s="483" t="n">
        <v>0</v>
      </c>
      <c r="Q12" s="483" t="n">
        <v>0</v>
      </c>
      <c r="R12" s="483" t="n">
        <v>0</v>
      </c>
      <c r="S12" s="483" t="n">
        <v>0</v>
      </c>
      <c r="T12" s="483" t="n">
        <v>0</v>
      </c>
      <c r="U12" s="484">
        <f>J12-(K12+L12+M12+N12+O12+P12+Q12+R12+S12+T12)</f>
        <v>208800000</v>
      </c>
      <c r="V12" s="484">
        <f>U12+K12+L12+M12+N12+O12+P12+Q12+R12+S12+T12</f>
        <v>208800000</v>
      </c>
      <c r="W12" s="1" t="n"/>
      <c r="X12" s="8" t="n"/>
      <c r="Y12" s="1" t="n"/>
      <c r="Z12" s="1" t="n"/>
      <c r="AA12" s="8" t="n"/>
    </row>
    <row r="13" ht="123" customHeight="1" s="336">
      <c r="A13" s="1" t="n"/>
      <c r="B13" s="12" t="inlineStr">
        <is>
          <t>Matrícula de maestría en modalidad de investigación</t>
        </is>
      </c>
      <c r="C13" s="459" t="inlineStr">
        <is>
          <t>No aplica: matrícula de maestría</t>
        </is>
      </c>
      <c r="D13"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3" s="459" t="inlineStr">
        <is>
          <t>Matrícula de maestría en modalidad de investigación</t>
        </is>
      </c>
      <c r="F13" s="459" t="inlineStr">
        <is>
          <t>Tabla 30.3, P02b: 2 matrículas al tope de $48.000.000 por estudiante (TdR §14.4). Sin la matrícula el estudiante no mantiene la admisión que exige el TdR §9.2; se incumple el producto 3. Valor: TdR §14.4 (valor fijado).</t>
        </is>
      </c>
      <c r="G13" s="12" t="n">
        <v>2</v>
      </c>
      <c r="H13" s="33" t="n">
        <v>0</v>
      </c>
      <c r="I13" s="12">
        <f>'MC. Memoria de cálculo'!$K$10</f>
        <v>0</v>
      </c>
      <c r="J13" s="482">
        <f>'MC. Memoria de cálculo'!$J$10</f>
        <v>96000000</v>
      </c>
      <c r="K13" s="483" t="n">
        <v>0</v>
      </c>
      <c r="L13" s="483" t="n">
        <v>0</v>
      </c>
      <c r="M13" s="483" t="n">
        <v>0</v>
      </c>
      <c r="N13" s="483" t="n">
        <v>0</v>
      </c>
      <c r="O13" s="483" t="n">
        <v>0</v>
      </c>
      <c r="P13" s="483" t="n">
        <v>0</v>
      </c>
      <c r="Q13" s="483" t="n">
        <v>0</v>
      </c>
      <c r="R13" s="483" t="n">
        <v>0</v>
      </c>
      <c r="S13" s="483" t="n">
        <v>0</v>
      </c>
      <c r="T13" s="483" t="n">
        <v>0</v>
      </c>
      <c r="U13" s="484">
        <f>J13-(K13+L13+M13+N13+O13+P13+Q13+R13+S13+T13)</f>
        <v>96000000</v>
      </c>
      <c r="V13" s="484">
        <f>U13+K13+L13+M13+N13+O13+P13+Q13+R13+S13+T13</f>
        <v>96000000</v>
      </c>
      <c r="W13" s="1" t="n"/>
      <c r="X13" s="8" t="n"/>
      <c r="Y13" s="1" t="n"/>
      <c r="Z13" s="1" t="n"/>
      <c r="AA13" s="8" t="n"/>
    </row>
    <row r="14" ht="123" customHeight="1" s="336">
      <c r="A14" s="1" t="n"/>
      <c r="B14" s="12" t="inlineStr">
        <is>
          <t>Doctor en estancia posdoctoral</t>
        </is>
      </c>
      <c r="C14" s="459" t="inlineStr">
        <is>
          <t>Doctor graduado (TdR §14.4)</t>
        </is>
      </c>
      <c r="D14"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4" s="459" t="inlineStr">
        <is>
          <t>Asesorar a jóvenes y maestrantes</t>
        </is>
      </c>
      <c r="F14" s="459" t="inlineStr">
        <is>
          <t>Tabla 20.2, producto 4: 1 doctor durante los meses 1 a 24; TdR §14.4: $12.920.000 mensuales. Sin el posdoctor no se cumple el mínimo del TdR §9.3 ni se asesora a los 8 becarios. Formación requerida: doctorado; funciones: asesorar a jóvenes y maestrantes; 1 producto TOP o A, 1 de divulgación y 1 informe técnico final. Valor: TdR §14.4 (valor fijado).</t>
        </is>
      </c>
      <c r="G14" s="12" t="n">
        <v>1</v>
      </c>
      <c r="H14" s="33" t="inlineStr">
        <is>
          <t>Beca-pasantía</t>
        </is>
      </c>
      <c r="I14" s="12">
        <f>'MC. Memoria de cálculo'!$K$11</f>
        <v>104</v>
      </c>
      <c r="J14" s="482">
        <f>'MC. Memoria de cálculo'!$J$11</f>
        <v>310080000</v>
      </c>
      <c r="K14" s="483" t="n">
        <v>0</v>
      </c>
      <c r="L14" s="483" t="n">
        <v>0</v>
      </c>
      <c r="M14" s="483" t="n">
        <v>0</v>
      </c>
      <c r="N14" s="483" t="n">
        <v>0</v>
      </c>
      <c r="O14" s="483" t="n">
        <v>0</v>
      </c>
      <c r="P14" s="483" t="n">
        <v>0</v>
      </c>
      <c r="Q14" s="483" t="n">
        <v>0</v>
      </c>
      <c r="R14" s="483" t="n">
        <v>0</v>
      </c>
      <c r="S14" s="483" t="n">
        <v>0</v>
      </c>
      <c r="T14" s="483" t="n">
        <v>0</v>
      </c>
      <c r="U14" s="484">
        <f>J14-(K14+L14+M14+N14+O14+P14+Q14+R14+S14+T14)</f>
        <v>310080000</v>
      </c>
      <c r="V14" s="484">
        <f>U14+K14+L14+M14+N14+O14+P14+Q14+R14+S14+T14</f>
        <v>310080000</v>
      </c>
      <c r="W14" s="1" t="n"/>
      <c r="X14" s="8" t="n"/>
      <c r="Y14" s="1" t="n"/>
      <c r="Z14" s="1" t="n"/>
      <c r="AA14" s="1" t="n"/>
    </row>
    <row r="15" ht="84" customHeight="1" s="336">
      <c r="A15" s="39" t="n"/>
      <c r="B15" s="12" t="inlineStr">
        <is>
          <t>Ingenieros IoT y de campo</t>
        </is>
      </c>
      <c r="C15" s="459" t="inlineStr">
        <is>
          <t>Entre 5 y 10 años</t>
        </is>
      </c>
      <c r="D15" s="459" t="inlineStr">
        <is>
          <t>OE2. A2.1 Diseñar la arquitectura de enlace y energía; A2.2 Desarrollar el firmware y la plataforma base (gemelo digital y tablero); A2.3 Instalar el tramo 2; A2.4 Instalar el tramo 3</t>
        </is>
      </c>
      <c r="E15" s="459" t="inlineStr">
        <is>
          <t>Diseñar el enlace y la energía de cada sitio e instalar, configurar y mantener nodos y gateways en 110 sitios</t>
        </is>
      </c>
      <c r="F15" s="459" t="inlineStr">
        <is>
          <t>Tabla 30.3, P04: 3 × 24 persona-mes. Sin este perfil la actividad 2.1–2.4 no se ejecuta con el responsable previsto; el producto P6 queda sin autor. Formación requerida: profesional en ingeniería electrónica, de telecomunicaciones o afín. Valor: Escala de honorarios de referencia (coeficientes de la Res. 426 de 2014 × SMLV 2026) + IPC 2025 en el año 2.</t>
        </is>
      </c>
      <c r="G15" s="12" t="n">
        <v>3</v>
      </c>
      <c r="H15" s="33" t="n">
        <v>40</v>
      </c>
      <c r="I15" s="12">
        <f>'MC. Memoria de cálculo'!$K$12</f>
        <v>104</v>
      </c>
      <c r="J15" s="482">
        <f>'MC. Memoria de cálculo'!$J$12</f>
        <v>743358993</v>
      </c>
      <c r="K15" s="483" t="n">
        <v>0</v>
      </c>
      <c r="L15" s="483" t="n">
        <v>0</v>
      </c>
      <c r="M15" s="483" t="n">
        <v>0</v>
      </c>
      <c r="N15" s="483" t="n">
        <v>0</v>
      </c>
      <c r="O15" s="483" t="n">
        <v>0</v>
      </c>
      <c r="P15" s="483" t="n">
        <v>0</v>
      </c>
      <c r="Q15" s="483" t="n">
        <v>0</v>
      </c>
      <c r="R15" s="483" t="n">
        <v>0</v>
      </c>
      <c r="S15" s="483" t="n">
        <v>0</v>
      </c>
      <c r="T15" s="483" t="n">
        <v>0</v>
      </c>
      <c r="U15" s="484">
        <f>J15-(K15+L15+M15+N15+O15+P15+Q15+R15+S15+T15)</f>
        <v>743358993</v>
      </c>
      <c r="V15" s="484">
        <f>U15+K15+L15+M15+N15+O15+P15+Q15+R15+S15+T15</f>
        <v>743358993</v>
      </c>
      <c r="W15" s="1" t="n"/>
      <c r="X15" s="8" t="n"/>
      <c r="Y15" s="1" t="n"/>
      <c r="Z15" s="1" t="n"/>
      <c r="AA15" s="1" t="n"/>
    </row>
    <row r="16" ht="84" customHeight="1" s="336">
      <c r="A16" s="39" t="n"/>
      <c r="B16" s="12" t="inlineStr">
        <is>
          <t>Coordinación de apropiación social</t>
        </is>
      </c>
      <c r="C16" s="459" t="inlineStr">
        <is>
          <t>Entre 1 y 5 años</t>
        </is>
      </c>
      <c r="D16" s="459" t="inlineStr">
        <is>
          <t>OE3. A3.1 Co-diseñar los umbrales y el protocolo de alerta con los consejos; A3.2 Poner en uso el tablero con los consejos; A3.3 Formar custodios y firmar los convenios por tramo; A3.4 Transferir, cerrar y evaluar</t>
        </is>
      </c>
      <c r="E16" s="459" t="inlineStr">
        <is>
          <t>Coordinar los 20 talleres de co-diseño y las 9 jornadas públicas</t>
        </is>
      </c>
      <c r="F16" s="459" t="inlineStr">
        <is>
          <t>Tabla 30.3, P05: 1 × 24 persona-mes. Sin este perfil la actividad 3.1–3.4 no se ejecuta con el responsable previsto; el producto P8 queda sin autor. Formación requerida: profesional en ciencias sociales, comunicación o gestión del riesgo. Valor: Escala de honorarios de referencia (coeficientes de la Res. 426 de 2014 × SMLV 2026) + IPC 2025 en el año 2.</t>
        </is>
      </c>
      <c r="G16" s="12" t="n">
        <v>1</v>
      </c>
      <c r="H16" s="33" t="n">
        <v>40</v>
      </c>
      <c r="I16" s="12">
        <f>'MC. Memoria de cálculo'!$K$13</f>
        <v>104</v>
      </c>
      <c r="J16" s="482">
        <f>'MC. Memoria de cálculo'!$J$13</f>
        <v>172373095</v>
      </c>
      <c r="K16" s="483" t="n">
        <v>0</v>
      </c>
      <c r="L16" s="483" t="n">
        <v>0</v>
      </c>
      <c r="M16" s="483" t="n">
        <v>0</v>
      </c>
      <c r="N16" s="483" t="n">
        <v>0</v>
      </c>
      <c r="O16" s="483" t="n">
        <v>0</v>
      </c>
      <c r="P16" s="483" t="n">
        <v>0</v>
      </c>
      <c r="Q16" s="483" t="n">
        <v>0</v>
      </c>
      <c r="R16" s="483" t="n">
        <v>0</v>
      </c>
      <c r="S16" s="483" t="n">
        <v>0</v>
      </c>
      <c r="T16" s="483" t="n">
        <v>0</v>
      </c>
      <c r="U16" s="484">
        <f>J16-(K16+L16+M16+N16+O16+P16+Q16+R16+S16+T16)</f>
        <v>172373095</v>
      </c>
      <c r="V16" s="484">
        <f>U16+K16+L16+M16+N16+O16+P16+Q16+R16+S16+T16</f>
        <v>172373095</v>
      </c>
      <c r="W16" s="1" t="n"/>
      <c r="X16" s="8" t="n"/>
      <c r="Y16" s="1" t="n"/>
      <c r="Z16" s="1" t="n"/>
      <c r="AA16" s="1" t="n"/>
    </row>
    <row r="17" ht="84" customHeight="1" s="336">
      <c r="A17" s="39" t="n"/>
      <c r="B17" s="12" t="inlineStr">
        <is>
          <t>Gerencia de proyecto</t>
        </is>
      </c>
      <c r="C17" s="459" t="inlineStr">
        <is>
          <t>Entre 5 y 10 años</t>
        </is>
      </c>
      <c r="D17" s="459" t="inlineStr">
        <is>
          <t>OE1, OE2 y OE3. A1.8 Administración y apoyo a la supervisión (objetivo específico 1); A2.8 Administración y apoyo a la supervisión (objetivo específico 2); A3.6 Administración y apoyo a la supervisión (objetivo específico 3)</t>
        </is>
      </c>
      <c r="E17" s="459" t="inlineStr">
        <is>
          <t>Responder por la ejecución, el cronograma y las compuertas C1 a C3</t>
        </is>
      </c>
      <c r="F17" s="459" t="inlineStr">
        <is>
          <t>Tabla 30.3, P06: 1 × 24 persona-mes. Sin este perfil la actividad 1.8–3.6 no se ejecuta con el responsable previsto; el producto P1 queda sin autor. Formación requerida: profesional con especialización en gerencia de proyectos. Valor: Escala de honorarios de referencia (coeficientes de la Res. 426 de 2014 × SMLV 2026) + IPC 2025 en el año 2.</t>
        </is>
      </c>
      <c r="G17" s="12" t="n">
        <v>1</v>
      </c>
      <c r="H17" s="33" t="n">
        <v>40</v>
      </c>
      <c r="I17" s="12">
        <f>'MC. Memoria de cálculo'!$K$14</f>
        <v>104</v>
      </c>
      <c r="J17" s="482">
        <f>'MC. Memoria de cálculo'!$J$14</f>
        <v>247786331</v>
      </c>
      <c r="K17" s="483" t="n">
        <v>0</v>
      </c>
      <c r="L17" s="483" t="n">
        <v>0</v>
      </c>
      <c r="M17" s="483" t="n">
        <v>0</v>
      </c>
      <c r="N17" s="483" t="n">
        <v>0</v>
      </c>
      <c r="O17" s="483" t="n">
        <v>0</v>
      </c>
      <c r="P17" s="483" t="n">
        <v>0</v>
      </c>
      <c r="Q17" s="483" t="n">
        <v>0</v>
      </c>
      <c r="R17" s="483" t="n">
        <v>0</v>
      </c>
      <c r="S17" s="483" t="n">
        <v>0</v>
      </c>
      <c r="T17" s="483" t="n">
        <v>0</v>
      </c>
      <c r="U17" s="484">
        <f>J17-(K17+L17+M17+N17+O17+P17+Q17+R17+S17+T17)</f>
        <v>247786331</v>
      </c>
      <c r="V17" s="484">
        <f>U17+K17+L17+M17+N17+O17+P17+Q17+R17+S17+T17</f>
        <v>247786331</v>
      </c>
      <c r="W17" s="1" t="n"/>
      <c r="X17" s="8" t="n"/>
      <c r="Y17" s="1" t="n"/>
      <c r="Z17" s="1" t="n"/>
      <c r="AA17" s="1" t="n"/>
    </row>
    <row r="18" ht="123" customHeight="1" s="336">
      <c r="A18" s="1" t="n"/>
      <c r="B18" s="12" t="inlineStr">
        <is>
          <t>Especialista en metrología y calibración</t>
        </is>
      </c>
      <c r="C18" s="459" t="inlineStr">
        <is>
          <t>Entre 10 y 15 años</t>
        </is>
      </c>
      <c r="D18"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18" s="459" t="inlineStr">
        <is>
          <t>Caracterizar los nodos frente a los 3 monitores de referencia y al banco de calibración</t>
        </is>
      </c>
      <c r="F18" s="459" t="inlineStr">
        <is>
          <t>Tabla 30.3, P07: 1 × 24 persona-mes. Sin este perfil la actividad 1.1–1.6 no se ejecuta con el responsable previsto; el producto P1 queda sin autor. Formación requerida: profesional en física o ingeniería. Valor: Escala de honorarios de referencia (coeficientes de la Res. 426 de 2014 × SMLV 2026) + IPC 2025 en el año 2.</t>
        </is>
      </c>
      <c r="G18" s="12" t="n">
        <v>1</v>
      </c>
      <c r="H18" s="33" t="n">
        <v>40</v>
      </c>
      <c r="I18" s="12">
        <f>'MC. Memoria de cálculo'!$K$15</f>
        <v>104</v>
      </c>
      <c r="J18" s="482">
        <f>'MC. Memoria de cálculo'!$J$15</f>
        <v>280106292</v>
      </c>
      <c r="K18" s="483" t="n">
        <v>0</v>
      </c>
      <c r="L18" s="483" t="n">
        <v>0</v>
      </c>
      <c r="M18" s="483" t="n">
        <v>0</v>
      </c>
      <c r="N18" s="483" t="n">
        <v>0</v>
      </c>
      <c r="O18" s="483" t="n">
        <v>0</v>
      </c>
      <c r="P18" s="483" t="n">
        <v>0</v>
      </c>
      <c r="Q18" s="483" t="n">
        <v>0</v>
      </c>
      <c r="R18" s="483" t="n">
        <v>0</v>
      </c>
      <c r="S18" s="483" t="n">
        <v>0</v>
      </c>
      <c r="T18" s="483" t="n">
        <v>0</v>
      </c>
      <c r="U18" s="484">
        <f>J18-(K18+L18+M18+N18+O18+P18+Q18+R18+S18+T18)</f>
        <v>280106292</v>
      </c>
      <c r="V18" s="484">
        <f>U18+K18+L18+M18+N18+O18+P18+Q18+R18+S18+T18</f>
        <v>280106292</v>
      </c>
      <c r="W18" s="8" t="n"/>
      <c r="X18" s="8" t="n"/>
      <c r="Y18" s="1" t="n"/>
      <c r="Z18" s="1" t="n"/>
      <c r="AA18" s="1" t="n"/>
    </row>
    <row r="19" ht="71" customHeight="1" s="336">
      <c r="A19" s="1" t="n"/>
      <c r="B19" s="12" t="inlineStr">
        <is>
          <t>Ingenieros de software y nube</t>
        </is>
      </c>
      <c r="C19" s="459" t="inlineStr">
        <is>
          <t>Entre 5 y 10 años</t>
        </is>
      </c>
      <c r="D19" s="459" t="inlineStr">
        <is>
          <t>OE2. A2.1 Diseñar la arquitectura de enlace y energía; A2.2 Desarrollar el firmware y la plataforma base (gemelo digital y tablero); A2.3 Instalar el tramo 2; A2.4 Instalar el tramo 3</t>
        </is>
      </c>
      <c r="E19" s="459" t="inlineStr">
        <is>
          <t>Desarrollar la plataforma base, el gemelo digital y el tablero</t>
        </is>
      </c>
      <c r="F19" s="459" t="inlineStr">
        <is>
          <t>Tabla 30.3, P08: 2 × 24 persona-mes. Sin este perfil la actividad 2.1–2.4 no se ejecuta con el responsable previsto; el producto P6 queda sin autor. Formación requerida: profesional en ingeniería de sistemas o afín. Valor: Escala de honorarios de referencia (coeficientes de la Res. 426 de 2014 × SMLV 2026) + IPC 2025 en el año 2.</t>
        </is>
      </c>
      <c r="G19" s="12" t="n">
        <v>2</v>
      </c>
      <c r="H19" s="33" t="n">
        <v>40</v>
      </c>
      <c r="I19" s="12">
        <f>'MC. Memoria de cálculo'!$K$16</f>
        <v>104</v>
      </c>
      <c r="J19" s="482">
        <f>'MC. Memoria de cálculo'!$J$16</f>
        <v>495572662</v>
      </c>
      <c r="K19" s="483" t="n">
        <v>0</v>
      </c>
      <c r="L19" s="483" t="n">
        <v>0</v>
      </c>
      <c r="M19" s="483" t="n">
        <v>0</v>
      </c>
      <c r="N19" s="483" t="n">
        <v>0</v>
      </c>
      <c r="O19" s="483" t="n">
        <v>0</v>
      </c>
      <c r="P19" s="483" t="n">
        <v>0</v>
      </c>
      <c r="Q19" s="483" t="n">
        <v>0</v>
      </c>
      <c r="R19" s="483" t="n">
        <v>0</v>
      </c>
      <c r="S19" s="483" t="n">
        <v>0</v>
      </c>
      <c r="T19" s="483" t="n">
        <v>0</v>
      </c>
      <c r="U19" s="484">
        <f>J19-(K19+L19+M19+N19+O19+P19+Q19+R19+S19+T19)</f>
        <v>495572662</v>
      </c>
      <c r="V19" s="484">
        <f>U19+K19+L19+M19+N19+O19+P19+Q19+R19+S19+T19</f>
        <v>495572662</v>
      </c>
      <c r="W19" s="40" t="n"/>
      <c r="X19" s="8" t="n"/>
      <c r="Y19" s="1" t="n"/>
      <c r="Z19" s="1" t="n"/>
      <c r="AA19" s="41" t="n"/>
    </row>
    <row r="20" ht="71" customHeight="1" s="336">
      <c r="A20" s="1" t="n"/>
      <c r="B20" s="12" t="inlineStr">
        <is>
          <t>Ingeniero de firmware y energía</t>
        </is>
      </c>
      <c r="C20" s="459" t="inlineStr">
        <is>
          <t>Entre 5 y 10 años</t>
        </is>
      </c>
      <c r="D20" s="459" t="inlineStr">
        <is>
          <t>OE2. A2.1 Diseñar la arquitectura de enlace y energía; A2.2 Desarrollar el firmware y la plataforma base (gemelo digital y tablero); A2.3 Instalar el tramo 2; A2.4 Instalar el tramo 3</t>
        </is>
      </c>
      <c r="E20" s="459" t="inlineStr">
        <is>
          <t>Desarrollar el firmware del nodo y dimensionar la autonomía de 14 días</t>
        </is>
      </c>
      <c r="F20" s="459" t="inlineStr">
        <is>
          <t>Tabla 30.3, P09: 1 × 24 persona-mes. Sin este perfil la actividad 2.1–2.4 no se ejecuta con el responsable previsto; el producto P6 queda sin autor. Formación requerida: profesional en ingeniería electrónica o mecatrónica. Valor: Escala de honorarios de referencia (coeficientes de la Res. 426 de 2014 × SMLV 2026) + IPC 2025 en el año 2.</t>
        </is>
      </c>
      <c r="G20" s="12" t="n">
        <v>1</v>
      </c>
      <c r="H20" s="33" t="n">
        <v>40</v>
      </c>
      <c r="I20" s="12">
        <f>'MC. Memoria de cálculo'!$K$17</f>
        <v>104</v>
      </c>
      <c r="J20" s="482">
        <f>'MC. Memoria de cálculo'!$J$17</f>
        <v>247786331</v>
      </c>
      <c r="K20" s="483" t="n">
        <v>0</v>
      </c>
      <c r="L20" s="483" t="n">
        <v>0</v>
      </c>
      <c r="M20" s="483" t="n">
        <v>0</v>
      </c>
      <c r="N20" s="483" t="n">
        <v>0</v>
      </c>
      <c r="O20" s="483" t="n">
        <v>0</v>
      </c>
      <c r="P20" s="483" t="n">
        <v>0</v>
      </c>
      <c r="Q20" s="483" t="n">
        <v>0</v>
      </c>
      <c r="R20" s="483" t="n">
        <v>0</v>
      </c>
      <c r="S20" s="483" t="n">
        <v>0</v>
      </c>
      <c r="T20" s="483" t="n">
        <v>0</v>
      </c>
      <c r="U20" s="484">
        <f>J20-(K20+L20+M20+N20+O20+P20+Q20+R20+S20+T20)</f>
        <v>247786331</v>
      </c>
      <c r="V20" s="484">
        <f>U20+K20+L20+M20+N20+O20+P20+Q20+R20+S20+T20</f>
        <v>247786331</v>
      </c>
      <c r="W20" s="1" t="n"/>
      <c r="X20" s="8" t="n"/>
      <c r="Y20" s="1" t="n"/>
      <c r="Z20" s="1" t="n"/>
      <c r="AA20" s="41" t="n"/>
    </row>
    <row r="21" ht="71" customHeight="1" s="336">
      <c r="A21" s="1" t="n"/>
      <c r="B21" s="12" t="inlineStr">
        <is>
          <t>Técnicos de campo municipales</t>
        </is>
      </c>
      <c r="C21" s="459" t="inlineStr">
        <is>
          <t>Entre 1 y 5 años</t>
        </is>
      </c>
      <c r="D21" s="459" t="inlineStr">
        <is>
          <t>OE2. A2.1 Diseñar la arquitectura de enlace y energía; A2.2 Desarrollar el firmware y la plataforma base (gemelo digital y tablero); A2.3 Instalar el tramo 2; A2.4 Instalar el tramo 3</t>
        </is>
      </c>
      <c r="E21" s="459" t="inlineStr">
        <is>
          <t>Instalar y mantener los 110 sitios, tres técnicos por municipio</t>
        </is>
      </c>
      <c r="F21" s="459" t="inlineStr">
        <is>
          <t>Tabla 30.3, P10: 6 × 24 persona-mes. Sin este perfil la actividad 2.1–2.4 no se ejecuta con el responsable previsto; el producto P6 queda sin autor. Formación requerida: técnico en electrónica, telecomunicaciones o energías. Valor: Escala de honorarios de referencia (coeficientes de la Res. 426 de 2014 × SMLV 2026) + IPC 2025 en el año 2.</t>
        </is>
      </c>
      <c r="G21" s="12" t="n">
        <v>6</v>
      </c>
      <c r="H21" s="33" t="n">
        <v>40</v>
      </c>
      <c r="I21" s="12">
        <f>'MC. Memoria de cálculo'!$K$18</f>
        <v>104</v>
      </c>
      <c r="J21" s="482">
        <f>'MC. Memoria de cálculo'!$J$18</f>
        <v>646399182</v>
      </c>
      <c r="K21" s="483" t="n">
        <v>0</v>
      </c>
      <c r="L21" s="483" t="n">
        <v>0</v>
      </c>
      <c r="M21" s="483" t="n">
        <v>0</v>
      </c>
      <c r="N21" s="483" t="n">
        <v>0</v>
      </c>
      <c r="O21" s="483" t="n">
        <v>0</v>
      </c>
      <c r="P21" s="483" t="n">
        <v>0</v>
      </c>
      <c r="Q21" s="483" t="n">
        <v>0</v>
      </c>
      <c r="R21" s="483" t="n">
        <v>0</v>
      </c>
      <c r="S21" s="483" t="n">
        <v>0</v>
      </c>
      <c r="T21" s="483" t="n">
        <v>0</v>
      </c>
      <c r="U21" s="484">
        <f>J21-(K21+L21+M21+N21+O21+P21+Q21+R21+S21+T21)</f>
        <v>646399182</v>
      </c>
      <c r="V21" s="484">
        <f>U21+K21+L21+M21+N21+O21+P21+Q21+R21+S21+T21</f>
        <v>646399182</v>
      </c>
      <c r="W21" s="1" t="n"/>
      <c r="X21" s="8" t="n"/>
      <c r="Y21" s="1" t="n"/>
      <c r="Z21" s="1" t="n"/>
      <c r="AA21" s="41" t="n"/>
    </row>
    <row r="22" ht="71" customHeight="1" s="336">
      <c r="A22" s="1" t="n"/>
      <c r="B22" s="12" t="inlineStr">
        <is>
          <t>Profesionales de apropiación social</t>
        </is>
      </c>
      <c r="C22" s="459" t="inlineStr">
        <is>
          <t>Entre 1 y 5 años</t>
        </is>
      </c>
      <c r="D22" s="459" t="inlineStr">
        <is>
          <t>OE3. A3.1 Co-diseñar los umbrales y el protocolo de alerta con los consejos; A3.2 Poner en uso el tablero con los consejos; A3.3 Formar custodios y firmar los convenios por tramo; A3.4 Transferir, cerrar y evaluar</t>
        </is>
      </c>
      <c r="E22" s="459" t="inlineStr">
        <is>
          <t>Co-diseñar umbrales y formar a los custodios</t>
        </is>
      </c>
      <c r="F22" s="459" t="inlineStr">
        <is>
          <t>Tabla 30.3, P11: 2 × 24 persona-mes. Sin este perfil la actividad 3.1–3.4 no se ejecuta con el responsable previsto; el producto P8 queda sin autor. Formación requerida: profesional en ciencias sociales o ambientales. Valor: Escala de honorarios de referencia (coeficientes de la Res. 426 de 2014 × SMLV 2026) + IPC 2025 en el año 2.</t>
        </is>
      </c>
      <c r="G22" s="12" t="n">
        <v>2</v>
      </c>
      <c r="H22" s="33" t="n">
        <v>40</v>
      </c>
      <c r="I22" s="12">
        <f>'MC. Memoria de cálculo'!$K$19</f>
        <v>104</v>
      </c>
      <c r="J22" s="482">
        <f>'MC. Memoria de cálculo'!$J$19</f>
        <v>344746191</v>
      </c>
      <c r="K22" s="483" t="n">
        <v>0</v>
      </c>
      <c r="L22" s="483" t="n">
        <v>0</v>
      </c>
      <c r="M22" s="483" t="n">
        <v>0</v>
      </c>
      <c r="N22" s="483" t="n">
        <v>0</v>
      </c>
      <c r="O22" s="483" t="n">
        <v>0</v>
      </c>
      <c r="P22" s="483" t="n">
        <v>0</v>
      </c>
      <c r="Q22" s="483" t="n">
        <v>0</v>
      </c>
      <c r="R22" s="483" t="n">
        <v>0</v>
      </c>
      <c r="S22" s="483" t="n">
        <v>0</v>
      </c>
      <c r="T22" s="483" t="n">
        <v>0</v>
      </c>
      <c r="U22" s="484">
        <f>J22-(K22+L22+M22+N22+O22+P22+Q22+R22+S22+T22)</f>
        <v>344746191</v>
      </c>
      <c r="V22" s="484">
        <f>U22+K22+L22+M22+N22+O22+P22+Q22+R22+S22+T22</f>
        <v>344746191</v>
      </c>
      <c r="W22" s="1" t="n"/>
      <c r="X22" s="8" t="n"/>
      <c r="Y22" s="1" t="n"/>
      <c r="Z22" s="1" t="n"/>
      <c r="AA22" s="41" t="n"/>
    </row>
    <row r="23" ht="71" customHeight="1" s="336">
      <c r="A23" s="1" t="n"/>
      <c r="B23" s="12" t="inlineStr">
        <is>
          <t>Analista de datos espaciales y gemelo digital</t>
        </is>
      </c>
      <c r="C23" s="459" t="inlineStr">
        <is>
          <t>Entre 5 y 10 años</t>
        </is>
      </c>
      <c r="D23" s="459" t="inlineStr">
        <is>
          <t>OE2. A2.1 Diseñar la arquitectura de enlace y energía; A2.2 Desarrollar el firmware y la plataforma base (gemelo digital y tablero); A2.3 Instalar el tramo 2; A2.4 Instalar el tramo 3</t>
        </is>
      </c>
      <c r="E23" s="459" t="inlineStr">
        <is>
          <t>Integrar datos geoespaciales y calibrar el gemelo digital</t>
        </is>
      </c>
      <c r="F23" s="459" t="inlineStr">
        <is>
          <t>Tabla 30.3, P12: 1 × 24 persona-mes. Sin este perfil la actividad 2.1–2.4 no se ejecuta con el responsable previsto; el producto P1 queda sin autor. Formación requerida: profesional en ingeniería, geomática o estadística. Valor: Escala de honorarios de referencia (coeficientes de la Res. 426 de 2014 × SMLV 2026) + IPC 2025 en el año 2.</t>
        </is>
      </c>
      <c r="G23" s="12" t="n">
        <v>1</v>
      </c>
      <c r="H23" s="33" t="n">
        <v>40</v>
      </c>
      <c r="I23" s="12">
        <f>'MC. Memoria de cálculo'!$K$20</f>
        <v>104</v>
      </c>
      <c r="J23" s="482">
        <f>'MC. Memoria de cálculo'!$J$20</f>
        <v>247786331</v>
      </c>
      <c r="K23" s="483" t="n">
        <v>0</v>
      </c>
      <c r="L23" s="483" t="n">
        <v>0</v>
      </c>
      <c r="M23" s="483" t="n">
        <v>0</v>
      </c>
      <c r="N23" s="483" t="n">
        <v>0</v>
      </c>
      <c r="O23" s="483" t="n">
        <v>0</v>
      </c>
      <c r="P23" s="483" t="n">
        <v>0</v>
      </c>
      <c r="Q23" s="483" t="n">
        <v>0</v>
      </c>
      <c r="R23" s="483" t="n">
        <v>0</v>
      </c>
      <c r="S23" s="483" t="n">
        <v>0</v>
      </c>
      <c r="T23" s="483" t="n">
        <v>0</v>
      </c>
      <c r="U23" s="484">
        <f>J23-(K23+L23+M23+N23+O23+P23+Q23+R23+S23+T23)</f>
        <v>247786331</v>
      </c>
      <c r="V23" s="484">
        <f>U23+K23+L23+M23+N23+O23+P23+Q23+R23+S23+T23</f>
        <v>247786331</v>
      </c>
      <c r="W23" s="1" t="n"/>
      <c r="X23" s="8" t="n"/>
      <c r="Y23" s="1" t="n"/>
      <c r="Z23" s="1" t="n"/>
      <c r="AA23" s="41" t="n"/>
    </row>
    <row r="24" ht="84" customHeight="1" s="336">
      <c r="A24" s="1" t="n"/>
      <c r="B24" s="12" t="inlineStr">
        <is>
          <t>Profesional en calidad del aire y salud ambiental</t>
        </is>
      </c>
      <c r="C24" s="459" t="inlineStr">
        <is>
          <t>Entre 5 y 10 años</t>
        </is>
      </c>
      <c r="D24" s="459" t="inlineStr">
        <is>
          <t>OE3. A3.1 Co-diseñar los umbrales y el protocolo de alerta con los consejos; A3.2 Poner en uso el tablero con los consejos; A3.3 Formar custodios y firmar los convenios por tramo; A3.4 Transferir, cerrar y evaluar</t>
        </is>
      </c>
      <c r="E24" s="459" t="inlineStr">
        <is>
          <t>Definir los umbrales del índice local de calidad del aire con los consejos de gestión del riesgo</t>
        </is>
      </c>
      <c r="F24" s="459" t="inlineStr">
        <is>
          <t>Tabla 30.3, P13: 1 × 24 persona-mes. Sin este perfil la actividad 3.1–3.4 no se ejecuta con el responsable previsto; el producto P7 queda sin autor. Formación requerida: profesional en ingeniería ambiental, química o salud pública. Valor: Escala de honorarios de referencia (coeficientes de la Res. 426 de 2014 × SMLV 2026) + IPC 2025 en el año 2.</t>
        </is>
      </c>
      <c r="G24" s="12" t="n">
        <v>1</v>
      </c>
      <c r="H24" s="33" t="n">
        <v>40</v>
      </c>
      <c r="I24" s="12">
        <f>'MC. Memoria de cálculo'!$K$21</f>
        <v>104</v>
      </c>
      <c r="J24" s="482">
        <f>'MC. Memoria de cálculo'!$J$21</f>
        <v>247786331</v>
      </c>
      <c r="K24" s="483" t="n">
        <v>0</v>
      </c>
      <c r="L24" s="483" t="n">
        <v>0</v>
      </c>
      <c r="M24" s="483" t="n">
        <v>0</v>
      </c>
      <c r="N24" s="483" t="n">
        <v>0</v>
      </c>
      <c r="O24" s="483" t="n">
        <v>0</v>
      </c>
      <c r="P24" s="483" t="n">
        <v>0</v>
      </c>
      <c r="Q24" s="483" t="n">
        <v>0</v>
      </c>
      <c r="R24" s="483" t="n">
        <v>0</v>
      </c>
      <c r="S24" s="483" t="n">
        <v>0</v>
      </c>
      <c r="T24" s="483" t="n">
        <v>0</v>
      </c>
      <c r="U24" s="484">
        <f>J24-(K24+L24+M24+N24+O24+P24+Q24+R24+S24+T24)</f>
        <v>247786331</v>
      </c>
      <c r="V24" s="484">
        <f>U24+K24+L24+M24+N24+O24+P24+Q24+R24+S24+T24</f>
        <v>247786331</v>
      </c>
      <c r="W24" s="1" t="n"/>
      <c r="X24" s="8" t="n"/>
      <c r="Y24" s="1" t="n"/>
      <c r="Z24" s="1" t="n"/>
      <c r="AA24" s="41" t="n"/>
    </row>
    <row r="25" ht="84" customHeight="1" s="336">
      <c r="A25" s="1" t="n"/>
      <c r="B25" s="12" t="inlineStr">
        <is>
          <t>Profesional de convenios y custodia</t>
        </is>
      </c>
      <c r="C25" s="459" t="inlineStr">
        <is>
          <t>Entre 1 y 5 años</t>
        </is>
      </c>
      <c r="D25" s="459" t="inlineStr">
        <is>
          <t>OE3. A3.1 Co-diseñar los umbrales y el protocolo de alerta con los consejos; A3.2 Poner en uso el tablero con los consejos; A3.3 Formar custodios y firmar los convenios por tramo; A3.4 Transferir, cerrar y evaluar</t>
        </is>
      </c>
      <c r="E25" s="459" t="inlineStr">
        <is>
          <t>Estructurar los convenios de custodia por tramo</t>
        </is>
      </c>
      <c r="F25" s="459" t="inlineStr">
        <is>
          <t>Tabla 30.3, P14: 1 × 24 persona-mes. Sin este perfil la actividad 3.1–3.4 no se ejecuta con el responsable previsto; el producto P7 queda sin autor. Formación requerida: profesional en derecho, administración o gestión pública. Valor: Escala de honorarios de referencia (coeficientes de la Res. 426 de 2014 × SMLV 2026) + IPC 2025 en el año 2.</t>
        </is>
      </c>
      <c r="G25" s="12" t="n">
        <v>1</v>
      </c>
      <c r="H25" s="33" t="n">
        <v>40</v>
      </c>
      <c r="I25" s="12">
        <f>'MC. Memoria de cálculo'!$K$22</f>
        <v>104</v>
      </c>
      <c r="J25" s="482">
        <f>'MC. Memoria de cálculo'!$J$22</f>
        <v>172373095</v>
      </c>
      <c r="K25" s="483" t="n">
        <v>0</v>
      </c>
      <c r="L25" s="483" t="n">
        <v>0</v>
      </c>
      <c r="M25" s="483" t="n">
        <v>0</v>
      </c>
      <c r="N25" s="483" t="n">
        <v>0</v>
      </c>
      <c r="O25" s="483" t="n">
        <v>0</v>
      </c>
      <c r="P25" s="483" t="n">
        <v>0</v>
      </c>
      <c r="Q25" s="483" t="n">
        <v>0</v>
      </c>
      <c r="R25" s="483" t="n">
        <v>0</v>
      </c>
      <c r="S25" s="483" t="n">
        <v>0</v>
      </c>
      <c r="T25" s="483" t="n">
        <v>0</v>
      </c>
      <c r="U25" s="484">
        <f>J25-(K25+L25+M25+N25+O25+P25+Q25+R25+S25+T25)</f>
        <v>172373095</v>
      </c>
      <c r="V25" s="484">
        <f>U25+K25+L25+M25+N25+O25+P25+Q25+R25+S25+T25</f>
        <v>172373095</v>
      </c>
      <c r="W25" s="1" t="n"/>
      <c r="X25" s="8" t="n"/>
      <c r="Y25" s="1" t="n"/>
      <c r="Z25" s="1" t="n"/>
      <c r="AA25" s="41" t="n"/>
    </row>
    <row r="26" ht="110" customHeight="1" s="336">
      <c r="A26" s="1" t="n"/>
      <c r="B26" s="12" t="inlineStr">
        <is>
          <t>Investigador líder en modelación atmosférica y dispersión de contaminantes</t>
        </is>
      </c>
      <c r="C26" s="459" t="inlineStr">
        <is>
          <t>Mayor a 15 años</t>
        </is>
      </c>
      <c r="D26" s="459" t="inlineStr">
        <is>
          <t>OE1, OE2 y OE3. A2.5 Diseñar el laboratorio de modelación y el inventario de emisión de demolición; A2.6 Dotar el laboratorio y montar la cadena de modelación; A2.7 Construir y calibrar el gemelo predictivo de demolición; A1.7 Validar el gemelo predictivo con demoliciones y remociones reales en los dos municipios; A3.5 Adoptar el protocolo de evaluación previa de demolición y transferir el laboratorio</t>
        </is>
      </c>
      <c r="E26" s="459" t="inlineStr">
        <is>
          <t>Diseñar la cadena de modelación, dirigir la construcción y calibración del gemelo predictivo de demolición y su validación con campañas reales</t>
        </is>
      </c>
      <c r="F26" s="459" t="inlineStr">
        <is>
          <t>Tabla 30.3, P15: 1 × 22 persona-mes. Sin este perfil la actividad 2.5–3.5 no se ejecuta con el responsable previsto; el producto P1 queda sin autor. Formación requerida: profesional con formación avanzada (maestría o doctorado recomendados) en física atmosférica, ingeniería ambiental o afín. Valor: Escala de honorarios de referencia (coeficientes de la Res. 426 de 2014 × SMLV 2026) + IPC 2025 en el año 2.</t>
        </is>
      </c>
      <c r="G26" s="12" t="n">
        <v>1</v>
      </c>
      <c r="H26" s="33" t="n">
        <v>40</v>
      </c>
      <c r="I26" s="12">
        <f>'MC. Memoria de cálculo'!$K$23</f>
        <v>95</v>
      </c>
      <c r="J26" s="482">
        <f>'MC. Memoria de cálculo'!$J$23</f>
        <v>296935990</v>
      </c>
      <c r="K26" s="483" t="n">
        <v>0</v>
      </c>
      <c r="L26" s="483" t="n">
        <v>0</v>
      </c>
      <c r="M26" s="483" t="n">
        <v>0</v>
      </c>
      <c r="N26" s="483" t="n">
        <v>0</v>
      </c>
      <c r="O26" s="483" t="n">
        <v>0</v>
      </c>
      <c r="P26" s="483" t="n">
        <v>0</v>
      </c>
      <c r="Q26" s="483" t="n">
        <v>0</v>
      </c>
      <c r="R26" s="483" t="n">
        <v>0</v>
      </c>
      <c r="S26" s="483" t="n">
        <v>0</v>
      </c>
      <c r="T26" s="483" t="n">
        <v>0</v>
      </c>
      <c r="U26" s="484">
        <f>J26-(K26+L26+M26+N26+O26+P26+Q26+R26+S26+T26)</f>
        <v>296935990</v>
      </c>
      <c r="V26" s="484">
        <f>U26+K26+L26+M26+N26+O26+P26+Q26+R26+S26+T26</f>
        <v>296935990</v>
      </c>
      <c r="W26" s="1" t="n"/>
      <c r="X26" s="8" t="n"/>
      <c r="Y26" s="1" t="n"/>
      <c r="Z26" s="1" t="n"/>
      <c r="AA26" s="41" t="n"/>
    </row>
    <row r="27" ht="84" customHeight="1" s="336">
      <c r="A27" s="1" t="n"/>
      <c r="B27" s="12" t="inlineStr">
        <is>
          <t>Ingeniero en dinámica de fluidos computacional y cómputo de alto rendimiento</t>
        </is>
      </c>
      <c r="C27" s="459" t="inlineStr">
        <is>
          <t>Entre 5 y 10 años</t>
        </is>
      </c>
      <c r="D27" s="459" t="inlineStr">
        <is>
          <t>OE1 y OE2. A2.6 Dotar el laboratorio y montar la cadena de modelación; A2.7 Construir y calibrar el gemelo predictivo de demolición; A1.7 Validar el gemelo predictivo con demoliciones y remociones reales en los dos municipios</t>
        </is>
      </c>
      <c r="E27" s="459" t="inlineStr">
        <is>
          <t>Montar y operar el servidor de cálculo, ejecutar las simulaciones de dispersión y asimilar los datos de las campañas</t>
        </is>
      </c>
      <c r="F27" s="459" t="inlineStr">
        <is>
          <t>Tabla 30.3, P16: 1 × 20 persona-mes. Sin este perfil la actividad 2.6–1.7 no se ejecuta con el responsable previsto; el producto P1 queda sin autor. Formación requerida: profesional en ingeniería mecánica, civil, aeroespacial o afín (posgrado recomendado). Valor: Escala de honorarios de referencia (coeficientes de la Res. 426 de 2014 × SMLV 2026) + IPC 2025 en el año 2.</t>
        </is>
      </c>
      <c r="G27" s="12" t="n">
        <v>1</v>
      </c>
      <c r="H27" s="33" t="n">
        <v>40</v>
      </c>
      <c r="I27" s="12">
        <f>'MC. Memoria de cálculo'!$K$24</f>
        <v>87</v>
      </c>
      <c r="J27" s="482">
        <f>'MC. Memoria de cálculo'!$J$24</f>
        <v>207515515</v>
      </c>
      <c r="K27" s="483" t="n">
        <v>0</v>
      </c>
      <c r="L27" s="483" t="n">
        <v>0</v>
      </c>
      <c r="M27" s="483" t="n">
        <v>0</v>
      </c>
      <c r="N27" s="483" t="n">
        <v>0</v>
      </c>
      <c r="O27" s="483" t="n">
        <v>0</v>
      </c>
      <c r="P27" s="483" t="n">
        <v>0</v>
      </c>
      <c r="Q27" s="483" t="n">
        <v>0</v>
      </c>
      <c r="R27" s="483" t="n">
        <v>0</v>
      </c>
      <c r="S27" s="483" t="n">
        <v>0</v>
      </c>
      <c r="T27" s="483" t="n">
        <v>0</v>
      </c>
      <c r="U27" s="484">
        <f>J27-(K27+L27+M27+N27+O27+P27+Q27+R27+S27+T27)</f>
        <v>207515515</v>
      </c>
      <c r="V27" s="484">
        <f>U27+K27+L27+M27+N27+O27+P27+Q27+R27+S27+T27</f>
        <v>207515515</v>
      </c>
      <c r="W27" s="1" t="n"/>
      <c r="X27" s="8" t="n"/>
      <c r="Y27" s="1" t="n"/>
      <c r="Z27" s="1" t="n"/>
      <c r="AA27" s="41" t="n"/>
    </row>
    <row r="28" ht="84" customHeight="1" s="336">
      <c r="A28" s="1" t="n"/>
      <c r="B28" s="12" t="inlineStr">
        <is>
          <t>Ingeniero en demolición y control de polvo en obra</t>
        </is>
      </c>
      <c r="C28" s="459" t="inlineStr">
        <is>
          <t>Entre 5 y 10 años</t>
        </is>
      </c>
      <c r="D28" s="459" t="inlineStr">
        <is>
          <t>OE1, OE2 y OE3. A2.5 Diseñar el laboratorio de modelación y el inventario de emisión de demolición; A1.7 Validar el gemelo predictivo con demoliciones y remociones reales en los dos municipios; A3.5 Adoptar el protocolo de evaluación previa de demolición y transferir el laboratorio</t>
        </is>
      </c>
      <c r="E28" s="459" t="inlineStr">
        <is>
          <t>Construir el inventario de emisión de demolición, coordinar el acceso a las campañas y los talleres de evaluación previa</t>
        </is>
      </c>
      <c r="F28" s="459" t="inlineStr">
        <is>
          <t>Tabla 30.3, P17: 1 × 14 persona-mes. Sin este perfil la actividad 2.5–3.5 no se ejecuta con el responsable previsto; el producto P1 queda sin autor. Formación requerida: profesional en ingeniería civil o afín. Valor: Escala de honorarios de referencia (coeficientes de la Res. 426 de 2014 × SMLV 2026) + IPC 2025 en el año 2.</t>
        </is>
      </c>
      <c r="G28" s="12" t="n">
        <v>1</v>
      </c>
      <c r="H28" s="33" t="n">
        <v>40</v>
      </c>
      <c r="I28" s="12">
        <f>'MC. Memoria de cálculo'!$K$25</f>
        <v>61</v>
      </c>
      <c r="J28" s="482">
        <f>'MC. Memoria de cálculo'!$J$25</f>
        <v>147109291</v>
      </c>
      <c r="K28" s="483" t="n">
        <v>0</v>
      </c>
      <c r="L28" s="483" t="n">
        <v>0</v>
      </c>
      <c r="M28" s="483" t="n">
        <v>0</v>
      </c>
      <c r="N28" s="483" t="n">
        <v>0</v>
      </c>
      <c r="O28" s="483" t="n">
        <v>0</v>
      </c>
      <c r="P28" s="483" t="n">
        <v>0</v>
      </c>
      <c r="Q28" s="483" t="n">
        <v>0</v>
      </c>
      <c r="R28" s="483" t="n">
        <v>0</v>
      </c>
      <c r="S28" s="483" t="n">
        <v>0</v>
      </c>
      <c r="T28" s="483" t="n">
        <v>0</v>
      </c>
      <c r="U28" s="484">
        <f>J28-(K28+L28+M28+N28+O28+P28+Q28+R28+S28+T28)</f>
        <v>147109291</v>
      </c>
      <c r="V28" s="484">
        <f>U28+K28+L28+M28+N28+O28+P28+Q28+R28+S28+T28</f>
        <v>147109291</v>
      </c>
      <c r="W28" s="1" t="n"/>
      <c r="X28" s="8" t="n"/>
      <c r="Y28" s="1" t="n"/>
      <c r="Z28" s="1" t="n"/>
      <c r="AA28" s="41" t="n"/>
    </row>
    <row r="29" ht="71" customHeight="1" s="336">
      <c r="A29" s="1" t="n"/>
      <c r="B29" s="12" t="inlineStr">
        <is>
          <t>Investigador principal (50 % durante 24 meses) — aporte de la entidad proponente</t>
        </is>
      </c>
      <c r="C29" s="459" t="inlineStr">
        <is>
          <t>Según certificación de la entidad aportante</t>
        </is>
      </c>
      <c r="D29" s="459" t="inlineStr">
        <is>
          <t>OE1, OE2 y OE3. A1.8 Administración y apoyo a la supervisión (objetivo específico 1); A2.8 Administración y apoyo a la supervisión (objetivo específico 2); A3.6 Administración y apoyo a la supervisión (objetivo específico 3)</t>
        </is>
      </c>
      <c r="E29" s="459" t="inlineStr">
        <is>
          <t>Investigador principal (50 % durante 24 meses) — aporte de la entidad proponente</t>
        </is>
      </c>
      <c r="F29" s="459" t="inlineStr">
        <is>
          <t>Tabla 28.7, C01: 50 % de dedicación durante 24 meses, valorado en $350.000.000. Sin su dirección científica el proyecto pierde al responsable de las compuertas C1–C3. Valor: Anexo 2, Tabla 28.7: aporte valorado en $350.000.000; certificación del representante legal pendiente.</t>
        </is>
      </c>
      <c r="G29" s="12" t="n">
        <v>1</v>
      </c>
      <c r="H29" s="33" t="n">
        <v>0</v>
      </c>
      <c r="I29" s="12">
        <f>'MC. Memoria de cálculo'!$K$26</f>
        <v>104</v>
      </c>
      <c r="J29" s="482">
        <f>'MC. Memoria de cálculo'!$J$26</f>
        <v>350000000</v>
      </c>
      <c r="K29" s="483" t="n">
        <v>350000000</v>
      </c>
      <c r="L29" s="483" t="n">
        <v>0</v>
      </c>
      <c r="M29" s="483" t="n">
        <v>0</v>
      </c>
      <c r="N29" s="483" t="n">
        <v>0</v>
      </c>
      <c r="O29" s="483" t="n">
        <v>0</v>
      </c>
      <c r="P29" s="483" t="n">
        <v>0</v>
      </c>
      <c r="Q29" s="483" t="n">
        <v>0</v>
      </c>
      <c r="R29" s="483" t="n">
        <v>0</v>
      </c>
      <c r="S29" s="483" t="n">
        <v>0</v>
      </c>
      <c r="T29" s="483" t="n">
        <v>0</v>
      </c>
      <c r="U29" s="484">
        <f>J29-(K29+L29+M29+N29+O29+P29+Q29+R29+S29+T29)</f>
        <v>0</v>
      </c>
      <c r="V29" s="484">
        <f>U29+K29+L29+M29+N29+O29+P29+Q29+R29+S29+T29</f>
        <v>350000000</v>
      </c>
      <c r="W29" s="1" t="n"/>
      <c r="X29" s="8" t="n"/>
      <c r="Y29" s="1" t="n"/>
      <c r="Z29" s="1" t="n"/>
      <c r="AA29" s="41" t="n"/>
    </row>
    <row r="30" ht="123" customHeight="1" s="336">
      <c r="A30" s="1" t="n"/>
      <c r="B30" s="12" t="inlineStr">
        <is>
          <t>Coinvestigador técnico (30 % durante 24 meses) — aporte de la entidad proponente</t>
        </is>
      </c>
      <c r="C30" s="459" t="inlineStr">
        <is>
          <t>Según certificación de la entidad aportante</t>
        </is>
      </c>
      <c r="D30" s="459" t="inlineStr">
        <is>
          <t>OE1. A1.1 Seleccionar los sitios y diseñar la colocalización; A1.2 Adquirir y caracterizar el lote 1 de nodos y las referencias; A1.3 Instalar el tramo 1, colocalizar y calibrar en el piloto; A1.4 Entrenar y validar el modelo de corrección y decidir en la compuerta C1; A1.5 Reentrenar y verificar por municipio el tramo 2 y decidir en la compuerta C2; A1.6 Verificar el desempeño final y ejecutar el ensayo independiente</t>
        </is>
      </c>
      <c r="E30" s="459" t="inlineStr">
        <is>
          <t>Coinvestigador técnico (30 % durante 24 meses) — aporte de la entidad proponente</t>
        </is>
      </c>
      <c r="F30" s="459" t="inlineStr">
        <is>
          <t>Tabla 28.7, C02: 30 % de dedicación durante 24 meses, valorado en $250.000.000. Sin este aporte la universidad no cubre la supervisión técnica del modelo de corrección. Valor: Anexo 2, Tabla 28.7: aporte valorado en $250.000.000; certificación del representante legal pendiente.</t>
        </is>
      </c>
      <c r="G30" s="12" t="n">
        <v>1</v>
      </c>
      <c r="H30" s="33" t="n">
        <v>0</v>
      </c>
      <c r="I30" s="12">
        <f>'MC. Memoria de cálculo'!$K$27</f>
        <v>104</v>
      </c>
      <c r="J30" s="482">
        <f>'MC. Memoria de cálculo'!$J$27</f>
        <v>250000000</v>
      </c>
      <c r="K30" s="483" t="n">
        <v>250000000</v>
      </c>
      <c r="L30" s="483" t="n">
        <v>0</v>
      </c>
      <c r="M30" s="483" t="n">
        <v>0</v>
      </c>
      <c r="N30" s="483" t="n">
        <v>0</v>
      </c>
      <c r="O30" s="483" t="n">
        <v>0</v>
      </c>
      <c r="P30" s="483" t="n">
        <v>0</v>
      </c>
      <c r="Q30" s="483" t="n">
        <v>0</v>
      </c>
      <c r="R30" s="483" t="n">
        <v>0</v>
      </c>
      <c r="S30" s="483" t="n">
        <v>0</v>
      </c>
      <c r="T30" s="483" t="n">
        <v>0</v>
      </c>
      <c r="U30" s="484">
        <f>J30-(K30+L30+M30+N30+O30+P30+Q30+R30+S30+T30)</f>
        <v>0</v>
      </c>
      <c r="V30" s="484">
        <f>U30+K30+L30+M30+N30+O30+P30+Q30+R30+S30+T30</f>
        <v>250000000</v>
      </c>
      <c r="W30" s="1" t="n"/>
      <c r="X30" s="8" t="n"/>
      <c r="Y30" s="1" t="n"/>
      <c r="Z30" s="1" t="n"/>
      <c r="AA30" s="41" t="n"/>
    </row>
    <row r="31" ht="71" customHeight="1" s="336">
      <c r="A31" s="1" t="n"/>
      <c r="B31" s="12" t="inlineStr">
        <is>
          <t>Coinvestigadores de ambiente y ciencias sociales (20 %) — aporte de la entidad proponente</t>
        </is>
      </c>
      <c r="C31" s="459" t="inlineStr">
        <is>
          <t>Según certificación de la entidad aportante</t>
        </is>
      </c>
      <c r="D31" s="459" t="inlineStr">
        <is>
          <t>OE3. A3.1 Co-diseñar los umbrales y el protocolo de alerta con los consejos; A3.2 Poner en uso el tablero con los consejos; A3.3 Formar custodios y firmar los convenios por tramo; A3.4 Transferir, cerrar y evaluar</t>
        </is>
      </c>
      <c r="E31" s="459" t="inlineStr">
        <is>
          <t>Coinvestigadores de ambiente y ciencias sociales (20 %) — aporte de la entidad proponente</t>
        </is>
      </c>
      <c r="F31" s="459" t="inlineStr">
        <is>
          <t>Tabla 28.7, C03: 20 % de dedicación, valorado en $200.000.000. Sin ellos el co-diseño con los 4 consejos de gestión del riesgo queda sin respaldo metodológico. Valor: Anexo 2, Tabla 28.7: aporte valorado en $200.000.000; certificación del representante legal pendiente.</t>
        </is>
      </c>
      <c r="G31" s="12" t="n">
        <v>1</v>
      </c>
      <c r="H31" s="33" t="n">
        <v>0</v>
      </c>
      <c r="I31" s="12">
        <f>'MC. Memoria de cálculo'!$K$28</f>
        <v>95</v>
      </c>
      <c r="J31" s="482">
        <f>'MC. Memoria de cálculo'!$J$28</f>
        <v>200000000</v>
      </c>
      <c r="K31" s="483" t="n">
        <v>200000000</v>
      </c>
      <c r="L31" s="483" t="n">
        <v>0</v>
      </c>
      <c r="M31" s="483" t="n">
        <v>0</v>
      </c>
      <c r="N31" s="483" t="n">
        <v>0</v>
      </c>
      <c r="O31" s="483" t="n">
        <v>0</v>
      </c>
      <c r="P31" s="483" t="n">
        <v>0</v>
      </c>
      <c r="Q31" s="483" t="n">
        <v>0</v>
      </c>
      <c r="R31" s="483" t="n">
        <v>0</v>
      </c>
      <c r="S31" s="483" t="n">
        <v>0</v>
      </c>
      <c r="T31" s="483" t="n">
        <v>0</v>
      </c>
      <c r="U31" s="484">
        <f>J31-(K31+L31+M31+N31+O31+P31+Q31+R31+S31+T31)</f>
        <v>0</v>
      </c>
      <c r="V31" s="484">
        <f>U31+K31+L31+M31+N31+O31+P31+Q31+R31+S31+T31</f>
        <v>200000000</v>
      </c>
      <c r="W31" s="1" t="n"/>
      <c r="X31" s="8" t="n"/>
      <c r="Y31" s="1" t="n"/>
      <c r="Z31" s="1" t="n"/>
      <c r="AA31" s="41" t="n"/>
    </row>
    <row r="32" ht="84" customHeight="1" s="336">
      <c r="A32" s="1" t="n"/>
      <c r="B32" s="12" t="inlineStr">
        <is>
          <t>Profesionales de gestión del riesgo y logística de acceso a sitios — aporte del municipio 1</t>
        </is>
      </c>
      <c r="C32" s="459" t="inlineStr">
        <is>
          <t>Según certificación de la entidad aportante</t>
        </is>
      </c>
      <c r="D32" s="459" t="inlineStr">
        <is>
          <t>OE3. A3.1 Co-diseñar los umbrales y el protocolo de alerta con los consejos; A3.2 Poner en uso el tablero con los consejos; A3.3 Formar custodios y firmar los convenios por tramo; A3.4 Transferir, cerrar y evaluar</t>
        </is>
      </c>
      <c r="E32" s="459" t="inlineStr">
        <is>
          <t>Profesionales de gestión del riesgo y logística de acceso a sitios — aporte del municipio 1</t>
        </is>
      </c>
      <c r="F32" s="459" t="inlineStr">
        <is>
          <t>Tabla 28.7, C07: aporte de los municipios valorado en $120.000.000, repartido por igual entre el municipio 1 y el municipio 2 (PROPUESTA; el Anexo 2 no separa personal y logística). Sin el municipio no hay acceso a los sitios de remoción ni convocatoria de los consejos de gestión del riesgo. Valor: Anexo 2, Tabla 28.7: aporte valorado en $60.000.000; certificación del representante legal pendiente.</t>
        </is>
      </c>
      <c r="G32" s="12" t="n">
        <v>1</v>
      </c>
      <c r="H32" s="33" t="n">
        <v>0</v>
      </c>
      <c r="I32" s="12">
        <f>'MC. Memoria de cálculo'!$K$29</f>
        <v>95</v>
      </c>
      <c r="J32" s="482">
        <f>'MC. Memoria de cálculo'!$J$29</f>
        <v>60000000</v>
      </c>
      <c r="K32" s="483" t="n">
        <v>0</v>
      </c>
      <c r="L32" s="483" t="n">
        <v>0</v>
      </c>
      <c r="M32" s="483" t="n">
        <v>60000000</v>
      </c>
      <c r="N32" s="483" t="n">
        <v>0</v>
      </c>
      <c r="O32" s="483" t="n">
        <v>0</v>
      </c>
      <c r="P32" s="483" t="n">
        <v>0</v>
      </c>
      <c r="Q32" s="483" t="n">
        <v>0</v>
      </c>
      <c r="R32" s="483" t="n">
        <v>0</v>
      </c>
      <c r="S32" s="483" t="n">
        <v>0</v>
      </c>
      <c r="T32" s="483" t="n">
        <v>0</v>
      </c>
      <c r="U32" s="484">
        <f>J32-(K32+L32+M32+N32+O32+P32+Q32+R32+S32+T32)</f>
        <v>0</v>
      </c>
      <c r="V32" s="484">
        <f>U32+K32+L32+M32+N32+O32+P32+Q32+R32+S32+T32</f>
        <v>60000000</v>
      </c>
      <c r="W32" s="1" t="n"/>
      <c r="X32" s="8" t="n"/>
      <c r="Y32" s="1" t="n"/>
      <c r="Z32" s="1" t="n"/>
      <c r="AA32" s="41" t="n"/>
    </row>
    <row r="33" ht="71" customHeight="1" s="336">
      <c r="A33" s="1" t="n"/>
      <c r="B33" s="12" t="inlineStr">
        <is>
          <t>Profesionales de gestión del riesgo y logística de acceso a sitios — aporte del municipio 2</t>
        </is>
      </c>
      <c r="C33" s="459" t="inlineStr">
        <is>
          <t>Según certificación de la entidad aportante</t>
        </is>
      </c>
      <c r="D33" s="459" t="inlineStr">
        <is>
          <t>OE3. A3.1 Co-diseñar los umbrales y el protocolo de alerta con los consejos; A3.2 Poner en uso el tablero con los consejos; A3.3 Formar custodios y firmar los convenios por tramo; A3.4 Transferir, cerrar y evaluar</t>
        </is>
      </c>
      <c r="E33" s="459" t="inlineStr">
        <is>
          <t>Profesionales de gestión del riesgo y logística de acceso a sitios — aporte del municipio 2</t>
        </is>
      </c>
      <c r="F33" s="459" t="inlineStr">
        <is>
          <t>Tabla 28.7, C07: la otra mitad del aporte de los municipios, $60.000.000 (reparto PROPUESTO entre los dos municipios). Sin el municipio 2 no hay acceso a sus sitios de remoción ni convocatoria de su comité. Valor: Anexo 2, Tabla 28.7: aporte valorado en $60.000.000; certificación del representante legal pendiente.</t>
        </is>
      </c>
      <c r="G33" s="12" t="n">
        <v>1</v>
      </c>
      <c r="H33" s="33" t="n">
        <v>0</v>
      </c>
      <c r="I33" s="12">
        <f>'MC. Memoria de cálculo'!$K$30</f>
        <v>95</v>
      </c>
      <c r="J33" s="482">
        <f>'MC. Memoria de cálculo'!$J$30</f>
        <v>60000000</v>
      </c>
      <c r="K33" s="483" t="n">
        <v>0</v>
      </c>
      <c r="L33" s="483" t="n">
        <v>0</v>
      </c>
      <c r="M33" s="483" t="n">
        <v>0</v>
      </c>
      <c r="N33" s="483" t="n">
        <v>0</v>
      </c>
      <c r="O33" s="483" t="n">
        <v>60000000</v>
      </c>
      <c r="P33" s="483" t="n">
        <v>0</v>
      </c>
      <c r="Q33" s="483" t="n">
        <v>0</v>
      </c>
      <c r="R33" s="483" t="n">
        <v>0</v>
      </c>
      <c r="S33" s="483" t="n">
        <v>0</v>
      </c>
      <c r="T33" s="483" t="n">
        <v>0</v>
      </c>
      <c r="U33" s="484">
        <f>J33-(K33+L33+M33+N33+O33+P33+Q33+R33+S33+T33)</f>
        <v>0</v>
      </c>
      <c r="V33" s="484">
        <f>U33+K33+L33+M33+N33+O33+P33+Q33+R33+S33+T33</f>
        <v>60000000</v>
      </c>
      <c r="W33" s="1" t="n"/>
      <c r="X33" s="8" t="n"/>
      <c r="Y33" s="1" t="n"/>
      <c r="Z33" s="1" t="n"/>
      <c r="AA33" s="41" t="n"/>
    </row>
    <row r="34" ht="110" customHeight="1" s="336">
      <c r="A34" s="1" t="n"/>
      <c r="B34" s="12" t="inlineStr">
        <is>
          <t>Horas de investigadores y del equipo de transferencia de Avanciencia (OTRI) — aporte en especie (PROPUESTA)</t>
        </is>
      </c>
      <c r="C34" s="459" t="inlineStr">
        <is>
          <t>Según certificación de la entidad aportante</t>
        </is>
      </c>
      <c r="D34" s="459" t="inlineStr">
        <is>
          <t>OE1 y OE3. A1.1 Seleccionar los sitios y diseñar la colocalización; A1.2 Adquirir y caracterizar el lote 1 de nodos y las referencias; A1.4 Entrenar y validar el modelo de corrección y decidir en la compuerta C1; A1.6 Verificar el desempeño final y ejecutar el ensayo independiente; A3.3 Formar custodios y firmar los convenios por tramo; A3.4 Transferir, cerrar y evaluar</t>
        </is>
      </c>
      <c r="E34" s="459" t="inlineStr">
        <is>
          <t>Horas de investigadores y del equipo de transferencia de Avanciencia (OTRI) — aporte en especie (PROPUESTA)</t>
        </is>
      </c>
      <c r="F34" s="459" t="inlineStr">
        <is>
          <t>Tabla 28.7, C08: el Anexo 2 deja el valor pendiente; el Anexo 3 propone $150.000.000 para que la OTRI cumpla la contrapartida exigida a cada integrante. Sin el aporte la OTRI no cumple la exigencia de contrapartida de cada integrante (TdR §3). Valor: Anexo 2, Tabla 28.7: aporte valorado en $150.000.000; certificación del representante legal pendiente.</t>
        </is>
      </c>
      <c r="G34" s="12" t="n">
        <v>1</v>
      </c>
      <c r="H34" s="33" t="n">
        <v>0</v>
      </c>
      <c r="I34" s="12">
        <f>'MC. Memoria de cálculo'!$K$31</f>
        <v>100</v>
      </c>
      <c r="J34" s="482">
        <f>'MC. Memoria de cálculo'!$J$31</f>
        <v>150000000</v>
      </c>
      <c r="K34" s="483" t="n">
        <v>0</v>
      </c>
      <c r="L34" s="483" t="n">
        <v>0</v>
      </c>
      <c r="M34" s="483" t="n">
        <v>0</v>
      </c>
      <c r="N34" s="483" t="n">
        <v>0</v>
      </c>
      <c r="O34" s="483" t="n">
        <v>0</v>
      </c>
      <c r="P34" s="483" t="n">
        <v>0</v>
      </c>
      <c r="Q34" s="483" t="n">
        <v>150000000</v>
      </c>
      <c r="R34" s="483" t="n">
        <v>0</v>
      </c>
      <c r="S34" s="483" t="n">
        <v>0</v>
      </c>
      <c r="T34" s="483" t="n">
        <v>0</v>
      </c>
      <c r="U34" s="484">
        <f>J34-(K34+L34+M34+N34+O34+P34+Q34+R34+S34+T34)</f>
        <v>0</v>
      </c>
      <c r="V34" s="484">
        <f>U34+K34+L34+M34+N34+O34+P34+Q34+R34+S34+T34</f>
        <v>150000000</v>
      </c>
      <c r="W34" s="1" t="n"/>
      <c r="X34" s="8" t="n"/>
      <c r="Y34" s="1" t="n"/>
      <c r="Z34" s="1" t="n"/>
      <c r="AA34" s="41" t="n"/>
    </row>
    <row r="35" ht="14.5" customHeight="1" s="336">
      <c r="A35" s="1" t="n"/>
      <c r="B35" s="485" t="n"/>
      <c r="C35" s="486" t="n"/>
      <c r="D35" s="486" t="n"/>
      <c r="E35" s="486" t="n"/>
      <c r="F35" s="486" t="n"/>
      <c r="G35" s="485" t="n"/>
      <c r="H35" s="487" t="n"/>
      <c r="I35" s="485" t="n"/>
      <c r="J35" s="488" t="n">
        <v>0</v>
      </c>
      <c r="K35" s="489" t="n">
        <v>0</v>
      </c>
      <c r="L35" s="489" t="n">
        <v>0</v>
      </c>
      <c r="M35" s="489" t="n">
        <v>0</v>
      </c>
      <c r="N35" s="489" t="n">
        <v>0</v>
      </c>
      <c r="O35" s="489" t="n">
        <v>0</v>
      </c>
      <c r="P35" s="489" t="n">
        <v>0</v>
      </c>
      <c r="Q35" s="489" t="n">
        <v>0</v>
      </c>
      <c r="R35" s="489" t="n">
        <v>0</v>
      </c>
      <c r="S35" s="489" t="n">
        <v>0</v>
      </c>
      <c r="T35" s="489" t="n">
        <v>0</v>
      </c>
      <c r="U35" s="490">
        <f>J35-(K35+L35+M35+N35+O35+P35+Q35+R35+S35+T35)</f>
        <v>0</v>
      </c>
      <c r="V35" s="490">
        <f>U35+K35+L35+M35+N35+O35+P35+Q35+R35+S35+T35</f>
        <v>0</v>
      </c>
      <c r="W35" s="1" t="n"/>
      <c r="X35" s="8" t="n"/>
      <c r="Y35" s="1" t="n"/>
      <c r="Z35" s="1" t="n"/>
      <c r="AA35" s="41" t="n"/>
    </row>
    <row r="36" ht="14.5" customHeight="1" s="336">
      <c r="A36" s="1" t="n"/>
      <c r="B36" s="485" t="n"/>
      <c r="C36" s="486" t="n"/>
      <c r="D36" s="486" t="n"/>
      <c r="E36" s="486" t="n"/>
      <c r="F36" s="486" t="n"/>
      <c r="G36" s="485" t="n"/>
      <c r="H36" s="487" t="n"/>
      <c r="I36" s="485" t="n"/>
      <c r="J36" s="488" t="n">
        <v>0</v>
      </c>
      <c r="K36" s="489" t="n">
        <v>0</v>
      </c>
      <c r="L36" s="489" t="n">
        <v>0</v>
      </c>
      <c r="M36" s="489" t="n">
        <v>0</v>
      </c>
      <c r="N36" s="489" t="n">
        <v>0</v>
      </c>
      <c r="O36" s="489" t="n">
        <v>0</v>
      </c>
      <c r="P36" s="489" t="n">
        <v>0</v>
      </c>
      <c r="Q36" s="489" t="n">
        <v>0</v>
      </c>
      <c r="R36" s="489" t="n">
        <v>0</v>
      </c>
      <c r="S36" s="489" t="n">
        <v>0</v>
      </c>
      <c r="T36" s="489" t="n">
        <v>0</v>
      </c>
      <c r="U36" s="490">
        <f>J36-(K36+L36+M36+N36+O36+P36+Q36+R36+S36+T36)</f>
        <v>0</v>
      </c>
      <c r="V36" s="490">
        <f>U36+K36+L36+M36+N36+O36+P36+Q36+R36+S36+T36</f>
        <v>0</v>
      </c>
      <c r="W36" s="1" t="n"/>
      <c r="X36" s="8" t="n"/>
      <c r="Y36" s="1" t="n"/>
      <c r="Z36" s="1" t="n"/>
      <c r="AA36" s="41" t="n"/>
    </row>
    <row r="37" ht="14.5" customHeight="1" s="336">
      <c r="A37" s="1" t="n"/>
      <c r="B37" s="485" t="n"/>
      <c r="C37" s="486" t="n"/>
      <c r="D37" s="486" t="n"/>
      <c r="E37" s="486" t="n"/>
      <c r="F37" s="486" t="n"/>
      <c r="G37" s="485" t="n"/>
      <c r="H37" s="487" t="n"/>
      <c r="I37" s="485" t="n"/>
      <c r="J37" s="488" t="n">
        <v>0</v>
      </c>
      <c r="K37" s="489" t="n">
        <v>0</v>
      </c>
      <c r="L37" s="489" t="n">
        <v>0</v>
      </c>
      <c r="M37" s="489" t="n">
        <v>0</v>
      </c>
      <c r="N37" s="489" t="n">
        <v>0</v>
      </c>
      <c r="O37" s="489" t="n">
        <v>0</v>
      </c>
      <c r="P37" s="489" t="n">
        <v>0</v>
      </c>
      <c r="Q37" s="489" t="n">
        <v>0</v>
      </c>
      <c r="R37" s="489" t="n">
        <v>0</v>
      </c>
      <c r="S37" s="489" t="n">
        <v>0</v>
      </c>
      <c r="T37" s="489" t="n">
        <v>0</v>
      </c>
      <c r="U37" s="490">
        <f>J37-(K37+L37+M37+N37+O37+P37+Q37+R37+S37+T37)</f>
        <v>0</v>
      </c>
      <c r="V37" s="490">
        <f>U37+K37+L37+M37+N37+O37+P37+Q37+R37+S37+T37</f>
        <v>0</v>
      </c>
      <c r="W37" s="1" t="n"/>
      <c r="X37" s="8" t="n"/>
      <c r="Y37" s="1" t="n"/>
      <c r="Z37" s="1" t="n"/>
      <c r="AA37" s="41" t="n"/>
    </row>
    <row r="38" ht="15.75" customHeight="1" s="336">
      <c r="A38" s="23" t="n"/>
      <c r="B38" s="3" t="inlineStr">
        <is>
          <t>TOTAL</t>
        </is>
      </c>
      <c r="C38" s="3" t="n"/>
      <c r="D38" s="3" t="n"/>
      <c r="E38" s="3" t="n"/>
      <c r="F38" s="3" t="n"/>
      <c r="G38" s="3" t="n"/>
      <c r="H38" s="3" t="n"/>
      <c r="I38" s="3" t="n"/>
      <c r="J38" s="491">
        <f>SUM(J10:J37)</f>
        <v>6326515630</v>
      </c>
      <c r="K38" s="492">
        <f>SUM(K10:K37)</f>
        <v>800000000</v>
      </c>
      <c r="L38" s="492">
        <f>SUM(L10:L37)</f>
        <v>0</v>
      </c>
      <c r="M38" s="492">
        <f>SUM(M10:M37)</f>
        <v>60000000</v>
      </c>
      <c r="N38" s="492">
        <f>SUM(N10:N37)</f>
        <v>0</v>
      </c>
      <c r="O38" s="492">
        <f>SUM(O10:O37)</f>
        <v>60000000</v>
      </c>
      <c r="P38" s="492">
        <f>SUM(P10:P37)</f>
        <v>0</v>
      </c>
      <c r="Q38" s="492">
        <f>SUM(Q10:Q37)</f>
        <v>150000000</v>
      </c>
      <c r="R38" s="492">
        <f>SUM(R10:R37)</f>
        <v>0</v>
      </c>
      <c r="S38" s="492">
        <f>SUM(S10:S37)</f>
        <v>0</v>
      </c>
      <c r="T38" s="492">
        <f>SUM(T10:T37)</f>
        <v>0</v>
      </c>
      <c r="U38" s="484">
        <f>SUM(U10:U37)</f>
        <v>5256515630</v>
      </c>
      <c r="V38" s="484">
        <f>SUM(V10:V37)</f>
        <v>6326515630</v>
      </c>
      <c r="W38" s="23" t="n"/>
      <c r="X38" s="24" t="n"/>
      <c r="Y38" s="23" t="n"/>
      <c r="Z38" s="23" t="n"/>
      <c r="AA38" s="23" t="n"/>
    </row>
    <row r="39" ht="15.75" customHeight="1" s="336">
      <c r="A39" s="23" t="n"/>
      <c r="B39" s="23" t="n"/>
      <c r="C39" s="23" t="n"/>
      <c r="D39" s="23" t="n"/>
      <c r="E39" s="23" t="n"/>
      <c r="F39" s="23" t="n"/>
      <c r="G39" s="23" t="n"/>
      <c r="H39" s="23" t="n"/>
      <c r="I39" s="23" t="n"/>
      <c r="J39" s="44" t="n"/>
      <c r="K39" s="45" t="n"/>
      <c r="L39" s="44" t="n"/>
      <c r="M39" s="45" t="n"/>
      <c r="N39" s="44" t="n"/>
      <c r="O39" s="45" t="n"/>
      <c r="P39" s="44" t="n"/>
      <c r="Q39" s="45" t="n"/>
      <c r="R39" s="44" t="n"/>
      <c r="S39" s="45" t="n"/>
      <c r="T39" s="44" t="n"/>
      <c r="U39" s="23" t="n"/>
      <c r="V39" s="23" t="n"/>
      <c r="W39" s="24" t="n"/>
      <c r="X39" s="24" t="n"/>
      <c r="Y39" s="23" t="n"/>
      <c r="Z39" s="23" t="n"/>
      <c r="AA39" s="23" t="n"/>
    </row>
    <row r="40" ht="15.75" customHeight="1" s="336">
      <c r="A40" s="23" t="n"/>
      <c r="B40" s="23" t="n"/>
      <c r="C40" s="23" t="n"/>
      <c r="D40" s="23" t="n"/>
      <c r="E40" s="23" t="n"/>
      <c r="F40" s="23" t="n"/>
      <c r="G40" s="23" t="n"/>
      <c r="H40" s="23" t="n"/>
      <c r="I40" s="23" t="n"/>
      <c r="J40" s="44" t="n"/>
      <c r="K40" s="45" t="n"/>
      <c r="L40" s="44" t="n"/>
      <c r="M40" s="45" t="n"/>
      <c r="N40" s="44" t="n"/>
      <c r="O40" s="45" t="n"/>
      <c r="P40" s="44" t="n"/>
      <c r="Q40" s="45" t="n"/>
      <c r="R40" s="44" t="n"/>
      <c r="S40" s="45" t="n"/>
      <c r="T40" s="44" t="n"/>
      <c r="U40" s="23" t="n"/>
      <c r="V40" s="46" t="n"/>
      <c r="W40" s="24" t="n"/>
      <c r="X40" s="24" t="n"/>
      <c r="Y40" s="23" t="n"/>
      <c r="Z40" s="23" t="n"/>
      <c r="AA40" s="23" t="n"/>
    </row>
    <row r="41" ht="15.75" customHeight="1" s="336">
      <c r="A41" s="23" t="n"/>
      <c r="B41" s="493" t="inlineStr">
        <is>
          <t>En caso de requerir valores base para calcular tarifas de honorarios, se recomienda tener en cuenta las tarifas establecidas por la región, mediante acto administrativo, por el cual se establecen los parámetros para determinar los honorarios de los contratos de Prestación de Servicios Profesionales y Apoyo a la Gestión en la vigencia Fiscal.
• Para el cálculo de los honorarios del personal, se sugiere tener en cuenta el incremento anual a los topes establecidos, en el mismo porcentaje del índice de precios al consumidor (IPC) certificado por el DANE para el año calendario (1° de enero a 31 de diciembre) inmediatamente anterior a aquel en que deba aplicarse el reajuste.
• Para efectos de cálculo, tenga en cuenta que un año se compone de 52 semanas.
• Se espera que la dedicación de al menos un miembro del equipo investigador (Investigador Principal, Director de Proyecto, etc.) guarde relación con el tiempo total destinado para la ejecución total del proyecto.
En la justificación debe considerar lo siguiente:
-Nivel de formación académica: Indique el nivel de formación requerido por los participantes para el proyecto (bachiller / Técnico / Tecnólogo / Pregrado / Posgrado en la modalidad de: Especialización, Maestría, Doctorado o Posdoctorado). 
-Experiencia o conocimientos requeridos: indique la experiencia o conocimientos requeridos por los participantes para prestar los servicios profesionales conforme a las necesidades del proyecto. 
- Años de experiencia: indique el número de años de experiencia profesional requerida por los participantes para el proyecto, de acuerdo con las necesidades del mismo. 
- Funciones: especifique, de manera precisa y resumida, las funciones o actividades a desarrollar por cada uno de los participantes en el proyecto.</t>
        </is>
      </c>
      <c r="W41" s="23" t="n"/>
      <c r="X41" s="24" t="n"/>
      <c r="Y41" s="23" t="n"/>
      <c r="Z41" s="23" t="n"/>
      <c r="AA41" s="23" t="n"/>
    </row>
    <row r="42" ht="15.75" customHeight="1" s="336">
      <c r="A42" s="23" t="n"/>
      <c r="W42" s="47" t="n"/>
      <c r="X42" s="24" t="n"/>
      <c r="Y42" s="23" t="n"/>
      <c r="Z42" s="23" t="n"/>
      <c r="AA42" s="23" t="n"/>
    </row>
    <row r="43" ht="15.75" customHeight="1" s="336">
      <c r="A43" s="23" t="n"/>
      <c r="W43" s="23" t="n"/>
      <c r="X43" s="24" t="n"/>
      <c r="Y43" s="23" t="n"/>
      <c r="Z43" s="23" t="n"/>
      <c r="AA43" s="23" t="n"/>
    </row>
    <row r="44" ht="15.75" customHeight="1" s="336">
      <c r="A44" s="23" t="n"/>
      <c r="W44" s="23" t="n"/>
      <c r="X44" s="24" t="n"/>
      <c r="Y44" s="23" t="n"/>
      <c r="Z44" s="23" t="n"/>
      <c r="AA44" s="23" t="n"/>
    </row>
    <row r="45" ht="15.75" customHeight="1" s="336">
      <c r="A45" s="23" t="n"/>
      <c r="W45" s="23" t="n"/>
      <c r="X45" s="24" t="n"/>
      <c r="Y45" s="23" t="n"/>
      <c r="Z45" s="23" t="n"/>
      <c r="AA45" s="23" t="n"/>
    </row>
    <row r="46" ht="15.75" customHeight="1" s="336">
      <c r="A46" s="23" t="n"/>
      <c r="W46" s="23" t="n"/>
      <c r="X46" s="24" t="n"/>
      <c r="Y46" s="23" t="n"/>
      <c r="Z46" s="23" t="n"/>
      <c r="AA46" s="23" t="n"/>
    </row>
    <row r="47" ht="15.75" customHeight="1" s="336">
      <c r="A47" s="23" t="n"/>
      <c r="W47" s="23" t="n"/>
      <c r="X47" s="24" t="n"/>
      <c r="Y47" s="23" t="n"/>
      <c r="Z47" s="23" t="n"/>
      <c r="AA47" s="23" t="n"/>
    </row>
    <row r="48" ht="15.75" customHeight="1" s="336">
      <c r="A48" s="23" t="n"/>
      <c r="W48" s="23" t="n"/>
      <c r="X48" s="24" t="n"/>
      <c r="Y48" s="23" t="n"/>
      <c r="Z48" s="23" t="n"/>
      <c r="AA48" s="23" t="n"/>
    </row>
    <row r="49" ht="51" customHeight="1" s="336">
      <c r="A49" s="23" t="n"/>
      <c r="W49" s="23" t="n"/>
      <c r="X49" s="24" t="n"/>
      <c r="Y49" s="23" t="n"/>
      <c r="Z49" s="23" t="n"/>
      <c r="AA49" s="23" t="n"/>
    </row>
    <row r="50" ht="15.75" customHeight="1" s="336">
      <c r="A50" s="23" t="n"/>
      <c r="B50" s="23" t="n"/>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4" t="n"/>
      <c r="Y50" s="23" t="n"/>
      <c r="Z50" s="23" t="n"/>
      <c r="AA50" s="23" t="n"/>
    </row>
    <row r="51" ht="15.75" customHeight="1" s="336">
      <c r="A51" s="23" t="n"/>
      <c r="B51" s="23" t="n"/>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4" t="n"/>
      <c r="Y51" s="23" t="n"/>
      <c r="Z51" s="23" t="n"/>
      <c r="AA51" s="23" t="n"/>
    </row>
    <row r="52" ht="15.75" customHeight="1" s="336">
      <c r="A52" s="23" t="n"/>
      <c r="B52" s="23" t="n"/>
      <c r="C52" s="23" t="n"/>
      <c r="D52" s="23" t="n"/>
      <c r="E52" s="23" t="n"/>
      <c r="F52" s="23" t="n"/>
      <c r="G52" s="23" t="n"/>
      <c r="H52" s="23" t="n"/>
      <c r="I52" s="23" t="n"/>
      <c r="J52" s="24" t="n"/>
      <c r="K52" s="48" t="n"/>
      <c r="L52" s="23" t="n"/>
      <c r="M52" s="48" t="n"/>
      <c r="N52" s="23" t="n"/>
      <c r="O52" s="48" t="n"/>
      <c r="P52" s="23" t="n"/>
      <c r="Q52" s="48" t="n"/>
      <c r="R52" s="23" t="n"/>
      <c r="S52" s="48" t="n"/>
      <c r="T52" s="23" t="n"/>
      <c r="U52" s="23" t="n"/>
      <c r="V52" s="23" t="n"/>
      <c r="W52" s="23" t="n"/>
      <c r="X52" s="24" t="n"/>
      <c r="Y52" s="23" t="n"/>
      <c r="Z52" s="23" t="n"/>
      <c r="AA52" s="23" t="n"/>
    </row>
    <row r="53" ht="15.75" customHeight="1" s="336">
      <c r="A53" s="23" t="n"/>
      <c r="B53" s="23" t="n"/>
      <c r="C53" s="23" t="n"/>
      <c r="D53" s="23" t="n"/>
      <c r="E53" s="23" t="n"/>
      <c r="F53" s="23" t="n"/>
      <c r="G53" s="23" t="n"/>
      <c r="H53" s="23" t="n"/>
      <c r="I53" s="23" t="n"/>
      <c r="J53" s="23" t="n"/>
      <c r="K53" s="48" t="n"/>
      <c r="L53" s="23" t="n"/>
      <c r="M53" s="48" t="n"/>
      <c r="N53" s="23" t="n"/>
      <c r="O53" s="48" t="n"/>
      <c r="P53" s="23" t="n"/>
      <c r="Q53" s="48" t="n"/>
      <c r="R53" s="23" t="n"/>
      <c r="S53" s="48" t="n"/>
      <c r="T53" s="23" t="n"/>
      <c r="U53" s="23" t="n"/>
      <c r="V53" s="23" t="n"/>
      <c r="W53" s="23" t="n"/>
      <c r="X53" s="24" t="n"/>
      <c r="Y53" s="23" t="n"/>
      <c r="Z53" s="23" t="n"/>
      <c r="AA53" s="23" t="n"/>
    </row>
    <row r="54" ht="15.75" customHeight="1" s="336">
      <c r="A54" s="23" t="n"/>
      <c r="B54" s="23" t="n"/>
      <c r="C54" s="23" t="n"/>
      <c r="D54" s="23" t="n"/>
      <c r="E54" s="23" t="n"/>
      <c r="F54" s="23" t="n"/>
      <c r="G54" s="23" t="n"/>
      <c r="H54" s="23" t="n"/>
      <c r="I54" s="23" t="n"/>
      <c r="J54" s="24" t="n"/>
      <c r="K54" s="48" t="n"/>
      <c r="L54" s="23" t="n"/>
      <c r="M54" s="48" t="n"/>
      <c r="N54" s="23" t="n"/>
      <c r="O54" s="48" t="n"/>
      <c r="P54" s="23" t="n"/>
      <c r="Q54" s="48" t="n"/>
      <c r="R54" s="23" t="n"/>
      <c r="S54" s="48" t="n"/>
      <c r="T54" s="23" t="n"/>
      <c r="U54" s="23" t="n"/>
      <c r="V54" s="23" t="n"/>
      <c r="W54" s="23" t="n"/>
      <c r="X54" s="24" t="n"/>
      <c r="Y54" s="23" t="n"/>
      <c r="Z54" s="23" t="n"/>
      <c r="AA54" s="23" t="n"/>
    </row>
    <row r="55" ht="15.75" customHeight="1" s="336">
      <c r="A55" s="23" t="n"/>
      <c r="B55" s="23" t="n"/>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4" t="n"/>
      <c r="Y55" s="23" t="n"/>
      <c r="Z55" s="23" t="n"/>
      <c r="AA55" s="23" t="n"/>
    </row>
    <row r="56" ht="15.75" customHeight="1" s="336">
      <c r="A56" s="23" t="n"/>
      <c r="B56" s="23" t="n"/>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4" t="n"/>
      <c r="Y56" s="23" t="n"/>
      <c r="Z56" s="23" t="n"/>
      <c r="AA56" s="23" t="n"/>
    </row>
    <row r="57" ht="15.75" customHeight="1" s="336">
      <c r="A57" s="23" t="n"/>
      <c r="B57" s="23" t="n"/>
      <c r="C57" s="23" t="n"/>
      <c r="D57" s="23" t="n"/>
      <c r="E57" s="23" t="n"/>
      <c r="F57" s="23" t="n"/>
      <c r="G57" s="23" t="n"/>
      <c r="H57" s="23" t="n"/>
      <c r="I57" s="23" t="n"/>
      <c r="J57" s="24" t="n"/>
      <c r="K57" s="23" t="n"/>
      <c r="L57" s="23" t="n"/>
      <c r="M57" s="23" t="n"/>
      <c r="N57" s="23" t="n"/>
      <c r="O57" s="23" t="n"/>
      <c r="P57" s="23" t="n"/>
      <c r="Q57" s="23" t="n"/>
      <c r="R57" s="23" t="n"/>
      <c r="S57" s="23" t="n"/>
      <c r="T57" s="23" t="n"/>
      <c r="U57" s="23" t="n"/>
      <c r="V57" s="23" t="n"/>
      <c r="W57" s="23" t="n"/>
      <c r="X57" s="24" t="n"/>
      <c r="Y57" s="23" t="n"/>
      <c r="Z57" s="23" t="n"/>
      <c r="AA57" s="23" t="n"/>
    </row>
    <row r="58" ht="15.75" customHeight="1" s="336">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4" t="n"/>
      <c r="Y58" s="23" t="n"/>
      <c r="Z58" s="23" t="n"/>
      <c r="AA58" s="23" t="n"/>
    </row>
    <row r="59" ht="15.75" customHeight="1" s="336">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4" t="n"/>
      <c r="Y59" s="23" t="n"/>
      <c r="Z59" s="23" t="n"/>
      <c r="AA59" s="23" t="n"/>
    </row>
    <row r="60" ht="15.75" customHeight="1" s="336">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4" t="n"/>
      <c r="Y60" s="23" t="n"/>
      <c r="Z60" s="23" t="n"/>
      <c r="AA60" s="23" t="n"/>
    </row>
    <row r="61" ht="15.75" customHeight="1" s="336">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4" t="n"/>
      <c r="Y61" s="23" t="n"/>
      <c r="Z61" s="23" t="n"/>
      <c r="AA61" s="23" t="n"/>
    </row>
    <row r="62" ht="15.75" customHeight="1" s="336">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4" t="n"/>
      <c r="Y62" s="23" t="n"/>
      <c r="Z62" s="23" t="n"/>
      <c r="AA62" s="23" t="n"/>
    </row>
    <row r="63" ht="15.75" customHeight="1" s="336">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4" t="n"/>
      <c r="Y63" s="23" t="n"/>
      <c r="Z63" s="23" t="n"/>
      <c r="AA63" s="23" t="n"/>
    </row>
    <row r="64" ht="15.75" customHeight="1" s="336">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4" t="n"/>
      <c r="Y64" s="23" t="n"/>
      <c r="Z64" s="23" t="n"/>
      <c r="AA64" s="23" t="n"/>
    </row>
    <row r="65" ht="15.75" customHeight="1" s="336">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4" t="n"/>
      <c r="Y65" s="23" t="n"/>
      <c r="Z65" s="23" t="n"/>
      <c r="AA65" s="23" t="n"/>
    </row>
    <row r="66" ht="15.75" customHeight="1" s="33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4" t="n"/>
      <c r="Y66" s="23" t="n"/>
      <c r="Z66" s="23" t="n"/>
      <c r="AA66" s="23" t="n"/>
    </row>
    <row r="67" ht="15.75" customHeight="1" s="336">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4" t="n"/>
      <c r="Y67" s="23" t="n"/>
      <c r="Z67" s="23" t="n"/>
      <c r="AA67" s="23" t="n"/>
    </row>
    <row r="68" ht="15.75" customHeight="1" s="336">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4" t="n"/>
      <c r="Y68" s="23" t="n"/>
      <c r="Z68" s="23" t="n"/>
      <c r="AA68" s="23" t="n"/>
    </row>
    <row r="69" ht="15.75" customHeight="1" s="336">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4" t="n"/>
      <c r="Y69" s="23" t="n"/>
      <c r="Z69" s="23" t="n"/>
      <c r="AA69" s="23" t="n"/>
    </row>
    <row r="70" ht="15.75" customHeight="1" s="336">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4" t="n"/>
      <c r="Y70" s="23" t="n"/>
      <c r="Z70" s="23" t="n"/>
      <c r="AA70" s="23" t="n"/>
    </row>
    <row r="71" ht="15.75" customHeight="1" s="336">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4" t="n"/>
      <c r="Y71" s="23" t="n"/>
      <c r="Z71" s="23" t="n"/>
      <c r="AA71" s="23" t="n"/>
    </row>
    <row r="72" ht="15.75" customHeight="1" s="336">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4" t="n"/>
      <c r="Y72" s="23" t="n"/>
      <c r="Z72" s="23" t="n"/>
      <c r="AA72" s="23" t="n"/>
    </row>
    <row r="73" ht="15.75" customHeight="1" s="336">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4" t="n"/>
      <c r="Y73" s="23" t="n"/>
      <c r="Z73" s="23" t="n"/>
      <c r="AA73" s="23" t="n"/>
    </row>
    <row r="74" ht="15.75" customHeight="1" s="336">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4" t="n"/>
      <c r="Y74" s="23" t="n"/>
      <c r="Z74" s="23" t="n"/>
      <c r="AA74" s="23" t="n"/>
    </row>
    <row r="75" ht="15.75" customHeight="1" s="336">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4" t="n"/>
      <c r="Y75" s="23" t="n"/>
      <c r="Z75" s="23" t="n"/>
      <c r="AA75" s="23" t="n"/>
    </row>
    <row r="76" ht="15.75" customHeight="1" s="33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4" t="n"/>
      <c r="Y76" s="23" t="n"/>
      <c r="Z76" s="23" t="n"/>
      <c r="AA76" s="23" t="n"/>
    </row>
    <row r="77" ht="15.75" customHeight="1" s="336">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4" t="n"/>
      <c r="Y77" s="23" t="n"/>
      <c r="Z77" s="23" t="n"/>
      <c r="AA77" s="23" t="n"/>
    </row>
    <row r="78" ht="15.75" customHeight="1" s="336">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4" t="n"/>
      <c r="Y78" s="23" t="n"/>
      <c r="Z78" s="23" t="n"/>
      <c r="AA78" s="23" t="n"/>
    </row>
    <row r="79" ht="15.75" customHeight="1" s="336">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4" t="n"/>
      <c r="Y79" s="23" t="n"/>
      <c r="Z79" s="23" t="n"/>
      <c r="AA79" s="23" t="n"/>
    </row>
    <row r="80" ht="15.75" customHeight="1" s="336">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4" t="n"/>
      <c r="Y80" s="23" t="n"/>
      <c r="Z80" s="23" t="n"/>
      <c r="AA80" s="23" t="n"/>
    </row>
    <row r="81" ht="15.75" customHeight="1" s="336">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4" t="n"/>
      <c r="Y81" s="23" t="n"/>
      <c r="Z81" s="23" t="n"/>
      <c r="AA81" s="23" t="n"/>
    </row>
    <row r="82" ht="15.75" customHeight="1" s="336">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4" t="n"/>
      <c r="Y82" s="23" t="n"/>
      <c r="Z82" s="23" t="n"/>
      <c r="AA82" s="23" t="n"/>
    </row>
    <row r="83" ht="15.75" customHeight="1" s="336">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4" t="n"/>
      <c r="Y83" s="23" t="n"/>
      <c r="Z83" s="23" t="n"/>
      <c r="AA83" s="23" t="n"/>
    </row>
    <row r="84" ht="15.75" customHeight="1" s="336">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4" t="n"/>
      <c r="Y84" s="23" t="n"/>
      <c r="Z84" s="23" t="n"/>
      <c r="AA84" s="23" t="n"/>
    </row>
    <row r="85" ht="15.75" customHeight="1" s="336">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4" t="n"/>
      <c r="Y85" s="23" t="n"/>
      <c r="Z85" s="23" t="n"/>
      <c r="AA85" s="23" t="n"/>
    </row>
    <row r="86" ht="15.75" customHeight="1" s="33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4" t="n"/>
      <c r="Y86" s="23" t="n"/>
      <c r="Z86" s="23" t="n"/>
      <c r="AA86" s="23" t="n"/>
    </row>
    <row r="87" ht="15.75" customHeight="1" s="336">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4" t="n"/>
      <c r="Y87" s="23" t="n"/>
      <c r="Z87" s="23" t="n"/>
      <c r="AA87" s="23" t="n"/>
    </row>
    <row r="88" ht="15.75" customHeight="1" s="336">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4" t="n"/>
      <c r="Y88" s="23" t="n"/>
      <c r="Z88" s="23" t="n"/>
      <c r="AA88" s="23" t="n"/>
    </row>
    <row r="89" ht="15.75" customHeight="1" s="336">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4" t="n"/>
      <c r="Y89" s="23" t="n"/>
      <c r="Z89" s="23" t="n"/>
      <c r="AA89" s="23" t="n"/>
    </row>
    <row r="90" ht="15.75" customHeight="1" s="336">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4" t="n"/>
      <c r="Y90" s="23" t="n"/>
      <c r="Z90" s="23" t="n"/>
      <c r="AA90" s="23" t="n"/>
    </row>
    <row r="91" ht="15.75" customHeight="1" s="336">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4" t="n"/>
      <c r="Y91" s="23" t="n"/>
      <c r="Z91" s="23" t="n"/>
      <c r="AA91" s="23" t="n"/>
    </row>
    <row r="92" ht="15.75" customHeight="1" s="336">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4" t="n"/>
      <c r="Y92" s="23" t="n"/>
      <c r="Z92" s="23" t="n"/>
      <c r="AA92" s="23" t="n"/>
    </row>
    <row r="93" ht="15.75" customHeight="1" s="336">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4" t="n"/>
      <c r="Y93" s="23" t="n"/>
      <c r="Z93" s="23" t="n"/>
      <c r="AA93" s="23" t="n"/>
    </row>
    <row r="94" ht="15.75" customHeight="1" s="336">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4" t="n"/>
      <c r="Y94" s="23" t="n"/>
      <c r="Z94" s="23" t="n"/>
      <c r="AA94" s="23" t="n"/>
    </row>
    <row r="95" ht="15.75" customHeight="1" s="336">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4" t="n"/>
      <c r="Y95" s="23" t="n"/>
      <c r="Z95" s="23" t="n"/>
      <c r="AA95" s="23" t="n"/>
    </row>
    <row r="96" ht="15.75" customHeight="1" s="33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4" t="n"/>
      <c r="Y96" s="23" t="n"/>
      <c r="Z96" s="23" t="n"/>
      <c r="AA96" s="23" t="n"/>
    </row>
    <row r="97" ht="15.75" customHeight="1" s="336">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4" t="n"/>
      <c r="Y97" s="23" t="n"/>
      <c r="Z97" s="23" t="n"/>
      <c r="AA97" s="23" t="n"/>
    </row>
    <row r="98" ht="15.75" customHeight="1" s="336">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4" t="n"/>
      <c r="Y98" s="23" t="n"/>
      <c r="Z98" s="23" t="n"/>
      <c r="AA98" s="23" t="n"/>
    </row>
    <row r="99" ht="15.75" customHeight="1" s="336">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4" t="n"/>
      <c r="Y99" s="23" t="n"/>
      <c r="Z99" s="23" t="n"/>
      <c r="AA99" s="23" t="n"/>
    </row>
    <row r="100" ht="15.75" customHeight="1" s="336">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4" t="n"/>
      <c r="Y100" s="23" t="n"/>
      <c r="Z100" s="23" t="n"/>
      <c r="AA100" s="23" t="n"/>
    </row>
    <row r="101" ht="15.75" customHeight="1" s="336">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4" t="n"/>
      <c r="Y101" s="23" t="n"/>
      <c r="Z101" s="23" t="n"/>
      <c r="AA101" s="23" t="n"/>
    </row>
    <row r="102" ht="15.75" customHeight="1" s="336">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4" t="n"/>
      <c r="Y102" s="23" t="n"/>
      <c r="Z102" s="23" t="n"/>
      <c r="AA102" s="23" t="n"/>
    </row>
    <row r="103" ht="15.75" customHeight="1" s="336">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4" t="n"/>
      <c r="Y103" s="23" t="n"/>
      <c r="Z103" s="23" t="n"/>
      <c r="AA103" s="23" t="n"/>
    </row>
    <row r="104" ht="15.75" customHeight="1" s="336">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4" t="n"/>
      <c r="Y104" s="23" t="n"/>
      <c r="Z104" s="23" t="n"/>
      <c r="AA104" s="23" t="n"/>
    </row>
    <row r="105" ht="15.75" customHeight="1" s="336">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4" t="n"/>
      <c r="Y105" s="23" t="n"/>
      <c r="Z105" s="23" t="n"/>
      <c r="AA105" s="23" t="n"/>
    </row>
    <row r="106" ht="15.75" customHeight="1" s="33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4" t="n"/>
      <c r="Y106" s="23" t="n"/>
      <c r="Z106" s="23" t="n"/>
      <c r="AA106" s="23" t="n"/>
    </row>
    <row r="107" ht="15.75" customHeight="1" s="336">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4" t="n"/>
      <c r="Y107" s="23" t="n"/>
      <c r="Z107" s="23" t="n"/>
      <c r="AA107" s="23" t="n"/>
    </row>
    <row r="108" ht="15.75" customHeight="1" s="336">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4" t="n"/>
      <c r="Y108" s="23" t="n"/>
      <c r="Z108" s="23" t="n"/>
      <c r="AA108" s="23" t="n"/>
    </row>
    <row r="109" ht="15.75" customHeight="1" s="336">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4" t="n"/>
      <c r="Y109" s="23" t="n"/>
      <c r="Z109" s="23" t="n"/>
      <c r="AA109" s="23" t="n"/>
    </row>
    <row r="110" ht="15.75" customHeight="1" s="336">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4" t="n"/>
      <c r="Y110" s="23" t="n"/>
      <c r="Z110" s="23" t="n"/>
      <c r="AA110" s="23" t="n"/>
    </row>
    <row r="111" ht="15.75" customHeight="1" s="336">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4" t="n"/>
      <c r="Y111" s="23" t="n"/>
      <c r="Z111" s="23" t="n"/>
      <c r="AA111" s="23" t="n"/>
    </row>
    <row r="112" ht="15.75" customHeight="1" s="336">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4" t="n"/>
      <c r="Y112" s="23" t="n"/>
      <c r="Z112" s="23" t="n"/>
      <c r="AA112" s="23" t="n"/>
    </row>
    <row r="113" ht="15.75" customHeight="1" s="336">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4" t="n"/>
      <c r="Y113" s="23" t="n"/>
      <c r="Z113" s="23" t="n"/>
      <c r="AA113" s="23" t="n"/>
    </row>
    <row r="114" ht="15.75" customHeight="1" s="336">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4" t="n"/>
      <c r="Y114" s="23" t="n"/>
      <c r="Z114" s="23" t="n"/>
      <c r="AA114" s="23" t="n"/>
    </row>
    <row r="115" ht="15.75" customHeight="1" s="336">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4" t="n"/>
      <c r="Y115" s="23" t="n"/>
      <c r="Z115" s="23" t="n"/>
      <c r="AA115" s="23" t="n"/>
    </row>
    <row r="116" ht="15.75" customHeight="1" s="33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4" t="n"/>
      <c r="Y116" s="23" t="n"/>
      <c r="Z116" s="23" t="n"/>
      <c r="AA116" s="23" t="n"/>
    </row>
    <row r="117" ht="15.75" customHeight="1" s="336">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4" t="n"/>
      <c r="Y117" s="23" t="n"/>
      <c r="Z117" s="23" t="n"/>
      <c r="AA117" s="23" t="n"/>
    </row>
    <row r="118" ht="15.75" customHeight="1" s="336">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4" t="n"/>
      <c r="Y118" s="23" t="n"/>
      <c r="Z118" s="23" t="n"/>
      <c r="AA118" s="23" t="n"/>
    </row>
    <row r="119" ht="15.75" customHeight="1" s="336">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4" t="n"/>
      <c r="Y119" s="23" t="n"/>
      <c r="Z119" s="23" t="n"/>
      <c r="AA119" s="23" t="n"/>
    </row>
    <row r="120" ht="15.75" customHeight="1" s="336">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4" t="n"/>
      <c r="Y120" s="23" t="n"/>
      <c r="Z120" s="23" t="n"/>
      <c r="AA120" s="23" t="n"/>
    </row>
    <row r="121" ht="15.75" customHeight="1" s="336">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4" t="n"/>
      <c r="Y121" s="23" t="n"/>
      <c r="Z121" s="23" t="n"/>
      <c r="AA121" s="23" t="n"/>
    </row>
    <row r="122" ht="15.75" customHeight="1" s="336">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4" t="n"/>
      <c r="Y122" s="23" t="n"/>
      <c r="Z122" s="23" t="n"/>
      <c r="AA122" s="23" t="n"/>
    </row>
    <row r="123" ht="15.75" customHeight="1" s="336">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4" t="n"/>
      <c r="Y123" s="23" t="n"/>
      <c r="Z123" s="23" t="n"/>
      <c r="AA123" s="23" t="n"/>
    </row>
    <row r="124" ht="15.75" customHeight="1" s="336">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4" t="n"/>
      <c r="Y124" s="23" t="n"/>
      <c r="Z124" s="23" t="n"/>
      <c r="AA124" s="23" t="n"/>
    </row>
    <row r="125" ht="15.75" customHeight="1" s="336">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4" t="n"/>
      <c r="Y125" s="23" t="n"/>
      <c r="Z125" s="23" t="n"/>
      <c r="AA125" s="23" t="n"/>
    </row>
    <row r="126" ht="15.75" customHeight="1" s="33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4" t="n"/>
      <c r="Y126" s="23" t="n"/>
      <c r="Z126" s="23" t="n"/>
      <c r="AA126" s="23" t="n"/>
    </row>
    <row r="127" ht="15.75" customHeight="1" s="336">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4" t="n"/>
      <c r="Y127" s="23" t="n"/>
      <c r="Z127" s="23" t="n"/>
      <c r="AA127" s="23" t="n"/>
    </row>
    <row r="128" ht="15.75" customHeight="1" s="336">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4" t="n"/>
      <c r="Y128" s="23" t="n"/>
      <c r="Z128" s="23" t="n"/>
      <c r="AA128" s="23" t="n"/>
    </row>
    <row r="129" ht="15.75" customHeight="1" s="336">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4" t="n"/>
      <c r="Y129" s="23" t="n"/>
      <c r="Z129" s="23" t="n"/>
      <c r="AA129" s="23" t="n"/>
    </row>
    <row r="130" ht="15.75" customHeight="1" s="336">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4" t="n"/>
      <c r="Y130" s="23" t="n"/>
      <c r="Z130" s="23" t="n"/>
      <c r="AA130" s="23" t="n"/>
    </row>
    <row r="131" ht="15.75" customHeight="1" s="336">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4" t="n"/>
      <c r="Y131" s="23" t="n"/>
      <c r="Z131" s="23" t="n"/>
      <c r="AA131" s="23" t="n"/>
    </row>
    <row r="132" ht="15.75" customHeight="1" s="336">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4" t="n"/>
      <c r="Y132" s="23" t="n"/>
      <c r="Z132" s="23" t="n"/>
      <c r="AA132" s="23" t="n"/>
    </row>
    <row r="133" ht="15.75" customHeight="1" s="336">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4" t="n"/>
      <c r="Y133" s="23" t="n"/>
      <c r="Z133" s="23" t="n"/>
      <c r="AA133" s="23" t="n"/>
    </row>
    <row r="134" ht="15.75" customHeight="1" s="336">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4" t="n"/>
      <c r="Y134" s="23" t="n"/>
      <c r="Z134" s="23" t="n"/>
      <c r="AA134" s="23" t="n"/>
    </row>
    <row r="135" ht="15.75" customHeight="1" s="336">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4" t="n"/>
      <c r="Y135" s="23" t="n"/>
      <c r="Z135" s="23" t="n"/>
      <c r="AA135" s="23" t="n"/>
    </row>
    <row r="136" ht="15.75" customHeight="1" s="3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4" t="n"/>
      <c r="Y136" s="23" t="n"/>
      <c r="Z136" s="23" t="n"/>
      <c r="AA136" s="23" t="n"/>
    </row>
    <row r="137" ht="15.75" customHeight="1" s="336">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4" t="n"/>
      <c r="Y137" s="23" t="n"/>
      <c r="Z137" s="23" t="n"/>
      <c r="AA137" s="23" t="n"/>
    </row>
    <row r="138" ht="15.75" customHeight="1" s="336">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4" t="n"/>
      <c r="Y138" s="23" t="n"/>
      <c r="Z138" s="23" t="n"/>
      <c r="AA138" s="23" t="n"/>
    </row>
    <row r="139" ht="15.75" customHeight="1" s="336">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4" t="n"/>
      <c r="Y139" s="23" t="n"/>
      <c r="Z139" s="23" t="n"/>
      <c r="AA139" s="23" t="n"/>
    </row>
    <row r="140" ht="15.75" customHeight="1" s="336">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4" t="n"/>
      <c r="Y140" s="23" t="n"/>
      <c r="Z140" s="23" t="n"/>
      <c r="AA140" s="23" t="n"/>
    </row>
    <row r="141" ht="15.75" customHeight="1" s="336">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4" t="n"/>
      <c r="Y141" s="23" t="n"/>
      <c r="Z141" s="23" t="n"/>
      <c r="AA141" s="23" t="n"/>
    </row>
    <row r="142" ht="15.75" customHeight="1" s="336">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4" t="n"/>
      <c r="Y142" s="23" t="n"/>
      <c r="Z142" s="23" t="n"/>
      <c r="AA142" s="23" t="n"/>
    </row>
    <row r="143" ht="15.75" customHeight="1" s="336">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4" t="n"/>
      <c r="Y143" s="23" t="n"/>
      <c r="Z143" s="23" t="n"/>
      <c r="AA143" s="23" t="n"/>
    </row>
    <row r="144" ht="15.75" customHeight="1" s="336">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4" t="n"/>
      <c r="Y144" s="23" t="n"/>
      <c r="Z144" s="23" t="n"/>
      <c r="AA144" s="23" t="n"/>
    </row>
    <row r="145" ht="15.75" customHeight="1" s="336">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4" t="n"/>
      <c r="Y145" s="23" t="n"/>
      <c r="Z145" s="23" t="n"/>
      <c r="AA145" s="23" t="n"/>
    </row>
    <row r="146" ht="15.75" customHeight="1" s="33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4" t="n"/>
      <c r="Y146" s="23" t="n"/>
      <c r="Z146" s="23" t="n"/>
      <c r="AA146" s="23" t="n"/>
    </row>
    <row r="147" ht="15.75" customHeight="1" s="336">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4" t="n"/>
      <c r="Y147" s="23" t="n"/>
      <c r="Z147" s="23" t="n"/>
      <c r="AA147" s="23" t="n"/>
    </row>
    <row r="148" ht="15.75" customHeight="1" s="336">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4" t="n"/>
      <c r="Y148" s="23" t="n"/>
      <c r="Z148" s="23" t="n"/>
      <c r="AA148" s="23" t="n"/>
    </row>
    <row r="149" ht="15.75" customHeight="1" s="336">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4" t="n"/>
      <c r="Y149" s="23" t="n"/>
      <c r="Z149" s="23" t="n"/>
      <c r="AA149" s="23" t="n"/>
    </row>
    <row r="150" ht="15.75" customHeight="1" s="336">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4" t="n"/>
      <c r="Y150" s="23" t="n"/>
      <c r="Z150" s="23" t="n"/>
      <c r="AA150" s="23" t="n"/>
    </row>
    <row r="151" ht="15.75" customHeight="1" s="336">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4" t="n"/>
      <c r="Y151" s="23" t="n"/>
      <c r="Z151" s="23" t="n"/>
      <c r="AA151" s="23" t="n"/>
    </row>
    <row r="152" ht="15.75" customHeight="1" s="336">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4" t="n"/>
      <c r="Y152" s="23" t="n"/>
      <c r="Z152" s="23" t="n"/>
      <c r="AA152" s="23" t="n"/>
    </row>
    <row r="153" ht="15.75" customHeight="1" s="336">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4" t="n"/>
      <c r="Y153" s="23" t="n"/>
      <c r="Z153" s="23" t="n"/>
      <c r="AA153" s="23" t="n"/>
    </row>
    <row r="154" ht="15.75" customHeight="1" s="336">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4" t="n"/>
      <c r="Y154" s="23" t="n"/>
      <c r="Z154" s="23" t="n"/>
      <c r="AA154" s="23" t="n"/>
    </row>
    <row r="155" ht="15.75" customHeight="1" s="336">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4" t="n"/>
      <c r="Y155" s="23" t="n"/>
      <c r="Z155" s="23" t="n"/>
      <c r="AA155" s="23" t="n"/>
    </row>
    <row r="156" ht="15.75" customHeight="1" s="33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4" t="n"/>
      <c r="Y156" s="23" t="n"/>
      <c r="Z156" s="23" t="n"/>
      <c r="AA156" s="23" t="n"/>
    </row>
    <row r="157" ht="15.75" customHeight="1" s="336">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4" t="n"/>
      <c r="Y157" s="23" t="n"/>
      <c r="Z157" s="23" t="n"/>
      <c r="AA157" s="23" t="n"/>
    </row>
    <row r="158" ht="15.75" customHeight="1" s="336">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4" t="n"/>
      <c r="Y158" s="23" t="n"/>
      <c r="Z158" s="23" t="n"/>
      <c r="AA158" s="23" t="n"/>
    </row>
    <row r="159" ht="15.75" customHeight="1" s="336">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4" t="n"/>
      <c r="Y159" s="23" t="n"/>
      <c r="Z159" s="23" t="n"/>
      <c r="AA159" s="23" t="n"/>
    </row>
    <row r="160" ht="15.75" customHeight="1" s="336">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4" t="n"/>
      <c r="Y160" s="23" t="n"/>
      <c r="Z160" s="23" t="n"/>
      <c r="AA160" s="23" t="n"/>
    </row>
    <row r="161" ht="15.75" customHeight="1" s="336">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4" t="n"/>
      <c r="Y161" s="23" t="n"/>
      <c r="Z161" s="23" t="n"/>
      <c r="AA161" s="23" t="n"/>
    </row>
    <row r="162" ht="15.75" customHeight="1" s="336">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4" t="n"/>
      <c r="Y162" s="23" t="n"/>
      <c r="Z162" s="23" t="n"/>
      <c r="AA162" s="23" t="n"/>
    </row>
    <row r="163" ht="15.75" customHeight="1" s="336">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4" t="n"/>
      <c r="Y163" s="23" t="n"/>
      <c r="Z163" s="23" t="n"/>
      <c r="AA163" s="23" t="n"/>
    </row>
    <row r="164" ht="15.75" customHeight="1" s="336">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4" t="n"/>
      <c r="Y164" s="23" t="n"/>
      <c r="Z164" s="23" t="n"/>
      <c r="AA164" s="23" t="n"/>
    </row>
    <row r="165" ht="15.75" customHeight="1" s="336">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4" t="n"/>
      <c r="Y165" s="23" t="n"/>
      <c r="Z165" s="23" t="n"/>
      <c r="AA165" s="23" t="n"/>
    </row>
    <row r="166" ht="15.75" customHeight="1" s="33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4" t="n"/>
      <c r="Y166" s="23" t="n"/>
      <c r="Z166" s="23" t="n"/>
      <c r="AA166" s="23" t="n"/>
    </row>
    <row r="167" ht="15.75" customHeight="1" s="336">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4" t="n"/>
      <c r="Y167" s="23" t="n"/>
      <c r="Z167" s="23" t="n"/>
      <c r="AA167" s="23" t="n"/>
    </row>
    <row r="168" ht="15.75" customHeight="1" s="336">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4" t="n"/>
      <c r="Y168" s="23" t="n"/>
      <c r="Z168" s="23" t="n"/>
      <c r="AA168" s="23" t="n"/>
    </row>
    <row r="169" ht="15.75" customHeight="1" s="336">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4" t="n"/>
      <c r="Y169" s="23" t="n"/>
      <c r="Z169" s="23" t="n"/>
      <c r="AA169" s="23" t="n"/>
    </row>
    <row r="170" ht="15.75" customHeight="1" s="336">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4" t="n"/>
      <c r="Y170" s="23" t="n"/>
      <c r="Z170" s="23" t="n"/>
      <c r="AA170" s="23" t="n"/>
    </row>
    <row r="171" ht="15.75" customHeight="1" s="336">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4" t="n"/>
      <c r="Y171" s="23" t="n"/>
      <c r="Z171" s="23" t="n"/>
      <c r="AA171" s="23" t="n"/>
    </row>
    <row r="172" ht="15.75" customHeight="1" s="336">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4" t="n"/>
      <c r="Y172" s="23" t="n"/>
      <c r="Z172" s="23" t="n"/>
      <c r="AA172" s="23" t="n"/>
    </row>
    <row r="173" ht="15.75" customHeight="1" s="336">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4" t="n"/>
      <c r="Y173" s="23" t="n"/>
      <c r="Z173" s="23" t="n"/>
      <c r="AA173" s="23" t="n"/>
    </row>
    <row r="174" ht="15.75" customHeight="1" s="336">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4" t="n"/>
      <c r="Y174" s="23" t="n"/>
      <c r="Z174" s="23" t="n"/>
      <c r="AA174" s="23" t="n"/>
    </row>
    <row r="175" ht="15.75" customHeight="1" s="336">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4" t="n"/>
      <c r="Y175" s="23" t="n"/>
      <c r="Z175" s="23" t="n"/>
      <c r="AA175" s="23" t="n"/>
    </row>
    <row r="176" ht="15.75" customHeight="1" s="33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4" t="n"/>
      <c r="Y176" s="23" t="n"/>
      <c r="Z176" s="23" t="n"/>
      <c r="AA176" s="23" t="n"/>
    </row>
    <row r="177" ht="15.75" customHeight="1" s="336">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4" t="n"/>
      <c r="Y177" s="23" t="n"/>
      <c r="Z177" s="23" t="n"/>
      <c r="AA177" s="23" t="n"/>
    </row>
    <row r="178" ht="15.75" customHeight="1" s="336">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4" t="n"/>
      <c r="Y178" s="23" t="n"/>
      <c r="Z178" s="23" t="n"/>
      <c r="AA178" s="23" t="n"/>
    </row>
    <row r="179" ht="15.75" customHeight="1" s="336">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4" t="n"/>
      <c r="Y179" s="23" t="n"/>
      <c r="Z179" s="23" t="n"/>
      <c r="AA179" s="23" t="n"/>
    </row>
    <row r="180" ht="15.75" customHeight="1" s="336">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4" t="n"/>
      <c r="Y180" s="23" t="n"/>
      <c r="Z180" s="23" t="n"/>
      <c r="AA180" s="23" t="n"/>
    </row>
    <row r="181" ht="15.75" customHeight="1" s="336">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4" t="n"/>
      <c r="Y181" s="23" t="n"/>
      <c r="Z181" s="23" t="n"/>
      <c r="AA181" s="23" t="n"/>
    </row>
    <row r="182" ht="15.75" customHeight="1" s="336">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4" t="n"/>
      <c r="Y182" s="23" t="n"/>
      <c r="Z182" s="23" t="n"/>
      <c r="AA182" s="23" t="n"/>
    </row>
    <row r="183" ht="15.75" customHeight="1" s="336">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4" t="n"/>
      <c r="Y183" s="23" t="n"/>
      <c r="Z183" s="23" t="n"/>
      <c r="AA183" s="23" t="n"/>
    </row>
    <row r="184" ht="15.75" customHeight="1" s="336">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4" t="n"/>
      <c r="Y184" s="23" t="n"/>
      <c r="Z184" s="23" t="n"/>
      <c r="AA184" s="23" t="n"/>
    </row>
    <row r="185" ht="15.75" customHeight="1" s="336">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4" t="n"/>
      <c r="Y185" s="23" t="n"/>
      <c r="Z185" s="23" t="n"/>
      <c r="AA185" s="23" t="n"/>
    </row>
    <row r="186" ht="15.75" customHeight="1" s="33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4" t="n"/>
      <c r="Y186" s="23" t="n"/>
      <c r="Z186" s="23" t="n"/>
      <c r="AA186" s="23" t="n"/>
    </row>
    <row r="187" ht="15.75" customHeight="1" s="336">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4" t="n"/>
      <c r="Y187" s="23" t="n"/>
      <c r="Z187" s="23" t="n"/>
      <c r="AA187" s="23" t="n"/>
    </row>
    <row r="188" ht="15.75" customHeight="1" s="336">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4" t="n"/>
      <c r="Y188" s="23" t="n"/>
      <c r="Z188" s="23" t="n"/>
      <c r="AA188" s="23" t="n"/>
    </row>
    <row r="189" ht="15.75" customHeight="1" s="336">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4" t="n"/>
      <c r="Y189" s="23" t="n"/>
      <c r="Z189" s="23" t="n"/>
      <c r="AA189" s="23" t="n"/>
    </row>
    <row r="190" ht="15.75" customHeight="1" s="336">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4" t="n"/>
      <c r="Y190" s="23" t="n"/>
      <c r="Z190" s="23" t="n"/>
      <c r="AA190" s="23" t="n"/>
    </row>
    <row r="191" ht="15.75" customHeight="1" s="336">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4" t="n"/>
      <c r="Y191" s="23" t="n"/>
      <c r="Z191" s="23" t="n"/>
      <c r="AA191" s="23" t="n"/>
    </row>
    <row r="192" ht="15.75" customHeight="1" s="336">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4" t="n"/>
      <c r="Y192" s="23" t="n"/>
      <c r="Z192" s="23" t="n"/>
      <c r="AA192" s="23" t="n"/>
    </row>
    <row r="193" ht="15.75" customHeight="1" s="336">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4" t="n"/>
      <c r="Y193" s="23" t="n"/>
      <c r="Z193" s="23" t="n"/>
      <c r="AA193" s="23" t="n"/>
    </row>
    <row r="194" ht="15.75" customHeight="1" s="336">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4" t="n"/>
      <c r="Y194" s="23" t="n"/>
      <c r="Z194" s="23" t="n"/>
      <c r="AA194" s="23" t="n"/>
    </row>
    <row r="195" ht="15.75" customHeight="1" s="336">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4" t="n"/>
      <c r="Y195" s="23" t="n"/>
      <c r="Z195" s="23" t="n"/>
      <c r="AA195" s="23" t="n"/>
    </row>
    <row r="196" ht="15.75" customHeight="1" s="33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4" t="n"/>
      <c r="Y196" s="23" t="n"/>
      <c r="Z196" s="23" t="n"/>
      <c r="AA196" s="23" t="n"/>
    </row>
    <row r="197" ht="15.75" customHeight="1" s="336">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4" t="n"/>
      <c r="Y197" s="23" t="n"/>
      <c r="Z197" s="23" t="n"/>
      <c r="AA197" s="23" t="n"/>
    </row>
    <row r="198" ht="15.75" customHeight="1" s="336">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4" t="n"/>
      <c r="Y198" s="23" t="n"/>
      <c r="Z198" s="23" t="n"/>
      <c r="AA198" s="23" t="n"/>
    </row>
    <row r="199" ht="15.75" customHeight="1" s="336">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4" t="n"/>
      <c r="Y199" s="23" t="n"/>
      <c r="Z199" s="23" t="n"/>
      <c r="AA199" s="23" t="n"/>
    </row>
    <row r="200" ht="15.75" customHeight="1" s="336">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4" t="n"/>
      <c r="Y200" s="23" t="n"/>
      <c r="Z200" s="23" t="n"/>
      <c r="AA200" s="23" t="n"/>
    </row>
    <row r="201" ht="15.75" customHeight="1" s="336">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4" t="n"/>
      <c r="Y201" s="23" t="n"/>
      <c r="Z201" s="23" t="n"/>
      <c r="AA201" s="23" t="n"/>
    </row>
    <row r="202" ht="15.75" customHeight="1" s="336">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4" t="n"/>
      <c r="Y202" s="23" t="n"/>
      <c r="Z202" s="23" t="n"/>
      <c r="AA202" s="23" t="n"/>
    </row>
    <row r="203" ht="15.75" customHeight="1" s="336">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4" t="n"/>
      <c r="Y203" s="23" t="n"/>
      <c r="Z203" s="23" t="n"/>
      <c r="AA203" s="23" t="n"/>
    </row>
    <row r="204" ht="15.75" customHeight="1" s="336">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4" t="n"/>
      <c r="Y204" s="23" t="n"/>
      <c r="Z204" s="23" t="n"/>
      <c r="AA204" s="23" t="n"/>
    </row>
    <row r="205" ht="15.75" customHeight="1" s="336">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4" t="n"/>
      <c r="Y205" s="23" t="n"/>
      <c r="Z205" s="23" t="n"/>
      <c r="AA205" s="23" t="n"/>
    </row>
    <row r="206" ht="15.75" customHeight="1" s="33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4" t="n"/>
      <c r="Y206" s="23" t="n"/>
      <c r="Z206" s="23" t="n"/>
      <c r="AA206" s="23" t="n"/>
    </row>
    <row r="207" ht="15.75" customHeight="1" s="336">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4" t="n"/>
      <c r="Y207" s="23" t="n"/>
      <c r="Z207" s="23" t="n"/>
      <c r="AA207" s="23" t="n"/>
    </row>
    <row r="208" ht="15.75" customHeight="1" s="336">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4" t="n"/>
      <c r="Y208" s="23" t="n"/>
      <c r="Z208" s="23" t="n"/>
      <c r="AA208" s="23" t="n"/>
    </row>
    <row r="209" ht="15.75" customHeight="1" s="336">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4" t="n"/>
      <c r="Y209" s="23" t="n"/>
      <c r="Z209" s="23" t="n"/>
      <c r="AA209" s="23" t="n"/>
    </row>
    <row r="210" ht="15.75" customHeight="1" s="336">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4" t="n"/>
      <c r="Y210" s="23" t="n"/>
      <c r="Z210" s="23" t="n"/>
      <c r="AA210" s="23" t="n"/>
    </row>
    <row r="211" ht="15.75" customHeight="1" s="336">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4" t="n"/>
      <c r="Y211" s="23" t="n"/>
      <c r="Z211" s="23" t="n"/>
      <c r="AA211" s="23" t="n"/>
    </row>
    <row r="212" ht="15.75" customHeight="1" s="336">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4" t="n"/>
      <c r="Y212" s="23" t="n"/>
      <c r="Z212" s="23" t="n"/>
      <c r="AA212" s="23" t="n"/>
    </row>
    <row r="213" ht="15.75" customHeight="1" s="336">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4" t="n"/>
      <c r="Y213" s="23" t="n"/>
      <c r="Z213" s="23" t="n"/>
      <c r="AA213" s="23" t="n"/>
    </row>
    <row r="214" ht="15.75" customHeight="1" s="336">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4" t="n"/>
      <c r="Y214" s="23" t="n"/>
      <c r="Z214" s="23" t="n"/>
      <c r="AA214" s="23" t="n"/>
    </row>
    <row r="215" ht="15.75" customHeight="1" s="336">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4" t="n"/>
      <c r="Y215" s="23" t="n"/>
      <c r="Z215" s="23" t="n"/>
      <c r="AA215" s="23" t="n"/>
    </row>
    <row r="216" ht="15.75" customHeight="1" s="33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4" t="n"/>
      <c r="Y216" s="23" t="n"/>
      <c r="Z216" s="23" t="n"/>
      <c r="AA216" s="23" t="n"/>
    </row>
    <row r="217" ht="15.75" customHeight="1" s="336">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4" t="n"/>
      <c r="Y217" s="23" t="n"/>
      <c r="Z217" s="23" t="n"/>
      <c r="AA217" s="23" t="n"/>
    </row>
    <row r="218" ht="15.75" customHeight="1" s="336">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4" t="n"/>
      <c r="Y218" s="23" t="n"/>
      <c r="Z218" s="23" t="n"/>
      <c r="AA218" s="23" t="n"/>
    </row>
    <row r="219" ht="15.75" customHeight="1" s="336">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4" t="n"/>
      <c r="Y219" s="23" t="n"/>
      <c r="Z219" s="23" t="n"/>
      <c r="AA219" s="23" t="n"/>
    </row>
    <row r="220" ht="15.75" customHeight="1" s="336">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4" t="n"/>
      <c r="Y220" s="23" t="n"/>
      <c r="Z220" s="23" t="n"/>
      <c r="AA220" s="23" t="n"/>
    </row>
    <row r="221" ht="15.75" customHeight="1" s="336">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4" t="n"/>
      <c r="Y221" s="23" t="n"/>
      <c r="Z221" s="23" t="n"/>
      <c r="AA221" s="23" t="n"/>
    </row>
    <row r="222" ht="15.75" customHeight="1" s="336">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4" t="n"/>
      <c r="Y222" s="23" t="n"/>
      <c r="Z222" s="23" t="n"/>
      <c r="AA222" s="23" t="n"/>
    </row>
    <row r="223" ht="15.75" customHeight="1" s="336">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4" t="n"/>
      <c r="Y223" s="23" t="n"/>
      <c r="Z223" s="23" t="n"/>
      <c r="AA223" s="23" t="n"/>
    </row>
    <row r="224" ht="15.75" customHeight="1" s="336">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4" t="n"/>
      <c r="Y224" s="23" t="n"/>
      <c r="Z224" s="23" t="n"/>
      <c r="AA224" s="23" t="n"/>
    </row>
    <row r="225" ht="15.75" customHeight="1" s="336">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4" t="n"/>
      <c r="Y225" s="23" t="n"/>
      <c r="Z225" s="23" t="n"/>
      <c r="AA225" s="23" t="n"/>
    </row>
    <row r="226" ht="15.75" customHeight="1" s="33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4" t="n"/>
      <c r="Y226" s="23" t="n"/>
      <c r="Z226" s="23" t="n"/>
      <c r="AA226" s="23" t="n"/>
    </row>
    <row r="227" ht="15.75" customHeight="1" s="336">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4" t="n"/>
      <c r="Y227" s="23" t="n"/>
      <c r="Z227" s="23" t="n"/>
      <c r="AA227" s="23" t="n"/>
    </row>
    <row r="228" ht="15.75" customHeight="1" s="336">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4" t="n"/>
      <c r="Y228" s="23" t="n"/>
      <c r="Z228" s="23" t="n"/>
      <c r="AA228" s="23" t="n"/>
    </row>
    <row r="229" ht="15.75" customHeight="1" s="336">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4" t="n"/>
      <c r="Y229" s="23" t="n"/>
      <c r="Z229" s="23" t="n"/>
      <c r="AA229" s="23" t="n"/>
    </row>
    <row r="230" ht="15.75" customHeight="1" s="336">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4" t="n"/>
      <c r="Y230" s="23" t="n"/>
      <c r="Z230" s="23" t="n"/>
      <c r="AA230" s="23" t="n"/>
    </row>
    <row r="231" ht="15.75" customHeight="1" s="336">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4" t="n"/>
      <c r="Y231" s="23" t="n"/>
      <c r="Z231" s="23" t="n"/>
      <c r="AA231" s="23" t="n"/>
    </row>
    <row r="232" ht="15.75" customHeight="1" s="336">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4" t="n"/>
      <c r="Y232" s="23" t="n"/>
      <c r="Z232" s="23" t="n"/>
      <c r="AA232" s="23" t="n"/>
    </row>
    <row r="233" ht="15.75" customHeight="1" s="336">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4" t="n"/>
      <c r="Y233" s="23" t="n"/>
      <c r="Z233" s="23" t="n"/>
      <c r="AA233" s="23" t="n"/>
    </row>
    <row r="234" ht="15.75" customHeight="1" s="336">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4" t="n"/>
      <c r="Y234" s="23" t="n"/>
      <c r="Z234" s="23" t="n"/>
      <c r="AA234" s="23" t="n"/>
    </row>
    <row r="235" ht="15.75" customHeight="1" s="336">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4" t="n"/>
      <c r="Y235" s="23" t="n"/>
      <c r="Z235" s="23" t="n"/>
      <c r="AA235" s="23" t="n"/>
    </row>
    <row r="236" ht="15.75" customHeight="1" s="3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4" t="n"/>
      <c r="Y236" s="23" t="n"/>
      <c r="Z236" s="23" t="n"/>
      <c r="AA236" s="23" t="n"/>
    </row>
    <row r="237" ht="15.75" customHeight="1" s="336">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4" t="n"/>
      <c r="Y237" s="23" t="n"/>
      <c r="Z237" s="23" t="n"/>
      <c r="AA237" s="23" t="n"/>
    </row>
    <row r="238" ht="15.75" customHeight="1" s="336">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4" t="n"/>
      <c r="Y238" s="23" t="n"/>
      <c r="Z238" s="23" t="n"/>
      <c r="AA238" s="23" t="n"/>
    </row>
    <row r="239" ht="15.75" customHeight="1" s="336">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4" t="n"/>
      <c r="Y239" s="23" t="n"/>
      <c r="Z239" s="23" t="n"/>
      <c r="AA239" s="23" t="n"/>
    </row>
    <row r="240" ht="15.75" customHeight="1" s="336">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4" t="n"/>
      <c r="Y240" s="23" t="n"/>
      <c r="Z240" s="23" t="n"/>
      <c r="AA240" s="23" t="n"/>
    </row>
    <row r="241" ht="15.75" customHeight="1" s="336">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4" t="n"/>
      <c r="Y241" s="23" t="n"/>
      <c r="Z241" s="23" t="n"/>
      <c r="AA241" s="23" t="n"/>
    </row>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autoFilter ref="C9:J21"/>
  <mergeCells count="11">
    <mergeCell ref="K8:L8"/>
    <mergeCell ref="B41:V49"/>
    <mergeCell ref="B8:J8"/>
    <mergeCell ref="V7:V9"/>
    <mergeCell ref="K6:V6"/>
    <mergeCell ref="K7:T7"/>
    <mergeCell ref="M8:N8"/>
    <mergeCell ref="U7:U8"/>
    <mergeCell ref="O8:P8"/>
    <mergeCell ref="Q8:R8"/>
    <mergeCell ref="S8:T8"/>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61"/>
  <sheetViews>
    <sheetView workbookViewId="0">
      <selection activeCell="A1" sqref="A1"/>
    </sheetView>
  </sheetViews>
  <sheetFormatPr baseColWidth="10" defaultColWidth="12.58203125" defaultRowHeight="15" customHeight="1"/>
  <cols>
    <col width="10" customWidth="1" style="336" min="1" max="1"/>
    <col width="3.83203125" customWidth="1" style="336" min="2" max="2"/>
    <col width="48.83203125" customWidth="1" style="336" min="3" max="3"/>
    <col width="21.33203125" customWidth="1" style="336" min="4" max="5"/>
    <col width="20.33203125" customWidth="1" style="336" min="6" max="6"/>
    <col width="17" customWidth="1" style="336" min="7" max="7"/>
    <col width="20" customWidth="1" style="336" min="8" max="8"/>
    <col width="21.83203125" customWidth="1" style="336" min="9" max="9"/>
    <col width="21.33203125" customWidth="1" style="336" min="10" max="11"/>
    <col width="15" customWidth="1" style="336" min="12" max="12"/>
    <col width="10" customWidth="1" style="336" min="13" max="14"/>
    <col width="9.33203125" customWidth="1" style="336" min="15" max="26"/>
  </cols>
  <sheetData>
    <row r="1" ht="14.5" customHeight="1" s="336">
      <c r="A1" s="23" t="n"/>
      <c r="B1" s="23" t="n"/>
      <c r="C1" s="23" t="n"/>
      <c r="D1" s="23" t="n"/>
      <c r="E1" s="23" t="n"/>
      <c r="F1" s="23" t="n"/>
      <c r="G1" s="23" t="n"/>
      <c r="H1" s="23" t="n"/>
      <c r="I1" s="23" t="n"/>
      <c r="J1" s="23" t="n"/>
      <c r="K1" s="23" t="n"/>
      <c r="L1" s="23" t="n"/>
      <c r="M1" s="23" t="n"/>
      <c r="N1" s="23" t="n"/>
      <c r="O1" s="23" t="n"/>
      <c r="P1" s="23" t="n"/>
      <c r="Q1" s="23" t="n"/>
      <c r="R1" s="23" t="n"/>
      <c r="S1" s="23" t="n"/>
      <c r="T1" s="23" t="n"/>
      <c r="U1" s="23" t="n"/>
      <c r="V1" s="23" t="n"/>
      <c r="W1" s="23" t="n"/>
      <c r="X1" s="23" t="n"/>
      <c r="Y1" s="23" t="n"/>
      <c r="Z1" s="23" t="n"/>
    </row>
    <row r="2" ht="14.5" customHeight="1" s="336">
      <c r="A2" s="23" t="n"/>
      <c r="B2" s="23" t="n"/>
      <c r="C2" s="23" t="n"/>
      <c r="D2" s="23" t="n"/>
      <c r="E2" s="23" t="n"/>
      <c r="F2" s="23" t="n"/>
      <c r="G2" s="23" t="n"/>
      <c r="H2" s="23" t="n"/>
      <c r="I2" s="23" t="n"/>
      <c r="J2" s="23" t="n"/>
      <c r="K2" s="23" t="n"/>
      <c r="L2" s="23" t="n"/>
      <c r="M2" s="23" t="n"/>
      <c r="N2" s="23" t="n"/>
      <c r="O2" s="23" t="n"/>
      <c r="P2" s="23" t="n"/>
      <c r="Q2" s="23" t="n"/>
      <c r="R2" s="23" t="n"/>
      <c r="S2" s="23" t="n"/>
      <c r="T2" s="23" t="n"/>
      <c r="U2" s="23" t="n"/>
      <c r="V2" s="23" t="n"/>
      <c r="W2" s="23" t="n"/>
      <c r="X2" s="23" t="n"/>
      <c r="Y2" s="23" t="n"/>
      <c r="Z2" s="23" t="n"/>
    </row>
    <row r="3" ht="14.5" customHeight="1" s="336">
      <c r="A3" s="23" t="n"/>
      <c r="B3" s="23" t="n"/>
      <c r="C3" s="23" t="n"/>
      <c r="D3" s="23" t="n"/>
      <c r="E3" s="23" t="n"/>
      <c r="F3" s="23" t="n"/>
      <c r="G3" s="23" t="n"/>
      <c r="H3" s="23" t="n"/>
      <c r="I3" s="23" t="n"/>
      <c r="J3" s="23" t="n"/>
      <c r="K3" s="23" t="n"/>
      <c r="L3" s="23" t="n"/>
      <c r="M3" s="23" t="n"/>
      <c r="N3" s="23" t="n"/>
      <c r="O3" s="23" t="n"/>
      <c r="P3" s="23" t="n"/>
      <c r="Q3" s="23" t="n"/>
      <c r="R3" s="23" t="n"/>
      <c r="S3" s="23" t="n"/>
      <c r="T3" s="23" t="n"/>
      <c r="U3" s="23" t="n"/>
      <c r="V3" s="23" t="n"/>
      <c r="W3" s="23" t="n"/>
      <c r="X3" s="23" t="n"/>
      <c r="Y3" s="23" t="n"/>
      <c r="Z3" s="23" t="n"/>
    </row>
    <row r="4" ht="14.5" customHeight="1" s="336">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c r="Y4" s="23" t="n"/>
      <c r="Z4" s="23" t="n"/>
    </row>
    <row r="5" ht="14.5" customHeight="1" s="336">
      <c r="A5" s="23" t="n"/>
      <c r="B5" s="23" t="n"/>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row>
    <row r="6" ht="14.5" customHeight="1" s="336">
      <c r="A6" s="23" t="n"/>
      <c r="B6" s="23" t="n"/>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row>
    <row r="7" ht="14.5" customHeight="1" s="336">
      <c r="A7" s="23" t="n"/>
      <c r="B7" s="23" t="n"/>
      <c r="C7" s="494" t="inlineStr">
        <is>
          <t>FORMATO DE PROYECCION FINANCIERA</t>
        </is>
      </c>
      <c r="I7" s="25" t="n"/>
      <c r="J7" s="25" t="n"/>
      <c r="K7" s="25" t="n"/>
      <c r="L7" s="25" t="n"/>
      <c r="M7" s="25" t="n"/>
      <c r="N7" s="23" t="n"/>
      <c r="O7" s="23" t="n"/>
      <c r="P7" s="23" t="n"/>
      <c r="Q7" s="23" t="n"/>
      <c r="R7" s="23" t="n"/>
      <c r="S7" s="23" t="n"/>
      <c r="T7" s="23" t="n"/>
      <c r="U7" s="23" t="n"/>
      <c r="V7" s="23" t="n"/>
      <c r="W7" s="23" t="n"/>
      <c r="X7" s="23" t="n"/>
      <c r="Y7" s="23" t="n"/>
      <c r="Z7" s="23" t="n"/>
    </row>
    <row r="8" ht="14.5" customHeight="1" s="336">
      <c r="A8" s="23" t="n"/>
      <c r="B8" s="23" t="n"/>
      <c r="C8" s="448" t="inlineStr">
        <is>
          <t>RECURSOS FONDO DE CTeI SGR</t>
        </is>
      </c>
      <c r="I8" s="49" t="n"/>
      <c r="J8" s="49" t="n"/>
      <c r="K8" s="49" t="n"/>
      <c r="L8" s="49" t="n"/>
      <c r="M8" s="49" t="n"/>
      <c r="N8" s="23" t="n"/>
      <c r="O8" s="23" t="n"/>
      <c r="P8" s="23" t="n"/>
      <c r="Q8" s="23" t="n"/>
      <c r="R8" s="23" t="n"/>
      <c r="S8" s="23" t="n"/>
      <c r="T8" s="23" t="n"/>
      <c r="U8" s="23" t="n"/>
      <c r="V8" s="23" t="n"/>
      <c r="W8" s="23" t="n"/>
      <c r="X8" s="23" t="n"/>
      <c r="Y8" s="23" t="n"/>
      <c r="Z8" s="23" t="n"/>
    </row>
    <row r="9" ht="14.5" customHeight="1" s="336">
      <c r="A9" s="23" t="n"/>
      <c r="B9" s="23" t="n"/>
      <c r="C9" s="494" t="inlineStr">
        <is>
          <t>Pesos Colombianos</t>
        </is>
      </c>
      <c r="I9" s="25" t="n"/>
      <c r="J9" s="25" t="n"/>
      <c r="K9" s="25" t="n"/>
      <c r="L9" s="25" t="n"/>
      <c r="M9" s="25" t="n"/>
      <c r="N9" s="23" t="n"/>
      <c r="O9" s="23" t="n"/>
      <c r="P9" s="23" t="n"/>
      <c r="Q9" s="23" t="n"/>
      <c r="R9" s="23" t="n"/>
      <c r="S9" s="23" t="n"/>
      <c r="T9" s="23" t="n"/>
      <c r="U9" s="23" t="n"/>
      <c r="V9" s="23" t="n"/>
      <c r="W9" s="23" t="n"/>
      <c r="X9" s="23" t="n"/>
      <c r="Y9" s="23" t="n"/>
      <c r="Z9" s="23" t="n"/>
    </row>
    <row r="10" ht="14.5" customHeight="1" s="336">
      <c r="A10" s="23" t="n"/>
      <c r="B10" s="23" t="n"/>
      <c r="C10" s="50" t="n"/>
      <c r="D10" s="50" t="n"/>
      <c r="E10" s="50" t="n"/>
      <c r="F10" s="50" t="n"/>
      <c r="G10" s="50" t="n"/>
      <c r="H10" s="50" t="n"/>
      <c r="I10" s="51" t="n"/>
      <c r="J10" s="23" t="n"/>
      <c r="K10" s="23" t="n"/>
      <c r="L10" s="23" t="n"/>
      <c r="M10" s="23" t="n"/>
      <c r="N10" s="23" t="n"/>
      <c r="O10" s="23" t="n"/>
      <c r="P10" s="23" t="n"/>
      <c r="Q10" s="23" t="n"/>
      <c r="R10" s="23" t="n"/>
      <c r="S10" s="23" t="n"/>
      <c r="T10" s="23" t="n"/>
      <c r="U10" s="23" t="n"/>
      <c r="V10" s="23" t="n"/>
      <c r="W10" s="23" t="n"/>
      <c r="X10" s="23" t="n"/>
      <c r="Y10" s="23" t="n"/>
      <c r="Z10" s="23" t="n"/>
    </row>
    <row r="11" ht="66" customHeight="1" s="336">
      <c r="A11" s="23" t="n"/>
      <c r="B11" s="23" t="n"/>
      <c r="C11" s="52" t="inlineStr">
        <is>
          <t xml:space="preserve">Nombre o Título del Programa o Proyecto: </t>
        </is>
      </c>
      <c r="D11" s="495" t="inlineStr">
        <is>
          <t>Implementación de una red IoT híbrida Edge-Cloud y gemelo digital para la gestión anticipada del riesgo por material particulado posterremoto</t>
        </is>
      </c>
      <c r="E11" s="458" t="n"/>
      <c r="F11" s="458" t="n"/>
      <c r="G11" s="458" t="n"/>
      <c r="H11" s="23" t="n"/>
      <c r="I11" s="23" t="n"/>
      <c r="J11" s="23" t="n"/>
      <c r="K11" s="23" t="n"/>
      <c r="L11" s="23" t="n"/>
      <c r="M11" s="23" t="n"/>
      <c r="N11" s="23" t="n"/>
      <c r="O11" s="23" t="n"/>
      <c r="P11" s="23" t="n"/>
      <c r="Q11" s="23" t="n"/>
      <c r="R11" s="23" t="n"/>
      <c r="S11" s="23" t="n"/>
      <c r="T11" s="23" t="n"/>
      <c r="U11" s="23" t="n"/>
      <c r="V11" s="23" t="n"/>
      <c r="W11" s="23" t="n"/>
      <c r="X11" s="23" t="n"/>
      <c r="Y11" s="23" t="n"/>
      <c r="Z11" s="23" t="n"/>
    </row>
    <row r="12" ht="29.25" customHeight="1" s="336">
      <c r="A12" s="23" t="n"/>
      <c r="B12" s="23" t="n"/>
      <c r="C12" s="23" t="inlineStr">
        <is>
          <t xml:space="preserve">Ejecutor: </t>
        </is>
      </c>
      <c r="D12" s="496" t="inlineStr">
        <is>
          <t>Universidad Santo Tomás de Colombia, sede Villavicencio (entidad proponente y ejecutora) [NIT y representante legal por diligenciar]</t>
        </is>
      </c>
      <c r="E12" s="450" t="n"/>
      <c r="F12" s="450" t="n"/>
      <c r="G12" s="450" t="n"/>
      <c r="H12" s="23" t="n"/>
      <c r="I12" s="23" t="n"/>
      <c r="J12" s="23" t="n"/>
      <c r="K12" s="23" t="n"/>
      <c r="L12" s="23" t="n"/>
      <c r="M12" s="23" t="n"/>
      <c r="N12" s="23" t="n"/>
      <c r="O12" s="23" t="n"/>
      <c r="P12" s="23" t="n"/>
      <c r="Q12" s="23" t="n"/>
      <c r="R12" s="23" t="n"/>
      <c r="S12" s="23" t="n"/>
      <c r="T12" s="23" t="n"/>
      <c r="U12" s="23" t="n"/>
      <c r="V12" s="23" t="n"/>
      <c r="W12" s="23" t="n"/>
      <c r="X12" s="23" t="n"/>
      <c r="Y12" s="23" t="n"/>
      <c r="Z12" s="23" t="n"/>
    </row>
    <row r="13" ht="14.5" customHeight="1" s="336">
      <c r="A13" s="23" t="n"/>
      <c r="B13" s="53" t="n"/>
      <c r="C13" s="23" t="inlineStr">
        <is>
          <t xml:space="preserve">Valor: </t>
        </is>
      </c>
      <c r="D13" s="497">
        <f>'RESUMEN'!$O$23</f>
        <v>15773405215</v>
      </c>
      <c r="E13" s="450" t="n"/>
      <c r="F13" s="450" t="n"/>
      <c r="G13" s="450" t="n"/>
      <c r="H13" s="23" t="n"/>
      <c r="I13" s="23" t="n"/>
      <c r="J13" s="23" t="n"/>
      <c r="K13" s="23" t="n"/>
      <c r="L13" s="23" t="n"/>
      <c r="M13" s="23" t="n"/>
      <c r="N13" s="23" t="n"/>
      <c r="O13" s="23" t="n"/>
      <c r="P13" s="23" t="n"/>
      <c r="Q13" s="23" t="n"/>
      <c r="R13" s="23" t="n"/>
      <c r="S13" s="23" t="n"/>
      <c r="T13" s="23" t="n"/>
      <c r="U13" s="23" t="n"/>
      <c r="V13" s="23" t="n"/>
      <c r="W13" s="23" t="n"/>
      <c r="X13" s="23" t="n"/>
      <c r="Y13" s="23" t="n"/>
      <c r="Z13" s="23" t="n"/>
    </row>
    <row r="14" ht="14.5" customHeight="1" s="336">
      <c r="A14" s="23" t="n"/>
      <c r="B14" s="23" t="n"/>
      <c r="C14" s="23" t="inlineStr">
        <is>
          <t xml:space="preserve">Duración del Proyecto: </t>
        </is>
      </c>
      <c r="D14" s="54" t="inlineStr">
        <is>
          <t>24 Meses</t>
        </is>
      </c>
      <c r="E14" s="55" t="n"/>
      <c r="F14" s="56" t="n"/>
      <c r="G14" s="56" t="n"/>
      <c r="H14" s="23" t="n"/>
      <c r="I14" s="23" t="n"/>
      <c r="J14" s="57" t="n"/>
      <c r="K14" s="23" t="n"/>
      <c r="L14" s="23" t="n"/>
      <c r="M14" s="23" t="n"/>
      <c r="N14" s="23" t="n"/>
      <c r="O14" s="23" t="n"/>
      <c r="P14" s="23" t="n"/>
      <c r="Q14" s="23" t="n"/>
      <c r="R14" s="23" t="n"/>
      <c r="S14" s="23" t="n"/>
      <c r="T14" s="23" t="n"/>
      <c r="U14" s="23" t="n"/>
      <c r="V14" s="23" t="n"/>
      <c r="W14" s="23" t="n"/>
      <c r="X14" s="23" t="n"/>
      <c r="Y14" s="23" t="n"/>
      <c r="Z14" s="23" t="n"/>
    </row>
    <row r="15" ht="14.5" customHeight="1" s="336">
      <c r="A15" s="23" t="n"/>
      <c r="B15" s="23" t="n"/>
      <c r="C15" s="23" t="inlineStr">
        <is>
          <t xml:space="preserve">Periodo de Ejecución: </t>
        </is>
      </c>
      <c r="D15" s="498" t="inlineStr">
        <is>
          <t>Mes 1 a Mes 24</t>
        </is>
      </c>
      <c r="E15" s="55" t="n"/>
      <c r="F15" s="58" t="n"/>
      <c r="G15" s="435" t="n"/>
      <c r="H15" s="23" t="n"/>
      <c r="I15" s="23" t="n"/>
      <c r="J15" s="57" t="n"/>
      <c r="K15" s="23" t="n"/>
      <c r="L15" s="23" t="n"/>
      <c r="M15" s="23" t="n"/>
      <c r="N15" s="23" t="n"/>
      <c r="O15" s="23" t="n"/>
      <c r="P15" s="23" t="n"/>
      <c r="Q15" s="23" t="n"/>
      <c r="R15" s="23" t="n"/>
      <c r="S15" s="23" t="n"/>
      <c r="T15" s="23" t="n"/>
      <c r="U15" s="23" t="n"/>
      <c r="V15" s="23" t="n"/>
      <c r="W15" s="23" t="n"/>
      <c r="X15" s="23" t="n"/>
      <c r="Y15" s="23" t="n"/>
      <c r="Z15" s="23" t="n"/>
    </row>
    <row r="16" ht="66" customHeight="1" s="336">
      <c r="A16" s="23" t="n"/>
      <c r="B16" s="23" t="n"/>
      <c r="C16" s="23" t="n"/>
      <c r="D16" s="23" t="n"/>
      <c r="E16" s="23" t="n"/>
      <c r="F16" s="23" t="n"/>
      <c r="G16" s="23" t="n"/>
      <c r="H16" s="23" t="n"/>
      <c r="I16" s="23" t="n"/>
      <c r="J16" s="57" t="n"/>
      <c r="K16" s="23" t="n"/>
      <c r="L16" s="23" t="n"/>
      <c r="M16" s="23" t="n"/>
      <c r="N16" s="23" t="n"/>
      <c r="O16" s="23" t="n"/>
      <c r="P16" s="23" t="n"/>
      <c r="Q16" s="23" t="n"/>
      <c r="R16" s="23" t="n"/>
      <c r="S16" s="23" t="n"/>
      <c r="T16" s="23" t="n"/>
      <c r="U16" s="23" t="n"/>
      <c r="V16" s="23" t="n"/>
      <c r="W16" s="23" t="n"/>
      <c r="X16" s="23" t="n"/>
      <c r="Y16" s="23" t="n"/>
      <c r="Z16" s="23" t="n"/>
    </row>
    <row r="17" ht="14.5" customHeight="1" s="336">
      <c r="A17" s="23" t="n"/>
      <c r="B17" s="23" t="n"/>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row>
    <row r="18" ht="14.5" customHeight="1" s="336">
      <c r="A18" s="23" t="n"/>
      <c r="B18" s="499" t="inlineStr">
        <is>
          <t>PROYECCIÓN FINANCIERA DETALLADA</t>
        </is>
      </c>
      <c r="I18" s="60" t="n"/>
      <c r="J18" s="60" t="n"/>
      <c r="K18" s="60" t="n"/>
      <c r="L18" s="60" t="n"/>
      <c r="M18" s="60" t="n"/>
      <c r="N18" s="23" t="n"/>
      <c r="O18" s="23" t="n"/>
      <c r="P18" s="23" t="n"/>
      <c r="Q18" s="23" t="n"/>
      <c r="R18" s="23" t="n"/>
      <c r="S18" s="23" t="n"/>
      <c r="T18" s="23" t="n"/>
      <c r="U18" s="23" t="n"/>
      <c r="V18" s="23" t="n"/>
      <c r="W18" s="23" t="n"/>
      <c r="X18" s="23" t="n"/>
      <c r="Y18" s="23" t="n"/>
      <c r="Z18" s="23" t="n"/>
    </row>
    <row r="19" ht="14.5" customHeight="1" s="336">
      <c r="A19" s="23" t="n"/>
      <c r="B19" s="26" t="n"/>
      <c r="C19" s="26" t="n"/>
      <c r="D19" s="26" t="n"/>
      <c r="E19" s="26" t="n"/>
      <c r="F19" s="26" t="n"/>
      <c r="G19" s="26" t="n"/>
      <c r="H19" s="26" t="n"/>
      <c r="I19" s="26" t="n"/>
      <c r="J19" s="26" t="n"/>
      <c r="K19" s="60" t="n"/>
      <c r="L19" s="60" t="n"/>
      <c r="M19" s="60" t="n"/>
      <c r="N19" s="23" t="n"/>
      <c r="O19" s="23" t="n"/>
      <c r="P19" s="23" t="n"/>
      <c r="Q19" s="23" t="n"/>
      <c r="R19" s="23" t="n"/>
      <c r="S19" s="23" t="n"/>
      <c r="T19" s="23" t="n"/>
      <c r="U19" s="23" t="n"/>
      <c r="V19" s="23" t="n"/>
      <c r="W19" s="23" t="n"/>
      <c r="X19" s="23" t="n"/>
      <c r="Y19" s="23" t="n"/>
      <c r="Z19" s="23" t="n"/>
    </row>
    <row r="20" ht="14.5" customHeight="1" s="336">
      <c r="A20" s="61" t="n"/>
      <c r="B20" s="3" t="inlineStr">
        <is>
          <t>INGRESOS</t>
        </is>
      </c>
      <c r="C20" s="500" t="n"/>
      <c r="D20" s="88" t="inlineStr">
        <is>
          <t>Periodo 0 – Año 1 ($)</t>
        </is>
      </c>
      <c r="E20" s="88" t="inlineStr">
        <is>
          <t>Periodo 1 – Año 2 ($)</t>
        </is>
      </c>
      <c r="F20" s="88" t="inlineStr">
        <is>
          <t>(sin período)</t>
        </is>
      </c>
      <c r="G20" s="88" t="inlineStr">
        <is>
          <t xml:space="preserve">TOTAL ($) </t>
        </is>
      </c>
      <c r="H20" s="61" t="n"/>
      <c r="I20" s="61" t="n"/>
      <c r="J20" s="61" t="n"/>
      <c r="K20" s="61" t="n"/>
      <c r="L20" s="61" t="n"/>
      <c r="M20" s="61" t="n"/>
      <c r="N20" s="61" t="n"/>
      <c r="O20" s="61" t="n"/>
      <c r="P20" s="61" t="n"/>
      <c r="Q20" s="61" t="n"/>
      <c r="R20" s="61" t="n"/>
      <c r="S20" s="61" t="n"/>
      <c r="T20" s="61" t="n"/>
      <c r="U20" s="61" t="n"/>
      <c r="V20" s="61" t="n"/>
      <c r="W20" s="61" t="n"/>
      <c r="X20" s="61" t="n"/>
      <c r="Y20" s="61" t="n"/>
      <c r="Z20" s="61" t="n"/>
    </row>
    <row r="21" ht="15.75" customHeight="1" s="336">
      <c r="A21" s="61" t="n"/>
      <c r="B21" s="501" t="n"/>
      <c r="C21" s="502" t="n"/>
      <c r="D21" s="453" t="n"/>
      <c r="E21" s="453" t="n"/>
      <c r="F21" s="453" t="n"/>
      <c r="G21" s="453"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ht="15" customHeight="1" s="336">
      <c r="A22" s="61" t="n"/>
      <c r="B22" s="420" t="n"/>
      <c r="C22" s="63" t="inlineStr">
        <is>
          <t>Saldo inicial efectivo SGR</t>
        </is>
      </c>
      <c r="D22" s="484" t="n">
        <v>0</v>
      </c>
      <c r="E22" s="484">
        <f>'FC2. Flujo mensual'!N71</f>
        <v>0</v>
      </c>
      <c r="F22" s="484" t="n">
        <v>0</v>
      </c>
      <c r="G22" s="503">
        <f>D22</f>
        <v>0</v>
      </c>
      <c r="H22" s="61" t="n"/>
      <c r="I22" s="61" t="n"/>
      <c r="J22" s="61" t="n"/>
      <c r="K22" s="61" t="n"/>
      <c r="L22" s="61" t="n"/>
      <c r="M22" s="61" t="n"/>
      <c r="N22" s="61" t="n"/>
      <c r="O22" s="61" t="n"/>
      <c r="P22" s="61" t="n"/>
      <c r="Q22" s="61" t="n"/>
      <c r="R22" s="61" t="n"/>
      <c r="S22" s="61" t="n"/>
      <c r="T22" s="61" t="n"/>
      <c r="U22" s="61" t="n"/>
      <c r="V22" s="61" t="n"/>
      <c r="W22" s="61" t="n"/>
      <c r="X22" s="61" t="n"/>
      <c r="Y22" s="61" t="n"/>
      <c r="Z22" s="61" t="n"/>
    </row>
    <row r="23" ht="15" customHeight="1" s="336">
      <c r="A23" s="61" t="n"/>
      <c r="B23" s="420" t="n"/>
      <c r="C23" s="63" t="inlineStr">
        <is>
          <t xml:space="preserve">Contrapartida </t>
        </is>
      </c>
      <c r="D23" s="484">
        <f>'FC2. Flujo mensual'!AB51</f>
        <v>809813241.10672</v>
      </c>
      <c r="E23" s="484">
        <f>'FC2. Flujo mensual'!AC51</f>
        <v>964186758.893281</v>
      </c>
      <c r="F23" s="484" t="n">
        <v>0</v>
      </c>
      <c r="G23" s="484">
        <f>SUM(D23:F23)</f>
        <v>1774000000</v>
      </c>
      <c r="H23" s="66" t="n"/>
      <c r="I23" s="66" t="n"/>
      <c r="J23" s="66" t="n"/>
      <c r="K23" s="61" t="n"/>
      <c r="L23" s="61" t="n"/>
      <c r="M23" s="61" t="n"/>
      <c r="N23" s="61" t="n"/>
      <c r="O23" s="61" t="n"/>
      <c r="P23" s="61" t="n"/>
      <c r="Q23" s="61" t="n"/>
      <c r="R23" s="61" t="n"/>
      <c r="S23" s="61" t="n"/>
      <c r="T23" s="61" t="n"/>
      <c r="U23" s="61" t="n"/>
      <c r="V23" s="61" t="n"/>
      <c r="W23" s="61" t="n"/>
      <c r="X23" s="61" t="n"/>
      <c r="Y23" s="61" t="n"/>
      <c r="Z23" s="61" t="n"/>
    </row>
    <row r="24" ht="15" customHeight="1" s="336">
      <c r="A24" s="61" t="n"/>
      <c r="B24" s="67" t="n"/>
      <c r="C24" s="63" t="inlineStr">
        <is>
          <t>Giro Sistema General de Regalías</t>
        </is>
      </c>
      <c r="D24" s="484">
        <f>'FC2. Flujo mensual'!AB58</f>
        <v>7620789252.94531</v>
      </c>
      <c r="E24" s="484">
        <f>'FC2. Flujo mensual'!AC58</f>
        <v>6378615962.05469</v>
      </c>
      <c r="F24" s="484" t="n">
        <v>0</v>
      </c>
      <c r="G24" s="484">
        <f>SUM(D24:F24)</f>
        <v>13999405215</v>
      </c>
      <c r="H24" s="68" t="n"/>
      <c r="I24" s="69" t="n"/>
      <c r="J24" s="504" t="n"/>
      <c r="K24" s="61" t="n"/>
      <c r="L24" s="61" t="n"/>
      <c r="M24" s="61" t="n"/>
      <c r="N24" s="61" t="n"/>
      <c r="O24" s="61" t="n"/>
      <c r="P24" s="61" t="n"/>
      <c r="Q24" s="61" t="n"/>
      <c r="R24" s="61" t="n"/>
      <c r="S24" s="61" t="n"/>
      <c r="T24" s="61" t="n"/>
      <c r="U24" s="61" t="n"/>
      <c r="V24" s="61" t="n"/>
      <c r="W24" s="61" t="n"/>
      <c r="X24" s="61" t="n"/>
      <c r="Y24" s="61" t="n"/>
      <c r="Z24" s="61" t="n"/>
    </row>
    <row r="25" ht="15" customHeight="1" s="336">
      <c r="A25" s="61" t="n"/>
      <c r="B25" s="505" t="inlineStr">
        <is>
          <t>Total</t>
        </is>
      </c>
      <c r="C25" s="451" t="n"/>
      <c r="D25" s="484">
        <f>SUM(D22:D24)</f>
        <v>8430602494.05203</v>
      </c>
      <c r="E25" s="484">
        <f>SUM(E22:E24)</f>
        <v>7342802720.94797</v>
      </c>
      <c r="F25" s="484">
        <f>SUM(F22:F24)</f>
        <v>0</v>
      </c>
      <c r="G25" s="484">
        <f>SUM(G22:G24)</f>
        <v>15773405215</v>
      </c>
      <c r="H25" s="506" t="n"/>
      <c r="I25" s="61" t="n"/>
      <c r="J25" s="72" t="n"/>
      <c r="K25" s="61" t="n"/>
      <c r="L25" s="61" t="n"/>
      <c r="M25" s="61" t="n"/>
      <c r="N25" s="61" t="n"/>
      <c r="O25" s="61" t="n"/>
      <c r="P25" s="61" t="n"/>
      <c r="Q25" s="61" t="n"/>
      <c r="R25" s="61" t="n"/>
      <c r="S25" s="61" t="n"/>
      <c r="T25" s="61" t="n"/>
      <c r="U25" s="61" t="n"/>
      <c r="V25" s="61" t="n"/>
      <c r="W25" s="61" t="n"/>
      <c r="X25" s="61" t="n"/>
      <c r="Y25" s="61" t="n"/>
      <c r="Z25" s="61" t="n"/>
    </row>
    <row r="26" ht="15" customHeight="1" s="336">
      <c r="A26" s="61" t="n"/>
      <c r="B26" s="39" t="n"/>
      <c r="C26" s="39" t="n"/>
      <c r="D26" s="73" t="n"/>
      <c r="E26" s="73" t="n"/>
      <c r="F26" s="73" t="n"/>
      <c r="G26" s="73" t="n"/>
      <c r="H26" s="74" t="n"/>
      <c r="I26" s="61" t="n"/>
      <c r="J26" s="61" t="n"/>
      <c r="K26" s="61" t="n"/>
      <c r="L26" s="61" t="n"/>
      <c r="M26" s="61" t="n"/>
      <c r="N26" s="61" t="n"/>
      <c r="O26" s="61" t="n"/>
      <c r="P26" s="61" t="n"/>
      <c r="Q26" s="61" t="n"/>
      <c r="R26" s="61" t="n"/>
      <c r="S26" s="61" t="n"/>
      <c r="T26" s="61" t="n"/>
      <c r="U26" s="61" t="n"/>
      <c r="V26" s="61" t="n"/>
      <c r="W26" s="61" t="n"/>
      <c r="X26" s="61" t="n"/>
      <c r="Y26" s="61" t="n"/>
      <c r="Z26" s="61" t="n"/>
    </row>
    <row r="27" ht="15.75" customHeight="1" s="336">
      <c r="A27" s="61" t="n"/>
      <c r="B27" s="455" t="inlineStr">
        <is>
          <t>EGRESOS POR RUBROS</t>
        </is>
      </c>
      <c r="C27" s="450" t="n"/>
      <c r="D27" s="450" t="n"/>
      <c r="E27" s="450" t="n"/>
      <c r="F27" s="450" t="n"/>
      <c r="G27" s="451" t="n"/>
      <c r="H27" s="66" t="n"/>
      <c r="I27" s="66" t="n"/>
      <c r="J27" s="61" t="n"/>
      <c r="K27" s="61" t="n"/>
      <c r="L27" s="61" t="n"/>
      <c r="M27" s="61" t="n"/>
      <c r="N27" s="61" t="n"/>
      <c r="O27" s="61" t="n"/>
      <c r="P27" s="61" t="n"/>
      <c r="Q27" s="61" t="n"/>
      <c r="R27" s="61" t="n"/>
      <c r="S27" s="61" t="n"/>
      <c r="T27" s="61" t="n"/>
      <c r="U27" s="61" t="n"/>
      <c r="V27" s="61" t="n"/>
      <c r="W27" s="61" t="n"/>
      <c r="X27" s="61" t="n"/>
      <c r="Y27" s="61" t="n"/>
      <c r="Z27" s="61" t="n"/>
    </row>
    <row r="28" ht="15.75" customHeight="1" s="336">
      <c r="A28" s="23" t="n"/>
      <c r="B28" s="10" t="inlineStr">
        <is>
          <t>01.</t>
        </is>
      </c>
      <c r="C28" s="75" t="inlineStr">
        <is>
          <t>Talento humano</t>
        </is>
      </c>
      <c r="D28" s="507">
        <f>'FC2. Flujo mensual'!AB10</f>
        <v>3058663816.43478</v>
      </c>
      <c r="E28" s="507">
        <f>'FC2. Flujo mensual'!AC10</f>
        <v>3267851813.56522</v>
      </c>
      <c r="F28" s="507" t="n">
        <v>0</v>
      </c>
      <c r="G28" s="508">
        <f>SUM(D28:F28)</f>
        <v>6326515630</v>
      </c>
      <c r="H28" s="44" t="n"/>
      <c r="I28" s="57" t="n"/>
      <c r="J28" s="57" t="n"/>
      <c r="K28" s="57" t="n"/>
      <c r="L28" s="23" t="n"/>
      <c r="M28" s="23" t="n"/>
      <c r="N28" s="23" t="n"/>
      <c r="O28" s="23" t="n"/>
      <c r="P28" s="23" t="n"/>
      <c r="Q28" s="23" t="n"/>
      <c r="R28" s="23" t="n"/>
      <c r="S28" s="23" t="n"/>
      <c r="T28" s="23" t="n"/>
      <c r="U28" s="23" t="n"/>
      <c r="V28" s="23" t="n"/>
      <c r="W28" s="23" t="n"/>
      <c r="X28" s="23" t="n"/>
      <c r="Y28" s="23" t="n"/>
      <c r="Z28" s="23" t="n"/>
    </row>
    <row r="29" ht="15.75" customHeight="1" s="336">
      <c r="A29" s="23" t="n"/>
      <c r="B29" s="10" t="inlineStr">
        <is>
          <t>02.</t>
        </is>
      </c>
      <c r="C29" s="75" t="inlineStr">
        <is>
          <t>Equipos y software</t>
        </is>
      </c>
      <c r="D29" s="507">
        <f>'FC2. Flujo mensual'!AB11</f>
        <v>4052859993.86957</v>
      </c>
      <c r="E29" s="507">
        <f>'FC2. Flujo mensual'!AC11</f>
        <v>1966025715.13044</v>
      </c>
      <c r="F29" s="507" t="n">
        <v>0</v>
      </c>
      <c r="G29" s="508">
        <f>SUM(D29:F29)</f>
        <v>6018885709</v>
      </c>
      <c r="H29" s="44" t="n"/>
      <c r="I29" s="44" t="n"/>
      <c r="J29" s="23" t="n"/>
      <c r="K29" s="23" t="n"/>
      <c r="L29" s="23" t="n"/>
      <c r="M29" s="23" t="n"/>
      <c r="N29" s="23" t="n"/>
      <c r="O29" s="23" t="n"/>
      <c r="P29" s="23" t="n"/>
      <c r="Q29" s="23" t="n"/>
      <c r="R29" s="23" t="n"/>
      <c r="S29" s="23" t="n"/>
      <c r="T29" s="23" t="n"/>
      <c r="U29" s="23" t="n"/>
      <c r="V29" s="23" t="n"/>
      <c r="W29" s="23" t="n"/>
      <c r="X29" s="23" t="n"/>
      <c r="Y29" s="23" t="n"/>
      <c r="Z29" s="23" t="n"/>
    </row>
    <row r="30" ht="15.75" customHeight="1" s="336">
      <c r="A30" s="23" t="n"/>
      <c r="B30" s="10" t="inlineStr">
        <is>
          <t>03.</t>
        </is>
      </c>
      <c r="C30" s="75" t="inlineStr">
        <is>
          <t>Capacitación y participación en eventos</t>
        </is>
      </c>
      <c r="D30" s="507">
        <f>'FC2. Flujo mensual'!AB12</f>
        <v>88705920.6293706</v>
      </c>
      <c r="E30" s="507">
        <f>'FC2. Flujo mensual'!AC12</f>
        <v>328262489.370629</v>
      </c>
      <c r="F30" s="507" t="n">
        <v>0</v>
      </c>
      <c r="G30" s="508">
        <f>SUM(D30:F30)</f>
        <v>416968410</v>
      </c>
      <c r="H30" s="44" t="n"/>
      <c r="I30" s="44" t="n"/>
      <c r="J30" s="23" t="n"/>
      <c r="K30" s="23" t="n"/>
      <c r="L30" s="23" t="n"/>
      <c r="M30" s="23" t="n"/>
      <c r="N30" s="23" t="n"/>
      <c r="O30" s="23" t="n"/>
      <c r="P30" s="23" t="n"/>
      <c r="Q30" s="23" t="n"/>
      <c r="R30" s="23" t="n"/>
      <c r="S30" s="23" t="n"/>
      <c r="T30" s="23" t="n"/>
      <c r="U30" s="23" t="n"/>
      <c r="V30" s="23" t="n"/>
      <c r="W30" s="23" t="n"/>
      <c r="X30" s="23" t="n"/>
      <c r="Y30" s="23" t="n"/>
      <c r="Z30" s="23" t="n"/>
    </row>
    <row r="31" ht="15.75" customHeight="1" s="336">
      <c r="A31" s="23" t="n"/>
      <c r="B31" s="10" t="inlineStr">
        <is>
          <t>04.</t>
        </is>
      </c>
      <c r="C31" s="75" t="inlineStr">
        <is>
          <t>Servicios tecnológicos y pruebas</t>
        </is>
      </c>
      <c r="D31" s="507">
        <f>'FC2. Flujo mensual'!AB13</f>
        <v>563519495.614035</v>
      </c>
      <c r="E31" s="507">
        <f>'FC2. Flujo mensual'!AC13</f>
        <v>833131754.385965</v>
      </c>
      <c r="F31" s="507" t="n">
        <v>0</v>
      </c>
      <c r="G31" s="508">
        <f>SUM(D31:F31)</f>
        <v>1396651250</v>
      </c>
      <c r="H31" s="44" t="n"/>
      <c r="I31" s="44" t="n"/>
      <c r="J31" s="23" t="n"/>
      <c r="K31" s="23" t="n"/>
      <c r="L31" s="23" t="n"/>
      <c r="M31" s="23" t="n"/>
      <c r="N31" s="23" t="n"/>
      <c r="O31" s="23" t="n"/>
      <c r="P31" s="23" t="n"/>
      <c r="Q31" s="23" t="n"/>
      <c r="R31" s="23" t="n"/>
      <c r="S31" s="23" t="n"/>
      <c r="T31" s="23" t="n"/>
      <c r="U31" s="23" t="n"/>
      <c r="V31" s="23" t="n"/>
      <c r="W31" s="23" t="n"/>
      <c r="X31" s="23" t="n"/>
      <c r="Y31" s="23" t="n"/>
      <c r="Z31" s="23" t="n"/>
    </row>
    <row r="32" ht="15.75" customHeight="1" s="336">
      <c r="A32" s="23" t="n"/>
      <c r="B32" s="10" t="inlineStr">
        <is>
          <t>05.</t>
        </is>
      </c>
      <c r="C32" s="75" t="inlineStr">
        <is>
          <t>Materiales, insumos y documentación</t>
        </is>
      </c>
      <c r="D32" s="507">
        <f>'FC2. Flujo mensual'!AB14</f>
        <v>110496944</v>
      </c>
      <c r="E32" s="507">
        <f>'FC2. Flujo mensual'!AC14</f>
        <v>144657536</v>
      </c>
      <c r="F32" s="507" t="n">
        <v>0</v>
      </c>
      <c r="G32" s="508">
        <f>SUM(D32:F32)</f>
        <v>255154480</v>
      </c>
      <c r="H32" s="44" t="n"/>
      <c r="I32" s="9" t="n"/>
      <c r="J32" s="23" t="n"/>
      <c r="K32" s="23" t="n"/>
      <c r="L32" s="23" t="n"/>
      <c r="M32" s="23" t="n"/>
      <c r="N32" s="23" t="n"/>
      <c r="O32" s="23" t="n"/>
      <c r="P32" s="23" t="n"/>
      <c r="Q32" s="23" t="n"/>
      <c r="R32" s="23" t="n"/>
      <c r="S32" s="23" t="n"/>
      <c r="T32" s="23" t="n"/>
      <c r="U32" s="23" t="n"/>
      <c r="V32" s="23" t="n"/>
      <c r="W32" s="23" t="n"/>
      <c r="X32" s="23" t="n"/>
      <c r="Y32" s="23" t="n"/>
      <c r="Z32" s="23" t="n"/>
    </row>
    <row r="33" ht="30" customHeight="1" s="336">
      <c r="A33" s="23" t="n"/>
      <c r="B33" s="10" t="inlineStr">
        <is>
          <t>06.</t>
        </is>
      </c>
      <c r="C33" s="75" t="inlineStr">
        <is>
          <t>Protección de conocimiento y divulgación</t>
        </is>
      </c>
      <c r="D33" s="507">
        <f>'FC2. Flujo mensual'!AB15</f>
        <v>116437606.837607</v>
      </c>
      <c r="E33" s="507">
        <f>'FC2. Flujo mensual'!AC15</f>
        <v>143515879.162393</v>
      </c>
      <c r="F33" s="507" t="n">
        <v>0</v>
      </c>
      <c r="G33" s="508">
        <f>SUM(D33:F33)</f>
        <v>259953486</v>
      </c>
      <c r="H33" s="44" t="n"/>
      <c r="I33" s="44" t="n"/>
      <c r="J33" s="79" t="n"/>
      <c r="K33" s="23" t="n"/>
      <c r="L33" s="23" t="n"/>
      <c r="M33" s="23" t="n"/>
      <c r="N33" s="23" t="n"/>
      <c r="O33" s="23" t="n"/>
      <c r="P33" s="23" t="n"/>
      <c r="Q33" s="23" t="n"/>
      <c r="R33" s="23" t="n"/>
      <c r="S33" s="23" t="n"/>
      <c r="T33" s="23" t="n"/>
      <c r="U33" s="23" t="n"/>
      <c r="V33" s="23" t="n"/>
      <c r="W33" s="23" t="n"/>
      <c r="X33" s="23" t="n"/>
      <c r="Y33" s="23" t="n"/>
      <c r="Z33" s="23" t="n"/>
    </row>
    <row r="34" ht="15.75" customHeight="1" s="336">
      <c r="A34" s="23" t="n"/>
      <c r="B34" s="10" t="inlineStr">
        <is>
          <t>07.</t>
        </is>
      </c>
      <c r="C34" s="75" t="inlineStr">
        <is>
          <t>Gastos de viaje</t>
        </is>
      </c>
      <c r="D34" s="507">
        <f>'FC2. Flujo mensual'!AB16</f>
        <v>193918716.666667</v>
      </c>
      <c r="E34" s="507">
        <f>'FC2. Flujo mensual'!AC16</f>
        <v>413357533.333333</v>
      </c>
      <c r="F34" s="507" t="n">
        <v>0</v>
      </c>
      <c r="G34" s="508">
        <f>SUM(D34:F34)</f>
        <v>607276250</v>
      </c>
      <c r="H34" s="44" t="n"/>
      <c r="I34" s="80" t="n"/>
      <c r="J34" s="79" t="n"/>
      <c r="K34" s="23" t="n"/>
      <c r="L34" s="23" t="n"/>
      <c r="M34" s="23" t="n"/>
      <c r="N34" s="23" t="n"/>
      <c r="O34" s="23" t="n"/>
      <c r="P34" s="23" t="n"/>
      <c r="Q34" s="23" t="n"/>
      <c r="R34" s="23" t="n"/>
      <c r="S34" s="23" t="n"/>
      <c r="T34" s="23" t="n"/>
      <c r="U34" s="23" t="n"/>
      <c r="V34" s="23" t="n"/>
      <c r="W34" s="23" t="n"/>
      <c r="X34" s="23" t="n"/>
      <c r="Y34" s="23" t="n"/>
      <c r="Z34" s="23" t="n"/>
    </row>
    <row r="35" ht="15.75" customHeight="1" s="336">
      <c r="A35" s="23" t="n"/>
      <c r="B35" s="10" t="inlineStr">
        <is>
          <t>08.</t>
        </is>
      </c>
      <c r="C35" s="75" t="inlineStr">
        <is>
          <t>Infraestructura</t>
        </is>
      </c>
      <c r="D35" s="507">
        <f>'FC2. Flujo mensual'!AB17</f>
        <v>66000000</v>
      </c>
      <c r="E35" s="507">
        <f>'FC2. Flujo mensual'!AC17</f>
        <v>66000000</v>
      </c>
      <c r="F35" s="507" t="n">
        <v>0</v>
      </c>
      <c r="G35" s="508">
        <f>SUM(D35:F35)</f>
        <v>132000000</v>
      </c>
      <c r="H35" s="23" t="n"/>
      <c r="I35" s="23" t="n"/>
      <c r="J35" s="23" t="n"/>
      <c r="K35" s="23" t="n"/>
      <c r="L35" s="23" t="n"/>
      <c r="M35" s="23" t="n"/>
      <c r="N35" s="23" t="n"/>
      <c r="O35" s="23" t="n"/>
      <c r="P35" s="23" t="n"/>
      <c r="Q35" s="23" t="n"/>
      <c r="R35" s="23" t="n"/>
      <c r="S35" s="23" t="n"/>
      <c r="T35" s="23" t="n"/>
      <c r="U35" s="23" t="n"/>
      <c r="V35" s="23" t="n"/>
      <c r="W35" s="23" t="n"/>
      <c r="X35" s="23" t="n"/>
      <c r="Y35" s="23" t="n"/>
      <c r="Z35" s="23" t="n"/>
    </row>
    <row r="36" ht="15.75" customHeight="1" s="336">
      <c r="A36" s="23" t="n"/>
      <c r="B36" s="10" t="inlineStr">
        <is>
          <t>09.</t>
        </is>
      </c>
      <c r="C36" s="75" t="inlineStr">
        <is>
          <t xml:space="preserve">Administrativos </t>
        </is>
      </c>
      <c r="D36" s="507">
        <f>'FC2. Flujo mensual'!AB18</f>
        <v>84000000</v>
      </c>
      <c r="E36" s="507">
        <f>'FC2. Flujo mensual'!AC18</f>
        <v>84000000</v>
      </c>
      <c r="F36" s="507" t="n">
        <v>0</v>
      </c>
      <c r="G36" s="508">
        <f>SUM(D36:F36)</f>
        <v>168000000</v>
      </c>
      <c r="H36" s="23" t="n"/>
      <c r="I36" s="23" t="n"/>
      <c r="J36" s="23" t="n"/>
      <c r="K36" s="23" t="n"/>
      <c r="L36" s="23" t="n"/>
      <c r="M36" s="23" t="n"/>
      <c r="N36" s="23" t="n"/>
      <c r="O36" s="23" t="n"/>
      <c r="P36" s="23" t="n"/>
      <c r="Q36" s="23" t="n"/>
      <c r="R36" s="23" t="n"/>
      <c r="S36" s="23" t="n"/>
      <c r="T36" s="23" t="n"/>
      <c r="U36" s="23" t="n"/>
      <c r="V36" s="23" t="n"/>
      <c r="W36" s="23" t="n"/>
      <c r="X36" s="23" t="n"/>
      <c r="Y36" s="23" t="n"/>
      <c r="Z36" s="23" t="n"/>
    </row>
    <row r="37" ht="15.75" customHeight="1" s="336">
      <c r="A37" s="25" t="n"/>
      <c r="B37" s="10" t="inlineStr">
        <is>
          <t>10.</t>
        </is>
      </c>
      <c r="C37" s="75" t="inlineStr">
        <is>
          <t>Seguimiento (interventoría o apoyo a la supervisión)</t>
        </is>
      </c>
      <c r="D37" s="507">
        <f>'FC2. Flujo mensual'!AB19</f>
        <v>96000000</v>
      </c>
      <c r="E37" s="507">
        <f>'FC2. Flujo mensual'!AC19</f>
        <v>96000000</v>
      </c>
      <c r="F37" s="507" t="n">
        <v>0</v>
      </c>
      <c r="G37" s="508">
        <f>SUM(D37:F37)</f>
        <v>192000000</v>
      </c>
      <c r="H37" s="25" t="n"/>
      <c r="I37" s="25" t="n"/>
      <c r="J37" s="81" t="n"/>
      <c r="K37" s="25" t="n"/>
      <c r="L37" s="25" t="n"/>
      <c r="M37" s="25" t="n"/>
      <c r="N37" s="25" t="n"/>
      <c r="O37" s="25" t="n"/>
      <c r="P37" s="25" t="n"/>
      <c r="Q37" s="25" t="n"/>
      <c r="R37" s="25" t="n"/>
      <c r="S37" s="25" t="n"/>
      <c r="T37" s="25" t="n"/>
      <c r="U37" s="25" t="n"/>
      <c r="V37" s="25" t="n"/>
      <c r="W37" s="25" t="n"/>
      <c r="X37" s="25" t="n"/>
      <c r="Y37" s="25" t="n"/>
      <c r="Z37" s="25" t="n"/>
    </row>
    <row r="38" ht="15.75" customHeight="1" s="336">
      <c r="A38" s="25" t="n"/>
      <c r="B38" s="10" t="inlineStr">
        <is>
          <t>11.</t>
        </is>
      </c>
      <c r="C38" s="75" t="inlineStr">
        <is>
          <t>Otros</t>
        </is>
      </c>
      <c r="D38" s="507">
        <f>'FC2. Flujo mensual'!AB20</f>
        <v>0</v>
      </c>
      <c r="E38" s="507">
        <f>'FC2. Flujo mensual'!AC20</f>
        <v>0</v>
      </c>
      <c r="F38" s="507" t="n">
        <v>0</v>
      </c>
      <c r="G38" s="508">
        <f>SUM(D38:F38)</f>
        <v>0</v>
      </c>
      <c r="H38" s="82" t="n"/>
      <c r="I38" s="82" t="n"/>
      <c r="J38" s="81" t="n"/>
      <c r="K38" s="82" t="n"/>
      <c r="L38" s="83" t="n"/>
      <c r="M38" s="25" t="n"/>
      <c r="N38" s="25" t="n"/>
      <c r="O38" s="25" t="n"/>
      <c r="P38" s="25" t="n"/>
      <c r="Q38" s="25" t="n"/>
      <c r="R38" s="25" t="n"/>
      <c r="S38" s="25" t="n"/>
      <c r="T38" s="25" t="n"/>
      <c r="U38" s="25" t="n"/>
      <c r="V38" s="25" t="n"/>
      <c r="W38" s="25" t="n"/>
      <c r="X38" s="25" t="n"/>
      <c r="Y38" s="25" t="n"/>
      <c r="Z38" s="25" t="n"/>
    </row>
    <row r="39" ht="24.75" customHeight="1" s="336">
      <c r="A39" s="25" t="n"/>
      <c r="B39" s="509" t="inlineStr">
        <is>
          <t>TOTAL</t>
        </is>
      </c>
      <c r="C39" s="451" t="n"/>
      <c r="D39" s="507">
        <f>SUM(D28:D38)</f>
        <v>8430602494.05203</v>
      </c>
      <c r="E39" s="507">
        <f>SUM(E28:E38)</f>
        <v>7342802720.94797</v>
      </c>
      <c r="F39" s="507">
        <f>SUM(F28:F38)</f>
        <v>0</v>
      </c>
      <c r="G39" s="507">
        <f>SUM(G28:G38)</f>
        <v>15773405215</v>
      </c>
      <c r="H39" s="82" t="n"/>
      <c r="I39" s="82" t="n"/>
      <c r="J39" s="81" t="n"/>
      <c r="K39" s="81" t="n"/>
      <c r="L39" s="25" t="n"/>
      <c r="M39" s="25" t="n"/>
      <c r="N39" s="25" t="n"/>
      <c r="O39" s="25" t="n"/>
      <c r="P39" s="25" t="n"/>
      <c r="Q39" s="25" t="n"/>
      <c r="R39" s="25" t="n"/>
      <c r="S39" s="25" t="n"/>
      <c r="T39" s="25" t="n"/>
      <c r="U39" s="25" t="n"/>
      <c r="V39" s="25" t="n"/>
      <c r="W39" s="25" t="n"/>
      <c r="X39" s="25" t="n"/>
      <c r="Y39" s="25" t="n"/>
      <c r="Z39" s="25" t="n"/>
    </row>
    <row r="40" ht="15.75" customHeight="1" s="336">
      <c r="A40" s="25" t="n"/>
      <c r="B40" s="25" t="n"/>
      <c r="C40" s="84" t="n"/>
      <c r="D40" s="85" t="n"/>
      <c r="E40" s="85" t="n"/>
      <c r="F40" s="85" t="n"/>
      <c r="G40" s="8" t="n"/>
      <c r="H40" s="86" t="n"/>
      <c r="I40" s="86" t="n"/>
      <c r="J40" s="86" t="n"/>
      <c r="K40" s="83" t="n"/>
      <c r="L40" s="25" t="n"/>
      <c r="M40" s="25" t="n"/>
      <c r="N40" s="25" t="n"/>
      <c r="O40" s="25" t="n"/>
      <c r="P40" s="25" t="n"/>
      <c r="Q40" s="25" t="n"/>
      <c r="R40" s="25" t="n"/>
      <c r="S40" s="25" t="n"/>
      <c r="T40" s="25" t="n"/>
      <c r="U40" s="25" t="n"/>
      <c r="V40" s="25" t="n"/>
      <c r="W40" s="25" t="n"/>
      <c r="X40" s="25" t="n"/>
      <c r="Y40" s="25" t="n"/>
      <c r="Z40" s="25" t="n"/>
    </row>
    <row r="41" ht="23.25" customHeight="1" s="336">
      <c r="A41" s="23" t="n"/>
      <c r="B41" s="3" t="inlineStr">
        <is>
          <t>PROGRAMACIÓN DE DESEMBOLSOS SISTEMA GENERAL DE REGALIAS</t>
        </is>
      </c>
      <c r="C41" s="450" t="n"/>
      <c r="D41" s="450" t="n"/>
      <c r="E41" s="450" t="n"/>
      <c r="F41" s="450" t="n"/>
      <c r="G41" s="450" t="n"/>
      <c r="H41" s="450" t="n"/>
      <c r="I41" s="451" t="n"/>
      <c r="J41" s="79" t="n"/>
      <c r="K41" s="79" t="n"/>
      <c r="L41" s="23" t="n"/>
      <c r="M41" s="23" t="n"/>
      <c r="N41" s="23" t="n"/>
      <c r="O41" s="23" t="n"/>
      <c r="P41" s="23" t="n"/>
      <c r="Q41" s="23" t="n"/>
      <c r="R41" s="23" t="n"/>
      <c r="S41" s="23" t="n"/>
      <c r="T41" s="23" t="n"/>
      <c r="U41" s="23" t="n"/>
      <c r="V41" s="23" t="n"/>
      <c r="W41" s="23" t="n"/>
      <c r="X41" s="23" t="n"/>
      <c r="Y41" s="23" t="n"/>
      <c r="Z41" s="23" t="n"/>
    </row>
    <row r="42" ht="15.75" customHeight="1" s="336">
      <c r="A42" s="23" t="n"/>
      <c r="B42" s="23" t="n"/>
      <c r="C42" s="50" t="n"/>
      <c r="D42" s="87" t="n"/>
      <c r="E42" s="87" t="n"/>
      <c r="F42" s="87" t="n"/>
      <c r="G42" s="87" t="n"/>
      <c r="H42" s="87" t="n"/>
      <c r="I42" s="50" t="n"/>
      <c r="J42" s="23" t="n"/>
      <c r="K42" s="23" t="n"/>
      <c r="L42" s="23" t="n"/>
      <c r="M42" s="23" t="n"/>
      <c r="N42" s="23" t="n"/>
      <c r="O42" s="23" t="n"/>
      <c r="P42" s="23" t="n"/>
      <c r="Q42" s="23" t="n"/>
      <c r="R42" s="23" t="n"/>
      <c r="S42" s="23" t="n"/>
      <c r="T42" s="23" t="n"/>
      <c r="U42" s="23" t="n"/>
      <c r="V42" s="23" t="n"/>
      <c r="W42" s="23" t="n"/>
      <c r="X42" s="23" t="n"/>
      <c r="Y42" s="23" t="n"/>
      <c r="Z42" s="23" t="n"/>
    </row>
    <row r="43" ht="15" customHeight="1" s="336">
      <c r="A43" s="23" t="n"/>
      <c r="B43" s="88" t="inlineStr">
        <is>
          <t>Desembolso</t>
        </is>
      </c>
      <c r="C43" s="500" t="n"/>
      <c r="D43" s="88" t="inlineStr">
        <is>
          <t>Fecha Estimada de solicitud</t>
        </is>
      </c>
      <c r="E43" s="510" t="n"/>
      <c r="F43" s="500" t="n"/>
      <c r="G43" s="88" t="inlineStr">
        <is>
          <t>Periodo de Cobertura</t>
        </is>
      </c>
      <c r="H43" s="88" t="inlineStr">
        <is>
          <t>Meses de Cobertura</t>
        </is>
      </c>
      <c r="I43" s="88" t="inlineStr">
        <is>
          <t>Valor</t>
        </is>
      </c>
      <c r="J43" s="23" t="n"/>
      <c r="K43" s="23" t="n"/>
      <c r="L43" s="23" t="n"/>
      <c r="M43" s="23" t="n"/>
      <c r="N43" s="23" t="n"/>
      <c r="O43" s="23" t="n"/>
      <c r="P43" s="23" t="n"/>
      <c r="Q43" s="23" t="n"/>
      <c r="R43" s="23" t="n"/>
      <c r="S43" s="23" t="n"/>
      <c r="T43" s="23" t="n"/>
      <c r="U43" s="23" t="n"/>
      <c r="V43" s="23" t="n"/>
      <c r="W43" s="23" t="n"/>
      <c r="X43" s="23" t="n"/>
      <c r="Y43" s="23" t="n"/>
      <c r="Z43" s="23" t="n"/>
    </row>
    <row r="44" ht="34.5" customHeight="1" s="336">
      <c r="A44" s="23" t="n"/>
      <c r="B44" s="501" t="n"/>
      <c r="C44" s="502" t="n"/>
      <c r="D44" s="501" t="n"/>
      <c r="E44" s="458" t="n"/>
      <c r="F44" s="502" t="n"/>
      <c r="G44" s="453" t="n"/>
      <c r="H44" s="453" t="n"/>
      <c r="I44" s="88" t="inlineStr">
        <is>
          <t>Giro Sistema General de Regalías</t>
        </is>
      </c>
      <c r="J44" s="23" t="n"/>
      <c r="K44" s="24" t="n"/>
      <c r="L44" s="23" t="n"/>
      <c r="M44" s="23" t="n"/>
      <c r="N44" s="23" t="n"/>
      <c r="O44" s="23" t="n"/>
      <c r="P44" s="23" t="n"/>
      <c r="Q44" s="23" t="n"/>
      <c r="R44" s="23" t="n"/>
      <c r="S44" s="23" t="n"/>
      <c r="T44" s="23" t="n"/>
      <c r="U44" s="23" t="n"/>
      <c r="V44" s="23" t="n"/>
      <c r="W44" s="23" t="n"/>
      <c r="X44" s="23" t="n"/>
      <c r="Y44" s="23" t="n"/>
      <c r="Z44" s="23" t="n"/>
    </row>
    <row r="45" ht="15.75" customHeight="1" s="336">
      <c r="A45" s="23" t="n"/>
      <c r="B45" s="89" t="n">
        <v>1</v>
      </c>
      <c r="C45" s="451" t="n"/>
      <c r="D45" s="89" t="inlineStr">
        <is>
          <t>Mes 1 (Mes 1)</t>
        </is>
      </c>
      <c r="E45" s="450" t="n"/>
      <c r="F45" s="451" t="n"/>
      <c r="G45" s="89" t="n">
        <v>0</v>
      </c>
      <c r="H45" s="89" t="inlineStr">
        <is>
          <t>Mes 1 a 6</t>
        </is>
      </c>
      <c r="I45" s="492">
        <f>'FC2. Flujo mensual'!C54</f>
        <v>4889945245.86764</v>
      </c>
      <c r="J45" s="91" t="n"/>
      <c r="K45" s="23" t="n"/>
      <c r="L45" s="23" t="n"/>
      <c r="M45" s="23" t="n"/>
      <c r="N45" s="23" t="n"/>
      <c r="O45" s="23" t="n"/>
      <c r="P45" s="23" t="n"/>
      <c r="Q45" s="23" t="n"/>
      <c r="R45" s="23" t="n"/>
      <c r="S45" s="23" t="n"/>
      <c r="T45" s="23" t="n"/>
      <c r="U45" s="23" t="n"/>
      <c r="V45" s="23" t="n"/>
      <c r="W45" s="23" t="n"/>
      <c r="X45" s="23" t="n"/>
      <c r="Y45" s="23" t="n"/>
      <c r="Z45" s="23" t="n"/>
    </row>
    <row r="46" ht="15.75" customHeight="1" s="336">
      <c r="A46" s="23" t="n"/>
      <c r="B46" s="89" t="n">
        <v>2</v>
      </c>
      <c r="C46" s="451" t="n"/>
      <c r="D46" s="89" t="inlineStr">
        <is>
          <t>Mes 7 (Mes 7)</t>
        </is>
      </c>
      <c r="E46" s="450" t="n"/>
      <c r="F46" s="451" t="n"/>
      <c r="G46" s="89" t="n">
        <v>0</v>
      </c>
      <c r="H46" s="89" t="inlineStr">
        <is>
          <t>Mes 7 a 12</t>
        </is>
      </c>
      <c r="I46" s="492">
        <f>'FC2. Flujo mensual'!I55</f>
        <v>2730844007.07766</v>
      </c>
      <c r="J46" s="92" t="n"/>
      <c r="K46" s="79" t="n"/>
      <c r="L46" s="23" t="n"/>
      <c r="M46" s="23" t="n"/>
      <c r="N46" s="23" t="n"/>
      <c r="O46" s="23" t="n"/>
      <c r="P46" s="23" t="n"/>
      <c r="Q46" s="23" t="n"/>
      <c r="R46" s="23" t="n"/>
      <c r="S46" s="23" t="n"/>
      <c r="T46" s="23" t="n"/>
      <c r="U46" s="23" t="n"/>
      <c r="V46" s="23" t="n"/>
      <c r="W46" s="23" t="n"/>
      <c r="X46" s="23" t="n"/>
      <c r="Y46" s="23" t="n"/>
      <c r="Z46" s="23" t="n"/>
    </row>
    <row r="47" ht="15.75" customHeight="1" s="336">
      <c r="A47" s="23" t="n"/>
      <c r="B47" s="89" t="n">
        <v>3</v>
      </c>
      <c r="C47" s="451" t="n"/>
      <c r="D47" s="89" t="inlineStr">
        <is>
          <t>Mes 13 (Mes 13)</t>
        </is>
      </c>
      <c r="E47" s="450" t="n"/>
      <c r="F47" s="451" t="n"/>
      <c r="G47" s="89" t="n">
        <v>1</v>
      </c>
      <c r="H47" s="89" t="inlineStr">
        <is>
          <t>Mes 13 a 18</t>
        </is>
      </c>
      <c r="I47" s="492">
        <f>'FC2. Flujo mensual'!O56</f>
        <v>4012077425.97099</v>
      </c>
      <c r="J47" s="91" t="n"/>
      <c r="K47" s="57" t="n"/>
      <c r="L47" s="23" t="n"/>
      <c r="M47" s="23" t="n"/>
      <c r="N47" s="23" t="n"/>
      <c r="O47" s="23" t="n"/>
      <c r="P47" s="23" t="n"/>
      <c r="Q47" s="23" t="n"/>
      <c r="R47" s="23" t="n"/>
      <c r="S47" s="23" t="n"/>
      <c r="T47" s="23" t="n"/>
      <c r="U47" s="23" t="n"/>
      <c r="V47" s="23" t="n"/>
      <c r="W47" s="23" t="n"/>
      <c r="X47" s="23" t="n"/>
      <c r="Y47" s="23" t="n"/>
      <c r="Z47" s="23" t="n"/>
    </row>
    <row r="48" ht="15.75" customHeight="1" s="336">
      <c r="A48" s="23" t="n"/>
      <c r="B48" s="89" t="n">
        <v>4</v>
      </c>
      <c r="C48" s="451" t="n"/>
      <c r="D48" s="89" t="inlineStr">
        <is>
          <t>Mes 19 (Mes 19)</t>
        </is>
      </c>
      <c r="E48" s="450" t="n"/>
      <c r="F48" s="451" t="n"/>
      <c r="G48" s="89" t="n">
        <v>1</v>
      </c>
      <c r="H48" s="89" t="inlineStr">
        <is>
          <t>Mes 19 a 24</t>
        </is>
      </c>
      <c r="I48" s="492">
        <f>'FC2. Flujo mensual'!U57</f>
        <v>2366538536.0837</v>
      </c>
      <c r="J48" s="91" t="n"/>
      <c r="K48" s="23" t="n"/>
      <c r="L48" s="23" t="n"/>
      <c r="M48" s="23" t="n"/>
      <c r="N48" s="23" t="n"/>
      <c r="O48" s="23" t="n"/>
      <c r="P48" s="23" t="n"/>
      <c r="Q48" s="23" t="n"/>
      <c r="R48" s="23" t="n"/>
      <c r="S48" s="23" t="n"/>
      <c r="T48" s="23" t="n"/>
      <c r="U48" s="23" t="n"/>
      <c r="V48" s="23" t="n"/>
      <c r="W48" s="23" t="n"/>
      <c r="X48" s="23" t="n"/>
      <c r="Y48" s="23" t="n"/>
      <c r="Z48" s="23" t="n"/>
    </row>
    <row r="49" ht="15.75" customHeight="1" s="336">
      <c r="A49" s="23" t="n"/>
      <c r="B49" s="89" t="n"/>
      <c r="C49" s="451" t="n"/>
      <c r="D49" s="89" t="n"/>
      <c r="E49" s="450" t="n"/>
      <c r="F49" s="451" t="n"/>
      <c r="G49" s="89" t="n"/>
      <c r="H49" s="89" t="n"/>
      <c r="I49" s="90" t="n"/>
      <c r="J49" s="23" t="n"/>
      <c r="K49" s="23" t="n"/>
      <c r="L49" s="23" t="n"/>
      <c r="M49" s="23" t="n"/>
      <c r="N49" s="23" t="n"/>
      <c r="O49" s="23" t="n"/>
      <c r="P49" s="23" t="n"/>
      <c r="Q49" s="23" t="n"/>
      <c r="R49" s="23" t="n"/>
      <c r="S49" s="23" t="n"/>
      <c r="T49" s="23" t="n"/>
      <c r="U49" s="23" t="n"/>
      <c r="V49" s="23" t="n"/>
      <c r="W49" s="23" t="n"/>
      <c r="X49" s="23" t="n"/>
      <c r="Y49" s="23" t="n"/>
      <c r="Z49" s="23" t="n"/>
    </row>
    <row r="50" ht="19.5" customHeight="1" s="336">
      <c r="A50" s="23" t="n"/>
      <c r="B50" s="3" t="inlineStr">
        <is>
          <t>TOTAL</t>
        </is>
      </c>
      <c r="C50" s="450" t="n"/>
      <c r="D50" s="450" t="n"/>
      <c r="E50" s="450" t="n"/>
      <c r="F50" s="450" t="n"/>
      <c r="G50" s="450" t="n"/>
      <c r="H50" s="451" t="n"/>
      <c r="I50" s="96">
        <f>SUM(I45:I49)</f>
        <v>13999405215</v>
      </c>
      <c r="J50" s="79" t="n"/>
      <c r="K50" s="23" t="n"/>
      <c r="L50" s="23" t="n"/>
      <c r="M50" s="23" t="n"/>
      <c r="N50" s="23" t="n"/>
      <c r="O50" s="23" t="n"/>
      <c r="P50" s="23" t="n"/>
      <c r="Q50" s="23" t="n"/>
      <c r="R50" s="23" t="n"/>
      <c r="S50" s="23" t="n"/>
      <c r="T50" s="23" t="n"/>
      <c r="U50" s="23" t="n"/>
      <c r="V50" s="23" t="n"/>
      <c r="W50" s="23" t="n"/>
      <c r="X50" s="23" t="n"/>
      <c r="Y50" s="23" t="n"/>
      <c r="Z50" s="23" t="n"/>
    </row>
    <row r="51" ht="15.75" customHeight="1" s="336">
      <c r="A51" s="23" t="n"/>
      <c r="B51" s="23" t="n"/>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row>
    <row r="52" ht="15.75" customHeight="1" s="336">
      <c r="A52" s="23" t="n"/>
      <c r="B52" s="23" t="n"/>
      <c r="C52" s="50" t="n"/>
      <c r="D52" s="50" t="n"/>
      <c r="E52" s="50" t="n"/>
      <c r="F52" s="50"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row>
    <row r="53" ht="15.75" customHeight="1" s="336">
      <c r="A53" s="23" t="n"/>
      <c r="B53" s="23" t="n"/>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row>
    <row r="54" hidden="1" ht="15.75" customHeight="1" s="336">
      <c r="A54" s="23" t="n"/>
      <c r="B54" s="23" t="n"/>
      <c r="C54" s="23" t="n"/>
      <c r="D54" s="23" t="n"/>
      <c r="E54" s="23" t="n"/>
      <c r="F54" s="44" t="n"/>
      <c r="G54" s="44" t="n"/>
      <c r="H54" s="23" t="n"/>
      <c r="I54" s="23" t="n"/>
      <c r="J54" s="23" t="n"/>
      <c r="K54" s="23" t="n"/>
      <c r="L54" s="23" t="n"/>
      <c r="M54" s="23" t="n"/>
      <c r="N54" s="23" t="n"/>
      <c r="O54" s="23" t="n"/>
      <c r="P54" s="23" t="n"/>
      <c r="Q54" s="23" t="n"/>
      <c r="R54" s="23" t="n"/>
      <c r="S54" s="23" t="n"/>
      <c r="T54" s="23" t="n"/>
      <c r="U54" s="23" t="n"/>
      <c r="V54" s="23" t="n"/>
      <c r="W54" s="23" t="n"/>
      <c r="X54" s="23" t="n"/>
      <c r="Y54" s="23" t="n"/>
      <c r="Z54" s="23" t="n"/>
    </row>
    <row r="55" hidden="1" ht="15.75" customHeight="1" s="336">
      <c r="A55" s="23" t="n"/>
      <c r="B55" s="23" t="n"/>
      <c r="C55" s="23" t="n"/>
      <c r="D55" s="23" t="n"/>
      <c r="E55" s="23" t="n"/>
      <c r="F55" s="44" t="n"/>
      <c r="G55" s="44" t="n"/>
      <c r="H55" s="23" t="n"/>
      <c r="I55" s="23" t="n"/>
      <c r="J55" s="23" t="n"/>
      <c r="K55" s="23" t="n"/>
      <c r="L55" s="23" t="n"/>
      <c r="M55" s="23" t="n"/>
      <c r="N55" s="23" t="n"/>
      <c r="O55" s="23" t="n"/>
      <c r="P55" s="23" t="n"/>
      <c r="Q55" s="23" t="n"/>
      <c r="R55" s="23" t="n"/>
      <c r="S55" s="23" t="n"/>
      <c r="T55" s="23" t="n"/>
      <c r="U55" s="23" t="n"/>
      <c r="V55" s="23" t="n"/>
      <c r="W55" s="23" t="n"/>
      <c r="X55" s="23" t="n"/>
      <c r="Y55" s="23" t="n"/>
      <c r="Z55" s="23" t="n"/>
    </row>
    <row r="56" hidden="1" ht="15.75" customHeight="1" s="336">
      <c r="A56" s="23" t="n"/>
      <c r="B56" s="23" t="n"/>
      <c r="C56" s="23" t="n"/>
      <c r="D56" s="23" t="n"/>
      <c r="E56" s="23" t="n"/>
      <c r="F56" s="44" t="n"/>
      <c r="G56" s="97" t="n"/>
      <c r="H56" s="98" t="n"/>
      <c r="I56" s="79" t="n"/>
      <c r="J56" s="23" t="n"/>
      <c r="K56" s="23" t="n"/>
      <c r="L56" s="23" t="n"/>
      <c r="M56" s="23" t="n"/>
      <c r="N56" s="23" t="n"/>
      <c r="O56" s="23" t="n"/>
      <c r="P56" s="23" t="n"/>
      <c r="Q56" s="23" t="n"/>
      <c r="R56" s="23" t="n"/>
      <c r="S56" s="23" t="n"/>
      <c r="T56" s="23" t="n"/>
      <c r="U56" s="23" t="n"/>
      <c r="V56" s="23" t="n"/>
      <c r="W56" s="23" t="n"/>
      <c r="X56" s="23" t="n"/>
      <c r="Y56" s="23" t="n"/>
      <c r="Z56" s="23" t="n"/>
    </row>
    <row r="57" hidden="1" ht="15.75" customHeight="1" s="336">
      <c r="A57" s="23" t="n"/>
      <c r="B57" s="23" t="n"/>
      <c r="C57" s="23" t="n"/>
      <c r="D57" s="23" t="n"/>
      <c r="E57" s="23" t="n"/>
      <c r="F57" s="83" t="n"/>
      <c r="G57" s="83" t="n"/>
      <c r="H57" s="25" t="n"/>
      <c r="I57" s="23" t="n"/>
      <c r="J57" s="23" t="n"/>
      <c r="K57" s="23" t="n"/>
      <c r="L57" s="23" t="n"/>
      <c r="M57" s="23" t="n"/>
      <c r="N57" s="23" t="n"/>
      <c r="O57" s="23" t="n"/>
      <c r="P57" s="23" t="n"/>
      <c r="Q57" s="23" t="n"/>
      <c r="R57" s="23" t="n"/>
      <c r="S57" s="23" t="n"/>
      <c r="T57" s="23" t="n"/>
      <c r="U57" s="23" t="n"/>
      <c r="V57" s="23" t="n"/>
      <c r="W57" s="23" t="n"/>
      <c r="X57" s="23" t="n"/>
      <c r="Y57" s="23" t="n"/>
      <c r="Z57" s="23" t="n"/>
    </row>
    <row r="58" hidden="1" ht="15.75" customHeight="1" s="336">
      <c r="A58" s="23" t="n"/>
      <c r="B58" s="23" t="n"/>
      <c r="C58" s="23" t="n"/>
      <c r="D58" s="23" t="n"/>
      <c r="E58" s="23" t="n"/>
      <c r="F58" s="83" t="n"/>
      <c r="G58" s="83" t="n"/>
      <c r="H58" s="44" t="n"/>
      <c r="I58" s="23" t="n"/>
      <c r="J58" s="23" t="n"/>
      <c r="K58" s="23" t="n"/>
      <c r="L58" s="23" t="n"/>
      <c r="M58" s="23" t="n"/>
      <c r="N58" s="23" t="n"/>
      <c r="O58" s="23" t="n"/>
      <c r="P58" s="23" t="n"/>
      <c r="Q58" s="23" t="n"/>
      <c r="R58" s="23" t="n"/>
      <c r="S58" s="23" t="n"/>
      <c r="T58" s="23" t="n"/>
      <c r="U58" s="23" t="n"/>
      <c r="V58" s="23" t="n"/>
      <c r="W58" s="23" t="n"/>
      <c r="X58" s="23" t="n"/>
      <c r="Y58" s="23" t="n"/>
      <c r="Z58" s="23" t="n"/>
    </row>
    <row r="59" hidden="1" ht="15.75" customHeight="1" s="336">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row>
    <row r="60" hidden="1" ht="15.75" customHeight="1" s="336">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row>
    <row r="61" hidden="1" ht="15.75" customHeight="1" s="336">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row>
    <row r="62" ht="15.75" customHeight="1" s="336">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row>
    <row r="63" ht="15.75" customHeight="1" s="336">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row>
    <row r="64" ht="15.75" customHeight="1" s="336">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row>
    <row r="65" ht="15.75" customHeight="1" s="336">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row>
    <row r="66" ht="15.75" customHeight="1" s="33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row>
    <row r="67" ht="15.75" customHeight="1" s="336">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row>
    <row r="68" ht="15.75" customHeight="1" s="336">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row>
    <row r="69" ht="15.75" customHeight="1" s="336">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row>
    <row r="70" ht="15.75" customHeight="1" s="336">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row>
    <row r="71" ht="15.75" customHeight="1" s="336">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row>
    <row r="72" ht="15.75" customHeight="1" s="336">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row>
    <row r="73" ht="15.75" customHeight="1" s="336">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row>
    <row r="74" ht="15.75" customHeight="1" s="336">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row>
    <row r="75" ht="15.75" customHeight="1" s="336">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row>
    <row r="76" ht="15.75" customHeight="1" s="33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row>
    <row r="77" ht="15.75" customHeight="1" s="336">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row>
    <row r="78" ht="15.75" customHeight="1" s="336">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row>
    <row r="79" ht="15.75" customHeight="1" s="336">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row>
    <row r="80" ht="15.75" customHeight="1" s="336">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row>
    <row r="81" ht="15.75" customHeight="1" s="336">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row>
    <row r="82" ht="15.75" customHeight="1" s="336">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row>
    <row r="83" ht="15.75" customHeight="1" s="336">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row>
    <row r="84" ht="15.75" customHeight="1" s="336">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row>
    <row r="85" ht="15.75" customHeight="1" s="336">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row>
    <row r="86" ht="15.75" customHeight="1" s="33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row>
    <row r="87" ht="15.75" customHeight="1" s="336">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row>
    <row r="88" ht="15.75" customHeight="1" s="336">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row>
    <row r="89" ht="15.75" customHeight="1" s="336">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row>
    <row r="90" ht="15.75" customHeight="1" s="336">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row>
    <row r="91" ht="15.75" customHeight="1" s="336">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row>
    <row r="92" ht="15.75" customHeight="1" s="336">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row>
    <row r="93" ht="15.75" customHeight="1" s="336">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row>
    <row r="94" ht="15.75" customHeight="1" s="336">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row>
    <row r="95" ht="15.75" customHeight="1" s="336">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row>
    <row r="96" ht="15.75" customHeight="1" s="33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row>
    <row r="97" ht="15.75" customHeight="1" s="336">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row>
    <row r="98" ht="15.75" customHeight="1" s="336">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row>
    <row r="99" ht="15.75" customHeight="1" s="336">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row>
    <row r="100" ht="15.75" customHeight="1" s="336">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row>
    <row r="101" ht="15.75" customHeight="1" s="336">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row>
    <row r="102" ht="15.75" customHeight="1" s="336">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row>
    <row r="103" ht="15.75" customHeight="1" s="336">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row>
    <row r="104" ht="15.75" customHeight="1" s="336">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row>
    <row r="105" ht="15.75" customHeight="1" s="336">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row>
    <row r="106" ht="15.75" customHeight="1" s="33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row>
    <row r="107" ht="15.75" customHeight="1" s="336">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row>
    <row r="108" ht="15.75" customHeight="1" s="336">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row>
    <row r="109" ht="15.75" customHeight="1" s="336">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row>
    <row r="110" ht="15.75" customHeight="1" s="336">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row>
    <row r="111" ht="15.75" customHeight="1" s="336">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row>
    <row r="112" ht="15.75" customHeight="1" s="336">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row>
    <row r="113" ht="15.75" customHeight="1" s="336">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row>
    <row r="114" ht="15.75" customHeight="1" s="336">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row>
    <row r="115" ht="15.75" customHeight="1" s="336">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row>
    <row r="116" ht="15.75" customHeight="1" s="33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row>
    <row r="117" ht="15.75" customHeight="1" s="336">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row>
    <row r="118" ht="15.75" customHeight="1" s="336">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row>
    <row r="119" ht="15.75" customHeight="1" s="336">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row>
    <row r="120" ht="15.75" customHeight="1" s="336">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row>
    <row r="121" ht="15.75" customHeight="1" s="336">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row>
    <row r="122" ht="15.75" customHeight="1" s="336">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row>
    <row r="123" ht="15.75" customHeight="1" s="336">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row>
    <row r="124" ht="15.75" customHeight="1" s="336">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row>
    <row r="125" ht="15.75" customHeight="1" s="336">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row>
    <row r="126" ht="15.75" customHeight="1" s="33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row>
    <row r="127" ht="15.75" customHeight="1" s="336">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row>
    <row r="128" ht="15.75" customHeight="1" s="336">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row>
    <row r="129" ht="15.75" customHeight="1" s="336">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row>
    <row r="130" ht="15.75" customHeight="1" s="336">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row>
    <row r="131" ht="15.75" customHeight="1" s="336">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row>
    <row r="132" ht="15.75" customHeight="1" s="336">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row>
    <row r="133" ht="15.75" customHeight="1" s="336">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row>
    <row r="134" ht="15.75" customHeight="1" s="336">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row>
    <row r="135" ht="15.75" customHeight="1" s="336">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row>
    <row r="136" ht="15.75" customHeight="1" s="3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row>
    <row r="137" ht="15.75" customHeight="1" s="336">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row>
    <row r="138" ht="15.75" customHeight="1" s="336">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row>
    <row r="139" ht="15.75" customHeight="1" s="336">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row>
    <row r="140" ht="15.75" customHeight="1" s="336">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row>
    <row r="141" ht="15.75" customHeight="1" s="336">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row>
    <row r="142" ht="15.75" customHeight="1" s="336">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row>
    <row r="143" ht="15.75" customHeight="1" s="336">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row>
    <row r="144" ht="15.75" customHeight="1" s="336">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row>
    <row r="145" ht="15.75" customHeight="1" s="336">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row>
    <row r="146" ht="15.75" customHeight="1" s="33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row>
    <row r="147" ht="15.75" customHeight="1" s="336">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row>
    <row r="148" ht="15.75" customHeight="1" s="336">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row>
    <row r="149" ht="15.75" customHeight="1" s="336">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row>
    <row r="150" ht="15.75" customHeight="1" s="336">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row>
    <row r="151" ht="15.75" customHeight="1" s="336">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row>
    <row r="152" ht="15.75" customHeight="1" s="336">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row>
    <row r="153" ht="15.75" customHeight="1" s="336">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row>
    <row r="154" ht="15.75" customHeight="1" s="336">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row>
    <row r="155" ht="15.75" customHeight="1" s="336">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row>
    <row r="156" ht="15.75" customHeight="1" s="33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row>
    <row r="157" ht="15.75" customHeight="1" s="336">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row>
    <row r="158" ht="15.75" customHeight="1" s="336">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row>
    <row r="159" ht="15.75" customHeight="1" s="336">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row>
    <row r="160" ht="15.75" customHeight="1" s="336">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row>
    <row r="161" ht="15.75" customHeight="1" s="336">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row>
    <row r="162" ht="15.75" customHeight="1" s="336">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row>
    <row r="163" ht="15.75" customHeight="1" s="336">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row>
    <row r="164" ht="15.75" customHeight="1" s="336">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row>
    <row r="165" ht="15.75" customHeight="1" s="336">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row>
    <row r="166" ht="15.75" customHeight="1" s="33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row>
    <row r="167" ht="15.75" customHeight="1" s="336">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row>
    <row r="168" ht="15.75" customHeight="1" s="336">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row>
    <row r="169" ht="15.75" customHeight="1" s="336">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row>
    <row r="170" ht="15.75" customHeight="1" s="336">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row>
    <row r="171" ht="15.75" customHeight="1" s="336">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row>
    <row r="172" ht="15.75" customHeight="1" s="336">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row>
    <row r="173" ht="15.75" customHeight="1" s="336">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row>
    <row r="174" ht="15.75" customHeight="1" s="336">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row>
    <row r="175" ht="15.75" customHeight="1" s="336">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row>
    <row r="176" ht="15.75" customHeight="1" s="33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row>
    <row r="177" ht="15.75" customHeight="1" s="336">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row>
    <row r="178" ht="15.75" customHeight="1" s="336">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row>
    <row r="179" ht="15.75" customHeight="1" s="336">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row>
    <row r="180" ht="15.75" customHeight="1" s="336">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row>
    <row r="181" ht="15.75" customHeight="1" s="336">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row>
    <row r="182" ht="15.75" customHeight="1" s="336">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row>
    <row r="183" ht="15.75" customHeight="1" s="336">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row>
    <row r="184" ht="15.75" customHeight="1" s="336">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row>
    <row r="185" ht="15.75" customHeight="1" s="336">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row>
    <row r="186" ht="15.75" customHeight="1" s="33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row>
    <row r="187" ht="15.75" customHeight="1" s="336">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row>
    <row r="188" ht="15.75" customHeight="1" s="336">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row>
    <row r="189" ht="15.75" customHeight="1" s="336">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row>
    <row r="190" ht="15.75" customHeight="1" s="336">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row>
    <row r="191" ht="15.75" customHeight="1" s="336">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row>
    <row r="192" ht="15.75" customHeight="1" s="336">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row>
    <row r="193" ht="15.75" customHeight="1" s="336">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row>
    <row r="194" ht="15.75" customHeight="1" s="336">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row>
    <row r="195" ht="15.75" customHeight="1" s="336">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row>
    <row r="196" ht="15.75" customHeight="1" s="33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row>
    <row r="197" ht="15.75" customHeight="1" s="336">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row>
    <row r="198" ht="15.75" customHeight="1" s="336">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row>
    <row r="199" ht="15.75" customHeight="1" s="336">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row>
    <row r="200" ht="15.75" customHeight="1" s="336">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row>
    <row r="201" ht="15.75" customHeight="1" s="336">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row>
    <row r="202" ht="15.75" customHeight="1" s="336">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row>
    <row r="203" ht="15.75" customHeight="1" s="336">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row>
    <row r="204" ht="15.75" customHeight="1" s="336">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row>
    <row r="205" ht="15.75" customHeight="1" s="336">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row>
    <row r="206" ht="15.75" customHeight="1" s="33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row>
    <row r="207" ht="15.75" customHeight="1" s="336">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row>
    <row r="208" ht="15.75" customHeight="1" s="336">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row>
    <row r="209" ht="15.75" customHeight="1" s="336">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row>
    <row r="210" ht="15.75" customHeight="1" s="336">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row>
    <row r="211" ht="15.75" customHeight="1" s="336">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row>
    <row r="212" ht="15.75" customHeight="1" s="336">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row>
    <row r="213" ht="15.75" customHeight="1" s="336">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row>
    <row r="214" ht="15.75" customHeight="1" s="336">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row>
    <row r="215" ht="15.75" customHeight="1" s="336">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row>
    <row r="216" ht="15.75" customHeight="1" s="33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row>
    <row r="217" ht="15.75" customHeight="1" s="336">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row>
    <row r="218" ht="15.75" customHeight="1" s="336">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row>
    <row r="219" ht="15.75" customHeight="1" s="336">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row>
    <row r="220" ht="15.75" customHeight="1" s="336">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row>
    <row r="221" ht="15.75" customHeight="1" s="336">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row>
    <row r="222" ht="15.75" customHeight="1" s="336">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row>
    <row r="223" ht="15.75" customHeight="1" s="336">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row>
    <row r="224" ht="15.75" customHeight="1" s="336">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row>
    <row r="225" ht="15.75" customHeight="1" s="336">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row>
    <row r="226" ht="15.75" customHeight="1" s="33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row>
    <row r="227" ht="15.75" customHeight="1" s="336">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row>
    <row r="228" ht="15.75" customHeight="1" s="336">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row>
    <row r="229" ht="15.75" customHeight="1" s="336">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row>
    <row r="230" ht="15.75" customHeight="1" s="336">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row>
    <row r="231" ht="15.75" customHeight="1" s="336">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row>
    <row r="232" ht="15.75" customHeight="1" s="336">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row>
    <row r="233" ht="15.75" customHeight="1" s="336">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row>
    <row r="234" ht="15.75" customHeight="1" s="336">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row>
    <row r="235" ht="15.75" customHeight="1" s="336">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row>
    <row r="236" ht="15.75" customHeight="1" s="3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row>
    <row r="237" ht="15.75" customHeight="1" s="336">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row>
    <row r="238" ht="15.75" customHeight="1" s="336">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row>
    <row r="239" ht="15.75" customHeight="1" s="336">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row>
    <row r="240" ht="15.75" customHeight="1" s="336">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row>
    <row r="241" ht="15.75" customHeight="1" s="336">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row>
    <row r="242" ht="15.75" customHeight="1" s="336">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row>
    <row r="243" ht="15.75" customHeight="1" s="336">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row>
    <row r="244" ht="15.75" customHeight="1" s="336">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row>
    <row r="245" ht="15.75" customHeight="1" s="336">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row>
    <row r="246" ht="15.75" customHeight="1" s="336">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row>
    <row r="247" ht="15.75" customHeight="1" s="336">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row>
    <row r="248" ht="15.75" customHeight="1" s="336">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row>
    <row r="249" ht="15.75" customHeight="1" s="336">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row>
    <row r="250" ht="15.75" customHeight="1" s="336">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row>
    <row r="251" ht="15.75" customHeight="1" s="336">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row>
    <row r="252" ht="15.75" customHeight="1" s="336">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row>
    <row r="253" ht="15.75" customHeight="1" s="336">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row>
    <row r="254" ht="15.75" customHeight="1" s="336">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row>
    <row r="255" ht="15.75" customHeight="1" s="336">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row>
    <row r="256" ht="15.75" customHeight="1" s="336">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row>
    <row r="257" ht="15.75" customHeight="1" s="336">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row>
    <row r="258" ht="15.75" customHeight="1" s="336">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row>
    <row r="259" ht="15.75" customHeight="1" s="336">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row>
    <row r="260" ht="15.75" customHeight="1" s="336">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row>
    <row r="261" ht="15.75" customHeight="1" s="336">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row>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31">
    <mergeCell ref="B47:C47"/>
    <mergeCell ref="G43:G44"/>
    <mergeCell ref="B25:C25"/>
    <mergeCell ref="D12:G12"/>
    <mergeCell ref="H43:H44"/>
    <mergeCell ref="C9:H9"/>
    <mergeCell ref="E20:E21"/>
    <mergeCell ref="B46:C46"/>
    <mergeCell ref="D48:F48"/>
    <mergeCell ref="F20:F21"/>
    <mergeCell ref="D47:F47"/>
    <mergeCell ref="B39:C39"/>
    <mergeCell ref="B48:C48"/>
    <mergeCell ref="B50:H50"/>
    <mergeCell ref="B20:C21"/>
    <mergeCell ref="C8:H8"/>
    <mergeCell ref="G20:G21"/>
    <mergeCell ref="C7:H7"/>
    <mergeCell ref="B18:H18"/>
    <mergeCell ref="D11:G11"/>
    <mergeCell ref="D13:G13"/>
    <mergeCell ref="D20:D21"/>
    <mergeCell ref="B49:C49"/>
    <mergeCell ref="B43:C44"/>
    <mergeCell ref="D46:F46"/>
    <mergeCell ref="B27:G27"/>
    <mergeCell ref="B45:C45"/>
    <mergeCell ref="D43:F44"/>
    <mergeCell ref="D45:F45"/>
    <mergeCell ref="B41:I41"/>
    <mergeCell ref="D49:F49"/>
  </mergeCells>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M162"/>
  <sheetViews>
    <sheetView showGridLines="0" workbookViewId="0">
      <pane xSplit="6" ySplit="3" topLeftCell="G4" activePane="bottomRight" state="frozen"/>
      <selection pane="topRight"/>
      <selection pane="bottomLeft"/>
      <selection pane="bottomRight" activeCell="A1" sqref="A1"/>
    </sheetView>
  </sheetViews>
  <sheetFormatPr baseColWidth="8" defaultRowHeight="15"/>
  <cols>
    <col width="12" customWidth="1" style="336" min="1" max="1"/>
    <col width="14" customWidth="1" style="336" min="2" max="2"/>
    <col width="30" customWidth="1" style="336" min="3" max="3"/>
    <col width="11" customWidth="1" style="336" min="4" max="4"/>
    <col width="20" customWidth="1" style="336" min="5" max="5"/>
    <col width="38" customWidth="1" style="336" min="6" max="6"/>
    <col width="10" customWidth="1" style="336" min="7" max="7"/>
    <col width="7" customWidth="1" style="336" min="8" max="8"/>
    <col width="7" customWidth="1" style="336" min="9" max="9"/>
    <col width="15" customWidth="1" style="336" min="10" max="10"/>
    <col width="15" customWidth="1" style="336" min="11" max="11"/>
    <col width="13" customWidth="1" style="336" min="12" max="12"/>
    <col width="13" customWidth="1" style="336" min="13" max="13"/>
    <col width="13" customWidth="1" style="336" min="14" max="14"/>
    <col width="13" customWidth="1" style="336" min="15" max="15"/>
    <col width="13" customWidth="1" style="336" min="16" max="16"/>
    <col width="13" customWidth="1" style="336" min="17" max="17"/>
    <col width="13" customWidth="1" style="336" min="18" max="18"/>
    <col width="13" customWidth="1" style="336" min="19" max="19"/>
    <col width="13" customWidth="1" style="336" min="20" max="20"/>
    <col width="13" customWidth="1" style="336" min="21" max="21"/>
    <col width="13" customWidth="1" style="336" min="22" max="22"/>
    <col width="13" customWidth="1" style="336" min="23" max="23"/>
    <col width="16" customWidth="1" style="336" min="24" max="24"/>
    <col width="13" customWidth="1" style="336" min="25" max="25"/>
    <col width="13" customWidth="1" style="336" min="26" max="26"/>
    <col width="13" customWidth="1" style="336" min="27" max="27"/>
    <col width="13" customWidth="1" style="336" min="28" max="28"/>
    <col width="13" customWidth="1" style="336" min="29" max="29"/>
    <col width="13" customWidth="1" style="336" min="30" max="30"/>
    <col width="13" customWidth="1" style="336" min="31" max="31"/>
    <col width="13" customWidth="1" style="336" min="32" max="32"/>
    <col width="13" customWidth="1" style="336" min="33" max="33"/>
    <col width="13" customWidth="1" style="336" min="34" max="34"/>
    <col width="13" customWidth="1" style="336" min="35" max="35"/>
    <col width="13" customWidth="1" style="336" min="36" max="36"/>
    <col width="16" customWidth="1" style="336" min="37" max="37"/>
    <col width="17" customWidth="1" style="336" min="38" max="38"/>
    <col width="10" customWidth="1" style="336" min="39" max="39"/>
  </cols>
  <sheetData>
    <row r="1">
      <c r="A1" s="511" t="inlineStr">
        <is>
          <t>CRONOGRAMA FINANCIERO · Implementación de una red IoT híbrida Edge-Cloud y gemelo digital para la gestión anticipada del riesgo por material particulado posterremoto</t>
        </is>
      </c>
    </row>
    <row r="2" ht="52" customHeight="1" s="336">
      <c r="A2" s="512" t="inlineStr">
        <is>
          <t>Objetivo específico</t>
        </is>
      </c>
      <c r="B2" s="512" t="inlineStr">
        <is>
          <t>Número actividad</t>
        </is>
      </c>
      <c r="C2" s="512" t="inlineStr">
        <is>
          <t>Actividad MGA</t>
        </is>
      </c>
      <c r="D2" s="512" t="inlineStr">
        <is>
          <t>Duración total de la actividad (meses)</t>
        </is>
      </c>
      <c r="E2" s="512" t="inlineStr">
        <is>
          <t>Rubro presupuestal asociado a la actividad</t>
        </is>
      </c>
      <c r="F2" s="512" t="inlineStr">
        <is>
          <t>Ítem del rubro</t>
        </is>
      </c>
      <c r="G2" s="512" t="inlineStr">
        <is>
          <t>Duración ejecución del ítem (meses)</t>
        </is>
      </c>
      <c r="H2" s="512" t="inlineStr">
        <is>
          <t>Mes inicio</t>
        </is>
      </c>
      <c r="I2" s="512" t="inlineStr">
        <is>
          <t>Mes fin</t>
        </is>
      </c>
      <c r="J2" s="512" t="inlineStr">
        <is>
          <t>Valor año 1</t>
        </is>
      </c>
      <c r="K2" s="512" t="inlineStr">
        <is>
          <t>Valor año 2</t>
        </is>
      </c>
      <c r="L2" s="512" t="inlineStr">
        <is>
          <t>Mes 1</t>
        </is>
      </c>
      <c r="M2" s="512" t="inlineStr">
        <is>
          <t>Mes 2</t>
        </is>
      </c>
      <c r="N2" s="512" t="inlineStr">
        <is>
          <t>Mes 3</t>
        </is>
      </c>
      <c r="O2" s="512" t="inlineStr">
        <is>
          <t>Mes 4</t>
        </is>
      </c>
      <c r="P2" s="512" t="inlineStr">
        <is>
          <t>Mes 5</t>
        </is>
      </c>
      <c r="Q2" s="512" t="inlineStr">
        <is>
          <t>Mes 6</t>
        </is>
      </c>
      <c r="R2" s="512" t="inlineStr">
        <is>
          <t>Mes 7</t>
        </is>
      </c>
      <c r="S2" s="512" t="inlineStr">
        <is>
          <t>Mes 8</t>
        </is>
      </c>
      <c r="T2" s="512" t="inlineStr">
        <is>
          <t>Mes 9</t>
        </is>
      </c>
      <c r="U2" s="512" t="inlineStr">
        <is>
          <t>Mes 10</t>
        </is>
      </c>
      <c r="V2" s="512" t="inlineStr">
        <is>
          <t>Mes 11</t>
        </is>
      </c>
      <c r="W2" s="512" t="inlineStr">
        <is>
          <t>Mes 12</t>
        </is>
      </c>
      <c r="X2" s="512" t="inlineStr">
        <is>
          <t>Año 1
Período 0</t>
        </is>
      </c>
      <c r="Y2" s="512" t="inlineStr">
        <is>
          <t>Mes 13</t>
        </is>
      </c>
      <c r="Z2" s="512" t="inlineStr">
        <is>
          <t>Mes 14</t>
        </is>
      </c>
      <c r="AA2" s="512" t="inlineStr">
        <is>
          <t>Mes 15</t>
        </is>
      </c>
      <c r="AB2" s="512" t="inlineStr">
        <is>
          <t>Mes 16</t>
        </is>
      </c>
      <c r="AC2" s="512" t="inlineStr">
        <is>
          <t>Mes 17</t>
        </is>
      </c>
      <c r="AD2" s="512" t="inlineStr">
        <is>
          <t>Mes 18</t>
        </is>
      </c>
      <c r="AE2" s="512" t="inlineStr">
        <is>
          <t>Mes 19</t>
        </is>
      </c>
      <c r="AF2" s="512" t="inlineStr">
        <is>
          <t>Mes 20</t>
        </is>
      </c>
      <c r="AG2" s="512" t="inlineStr">
        <is>
          <t>Mes 21</t>
        </is>
      </c>
      <c r="AH2" s="512" t="inlineStr">
        <is>
          <t>Mes 22</t>
        </is>
      </c>
      <c r="AI2" s="512" t="inlineStr">
        <is>
          <t>Mes 23</t>
        </is>
      </c>
      <c r="AJ2" s="512" t="inlineStr">
        <is>
          <t>Mes 24</t>
        </is>
      </c>
      <c r="AK2" s="512" t="inlineStr">
        <is>
          <t>Año 2
Período 1</t>
        </is>
      </c>
      <c r="AL2" s="512" t="inlineStr">
        <is>
          <t>Valor</t>
        </is>
      </c>
      <c r="AM2" s="512" t="inlineStr">
        <is>
          <t>Control</t>
        </is>
      </c>
    </row>
    <row r="3">
      <c r="A3" s="512" t="n"/>
      <c r="B3" s="512" t="n"/>
      <c r="C3" s="512" t="n"/>
      <c r="D3" s="512" t="n"/>
      <c r="E3" s="512" t="n"/>
      <c r="F3" s="512" t="n"/>
      <c r="G3" s="512" t="n"/>
      <c r="H3" s="512" t="n"/>
      <c r="I3" s="512" t="n"/>
      <c r="J3" s="512" t="n"/>
      <c r="K3" s="512" t="n"/>
      <c r="L3" s="512" t="inlineStr">
        <is>
          <t>Sem 1–4</t>
        </is>
      </c>
      <c r="M3" s="512" t="inlineStr">
        <is>
          <t>Sem 5–8</t>
        </is>
      </c>
      <c r="N3" s="512" t="inlineStr">
        <is>
          <t>Sem 9–13</t>
        </is>
      </c>
      <c r="O3" s="512" t="inlineStr">
        <is>
          <t>Sem 14–17</t>
        </is>
      </c>
      <c r="P3" s="512" t="inlineStr">
        <is>
          <t>Sem 18–21</t>
        </is>
      </c>
      <c r="Q3" s="512" t="inlineStr">
        <is>
          <t>Sem 22–26</t>
        </is>
      </c>
      <c r="R3" s="512" t="inlineStr">
        <is>
          <t>Sem 27–30</t>
        </is>
      </c>
      <c r="S3" s="512" t="inlineStr">
        <is>
          <t>Sem 31–34</t>
        </is>
      </c>
      <c r="T3" s="512" t="inlineStr">
        <is>
          <t>Sem 35–39</t>
        </is>
      </c>
      <c r="U3" s="512" t="inlineStr">
        <is>
          <t>Sem 40–43</t>
        </is>
      </c>
      <c r="V3" s="512" t="inlineStr">
        <is>
          <t>Sem 44–47</t>
        </is>
      </c>
      <c r="W3" s="512" t="inlineStr">
        <is>
          <t>Sem 48–52</t>
        </is>
      </c>
      <c r="X3" s="512" t="n"/>
      <c r="Y3" s="512" t="inlineStr">
        <is>
          <t>Sem 53–56</t>
        </is>
      </c>
      <c r="Z3" s="512" t="inlineStr">
        <is>
          <t>Sem 57–60</t>
        </is>
      </c>
      <c r="AA3" s="512" t="inlineStr">
        <is>
          <t>Sem 61–65</t>
        </is>
      </c>
      <c r="AB3" s="512" t="inlineStr">
        <is>
          <t>Sem 66–69</t>
        </is>
      </c>
      <c r="AC3" s="512" t="inlineStr">
        <is>
          <t>Sem 70–73</t>
        </is>
      </c>
      <c r="AD3" s="512" t="inlineStr">
        <is>
          <t>Sem 74–78</t>
        </is>
      </c>
      <c r="AE3" s="512" t="inlineStr">
        <is>
          <t>Sem 79–82</t>
        </is>
      </c>
      <c r="AF3" s="512" t="inlineStr">
        <is>
          <t>Sem 83–86</t>
        </is>
      </c>
      <c r="AG3" s="512" t="inlineStr">
        <is>
          <t>Sem 87–91</t>
        </is>
      </c>
      <c r="AH3" s="512" t="inlineStr">
        <is>
          <t>Sem 92–95</t>
        </is>
      </c>
      <c r="AI3" s="512" t="inlineStr">
        <is>
          <t>Sem 96–99</t>
        </is>
      </c>
      <c r="AJ3" s="512" t="inlineStr">
        <is>
          <t>Sem 100–104</t>
        </is>
      </c>
      <c r="AK3" s="512" t="n"/>
      <c r="AL3" s="512" t="n"/>
      <c r="AM3" s="512" t="n"/>
    </row>
    <row r="4">
      <c r="A4" s="513" t="str">
        <f>IFERROR(INDEX($B$139:$B$160,MATCH($B4,$A$139:$A$160,0)),"")</f>
        <v>OE1</v>
      </c>
      <c r="B4" s="513" t="str">
        <f>'FC1. Perfil de pagos'!AQ8</f>
        <v>A1.1</v>
      </c>
      <c r="C4" s="514" t="str">
        <f>IFERROR(INDEX($C$139:$C$160,MATCH($B4,$A$139:$A$160,0)),"")</f>
        <v>Seleccionar los sitios y diseñar la colocalización</v>
      </c>
      <c r="D4" s="513">
        <f>IFERROR(INDEX($D$139:$D$160,MATCH($B4,$A$139:$A$160,0)),"")</f>
        <v>2</v>
      </c>
      <c r="E4" s="513" t="inlineStr">
        <is>
          <t>Talento humano</t>
        </is>
      </c>
      <c r="F4" s="514" t="str">
        <f>'FC1. Perfil de pagos'!D8</f>
        <v>Jóvenes investigadores e innovadores — cohorte 1 (estudiantes de pregrado)</v>
      </c>
      <c r="G4" s="513">
        <f>I4-H4+1</f>
        <v>12</v>
      </c>
      <c r="H4" s="513">
        <f>'FC1. Perfil de pagos'!AR8</f>
        <v>1</v>
      </c>
      <c r="I4" s="513">
        <f>'FC1. Perfil de pagos'!AS8</f>
        <v>12</v>
      </c>
      <c r="J4" s="515">
        <f>X4</f>
        <v>72000000</v>
      </c>
      <c r="K4" s="515">
        <f>AK4</f>
        <v>0</v>
      </c>
      <c r="L4" s="515">
        <f>'FC1. Perfil de pagos'!H142</f>
        <v>6000000</v>
      </c>
      <c r="M4" s="515">
        <f>'FC1. Perfil de pagos'!I142</f>
        <v>6000000</v>
      </c>
      <c r="N4" s="515">
        <f>'FC1. Perfil de pagos'!J142</f>
        <v>6000000</v>
      </c>
      <c r="O4" s="515">
        <f>'FC1. Perfil de pagos'!K142</f>
        <v>6000000</v>
      </c>
      <c r="P4" s="515">
        <f>'FC1. Perfil de pagos'!L142</f>
        <v>6000000</v>
      </c>
      <c r="Q4" s="515">
        <f>'FC1. Perfil de pagos'!M142</f>
        <v>6000000</v>
      </c>
      <c r="R4" s="515">
        <f>'FC1. Perfil de pagos'!N142</f>
        <v>6000000</v>
      </c>
      <c r="S4" s="515">
        <f>'FC1. Perfil de pagos'!O142</f>
        <v>6000000</v>
      </c>
      <c r="T4" s="515">
        <f>'FC1. Perfil de pagos'!P142</f>
        <v>6000000</v>
      </c>
      <c r="U4" s="515">
        <f>'FC1. Perfil de pagos'!Q142</f>
        <v>6000000</v>
      </c>
      <c r="V4" s="515">
        <f>'FC1. Perfil de pagos'!R142</f>
        <v>6000000</v>
      </c>
      <c r="W4" s="515">
        <f>'FC1. Perfil de pagos'!S142</f>
        <v>6000000</v>
      </c>
      <c r="X4" s="515">
        <f>SUM(L4:W4)</f>
        <v>72000000</v>
      </c>
      <c r="Y4" s="515">
        <f>'FC1. Perfil de pagos'!T142</f>
        <v>0</v>
      </c>
      <c r="Z4" s="515">
        <f>'FC1. Perfil de pagos'!U142</f>
        <v>0</v>
      </c>
      <c r="AA4" s="515">
        <f>'FC1. Perfil de pagos'!V142</f>
        <v>0</v>
      </c>
      <c r="AB4" s="515">
        <f>'FC1. Perfil de pagos'!W142</f>
        <v>0</v>
      </c>
      <c r="AC4" s="515">
        <f>'FC1. Perfil de pagos'!X142</f>
        <v>0</v>
      </c>
      <c r="AD4" s="515">
        <f>'FC1. Perfil de pagos'!Y142</f>
        <v>0</v>
      </c>
      <c r="AE4" s="515">
        <f>'FC1. Perfil de pagos'!Z142</f>
        <v>0</v>
      </c>
      <c r="AF4" s="515">
        <f>'FC1. Perfil de pagos'!AA142</f>
        <v>0</v>
      </c>
      <c r="AG4" s="515">
        <f>'FC1. Perfil de pagos'!AB142</f>
        <v>0</v>
      </c>
      <c r="AH4" s="515">
        <f>'FC1. Perfil de pagos'!AC142</f>
        <v>0</v>
      </c>
      <c r="AI4" s="515">
        <f>'FC1. Perfil de pagos'!AD142</f>
        <v>0</v>
      </c>
      <c r="AJ4" s="515">
        <f>'FC1. Perfil de pagos'!AE142</f>
        <v>0</v>
      </c>
      <c r="AK4" s="515">
        <f>SUM(Y4:AJ4)</f>
        <v>0</v>
      </c>
      <c r="AL4" s="515">
        <f>X4+AK4</f>
        <v>72000000</v>
      </c>
      <c r="AM4" s="513" t="str">
        <f>IF(ABS(AL4-'01. Talento Humano'!$J$10)&lt;1,"OK","ERROR")</f>
        <v>OK</v>
      </c>
    </row>
    <row r="5">
      <c r="A5" s="513" t="str">
        <f>IFERROR(INDEX($B$139:$B$160,MATCH($B5,$A$139:$A$160,0)),"")</f>
        <v>OE1</v>
      </c>
      <c r="B5" s="513" t="str">
        <f>'FC1. Perfil de pagos'!AQ9</f>
        <v>A1.1</v>
      </c>
      <c r="C5" s="514" t="str">
        <f>IFERROR(INDEX($C$139:$C$160,MATCH($B5,$A$139:$A$160,0)),"")</f>
        <v>Seleccionar los sitios y diseñar la colocalización</v>
      </c>
      <c r="D5" s="513">
        <f>IFERROR(INDEX($D$139:$D$160,MATCH($B5,$A$139:$A$160,0)),"")</f>
        <v>2</v>
      </c>
      <c r="E5" s="513" t="inlineStr">
        <is>
          <t>Talento humano</t>
        </is>
      </c>
      <c r="F5" s="514" t="str">
        <f>'FC1. Perfil de pagos'!D9</f>
        <v>Jóvenes investigadores e innovadores — cohorte 2 (estudiantes de pregrado)</v>
      </c>
      <c r="G5" s="513">
        <f>I5-H5+1</f>
        <v>12</v>
      </c>
      <c r="H5" s="513">
        <f>'FC1. Perfil de pagos'!AR9</f>
        <v>13</v>
      </c>
      <c r="I5" s="513">
        <f>'FC1. Perfil de pagos'!AS9</f>
        <v>24</v>
      </c>
      <c r="J5" s="515">
        <f>X5</f>
        <v>0</v>
      </c>
      <c r="K5" s="515">
        <f>AK5</f>
        <v>72000000</v>
      </c>
      <c r="L5" s="515">
        <f>'FC1. Perfil de pagos'!H143</f>
        <v>0</v>
      </c>
      <c r="M5" s="515">
        <f>'FC1. Perfil de pagos'!I143</f>
        <v>0</v>
      </c>
      <c r="N5" s="515">
        <f>'FC1. Perfil de pagos'!J143</f>
        <v>0</v>
      </c>
      <c r="O5" s="515">
        <f>'FC1. Perfil de pagos'!K143</f>
        <v>0</v>
      </c>
      <c r="P5" s="515">
        <f>'FC1. Perfil de pagos'!L143</f>
        <v>0</v>
      </c>
      <c r="Q5" s="515">
        <f>'FC1. Perfil de pagos'!M143</f>
        <v>0</v>
      </c>
      <c r="R5" s="515">
        <f>'FC1. Perfil de pagos'!N143</f>
        <v>0</v>
      </c>
      <c r="S5" s="515">
        <f>'FC1. Perfil de pagos'!O143</f>
        <v>0</v>
      </c>
      <c r="T5" s="515">
        <f>'FC1. Perfil de pagos'!P143</f>
        <v>0</v>
      </c>
      <c r="U5" s="515">
        <f>'FC1. Perfil de pagos'!Q143</f>
        <v>0</v>
      </c>
      <c r="V5" s="515">
        <f>'FC1. Perfil de pagos'!R143</f>
        <v>0</v>
      </c>
      <c r="W5" s="515">
        <f>'FC1. Perfil de pagos'!S143</f>
        <v>0</v>
      </c>
      <c r="X5" s="515">
        <f>SUM(L5:W5)</f>
        <v>0</v>
      </c>
      <c r="Y5" s="515">
        <f>'FC1. Perfil de pagos'!T143</f>
        <v>6000000</v>
      </c>
      <c r="Z5" s="515">
        <f>'FC1. Perfil de pagos'!U143</f>
        <v>6000000</v>
      </c>
      <c r="AA5" s="515">
        <f>'FC1. Perfil de pagos'!V143</f>
        <v>6000000</v>
      </c>
      <c r="AB5" s="515">
        <f>'FC1. Perfil de pagos'!W143</f>
        <v>6000000</v>
      </c>
      <c r="AC5" s="515">
        <f>'FC1. Perfil de pagos'!X143</f>
        <v>6000000</v>
      </c>
      <c r="AD5" s="515">
        <f>'FC1. Perfil de pagos'!Y143</f>
        <v>6000000</v>
      </c>
      <c r="AE5" s="515">
        <f>'FC1. Perfil de pagos'!Z143</f>
        <v>6000000</v>
      </c>
      <c r="AF5" s="515">
        <f>'FC1. Perfil de pagos'!AA143</f>
        <v>6000000</v>
      </c>
      <c r="AG5" s="515">
        <f>'FC1. Perfil de pagos'!AB143</f>
        <v>6000000</v>
      </c>
      <c r="AH5" s="515">
        <f>'FC1. Perfil de pagos'!AC143</f>
        <v>6000000</v>
      </c>
      <c r="AI5" s="515">
        <f>'FC1. Perfil de pagos'!AD143</f>
        <v>6000000</v>
      </c>
      <c r="AJ5" s="515">
        <f>'FC1. Perfil de pagos'!AE143</f>
        <v>6000000</v>
      </c>
      <c r="AK5" s="515">
        <f>SUM(Y5:AJ5)</f>
        <v>72000000</v>
      </c>
      <c r="AL5" s="515">
        <f>X5+AK5</f>
        <v>72000000</v>
      </c>
      <c r="AM5" s="513" t="str">
        <f>IF(ABS(AL5-'01. Talento Humano'!$J$11)&lt;1,"OK","ERROR")</f>
        <v>OK</v>
      </c>
    </row>
    <row r="6">
      <c r="A6" s="513" t="str">
        <f>IFERROR(INDEX($B$139:$B$160,MATCH($B6,$A$139:$A$160,0)),"")</f>
        <v>OE1</v>
      </c>
      <c r="B6" s="513" t="str">
        <f>'FC1. Perfil de pagos'!AQ10</f>
        <v>A1.1</v>
      </c>
      <c r="C6" s="514" t="str">
        <f>IFERROR(INDEX($C$139:$C$160,MATCH($B6,$A$139:$A$160,0)),"")</f>
        <v>Seleccionar los sitios y diseñar la colocalización</v>
      </c>
      <c r="D6" s="513">
        <f>IFERROR(INDEX($D$139:$D$160,MATCH($B6,$A$139:$A$160,0)),"")</f>
        <v>2</v>
      </c>
      <c r="E6" s="513" t="inlineStr">
        <is>
          <t>Talento humano</t>
        </is>
      </c>
      <c r="F6" s="514" t="str">
        <f>'FC1. Perfil de pagos'!D10</f>
        <v>Estudiantes de maestría en modalidad de investigación (sostenimiento)</v>
      </c>
      <c r="G6" s="513">
        <f>I6-H6+1</f>
        <v>24</v>
      </c>
      <c r="H6" s="513">
        <f>'FC1. Perfil de pagos'!AR10</f>
        <v>1</v>
      </c>
      <c r="I6" s="513">
        <f>'FC1. Perfil de pagos'!AS10</f>
        <v>24</v>
      </c>
      <c r="J6" s="515">
        <f>X6</f>
        <v>104400000</v>
      </c>
      <c r="K6" s="515">
        <f>AK6</f>
        <v>104400000</v>
      </c>
      <c r="L6" s="515">
        <f>'FC1. Perfil de pagos'!H144</f>
        <v>8700000</v>
      </c>
      <c r="M6" s="515">
        <f>'FC1. Perfil de pagos'!I144</f>
        <v>8700000</v>
      </c>
      <c r="N6" s="515">
        <f>'FC1. Perfil de pagos'!J144</f>
        <v>8700000</v>
      </c>
      <c r="O6" s="515">
        <f>'FC1. Perfil de pagos'!K144</f>
        <v>8700000</v>
      </c>
      <c r="P6" s="515">
        <f>'FC1. Perfil de pagos'!L144</f>
        <v>8700000</v>
      </c>
      <c r="Q6" s="515">
        <f>'FC1. Perfil de pagos'!M144</f>
        <v>8700000</v>
      </c>
      <c r="R6" s="515">
        <f>'FC1. Perfil de pagos'!N144</f>
        <v>8700000</v>
      </c>
      <c r="S6" s="515">
        <f>'FC1. Perfil de pagos'!O144</f>
        <v>8700000</v>
      </c>
      <c r="T6" s="515">
        <f>'FC1. Perfil de pagos'!P144</f>
        <v>8700000</v>
      </c>
      <c r="U6" s="515">
        <f>'FC1. Perfil de pagos'!Q144</f>
        <v>8700000</v>
      </c>
      <c r="V6" s="515">
        <f>'FC1. Perfil de pagos'!R144</f>
        <v>8700000</v>
      </c>
      <c r="W6" s="515">
        <f>'FC1. Perfil de pagos'!S144</f>
        <v>8700000</v>
      </c>
      <c r="X6" s="515">
        <f>SUM(L6:W6)</f>
        <v>104400000</v>
      </c>
      <c r="Y6" s="515">
        <f>'FC1. Perfil de pagos'!T144</f>
        <v>8700000</v>
      </c>
      <c r="Z6" s="515">
        <f>'FC1. Perfil de pagos'!U144</f>
        <v>8700000</v>
      </c>
      <c r="AA6" s="515">
        <f>'FC1. Perfil de pagos'!V144</f>
        <v>8700000</v>
      </c>
      <c r="AB6" s="515">
        <f>'FC1. Perfil de pagos'!W144</f>
        <v>8700000</v>
      </c>
      <c r="AC6" s="515">
        <f>'FC1. Perfil de pagos'!X144</f>
        <v>8700000</v>
      </c>
      <c r="AD6" s="515">
        <f>'FC1. Perfil de pagos'!Y144</f>
        <v>8700000</v>
      </c>
      <c r="AE6" s="515">
        <f>'FC1. Perfil de pagos'!Z144</f>
        <v>8700000</v>
      </c>
      <c r="AF6" s="515">
        <f>'FC1. Perfil de pagos'!AA144</f>
        <v>8700000</v>
      </c>
      <c r="AG6" s="515">
        <f>'FC1. Perfil de pagos'!AB144</f>
        <v>8700000</v>
      </c>
      <c r="AH6" s="515">
        <f>'FC1. Perfil de pagos'!AC144</f>
        <v>8700000</v>
      </c>
      <c r="AI6" s="515">
        <f>'FC1. Perfil de pagos'!AD144</f>
        <v>8700000</v>
      </c>
      <c r="AJ6" s="515">
        <f>'FC1. Perfil de pagos'!AE144</f>
        <v>8700000</v>
      </c>
      <c r="AK6" s="515">
        <f>SUM(Y6:AJ6)</f>
        <v>104400000</v>
      </c>
      <c r="AL6" s="515">
        <f>X6+AK6</f>
        <v>208800000</v>
      </c>
      <c r="AM6" s="513" t="str">
        <f>IF(ABS(AL6-'01. Talento Humano'!$J$12)&lt;1,"OK","ERROR")</f>
        <v>OK</v>
      </c>
    </row>
    <row r="7">
      <c r="A7" s="513" t="str">
        <f>IFERROR(INDEX($B$139:$B$160,MATCH($B7,$A$139:$A$160,0)),"")</f>
        <v>OE1</v>
      </c>
      <c r="B7" s="513" t="str">
        <f>'FC1. Perfil de pagos'!AQ11</f>
        <v>A1.1</v>
      </c>
      <c r="C7" s="514" t="str">
        <f>IFERROR(INDEX($C$139:$C$160,MATCH($B7,$A$139:$A$160,0)),"")</f>
        <v>Seleccionar los sitios y diseñar la colocalización</v>
      </c>
      <c r="D7" s="513">
        <f>IFERROR(INDEX($D$139:$D$160,MATCH($B7,$A$139:$A$160,0)),"")</f>
        <v>2</v>
      </c>
      <c r="E7" s="513" t="inlineStr">
        <is>
          <t>Talento humano</t>
        </is>
      </c>
      <c r="F7" s="514" t="str">
        <f>'FC1. Perfil de pagos'!D11</f>
        <v>Matrícula de maestría en modalidad de investigación</v>
      </c>
      <c r="G7" s="513">
        <f>I7-H7+1</f>
        <v>24</v>
      </c>
      <c r="H7" s="513">
        <f>'FC1. Perfil de pagos'!AR11</f>
        <v>1</v>
      </c>
      <c r="I7" s="513">
        <f>'FC1. Perfil de pagos'!AS11</f>
        <v>24</v>
      </c>
      <c r="J7" s="515">
        <f>X7</f>
        <v>48000000</v>
      </c>
      <c r="K7" s="515">
        <f>AK7</f>
        <v>48000000</v>
      </c>
      <c r="L7" s="515">
        <f>'FC1. Perfil de pagos'!H145</f>
        <v>24000000</v>
      </c>
      <c r="M7" s="515">
        <f>'FC1. Perfil de pagos'!I145</f>
        <v>0</v>
      </c>
      <c r="N7" s="515">
        <f>'FC1. Perfil de pagos'!J145</f>
        <v>0</v>
      </c>
      <c r="O7" s="515">
        <f>'FC1. Perfil de pagos'!K145</f>
        <v>0</v>
      </c>
      <c r="P7" s="515">
        <f>'FC1. Perfil de pagos'!L145</f>
        <v>0</v>
      </c>
      <c r="Q7" s="515">
        <f>'FC1. Perfil de pagos'!M145</f>
        <v>0</v>
      </c>
      <c r="R7" s="515">
        <f>'FC1. Perfil de pagos'!N145</f>
        <v>24000000</v>
      </c>
      <c r="S7" s="515">
        <f>'FC1. Perfil de pagos'!O145</f>
        <v>0</v>
      </c>
      <c r="T7" s="515">
        <f>'FC1. Perfil de pagos'!P145</f>
        <v>0</v>
      </c>
      <c r="U7" s="515">
        <f>'FC1. Perfil de pagos'!Q145</f>
        <v>0</v>
      </c>
      <c r="V7" s="515">
        <f>'FC1. Perfil de pagos'!R145</f>
        <v>0</v>
      </c>
      <c r="W7" s="515">
        <f>'FC1. Perfil de pagos'!S145</f>
        <v>0</v>
      </c>
      <c r="X7" s="515">
        <f>SUM(L7:W7)</f>
        <v>48000000</v>
      </c>
      <c r="Y7" s="515">
        <f>'FC1. Perfil de pagos'!T145</f>
        <v>24000000</v>
      </c>
      <c r="Z7" s="515">
        <f>'FC1. Perfil de pagos'!U145</f>
        <v>0</v>
      </c>
      <c r="AA7" s="515">
        <f>'FC1. Perfil de pagos'!V145</f>
        <v>0</v>
      </c>
      <c r="AB7" s="515">
        <f>'FC1. Perfil de pagos'!W145</f>
        <v>0</v>
      </c>
      <c r="AC7" s="515">
        <f>'FC1. Perfil de pagos'!X145</f>
        <v>0</v>
      </c>
      <c r="AD7" s="515">
        <f>'FC1. Perfil de pagos'!Y145</f>
        <v>0</v>
      </c>
      <c r="AE7" s="515">
        <f>'FC1. Perfil de pagos'!Z145</f>
        <v>24000000</v>
      </c>
      <c r="AF7" s="515">
        <f>'FC1. Perfil de pagos'!AA145</f>
        <v>0</v>
      </c>
      <c r="AG7" s="515">
        <f>'FC1. Perfil de pagos'!AB145</f>
        <v>0</v>
      </c>
      <c r="AH7" s="515">
        <f>'FC1. Perfil de pagos'!AC145</f>
        <v>0</v>
      </c>
      <c r="AI7" s="515">
        <f>'FC1. Perfil de pagos'!AD145</f>
        <v>0</v>
      </c>
      <c r="AJ7" s="515">
        <f>'FC1. Perfil de pagos'!AE145</f>
        <v>0</v>
      </c>
      <c r="AK7" s="515">
        <f>SUM(Y7:AJ7)</f>
        <v>48000000</v>
      </c>
      <c r="AL7" s="515">
        <f>X7+AK7</f>
        <v>96000000</v>
      </c>
      <c r="AM7" s="513" t="str">
        <f>IF(ABS(AL7-'01. Talento Humano'!$J$13)&lt;1,"OK","ERROR")</f>
        <v>OK</v>
      </c>
    </row>
    <row r="8">
      <c r="A8" s="513" t="str">
        <f>IFERROR(INDEX($B$139:$B$160,MATCH($B8,$A$139:$A$160,0)),"")</f>
        <v>OE1</v>
      </c>
      <c r="B8" s="513" t="str">
        <f>'FC1. Perfil de pagos'!AQ12</f>
        <v>A1.1</v>
      </c>
      <c r="C8" s="514" t="str">
        <f>IFERROR(INDEX($C$139:$C$160,MATCH($B8,$A$139:$A$160,0)),"")</f>
        <v>Seleccionar los sitios y diseñar la colocalización</v>
      </c>
      <c r="D8" s="513">
        <f>IFERROR(INDEX($D$139:$D$160,MATCH($B8,$A$139:$A$160,0)),"")</f>
        <v>2</v>
      </c>
      <c r="E8" s="513" t="inlineStr">
        <is>
          <t>Talento humano</t>
        </is>
      </c>
      <c r="F8" s="514" t="str">
        <f>'FC1. Perfil de pagos'!D12</f>
        <v>Doctor en estancia posdoctoral</v>
      </c>
      <c r="G8" s="513">
        <f>I8-H8+1</f>
        <v>24</v>
      </c>
      <c r="H8" s="513">
        <f>'FC1. Perfil de pagos'!AR12</f>
        <v>1</v>
      </c>
      <c r="I8" s="513">
        <f>'FC1. Perfil de pagos'!AS12</f>
        <v>24</v>
      </c>
      <c r="J8" s="515">
        <f>X8</f>
        <v>155040000</v>
      </c>
      <c r="K8" s="515">
        <f>AK8</f>
        <v>155040000</v>
      </c>
      <c r="L8" s="515">
        <f>'FC1. Perfil de pagos'!H146</f>
        <v>12920000</v>
      </c>
      <c r="M8" s="515">
        <f>'FC1. Perfil de pagos'!I146</f>
        <v>12920000</v>
      </c>
      <c r="N8" s="515">
        <f>'FC1. Perfil de pagos'!J146</f>
        <v>12920000</v>
      </c>
      <c r="O8" s="515">
        <f>'FC1. Perfil de pagos'!K146</f>
        <v>12920000</v>
      </c>
      <c r="P8" s="515">
        <f>'FC1. Perfil de pagos'!L146</f>
        <v>12920000</v>
      </c>
      <c r="Q8" s="515">
        <f>'FC1. Perfil de pagos'!M146</f>
        <v>12920000</v>
      </c>
      <c r="R8" s="515">
        <f>'FC1. Perfil de pagos'!N146</f>
        <v>12920000</v>
      </c>
      <c r="S8" s="515">
        <f>'FC1. Perfil de pagos'!O146</f>
        <v>12920000</v>
      </c>
      <c r="T8" s="515">
        <f>'FC1. Perfil de pagos'!P146</f>
        <v>12920000</v>
      </c>
      <c r="U8" s="515">
        <f>'FC1. Perfil de pagos'!Q146</f>
        <v>12920000</v>
      </c>
      <c r="V8" s="515">
        <f>'FC1. Perfil de pagos'!R146</f>
        <v>12920000</v>
      </c>
      <c r="W8" s="515">
        <f>'FC1. Perfil de pagos'!S146</f>
        <v>12920000</v>
      </c>
      <c r="X8" s="515">
        <f>SUM(L8:W8)</f>
        <v>155040000</v>
      </c>
      <c r="Y8" s="515">
        <f>'FC1. Perfil de pagos'!T146</f>
        <v>12920000</v>
      </c>
      <c r="Z8" s="515">
        <f>'FC1. Perfil de pagos'!U146</f>
        <v>12920000</v>
      </c>
      <c r="AA8" s="515">
        <f>'FC1. Perfil de pagos'!V146</f>
        <v>12920000</v>
      </c>
      <c r="AB8" s="515">
        <f>'FC1. Perfil de pagos'!W146</f>
        <v>12920000</v>
      </c>
      <c r="AC8" s="515">
        <f>'FC1. Perfil de pagos'!X146</f>
        <v>12920000</v>
      </c>
      <c r="AD8" s="515">
        <f>'FC1. Perfil de pagos'!Y146</f>
        <v>12920000</v>
      </c>
      <c r="AE8" s="515">
        <f>'FC1. Perfil de pagos'!Z146</f>
        <v>12920000</v>
      </c>
      <c r="AF8" s="515">
        <f>'FC1. Perfil de pagos'!AA146</f>
        <v>12920000</v>
      </c>
      <c r="AG8" s="515">
        <f>'FC1. Perfil de pagos'!AB146</f>
        <v>12920000</v>
      </c>
      <c r="AH8" s="515">
        <f>'FC1. Perfil de pagos'!AC146</f>
        <v>12920000</v>
      </c>
      <c r="AI8" s="515">
        <f>'FC1. Perfil de pagos'!AD146</f>
        <v>12920000</v>
      </c>
      <c r="AJ8" s="515">
        <f>'FC1. Perfil de pagos'!AE146</f>
        <v>12920000</v>
      </c>
      <c r="AK8" s="515">
        <f>SUM(Y8:AJ8)</f>
        <v>155040000</v>
      </c>
      <c r="AL8" s="515">
        <f>X8+AK8</f>
        <v>310080000</v>
      </c>
      <c r="AM8" s="513" t="str">
        <f>IF(ABS(AL8-'01. Talento Humano'!$J$14)&lt;1,"OK","ERROR")</f>
        <v>OK</v>
      </c>
    </row>
    <row r="9">
      <c r="A9" s="513" t="str">
        <f>IFERROR(INDEX($B$139:$B$160,MATCH($B9,$A$139:$A$160,0)),"")</f>
        <v>OE1</v>
      </c>
      <c r="B9" s="513" t="str">
        <f>'FC1. Perfil de pagos'!AQ16</f>
        <v>A1.1</v>
      </c>
      <c r="C9" s="514" t="str">
        <f>IFERROR(INDEX($C$139:$C$160,MATCH($B9,$A$139:$A$160,0)),"")</f>
        <v>Seleccionar los sitios y diseñar la colocalización</v>
      </c>
      <c r="D9" s="513">
        <f>IFERROR(INDEX($D$139:$D$160,MATCH($B9,$A$139:$A$160,0)),"")</f>
        <v>2</v>
      </c>
      <c r="E9" s="513" t="inlineStr">
        <is>
          <t>Talento humano</t>
        </is>
      </c>
      <c r="F9" s="514" t="str">
        <f>'FC1. Perfil de pagos'!D16</f>
        <v>Especialista en metrología y calibración</v>
      </c>
      <c r="G9" s="513">
        <f>I9-H9+1</f>
        <v>24</v>
      </c>
      <c r="H9" s="513">
        <f>'FC1. Perfil de pagos'!AR16</f>
        <v>1</v>
      </c>
      <c r="I9" s="513">
        <f>'FC1. Perfil de pagos'!AS16</f>
        <v>24</v>
      </c>
      <c r="J9" s="515">
        <f>X9</f>
        <v>140053146</v>
      </c>
      <c r="K9" s="515">
        <f>AK9</f>
        <v>140053146</v>
      </c>
      <c r="L9" s="515">
        <f>'FC1. Perfil de pagos'!H150</f>
        <v>11671095.5</v>
      </c>
      <c r="M9" s="515">
        <f>'FC1. Perfil de pagos'!I150</f>
        <v>11671095.5</v>
      </c>
      <c r="N9" s="515">
        <f>'FC1. Perfil de pagos'!J150</f>
        <v>11671095.5</v>
      </c>
      <c r="O9" s="515">
        <f>'FC1. Perfil de pagos'!K150</f>
        <v>11671095.5</v>
      </c>
      <c r="P9" s="515">
        <f>'FC1. Perfil de pagos'!L150</f>
        <v>11671095.5</v>
      </c>
      <c r="Q9" s="515">
        <f>'FC1. Perfil de pagos'!M150</f>
        <v>11671095.5</v>
      </c>
      <c r="R9" s="515">
        <f>'FC1. Perfil de pagos'!N150</f>
        <v>11671095.5</v>
      </c>
      <c r="S9" s="515">
        <f>'FC1. Perfil de pagos'!O150</f>
        <v>11671095.5</v>
      </c>
      <c r="T9" s="515">
        <f>'FC1. Perfil de pagos'!P150</f>
        <v>11671095.5</v>
      </c>
      <c r="U9" s="515">
        <f>'FC1. Perfil de pagos'!Q150</f>
        <v>11671095.5</v>
      </c>
      <c r="V9" s="515">
        <f>'FC1. Perfil de pagos'!R150</f>
        <v>11671095.5</v>
      </c>
      <c r="W9" s="515">
        <f>'FC1. Perfil de pagos'!S150</f>
        <v>11671095.5</v>
      </c>
      <c r="X9" s="515">
        <f>SUM(L9:W9)</f>
        <v>140053146</v>
      </c>
      <c r="Y9" s="515">
        <f>'FC1. Perfil de pagos'!T150</f>
        <v>11671095.5</v>
      </c>
      <c r="Z9" s="515">
        <f>'FC1. Perfil de pagos'!U150</f>
        <v>11671095.5</v>
      </c>
      <c r="AA9" s="515">
        <f>'FC1. Perfil de pagos'!V150</f>
        <v>11671095.5</v>
      </c>
      <c r="AB9" s="515">
        <f>'FC1. Perfil de pagos'!W150</f>
        <v>11671095.5</v>
      </c>
      <c r="AC9" s="515">
        <f>'FC1. Perfil de pagos'!X150</f>
        <v>11671095.5</v>
      </c>
      <c r="AD9" s="515">
        <f>'FC1. Perfil de pagos'!Y150</f>
        <v>11671095.5</v>
      </c>
      <c r="AE9" s="515">
        <f>'FC1. Perfil de pagos'!Z150</f>
        <v>11671095.5</v>
      </c>
      <c r="AF9" s="515">
        <f>'FC1. Perfil de pagos'!AA150</f>
        <v>11671095.5</v>
      </c>
      <c r="AG9" s="515">
        <f>'FC1. Perfil de pagos'!AB150</f>
        <v>11671095.5</v>
      </c>
      <c r="AH9" s="515">
        <f>'FC1. Perfil de pagos'!AC150</f>
        <v>11671095.5</v>
      </c>
      <c r="AI9" s="515">
        <f>'FC1. Perfil de pagos'!AD150</f>
        <v>11671095.5</v>
      </c>
      <c r="AJ9" s="515">
        <f>'FC1. Perfil de pagos'!AE150</f>
        <v>11671095.5</v>
      </c>
      <c r="AK9" s="515">
        <f>SUM(Y9:AJ9)</f>
        <v>140053146</v>
      </c>
      <c r="AL9" s="515">
        <f>X9+AK9</f>
        <v>280106292</v>
      </c>
      <c r="AM9" s="513" t="str">
        <f>IF(ABS(AL9-'01. Talento Humano'!$J$18)&lt;1,"OK","ERROR")</f>
        <v>OK</v>
      </c>
    </row>
    <row r="10">
      <c r="A10" s="513" t="str">
        <f>IFERROR(INDEX($B$139:$B$160,MATCH($B10,$A$139:$A$160,0)),"")</f>
        <v>OE1</v>
      </c>
      <c r="B10" s="513" t="str">
        <f>'FC1. Perfil de pagos'!AQ28</f>
        <v>A1.1</v>
      </c>
      <c r="C10" s="514" t="str">
        <f>IFERROR(INDEX($C$139:$C$160,MATCH($B10,$A$139:$A$160,0)),"")</f>
        <v>Seleccionar los sitios y diseñar la colocalización</v>
      </c>
      <c r="D10" s="513">
        <f>IFERROR(INDEX($D$139:$D$160,MATCH($B10,$A$139:$A$160,0)),"")</f>
        <v>2</v>
      </c>
      <c r="E10" s="513" t="inlineStr">
        <is>
          <t>Talento humano</t>
        </is>
      </c>
      <c r="F10" s="514" t="str">
        <f>'FC1. Perfil de pagos'!D28</f>
        <v>Coinvestigador técnico (30 % durante 24 meses) — aporte de la entidad proponente</v>
      </c>
      <c r="G10" s="513">
        <f>I10-H10+1</f>
        <v>24</v>
      </c>
      <c r="H10" s="513">
        <f>'FC1. Perfil de pagos'!AR28</f>
        <v>1</v>
      </c>
      <c r="I10" s="513">
        <f>'FC1. Perfil de pagos'!AS28</f>
        <v>24</v>
      </c>
      <c r="J10" s="515">
        <f>X10</f>
        <v>125000000</v>
      </c>
      <c r="K10" s="515">
        <f>AK10</f>
        <v>125000000</v>
      </c>
      <c r="L10" s="515">
        <f>'FC1. Perfil de pagos'!H162</f>
        <v>10416666.6666667</v>
      </c>
      <c r="M10" s="515">
        <f>'FC1. Perfil de pagos'!I162</f>
        <v>10416666.6666667</v>
      </c>
      <c r="N10" s="515">
        <f>'FC1. Perfil de pagos'!J162</f>
        <v>10416666.6666667</v>
      </c>
      <c r="O10" s="515">
        <f>'FC1. Perfil de pagos'!K162</f>
        <v>10416666.6666667</v>
      </c>
      <c r="P10" s="515">
        <f>'FC1. Perfil de pagos'!L162</f>
        <v>10416666.6666667</v>
      </c>
      <c r="Q10" s="515">
        <f>'FC1. Perfil de pagos'!M162</f>
        <v>10416666.6666667</v>
      </c>
      <c r="R10" s="515">
        <f>'FC1. Perfil de pagos'!N162</f>
        <v>10416666.6666667</v>
      </c>
      <c r="S10" s="515">
        <f>'FC1. Perfil de pagos'!O162</f>
        <v>10416666.6666667</v>
      </c>
      <c r="T10" s="515">
        <f>'FC1. Perfil de pagos'!P162</f>
        <v>10416666.6666667</v>
      </c>
      <c r="U10" s="515">
        <f>'FC1. Perfil de pagos'!Q162</f>
        <v>10416666.6666667</v>
      </c>
      <c r="V10" s="515">
        <f>'FC1. Perfil de pagos'!R162</f>
        <v>10416666.6666667</v>
      </c>
      <c r="W10" s="515">
        <f>'FC1. Perfil de pagos'!S162</f>
        <v>10416666.6666667</v>
      </c>
      <c r="X10" s="515">
        <f>SUM(L10:W10)</f>
        <v>125000000</v>
      </c>
      <c r="Y10" s="515">
        <f>'FC1. Perfil de pagos'!T162</f>
        <v>10416666.6666667</v>
      </c>
      <c r="Z10" s="515">
        <f>'FC1. Perfil de pagos'!U162</f>
        <v>10416666.6666667</v>
      </c>
      <c r="AA10" s="515">
        <f>'FC1. Perfil de pagos'!V162</f>
        <v>10416666.6666667</v>
      </c>
      <c r="AB10" s="515">
        <f>'FC1. Perfil de pagos'!W162</f>
        <v>10416666.6666667</v>
      </c>
      <c r="AC10" s="515">
        <f>'FC1. Perfil de pagos'!X162</f>
        <v>10416666.6666667</v>
      </c>
      <c r="AD10" s="515">
        <f>'FC1. Perfil de pagos'!Y162</f>
        <v>10416666.6666667</v>
      </c>
      <c r="AE10" s="515">
        <f>'FC1. Perfil de pagos'!Z162</f>
        <v>10416666.6666667</v>
      </c>
      <c r="AF10" s="515">
        <f>'FC1. Perfil de pagos'!AA162</f>
        <v>10416666.6666667</v>
      </c>
      <c r="AG10" s="515">
        <f>'FC1. Perfil de pagos'!AB162</f>
        <v>10416666.6666667</v>
      </c>
      <c r="AH10" s="515">
        <f>'FC1. Perfil de pagos'!AC162</f>
        <v>10416666.6666667</v>
      </c>
      <c r="AI10" s="515">
        <f>'FC1. Perfil de pagos'!AD162</f>
        <v>10416666.6666667</v>
      </c>
      <c r="AJ10" s="515">
        <f>'FC1. Perfil de pagos'!AE162</f>
        <v>10416666.6666667</v>
      </c>
      <c r="AK10" s="515">
        <f>SUM(Y10:AJ10)</f>
        <v>125000000</v>
      </c>
      <c r="AL10" s="515">
        <f>X10+AK10</f>
        <v>250000000</v>
      </c>
      <c r="AM10" s="513" t="str">
        <f>IF(ABS(AL10-'01. Talento Humano'!$J$30)&lt;1,"OK","ERROR")</f>
        <v>OK</v>
      </c>
    </row>
    <row r="11">
      <c r="A11" s="513" t="str">
        <f>IFERROR(INDEX($B$139:$B$160,MATCH($B11,$A$139:$A$160,0)),"")</f>
        <v>OE1</v>
      </c>
      <c r="B11" s="513" t="str">
        <f>'FC1. Perfil de pagos'!AQ32</f>
        <v>A1.1</v>
      </c>
      <c r="C11" s="514" t="str">
        <f>IFERROR(INDEX($C$139:$C$160,MATCH($B11,$A$139:$A$160,0)),"")</f>
        <v>Seleccionar los sitios y diseñar la colocalización</v>
      </c>
      <c r="D11" s="513">
        <f>IFERROR(INDEX($D$139:$D$160,MATCH($B11,$A$139:$A$160,0)),"")</f>
        <v>2</v>
      </c>
      <c r="E11" s="513" t="inlineStr">
        <is>
          <t>Talento humano</t>
        </is>
      </c>
      <c r="F11" s="514" t="str">
        <f>'FC1. Perfil de pagos'!D32</f>
        <v>Horas de investigadores y del equipo de transferencia de Avanciencia (OTRI) — aporte en especie (PROPUESTA)</v>
      </c>
      <c r="G11" s="513">
        <f>I11-H11+1</f>
        <v>23</v>
      </c>
      <c r="H11" s="513">
        <f>'FC1. Perfil de pagos'!AR32</f>
        <v>2</v>
      </c>
      <c r="I11" s="513">
        <f>'FC1. Perfil de pagos'!AS32</f>
        <v>24</v>
      </c>
      <c r="J11" s="515">
        <f>X11</f>
        <v>71739130.4347826</v>
      </c>
      <c r="K11" s="515">
        <f>AK11</f>
        <v>78260869.5652174</v>
      </c>
      <c r="L11" s="515">
        <f>'FC1. Perfil de pagos'!H166</f>
        <v>0</v>
      </c>
      <c r="M11" s="515">
        <f>'FC1. Perfil de pagos'!I166</f>
        <v>6521739.13043478</v>
      </c>
      <c r="N11" s="515">
        <f>'FC1. Perfil de pagos'!J166</f>
        <v>6521739.13043478</v>
      </c>
      <c r="O11" s="515">
        <f>'FC1. Perfil de pagos'!K166</f>
        <v>6521739.13043478</v>
      </c>
      <c r="P11" s="515">
        <f>'FC1. Perfil de pagos'!L166</f>
        <v>6521739.13043478</v>
      </c>
      <c r="Q11" s="515">
        <f>'FC1. Perfil de pagos'!M166</f>
        <v>6521739.13043478</v>
      </c>
      <c r="R11" s="515">
        <f>'FC1. Perfil de pagos'!N166</f>
        <v>6521739.13043478</v>
      </c>
      <c r="S11" s="515">
        <f>'FC1. Perfil de pagos'!O166</f>
        <v>6521739.13043478</v>
      </c>
      <c r="T11" s="515">
        <f>'FC1. Perfil de pagos'!P166</f>
        <v>6521739.13043478</v>
      </c>
      <c r="U11" s="515">
        <f>'FC1. Perfil de pagos'!Q166</f>
        <v>6521739.13043478</v>
      </c>
      <c r="V11" s="515">
        <f>'FC1. Perfil de pagos'!R166</f>
        <v>6521739.13043478</v>
      </c>
      <c r="W11" s="515">
        <f>'FC1. Perfil de pagos'!S166</f>
        <v>6521739.13043478</v>
      </c>
      <c r="X11" s="515">
        <f>SUM(L11:W11)</f>
        <v>71739130.4347826</v>
      </c>
      <c r="Y11" s="515">
        <f>'FC1. Perfil de pagos'!T166</f>
        <v>6521739.13043478</v>
      </c>
      <c r="Z11" s="515">
        <f>'FC1. Perfil de pagos'!U166</f>
        <v>6521739.13043478</v>
      </c>
      <c r="AA11" s="515">
        <f>'FC1. Perfil de pagos'!V166</f>
        <v>6521739.13043478</v>
      </c>
      <c r="AB11" s="515">
        <f>'FC1. Perfil de pagos'!W166</f>
        <v>6521739.13043478</v>
      </c>
      <c r="AC11" s="515">
        <f>'FC1. Perfil de pagos'!X166</f>
        <v>6521739.13043478</v>
      </c>
      <c r="AD11" s="515">
        <f>'FC1. Perfil de pagos'!Y166</f>
        <v>6521739.13043478</v>
      </c>
      <c r="AE11" s="515">
        <f>'FC1. Perfil de pagos'!Z166</f>
        <v>6521739.13043478</v>
      </c>
      <c r="AF11" s="515">
        <f>'FC1. Perfil de pagos'!AA166</f>
        <v>6521739.13043478</v>
      </c>
      <c r="AG11" s="515">
        <f>'FC1. Perfil de pagos'!AB166</f>
        <v>6521739.13043478</v>
      </c>
      <c r="AH11" s="515">
        <f>'FC1. Perfil de pagos'!AC166</f>
        <v>6521739.13043478</v>
      </c>
      <c r="AI11" s="515">
        <f>'FC1. Perfil de pagos'!AD166</f>
        <v>6521739.13043478</v>
      </c>
      <c r="AJ11" s="515">
        <f>'FC1. Perfil de pagos'!AE166</f>
        <v>6521739.13043478</v>
      </c>
      <c r="AK11" s="515">
        <f>SUM(Y11:AJ11)</f>
        <v>78260869.5652174</v>
      </c>
      <c r="AL11" s="515">
        <f>X11+AK11</f>
        <v>150000000</v>
      </c>
      <c r="AM11" s="513" t="str">
        <f>IF(ABS(AL11-'01. Talento Humano'!$J$34)&lt;1,"OK","ERROR")</f>
        <v>OK</v>
      </c>
    </row>
    <row r="12">
      <c r="A12" s="513" t="str">
        <f>IFERROR(INDEX($B$139:$B$160,MATCH($B12,$A$139:$A$160,0)),"")</f>
        <v>OE1</v>
      </c>
      <c r="B12" s="513" t="str">
        <f>'FC1. Perfil de pagos'!AQ52</f>
        <v>A1.1</v>
      </c>
      <c r="C12" s="514" t="str">
        <f>IFERROR(INDEX($C$139:$C$160,MATCH($B12,$A$139:$A$160,0)),"")</f>
        <v>Seleccionar los sitios y diseñar la colocalización</v>
      </c>
      <c r="D12" s="513">
        <f>IFERROR(INDEX($D$139:$D$160,MATCH($B12,$A$139:$A$160,0)),"")</f>
        <v>2</v>
      </c>
      <c r="E12" s="513" t="inlineStr">
        <is>
          <t>Equipos y software</t>
        </is>
      </c>
      <c r="F12" s="514" t="str">
        <f>'FC1. Perfil de pagos'!D52</f>
        <v>Uso de laboratorios y equipos de la IES (aporte en especie)</v>
      </c>
      <c r="G12" s="513">
        <f>I12-H12+1</f>
        <v>22</v>
      </c>
      <c r="H12" s="513">
        <f>'FC1. Perfil de pagos'!AR52</f>
        <v>2</v>
      </c>
      <c r="I12" s="513">
        <f>'FC1. Perfil de pagos'!AS52</f>
        <v>23</v>
      </c>
      <c r="J12" s="515">
        <f>X12</f>
        <v>150000000</v>
      </c>
      <c r="K12" s="515">
        <f>AK12</f>
        <v>150000000</v>
      </c>
      <c r="L12" s="515">
        <f>'FC1. Perfil de pagos'!H186</f>
        <v>0</v>
      </c>
      <c r="M12" s="515">
        <f>'FC1. Perfil de pagos'!I186</f>
        <v>13636363.6363636</v>
      </c>
      <c r="N12" s="515">
        <f>'FC1. Perfil de pagos'!J186</f>
        <v>13636363.6363636</v>
      </c>
      <c r="O12" s="515">
        <f>'FC1. Perfil de pagos'!K186</f>
        <v>13636363.6363636</v>
      </c>
      <c r="P12" s="515">
        <f>'FC1. Perfil de pagos'!L186</f>
        <v>13636363.6363636</v>
      </c>
      <c r="Q12" s="515">
        <f>'FC1. Perfil de pagos'!M186</f>
        <v>13636363.6363636</v>
      </c>
      <c r="R12" s="515">
        <f>'FC1. Perfil de pagos'!N186</f>
        <v>13636363.6363636</v>
      </c>
      <c r="S12" s="515">
        <f>'FC1. Perfil de pagos'!O186</f>
        <v>13636363.6363636</v>
      </c>
      <c r="T12" s="515">
        <f>'FC1. Perfil de pagos'!P186</f>
        <v>13636363.6363636</v>
      </c>
      <c r="U12" s="515">
        <f>'FC1. Perfil de pagos'!Q186</f>
        <v>13636363.6363636</v>
      </c>
      <c r="V12" s="515">
        <f>'FC1. Perfil de pagos'!R186</f>
        <v>13636363.6363636</v>
      </c>
      <c r="W12" s="515">
        <f>'FC1. Perfil de pagos'!S186</f>
        <v>13636363.6363636</v>
      </c>
      <c r="X12" s="515">
        <f>SUM(L12:W12)</f>
        <v>150000000</v>
      </c>
      <c r="Y12" s="515">
        <f>'FC1. Perfil de pagos'!T186</f>
        <v>13636363.6363636</v>
      </c>
      <c r="Z12" s="515">
        <f>'FC1. Perfil de pagos'!U186</f>
        <v>13636363.6363636</v>
      </c>
      <c r="AA12" s="515">
        <f>'FC1. Perfil de pagos'!V186</f>
        <v>13636363.6363636</v>
      </c>
      <c r="AB12" s="515">
        <f>'FC1. Perfil de pagos'!W186</f>
        <v>13636363.6363636</v>
      </c>
      <c r="AC12" s="515">
        <f>'FC1. Perfil de pagos'!X186</f>
        <v>13636363.6363636</v>
      </c>
      <c r="AD12" s="515">
        <f>'FC1. Perfil de pagos'!Y186</f>
        <v>13636363.6363636</v>
      </c>
      <c r="AE12" s="515">
        <f>'FC1. Perfil de pagos'!Z186</f>
        <v>13636363.6363636</v>
      </c>
      <c r="AF12" s="515">
        <f>'FC1. Perfil de pagos'!AA186</f>
        <v>13636363.6363636</v>
      </c>
      <c r="AG12" s="515">
        <f>'FC1. Perfil de pagos'!AB186</f>
        <v>13636363.6363636</v>
      </c>
      <c r="AH12" s="515">
        <f>'FC1. Perfil de pagos'!AC186</f>
        <v>13636363.6363636</v>
      </c>
      <c r="AI12" s="515">
        <f>'FC1. Perfil de pagos'!AD186</f>
        <v>13636363.6363636</v>
      </c>
      <c r="AJ12" s="515">
        <f>'FC1. Perfil de pagos'!AE186</f>
        <v>0</v>
      </c>
      <c r="AK12" s="515">
        <f>SUM(Y12:AJ12)</f>
        <v>150000000</v>
      </c>
      <c r="AL12" s="515">
        <f>X12+AK12</f>
        <v>300000000</v>
      </c>
      <c r="AM12" s="513" t="str">
        <f>IF(ABS(AL12-'02. Equipos y Software'!$H$27)&lt;1,"OK","ERROR")</f>
        <v>OK</v>
      </c>
    </row>
    <row r="13">
      <c r="A13" s="513" t="str">
        <f>IFERROR(INDEX($B$139:$B$160,MATCH($B13,$A$139:$A$160,0)),"")</f>
        <v>OE1</v>
      </c>
      <c r="B13" s="513" t="str">
        <f>'FC1. Perfil de pagos'!AQ53</f>
        <v>A1.1</v>
      </c>
      <c r="C13" s="514" t="str">
        <f>IFERROR(INDEX($C$139:$C$160,MATCH($B13,$A$139:$A$160,0)),"")</f>
        <v>Seleccionar los sitios y diseñar la colocalización</v>
      </c>
      <c r="D13" s="513">
        <f>IFERROR(INDEX($D$139:$D$160,MATCH($B13,$A$139:$A$160,0)),"")</f>
        <v>2</v>
      </c>
      <c r="E13" s="513" t="inlineStr">
        <is>
          <t>Equipos y software</t>
        </is>
      </c>
      <c r="F13" s="514" t="str">
        <f>'FC1. Perfil de pagos'!D53</f>
        <v>Equipos de monitoreo de calidad del aire y apoyo técnico de Gestión y Medio Ambiente para el diagnóstico y la colocalización (aporte en especie)</v>
      </c>
      <c r="G13" s="513">
        <f>I13-H13+1</f>
        <v>22</v>
      </c>
      <c r="H13" s="513">
        <f>'FC1. Perfil de pagos'!AR53</f>
        <v>2</v>
      </c>
      <c r="I13" s="513">
        <f>'FC1. Perfil de pagos'!AS53</f>
        <v>23</v>
      </c>
      <c r="J13" s="515">
        <f>X13</f>
        <v>55000000</v>
      </c>
      <c r="K13" s="515">
        <f>AK13</f>
        <v>55000000</v>
      </c>
      <c r="L13" s="515">
        <f>'FC1. Perfil de pagos'!H187</f>
        <v>0</v>
      </c>
      <c r="M13" s="515">
        <f>'FC1. Perfil de pagos'!I187</f>
        <v>5000000</v>
      </c>
      <c r="N13" s="515">
        <f>'FC1. Perfil de pagos'!J187</f>
        <v>5000000</v>
      </c>
      <c r="O13" s="515">
        <f>'FC1. Perfil de pagos'!K187</f>
        <v>5000000</v>
      </c>
      <c r="P13" s="515">
        <f>'FC1. Perfil de pagos'!L187</f>
        <v>5000000</v>
      </c>
      <c r="Q13" s="515">
        <f>'FC1. Perfil de pagos'!M187</f>
        <v>5000000</v>
      </c>
      <c r="R13" s="515">
        <f>'FC1. Perfil de pagos'!N187</f>
        <v>5000000</v>
      </c>
      <c r="S13" s="515">
        <f>'FC1. Perfil de pagos'!O187</f>
        <v>5000000</v>
      </c>
      <c r="T13" s="515">
        <f>'FC1. Perfil de pagos'!P187</f>
        <v>5000000</v>
      </c>
      <c r="U13" s="515">
        <f>'FC1. Perfil de pagos'!Q187</f>
        <v>5000000</v>
      </c>
      <c r="V13" s="515">
        <f>'FC1. Perfil de pagos'!R187</f>
        <v>5000000</v>
      </c>
      <c r="W13" s="515">
        <f>'FC1. Perfil de pagos'!S187</f>
        <v>5000000</v>
      </c>
      <c r="X13" s="515">
        <f>SUM(L13:W13)</f>
        <v>55000000</v>
      </c>
      <c r="Y13" s="515">
        <f>'FC1. Perfil de pagos'!T187</f>
        <v>5000000</v>
      </c>
      <c r="Z13" s="515">
        <f>'FC1. Perfil de pagos'!U187</f>
        <v>5000000</v>
      </c>
      <c r="AA13" s="515">
        <f>'FC1. Perfil de pagos'!V187</f>
        <v>5000000</v>
      </c>
      <c r="AB13" s="515">
        <f>'FC1. Perfil de pagos'!W187</f>
        <v>5000000</v>
      </c>
      <c r="AC13" s="515">
        <f>'FC1. Perfil de pagos'!X187</f>
        <v>5000000</v>
      </c>
      <c r="AD13" s="515">
        <f>'FC1. Perfil de pagos'!Y187</f>
        <v>5000000</v>
      </c>
      <c r="AE13" s="515">
        <f>'FC1. Perfil de pagos'!Z187</f>
        <v>5000000</v>
      </c>
      <c r="AF13" s="515">
        <f>'FC1. Perfil de pagos'!AA187</f>
        <v>5000000</v>
      </c>
      <c r="AG13" s="515">
        <f>'FC1. Perfil de pagos'!AB187</f>
        <v>5000000</v>
      </c>
      <c r="AH13" s="515">
        <f>'FC1. Perfil de pagos'!AC187</f>
        <v>5000000</v>
      </c>
      <c r="AI13" s="515">
        <f>'FC1. Perfil de pagos'!AD187</f>
        <v>5000000</v>
      </c>
      <c r="AJ13" s="515">
        <f>'FC1. Perfil de pagos'!AE187</f>
        <v>0</v>
      </c>
      <c r="AK13" s="515">
        <f>SUM(Y13:AJ13)</f>
        <v>55000000</v>
      </c>
      <c r="AL13" s="515">
        <f>X13+AK13</f>
        <v>110000000</v>
      </c>
      <c r="AM13" s="513" t="str">
        <f>IF(ABS(AL13-'02. Equipos y Software'!$H$28)&lt;1,"OK","ERROR")</f>
        <v>OK</v>
      </c>
    </row>
    <row r="14">
      <c r="A14" s="513" t="str">
        <f>IFERROR(INDEX($B$139:$B$160,MATCH($B14,$A$139:$A$160,0)),"")</f>
        <v>OE1</v>
      </c>
      <c r="B14" s="513" t="str">
        <f>'FC1. Perfil de pagos'!AQ55</f>
        <v>A1.1</v>
      </c>
      <c r="C14" s="514" t="str">
        <f>IFERROR(INDEX($C$139:$C$160,MATCH($B14,$A$139:$A$160,0)),"")</f>
        <v>Seleccionar los sitios y diseñar la colocalización</v>
      </c>
      <c r="D14" s="513">
        <f>IFERROR(INDEX($D$139:$D$160,MATCH($B14,$A$139:$A$160,0)),"")</f>
        <v>2</v>
      </c>
      <c r="E14" s="513" t="inlineStr">
        <is>
          <t>Equipos y software</t>
        </is>
      </c>
      <c r="F14" s="514" t="str">
        <f>'FC1. Perfil de pagos'!D55</f>
        <v>Sistema de geociencias para el mapeo diagnóstico: suscripciones plataforma SIG de nivel profesional</v>
      </c>
      <c r="G14" s="513">
        <f>I14-H14+1</f>
        <v>23</v>
      </c>
      <c r="H14" s="513">
        <f>'FC1. Perfil de pagos'!AR55</f>
        <v>2</v>
      </c>
      <c r="I14" s="513">
        <f>'FC1. Perfil de pagos'!AS55</f>
        <v>24</v>
      </c>
      <c r="J14" s="515">
        <f>X14</f>
        <v>43784532</v>
      </c>
      <c r="K14" s="515">
        <f>AK14</f>
        <v>47764944</v>
      </c>
      <c r="L14" s="515">
        <f>'FC1. Perfil de pagos'!H189</f>
        <v>0</v>
      </c>
      <c r="M14" s="515">
        <f>'FC1. Perfil de pagos'!I189</f>
        <v>3980412</v>
      </c>
      <c r="N14" s="515">
        <f>'FC1. Perfil de pagos'!J189</f>
        <v>3980412</v>
      </c>
      <c r="O14" s="515">
        <f>'FC1. Perfil de pagos'!K189</f>
        <v>3980412</v>
      </c>
      <c r="P14" s="515">
        <f>'FC1. Perfil de pagos'!L189</f>
        <v>3980412</v>
      </c>
      <c r="Q14" s="515">
        <f>'FC1. Perfil de pagos'!M189</f>
        <v>3980412</v>
      </c>
      <c r="R14" s="515">
        <f>'FC1. Perfil de pagos'!N189</f>
        <v>3980412</v>
      </c>
      <c r="S14" s="515">
        <f>'FC1. Perfil de pagos'!O189</f>
        <v>3980412</v>
      </c>
      <c r="T14" s="515">
        <f>'FC1. Perfil de pagos'!P189</f>
        <v>3980412</v>
      </c>
      <c r="U14" s="515">
        <f>'FC1. Perfil de pagos'!Q189</f>
        <v>3980412</v>
      </c>
      <c r="V14" s="515">
        <f>'FC1. Perfil de pagos'!R189</f>
        <v>3980412</v>
      </c>
      <c r="W14" s="515">
        <f>'FC1. Perfil de pagos'!S189</f>
        <v>3980412</v>
      </c>
      <c r="X14" s="515">
        <f>SUM(L14:W14)</f>
        <v>43784532</v>
      </c>
      <c r="Y14" s="515">
        <f>'FC1. Perfil de pagos'!T189</f>
        <v>3980412</v>
      </c>
      <c r="Z14" s="515">
        <f>'FC1. Perfil de pagos'!U189</f>
        <v>3980412</v>
      </c>
      <c r="AA14" s="515">
        <f>'FC1. Perfil de pagos'!V189</f>
        <v>3980412</v>
      </c>
      <c r="AB14" s="515">
        <f>'FC1. Perfil de pagos'!W189</f>
        <v>3980412</v>
      </c>
      <c r="AC14" s="515">
        <f>'FC1. Perfil de pagos'!X189</f>
        <v>3980412</v>
      </c>
      <c r="AD14" s="515">
        <f>'FC1. Perfil de pagos'!Y189</f>
        <v>3980412</v>
      </c>
      <c r="AE14" s="515">
        <f>'FC1. Perfil de pagos'!Z189</f>
        <v>3980412</v>
      </c>
      <c r="AF14" s="515">
        <f>'FC1. Perfil de pagos'!AA189</f>
        <v>3980412</v>
      </c>
      <c r="AG14" s="515">
        <f>'FC1. Perfil de pagos'!AB189</f>
        <v>3980412</v>
      </c>
      <c r="AH14" s="515">
        <f>'FC1. Perfil de pagos'!AC189</f>
        <v>3980412</v>
      </c>
      <c r="AI14" s="515">
        <f>'FC1. Perfil de pagos'!AD189</f>
        <v>3980412</v>
      </c>
      <c r="AJ14" s="515">
        <f>'FC1. Perfil de pagos'!AE189</f>
        <v>3980412</v>
      </c>
      <c r="AK14" s="515">
        <f>SUM(Y14:AJ14)</f>
        <v>47764944</v>
      </c>
      <c r="AL14" s="515">
        <f>X14+AK14</f>
        <v>91549476</v>
      </c>
      <c r="AM14" s="513" t="str">
        <f>IF(ABS(AL14-'02. Equipos y Software'!$H$30)&lt;1,"OK","ERROR")</f>
        <v>OK</v>
      </c>
    </row>
    <row r="15">
      <c r="A15" s="513" t="str">
        <f>IFERROR(INDEX($B$139:$B$160,MATCH($B15,$A$139:$A$160,0)),"")</f>
        <v>OE1</v>
      </c>
      <c r="B15" s="513" t="str">
        <f>'FC1. Perfil de pagos'!AQ56</f>
        <v>A1.1</v>
      </c>
      <c r="C15" s="514" t="str">
        <f>IFERROR(INDEX($C$139:$C$160,MATCH($B15,$A$139:$A$160,0)),"")</f>
        <v>Seleccionar los sitios y diseñar la colocalización</v>
      </c>
      <c r="D15" s="513">
        <f>IFERROR(INDEX($D$139:$D$160,MATCH($B15,$A$139:$A$160,0)),"")</f>
        <v>2</v>
      </c>
      <c r="E15" s="513" t="inlineStr">
        <is>
          <t>Equipos y software</t>
        </is>
      </c>
      <c r="F15" s="514" t="str">
        <f>'FC1. Perfil de pagos'!D56</f>
        <v>Sistema de geociencias para el mapeo diagnóstico: suscripción plataforma SIG de nivel profesional avanzado</v>
      </c>
      <c r="G15" s="513">
        <f>I15-H15+1</f>
        <v>23</v>
      </c>
      <c r="H15" s="513">
        <f>'FC1. Perfil de pagos'!AR56</f>
        <v>2</v>
      </c>
      <c r="I15" s="513">
        <f>'FC1. Perfil de pagos'!AS56</f>
        <v>24</v>
      </c>
      <c r="J15" s="515">
        <f>X15</f>
        <v>21820832</v>
      </c>
      <c r="K15" s="515">
        <f>AK15</f>
        <v>23804544</v>
      </c>
      <c r="L15" s="515">
        <f>'FC1. Perfil de pagos'!H190</f>
        <v>0</v>
      </c>
      <c r="M15" s="515">
        <f>'FC1. Perfil de pagos'!I190</f>
        <v>1983712</v>
      </c>
      <c r="N15" s="515">
        <f>'FC1. Perfil de pagos'!J190</f>
        <v>1983712</v>
      </c>
      <c r="O15" s="515">
        <f>'FC1. Perfil de pagos'!K190</f>
        <v>1983712</v>
      </c>
      <c r="P15" s="515">
        <f>'FC1. Perfil de pagos'!L190</f>
        <v>1983712</v>
      </c>
      <c r="Q15" s="515">
        <f>'FC1. Perfil de pagos'!M190</f>
        <v>1983712</v>
      </c>
      <c r="R15" s="515">
        <f>'FC1. Perfil de pagos'!N190</f>
        <v>1983712</v>
      </c>
      <c r="S15" s="515">
        <f>'FC1. Perfil de pagos'!O190</f>
        <v>1983712</v>
      </c>
      <c r="T15" s="515">
        <f>'FC1. Perfil de pagos'!P190</f>
        <v>1983712</v>
      </c>
      <c r="U15" s="515">
        <f>'FC1. Perfil de pagos'!Q190</f>
        <v>1983712</v>
      </c>
      <c r="V15" s="515">
        <f>'FC1. Perfil de pagos'!R190</f>
        <v>1983712</v>
      </c>
      <c r="W15" s="515">
        <f>'FC1. Perfil de pagos'!S190</f>
        <v>1983712</v>
      </c>
      <c r="X15" s="515">
        <f>SUM(L15:W15)</f>
        <v>21820832</v>
      </c>
      <c r="Y15" s="515">
        <f>'FC1. Perfil de pagos'!T190</f>
        <v>1983712</v>
      </c>
      <c r="Z15" s="515">
        <f>'FC1. Perfil de pagos'!U190</f>
        <v>1983712</v>
      </c>
      <c r="AA15" s="515">
        <f>'FC1. Perfil de pagos'!V190</f>
        <v>1983712</v>
      </c>
      <c r="AB15" s="515">
        <f>'FC1. Perfil de pagos'!W190</f>
        <v>1983712</v>
      </c>
      <c r="AC15" s="515">
        <f>'FC1. Perfil de pagos'!X190</f>
        <v>1983712</v>
      </c>
      <c r="AD15" s="515">
        <f>'FC1. Perfil de pagos'!Y190</f>
        <v>1983712</v>
      </c>
      <c r="AE15" s="515">
        <f>'FC1. Perfil de pagos'!Z190</f>
        <v>1983712</v>
      </c>
      <c r="AF15" s="515">
        <f>'FC1. Perfil de pagos'!AA190</f>
        <v>1983712</v>
      </c>
      <c r="AG15" s="515">
        <f>'FC1. Perfil de pagos'!AB190</f>
        <v>1983712</v>
      </c>
      <c r="AH15" s="515">
        <f>'FC1. Perfil de pagos'!AC190</f>
        <v>1983712</v>
      </c>
      <c r="AI15" s="515">
        <f>'FC1. Perfil de pagos'!AD190</f>
        <v>1983712</v>
      </c>
      <c r="AJ15" s="515">
        <f>'FC1. Perfil de pagos'!AE190</f>
        <v>1983712</v>
      </c>
      <c r="AK15" s="515">
        <f>SUM(Y15:AJ15)</f>
        <v>23804544</v>
      </c>
      <c r="AL15" s="515">
        <f>X15+AK15</f>
        <v>45625376</v>
      </c>
      <c r="AM15" s="513" t="str">
        <f>IF(ABS(AL15-'02. Equipos y Software'!$H$31)&lt;1,"OK","ERROR")</f>
        <v>OK</v>
      </c>
    </row>
    <row r="16">
      <c r="A16" s="513" t="str">
        <f>IFERROR(INDEX($B$139:$B$160,MATCH($B16,$A$139:$A$160,0)),"")</f>
        <v>OE1</v>
      </c>
      <c r="B16" s="513" t="str">
        <f>'FC1. Perfil de pagos'!AQ57</f>
        <v>A1.1</v>
      </c>
      <c r="C16" s="514" t="str">
        <f>IFERROR(INDEX($C$139:$C$160,MATCH($B16,$A$139:$A$160,0)),"")</f>
        <v>Seleccionar los sitios y diseñar la colocalización</v>
      </c>
      <c r="D16" s="513">
        <f>IFERROR(INDEX($D$139:$D$160,MATCH($B16,$A$139:$A$160,0)),"")</f>
        <v>2</v>
      </c>
      <c r="E16" s="513" t="inlineStr">
        <is>
          <t>Equipos y software</t>
        </is>
      </c>
      <c r="F16" s="514" t="str">
        <f>'FC1. Perfil de pagos'!D57</f>
        <v>Sistema de geociencias para el mapeo diagnóstico: complemento de geoestadística</v>
      </c>
      <c r="G16" s="513">
        <f>I16-H16+1</f>
        <v>23</v>
      </c>
      <c r="H16" s="513">
        <f>'FC1. Perfil de pagos'!AR57</f>
        <v>2</v>
      </c>
      <c r="I16" s="513">
        <f>'FC1. Perfil de pagos'!AS57</f>
        <v>24</v>
      </c>
      <c r="J16" s="515">
        <f>X16</f>
        <v>5133575.65217391</v>
      </c>
      <c r="K16" s="515">
        <f>AK16</f>
        <v>5600264.34782609</v>
      </c>
      <c r="L16" s="515">
        <f>'FC1. Perfil de pagos'!H191</f>
        <v>0</v>
      </c>
      <c r="M16" s="515">
        <f>'FC1. Perfil de pagos'!I191</f>
        <v>466688.695652174</v>
      </c>
      <c r="N16" s="515">
        <f>'FC1. Perfil de pagos'!J191</f>
        <v>466688.695652174</v>
      </c>
      <c r="O16" s="515">
        <f>'FC1. Perfil de pagos'!K191</f>
        <v>466688.695652174</v>
      </c>
      <c r="P16" s="515">
        <f>'FC1. Perfil de pagos'!L191</f>
        <v>466688.695652174</v>
      </c>
      <c r="Q16" s="515">
        <f>'FC1. Perfil de pagos'!M191</f>
        <v>466688.695652174</v>
      </c>
      <c r="R16" s="515">
        <f>'FC1. Perfil de pagos'!N191</f>
        <v>466688.695652174</v>
      </c>
      <c r="S16" s="515">
        <f>'FC1. Perfil de pagos'!O191</f>
        <v>466688.695652174</v>
      </c>
      <c r="T16" s="515">
        <f>'FC1. Perfil de pagos'!P191</f>
        <v>466688.695652174</v>
      </c>
      <c r="U16" s="515">
        <f>'FC1. Perfil de pagos'!Q191</f>
        <v>466688.695652174</v>
      </c>
      <c r="V16" s="515">
        <f>'FC1. Perfil de pagos'!R191</f>
        <v>466688.695652174</v>
      </c>
      <c r="W16" s="515">
        <f>'FC1. Perfil de pagos'!S191</f>
        <v>466688.695652174</v>
      </c>
      <c r="X16" s="515">
        <f>SUM(L16:W16)</f>
        <v>5133575.65217391</v>
      </c>
      <c r="Y16" s="515">
        <f>'FC1. Perfil de pagos'!T191</f>
        <v>466688.695652174</v>
      </c>
      <c r="Z16" s="515">
        <f>'FC1. Perfil de pagos'!U191</f>
        <v>466688.695652174</v>
      </c>
      <c r="AA16" s="515">
        <f>'FC1. Perfil de pagos'!V191</f>
        <v>466688.695652174</v>
      </c>
      <c r="AB16" s="515">
        <f>'FC1. Perfil de pagos'!W191</f>
        <v>466688.695652174</v>
      </c>
      <c r="AC16" s="515">
        <f>'FC1. Perfil de pagos'!X191</f>
        <v>466688.695652174</v>
      </c>
      <c r="AD16" s="515">
        <f>'FC1. Perfil de pagos'!Y191</f>
        <v>466688.695652174</v>
      </c>
      <c r="AE16" s="515">
        <f>'FC1. Perfil de pagos'!Z191</f>
        <v>466688.695652174</v>
      </c>
      <c r="AF16" s="515">
        <f>'FC1. Perfil de pagos'!AA191</f>
        <v>466688.695652174</v>
      </c>
      <c r="AG16" s="515">
        <f>'FC1. Perfil de pagos'!AB191</f>
        <v>466688.695652174</v>
      </c>
      <c r="AH16" s="515">
        <f>'FC1. Perfil de pagos'!AC191</f>
        <v>466688.695652174</v>
      </c>
      <c r="AI16" s="515">
        <f>'FC1. Perfil de pagos'!AD191</f>
        <v>466688.695652174</v>
      </c>
      <c r="AJ16" s="515">
        <f>'FC1. Perfil de pagos'!AE191</f>
        <v>466688.695652174</v>
      </c>
      <c r="AK16" s="515">
        <f>SUM(Y16:AJ16)</f>
        <v>5600264.34782609</v>
      </c>
      <c r="AL16" s="515">
        <f>X16+AK16</f>
        <v>10733840</v>
      </c>
      <c r="AM16" s="513" t="str">
        <f>IF(ABS(AL16-'02. Equipos y Software'!$H$32)&lt;1,"OK","ERROR")</f>
        <v>OK</v>
      </c>
    </row>
    <row r="17">
      <c r="A17" s="513" t="str">
        <f>IFERROR(INDEX($B$139:$B$160,MATCH($B17,$A$139:$A$160,0)),"")</f>
        <v>OE1</v>
      </c>
      <c r="B17" s="513" t="str">
        <f>'FC1. Perfil de pagos'!AQ104</f>
        <v>A1.1</v>
      </c>
      <c r="C17" s="514" t="str">
        <f>IFERROR(INDEX($C$139:$C$160,MATCH($B17,$A$139:$A$160,0)),"")</f>
        <v>Seleccionar los sitios y diseñar la colocalización</v>
      </c>
      <c r="D17" s="513">
        <f>IFERROR(INDEX($D$139:$D$160,MATCH($B17,$A$139:$A$160,0)),"")</f>
        <v>2</v>
      </c>
      <c r="E17" s="513" t="inlineStr">
        <is>
          <t>Protección del conocimiento y divulgación</t>
        </is>
      </c>
      <c r="F17" s="514" t="str">
        <f>'FC1. Perfil de pagos'!D104</f>
        <v>Asesoría jurídica en propiedad intelectual y libertad de operación</v>
      </c>
      <c r="G17" s="513">
        <f>I17-H17+1</f>
        <v>3</v>
      </c>
      <c r="H17" s="513">
        <f>'FC1. Perfil de pagos'!AR104</f>
        <v>2</v>
      </c>
      <c r="I17" s="513">
        <f>'FC1. Perfil de pagos'!AS104</f>
        <v>4</v>
      </c>
      <c r="J17" s="515">
        <f>X17</f>
        <v>107100000</v>
      </c>
      <c r="K17" s="515">
        <f>AK17</f>
        <v>0</v>
      </c>
      <c r="L17" s="515">
        <f>'FC1. Perfil de pagos'!H238</f>
        <v>0</v>
      </c>
      <c r="M17" s="515">
        <f>'FC1. Perfil de pagos'!I238</f>
        <v>35700000</v>
      </c>
      <c r="N17" s="515">
        <f>'FC1. Perfil de pagos'!J238</f>
        <v>35700000</v>
      </c>
      <c r="O17" s="515">
        <f>'FC1. Perfil de pagos'!K238</f>
        <v>35700000</v>
      </c>
      <c r="P17" s="515">
        <f>'FC1. Perfil de pagos'!L238</f>
        <v>0</v>
      </c>
      <c r="Q17" s="515">
        <f>'FC1. Perfil de pagos'!M238</f>
        <v>0</v>
      </c>
      <c r="R17" s="515">
        <f>'FC1. Perfil de pagos'!N238</f>
        <v>0</v>
      </c>
      <c r="S17" s="515">
        <f>'FC1. Perfil de pagos'!O238</f>
        <v>0</v>
      </c>
      <c r="T17" s="515">
        <f>'FC1. Perfil de pagos'!P238</f>
        <v>0</v>
      </c>
      <c r="U17" s="515">
        <f>'FC1. Perfil de pagos'!Q238</f>
        <v>0</v>
      </c>
      <c r="V17" s="515">
        <f>'FC1. Perfil de pagos'!R238</f>
        <v>0</v>
      </c>
      <c r="W17" s="515">
        <f>'FC1. Perfil de pagos'!S238</f>
        <v>0</v>
      </c>
      <c r="X17" s="515">
        <f>SUM(L17:W17)</f>
        <v>107100000</v>
      </c>
      <c r="Y17" s="515">
        <f>'FC1. Perfil de pagos'!T238</f>
        <v>0</v>
      </c>
      <c r="Z17" s="515">
        <f>'FC1. Perfil de pagos'!U238</f>
        <v>0</v>
      </c>
      <c r="AA17" s="515">
        <f>'FC1. Perfil de pagos'!V238</f>
        <v>0</v>
      </c>
      <c r="AB17" s="515">
        <f>'FC1. Perfil de pagos'!W238</f>
        <v>0</v>
      </c>
      <c r="AC17" s="515">
        <f>'FC1. Perfil de pagos'!X238</f>
        <v>0</v>
      </c>
      <c r="AD17" s="515">
        <f>'FC1. Perfil de pagos'!Y238</f>
        <v>0</v>
      </c>
      <c r="AE17" s="515">
        <f>'FC1. Perfil de pagos'!Z238</f>
        <v>0</v>
      </c>
      <c r="AF17" s="515">
        <f>'FC1. Perfil de pagos'!AA238</f>
        <v>0</v>
      </c>
      <c r="AG17" s="515">
        <f>'FC1. Perfil de pagos'!AB238</f>
        <v>0</v>
      </c>
      <c r="AH17" s="515">
        <f>'FC1. Perfil de pagos'!AC238</f>
        <v>0</v>
      </c>
      <c r="AI17" s="515">
        <f>'FC1. Perfil de pagos'!AD238</f>
        <v>0</v>
      </c>
      <c r="AJ17" s="515">
        <f>'FC1. Perfil de pagos'!AE238</f>
        <v>0</v>
      </c>
      <c r="AK17" s="515">
        <f>SUM(Y17:AJ17)</f>
        <v>0</v>
      </c>
      <c r="AL17" s="515">
        <f>X17+AK17</f>
        <v>107100000</v>
      </c>
      <c r="AM17" s="513" t="str">
        <f>IF(ABS(AL17-'06.Protección conocimiento y Di'!$G$11)&lt;1,"OK","ERROR")</f>
        <v>OK</v>
      </c>
    </row>
    <row r="18">
      <c r="A18" s="513" t="str">
        <f>IFERROR(INDEX($B$139:$B$160,MATCH($B18,$A$139:$A$160,0)),"")</f>
        <v>OE1</v>
      </c>
      <c r="B18" s="513" t="str">
        <f>'FC1. Perfil de pagos'!AQ36</f>
        <v>A1.2</v>
      </c>
      <c r="C18" s="514" t="str">
        <f>IFERROR(INDEX($C$139:$C$160,MATCH($B18,$A$139:$A$160,0)),"")</f>
        <v>Adquirir y caracterizar el lote 1 de nodos y las referencias</v>
      </c>
      <c r="D18" s="513">
        <f>IFERROR(INDEX($D$139:$D$160,MATCH($B18,$A$139:$A$160,0)),"")</f>
        <v>3</v>
      </c>
      <c r="E18" s="513" t="inlineStr">
        <is>
          <t>Equipos y software</t>
        </is>
      </c>
      <c r="F18" s="514" t="str">
        <f>'FC1. Perfil de pagos'!D36</f>
        <v>Nodo IoT de medición de PM2,5 y PM10 con comunicación de baja potencia</v>
      </c>
      <c r="G18" s="513">
        <f>I18-H18+1</f>
        <v>16</v>
      </c>
      <c r="H18" s="513">
        <f>'FC1. Perfil de pagos'!AR36</f>
        <v>4</v>
      </c>
      <c r="I18" s="513">
        <f>'FC1. Perfil de pagos'!AS36</f>
        <v>19</v>
      </c>
      <c r="J18" s="515">
        <f>X18</f>
        <v>578982600</v>
      </c>
      <c r="K18" s="515">
        <f>AK18</f>
        <v>1350959400</v>
      </c>
      <c r="L18" s="515">
        <f>'FC1. Perfil de pagos'!H170</f>
        <v>0</v>
      </c>
      <c r="M18" s="515">
        <f>'FC1. Perfil de pagos'!I170</f>
        <v>0</v>
      </c>
      <c r="N18" s="515">
        <f>'FC1. Perfil de pagos'!J170</f>
        <v>0</v>
      </c>
      <c r="O18" s="515">
        <f>'FC1. Perfil de pagos'!K170</f>
        <v>0</v>
      </c>
      <c r="P18" s="515">
        <f>'FC1. Perfil de pagos'!L170</f>
        <v>578982600</v>
      </c>
      <c r="Q18" s="515">
        <f>'FC1. Perfil de pagos'!M170</f>
        <v>0</v>
      </c>
      <c r="R18" s="515">
        <f>'FC1. Perfil de pagos'!N170</f>
        <v>0</v>
      </c>
      <c r="S18" s="515">
        <f>'FC1. Perfil de pagos'!O170</f>
        <v>0</v>
      </c>
      <c r="T18" s="515">
        <f>'FC1. Perfil de pagos'!P170</f>
        <v>0</v>
      </c>
      <c r="U18" s="515">
        <f>'FC1. Perfil de pagos'!Q170</f>
        <v>0</v>
      </c>
      <c r="V18" s="515">
        <f>'FC1. Perfil de pagos'!R170</f>
        <v>0</v>
      </c>
      <c r="W18" s="515">
        <f>'FC1. Perfil de pagos'!S170</f>
        <v>0</v>
      </c>
      <c r="X18" s="515">
        <f>SUM(L18:W18)</f>
        <v>578982600</v>
      </c>
      <c r="Y18" s="515">
        <f>'FC1. Perfil de pagos'!T170</f>
        <v>771976800</v>
      </c>
      <c r="Z18" s="515">
        <f>'FC1. Perfil de pagos'!U170</f>
        <v>0</v>
      </c>
      <c r="AA18" s="515">
        <f>'FC1. Perfil de pagos'!V170</f>
        <v>0</v>
      </c>
      <c r="AB18" s="515">
        <f>'FC1. Perfil de pagos'!W170</f>
        <v>0</v>
      </c>
      <c r="AC18" s="515">
        <f>'FC1. Perfil de pagos'!X170</f>
        <v>0</v>
      </c>
      <c r="AD18" s="515">
        <f>'FC1. Perfil de pagos'!Y170</f>
        <v>578982600</v>
      </c>
      <c r="AE18" s="515">
        <f>'FC1. Perfil de pagos'!Z170</f>
        <v>0</v>
      </c>
      <c r="AF18" s="515">
        <f>'FC1. Perfil de pagos'!AA170</f>
        <v>0</v>
      </c>
      <c r="AG18" s="515">
        <f>'FC1. Perfil de pagos'!AB170</f>
        <v>0</v>
      </c>
      <c r="AH18" s="515">
        <f>'FC1. Perfil de pagos'!AC170</f>
        <v>0</v>
      </c>
      <c r="AI18" s="515">
        <f>'FC1. Perfil de pagos'!AD170</f>
        <v>0</v>
      </c>
      <c r="AJ18" s="515">
        <f>'FC1. Perfil de pagos'!AE170</f>
        <v>0</v>
      </c>
      <c r="AK18" s="515">
        <f>SUM(Y18:AJ18)</f>
        <v>1350959400</v>
      </c>
      <c r="AL18" s="515">
        <f>X18+AK18</f>
        <v>1929942000</v>
      </c>
      <c r="AM18" s="513" t="str">
        <f>IF(ABS(AL18-'02. Equipos y Software'!$H$11)&lt;1,"OK","ERROR")</f>
        <v>OK</v>
      </c>
    </row>
    <row r="19">
      <c r="A19" s="513" t="str">
        <f>IFERROR(INDEX($B$139:$B$160,MATCH($B19,$A$139:$A$160,0)),"")</f>
        <v>OE1</v>
      </c>
      <c r="B19" s="513" t="str">
        <f>'FC1. Perfil de pagos'!AQ37</f>
        <v>A1.2</v>
      </c>
      <c r="C19" s="514" t="str">
        <f>IFERROR(INDEX($C$139:$C$160,MATCH($B19,$A$139:$A$160,0)),"")</f>
        <v>Adquirir y caracterizar el lote 1 de nodos y las referencias</v>
      </c>
      <c r="D19" s="513">
        <f>IFERROR(INDEX($D$139:$D$160,MATCH($B19,$A$139:$A$160,0)),"")</f>
        <v>3</v>
      </c>
      <c r="E19" s="513" t="inlineStr">
        <is>
          <t>Equipos y software</t>
        </is>
      </c>
      <c r="F19" s="514" t="str">
        <f>'FC1. Perfil de pagos'!D37</f>
        <v>Cabezal óptico de partículas (repuesto y reposición)</v>
      </c>
      <c r="G19" s="513">
        <f>I19-H19+1</f>
        <v>16</v>
      </c>
      <c r="H19" s="513">
        <f>'FC1. Perfil de pagos'!AR37</f>
        <v>4</v>
      </c>
      <c r="I19" s="513">
        <f>'FC1. Perfil de pagos'!AS37</f>
        <v>19</v>
      </c>
      <c r="J19" s="515">
        <f>X19</f>
        <v>54000000</v>
      </c>
      <c r="K19" s="515">
        <f>AK19</f>
        <v>126000000</v>
      </c>
      <c r="L19" s="515">
        <f>'FC1. Perfil de pagos'!H171</f>
        <v>0</v>
      </c>
      <c r="M19" s="515">
        <f>'FC1. Perfil de pagos'!I171</f>
        <v>0</v>
      </c>
      <c r="N19" s="515">
        <f>'FC1. Perfil de pagos'!J171</f>
        <v>0</v>
      </c>
      <c r="O19" s="515">
        <f>'FC1. Perfil de pagos'!K171</f>
        <v>0</v>
      </c>
      <c r="P19" s="515">
        <f>'FC1. Perfil de pagos'!L171</f>
        <v>54000000</v>
      </c>
      <c r="Q19" s="515">
        <f>'FC1. Perfil de pagos'!M171</f>
        <v>0</v>
      </c>
      <c r="R19" s="515">
        <f>'FC1. Perfil de pagos'!N171</f>
        <v>0</v>
      </c>
      <c r="S19" s="515">
        <f>'FC1. Perfil de pagos'!O171</f>
        <v>0</v>
      </c>
      <c r="T19" s="515">
        <f>'FC1. Perfil de pagos'!P171</f>
        <v>0</v>
      </c>
      <c r="U19" s="515">
        <f>'FC1. Perfil de pagos'!Q171</f>
        <v>0</v>
      </c>
      <c r="V19" s="515">
        <f>'FC1. Perfil de pagos'!R171</f>
        <v>0</v>
      </c>
      <c r="W19" s="515">
        <f>'FC1. Perfil de pagos'!S171</f>
        <v>0</v>
      </c>
      <c r="X19" s="515">
        <f>SUM(L19:W19)</f>
        <v>54000000</v>
      </c>
      <c r="Y19" s="515">
        <f>'FC1. Perfil de pagos'!T171</f>
        <v>72000000</v>
      </c>
      <c r="Z19" s="515">
        <f>'FC1. Perfil de pagos'!U171</f>
        <v>0</v>
      </c>
      <c r="AA19" s="515">
        <f>'FC1. Perfil de pagos'!V171</f>
        <v>0</v>
      </c>
      <c r="AB19" s="515">
        <f>'FC1. Perfil de pagos'!W171</f>
        <v>0</v>
      </c>
      <c r="AC19" s="515">
        <f>'FC1. Perfil de pagos'!X171</f>
        <v>0</v>
      </c>
      <c r="AD19" s="515">
        <f>'FC1. Perfil de pagos'!Y171</f>
        <v>54000000</v>
      </c>
      <c r="AE19" s="515">
        <f>'FC1. Perfil de pagos'!Z171</f>
        <v>0</v>
      </c>
      <c r="AF19" s="515">
        <f>'FC1. Perfil de pagos'!AA171</f>
        <v>0</v>
      </c>
      <c r="AG19" s="515">
        <f>'FC1. Perfil de pagos'!AB171</f>
        <v>0</v>
      </c>
      <c r="AH19" s="515">
        <f>'FC1. Perfil de pagos'!AC171</f>
        <v>0</v>
      </c>
      <c r="AI19" s="515">
        <f>'FC1. Perfil de pagos'!AD171</f>
        <v>0</v>
      </c>
      <c r="AJ19" s="515">
        <f>'FC1. Perfil de pagos'!AE171</f>
        <v>0</v>
      </c>
      <c r="AK19" s="515">
        <f>SUM(Y19:AJ19)</f>
        <v>126000000</v>
      </c>
      <c r="AL19" s="515">
        <f>X19+AK19</f>
        <v>180000000</v>
      </c>
      <c r="AM19" s="513" t="str">
        <f>IF(ABS(AL19-'02. Equipos y Software'!$H$12)&lt;1,"OK","ERROR")</f>
        <v>OK</v>
      </c>
    </row>
    <row r="20">
      <c r="A20" s="513" t="str">
        <f>IFERROR(INDEX($B$139:$B$160,MATCH($B20,$A$139:$A$160,0)),"")</f>
        <v>OE1</v>
      </c>
      <c r="B20" s="513" t="str">
        <f>'FC1. Perfil de pagos'!AQ38</f>
        <v>A1.2</v>
      </c>
      <c r="C20" s="514" t="str">
        <f>IFERROR(INDEX($C$139:$C$160,MATCH($B20,$A$139:$A$160,0)),"")</f>
        <v>Adquirir y caracterizar el lote 1 de nodos y las referencias</v>
      </c>
      <c r="D20" s="513">
        <f>IFERROR(INDEX($D$139:$D$160,MATCH($B20,$A$139:$A$160,0)),"")</f>
        <v>3</v>
      </c>
      <c r="E20" s="513" t="inlineStr">
        <is>
          <t>Equipos y software</t>
        </is>
      </c>
      <c r="F20" s="514" t="str">
        <f>'FC1. Perfil de pagos'!D38</f>
        <v>Conjunto de monitores de referencia de PM2,5 y PM10 (gravimétrico, beta y óptico)</v>
      </c>
      <c r="G20" s="513">
        <f>I20-H20+1</f>
        <v>3</v>
      </c>
      <c r="H20" s="513">
        <f>'FC1. Perfil de pagos'!AR38</f>
        <v>4</v>
      </c>
      <c r="I20" s="513">
        <f>'FC1. Perfil de pagos'!AS38</f>
        <v>6</v>
      </c>
      <c r="J20" s="515">
        <f>X20</f>
        <v>772909266</v>
      </c>
      <c r="K20" s="515">
        <f>AK20</f>
        <v>0</v>
      </c>
      <c r="L20" s="515">
        <f>'FC1. Perfil de pagos'!H172</f>
        <v>0</v>
      </c>
      <c r="M20" s="515">
        <f>'FC1. Perfil de pagos'!I172</f>
        <v>0</v>
      </c>
      <c r="N20" s="515">
        <f>'FC1. Perfil de pagos'!J172</f>
        <v>0</v>
      </c>
      <c r="O20" s="515">
        <f>'FC1. Perfil de pagos'!K172</f>
        <v>257636422</v>
      </c>
      <c r="P20" s="515">
        <f>'FC1. Perfil de pagos'!L172</f>
        <v>257636422</v>
      </c>
      <c r="Q20" s="515">
        <f>'FC1. Perfil de pagos'!M172</f>
        <v>257636422</v>
      </c>
      <c r="R20" s="515">
        <f>'FC1. Perfil de pagos'!N172</f>
        <v>0</v>
      </c>
      <c r="S20" s="515">
        <f>'FC1. Perfil de pagos'!O172</f>
        <v>0</v>
      </c>
      <c r="T20" s="515">
        <f>'FC1. Perfil de pagos'!P172</f>
        <v>0</v>
      </c>
      <c r="U20" s="515">
        <f>'FC1. Perfil de pagos'!Q172</f>
        <v>0</v>
      </c>
      <c r="V20" s="515">
        <f>'FC1. Perfil de pagos'!R172</f>
        <v>0</v>
      </c>
      <c r="W20" s="515">
        <f>'FC1. Perfil de pagos'!S172</f>
        <v>0</v>
      </c>
      <c r="X20" s="515">
        <f>SUM(L20:W20)</f>
        <v>772909266</v>
      </c>
      <c r="Y20" s="515">
        <f>'FC1. Perfil de pagos'!T172</f>
        <v>0</v>
      </c>
      <c r="Z20" s="515">
        <f>'FC1. Perfil de pagos'!U172</f>
        <v>0</v>
      </c>
      <c r="AA20" s="515">
        <f>'FC1. Perfil de pagos'!V172</f>
        <v>0</v>
      </c>
      <c r="AB20" s="515">
        <f>'FC1. Perfil de pagos'!W172</f>
        <v>0</v>
      </c>
      <c r="AC20" s="515">
        <f>'FC1. Perfil de pagos'!X172</f>
        <v>0</v>
      </c>
      <c r="AD20" s="515">
        <f>'FC1. Perfil de pagos'!Y172</f>
        <v>0</v>
      </c>
      <c r="AE20" s="515">
        <f>'FC1. Perfil de pagos'!Z172</f>
        <v>0</v>
      </c>
      <c r="AF20" s="515">
        <f>'FC1. Perfil de pagos'!AA172</f>
        <v>0</v>
      </c>
      <c r="AG20" s="515">
        <f>'FC1. Perfil de pagos'!AB172</f>
        <v>0</v>
      </c>
      <c r="AH20" s="515">
        <f>'FC1. Perfil de pagos'!AC172</f>
        <v>0</v>
      </c>
      <c r="AI20" s="515">
        <f>'FC1. Perfil de pagos'!AD172</f>
        <v>0</v>
      </c>
      <c r="AJ20" s="515">
        <f>'FC1. Perfil de pagos'!AE172</f>
        <v>0</v>
      </c>
      <c r="AK20" s="515">
        <f>SUM(Y20:AJ20)</f>
        <v>0</v>
      </c>
      <c r="AL20" s="515">
        <f>X20+AK20</f>
        <v>772909266</v>
      </c>
      <c r="AM20" s="513" t="str">
        <f>IF(ABS(AL20-'02. Equipos y Software'!$H$13)&lt;1,"OK","ERROR")</f>
        <v>OK</v>
      </c>
    </row>
    <row r="21">
      <c r="A21" s="513" t="str">
        <f>IFERROR(INDEX($B$139:$B$160,MATCH($B21,$A$139:$A$160,0)),"")</f>
        <v>OE1</v>
      </c>
      <c r="B21" s="513" t="str">
        <f>'FC1. Perfil de pagos'!AQ39</f>
        <v>A1.2</v>
      </c>
      <c r="C21" s="514" t="str">
        <f>IFERROR(INDEX($C$139:$C$160,MATCH($B21,$A$139:$A$160,0)),"")</f>
        <v>Adquirir y caracterizar el lote 1 de nodos y las referencias</v>
      </c>
      <c r="D21" s="513">
        <f>IFERROR(INDEX($D$139:$D$160,MATCH($B21,$A$139:$A$160,0)),"")</f>
        <v>3</v>
      </c>
      <c r="E21" s="513" t="inlineStr">
        <is>
          <t>Equipos y software</t>
        </is>
      </c>
      <c r="F21" s="514" t="str">
        <f>'FC1. Perfil de pagos'!D39</f>
        <v>Gateway LoRaWAN con energía solar y respaldo</v>
      </c>
      <c r="G21" s="513">
        <f>I21-H21+1</f>
        <v>16</v>
      </c>
      <c r="H21" s="513">
        <f>'FC1. Perfil de pagos'!AR39</f>
        <v>4</v>
      </c>
      <c r="I21" s="513">
        <f>'FC1. Perfil de pagos'!AS39</f>
        <v>19</v>
      </c>
      <c r="J21" s="515">
        <f>X21</f>
        <v>19809216</v>
      </c>
      <c r="K21" s="515">
        <f>AK21</f>
        <v>34666128</v>
      </c>
      <c r="L21" s="515">
        <f>'FC1. Perfil de pagos'!H173</f>
        <v>0</v>
      </c>
      <c r="M21" s="515">
        <f>'FC1. Perfil de pagos'!I173</f>
        <v>0</v>
      </c>
      <c r="N21" s="515">
        <f>'FC1. Perfil de pagos'!J173</f>
        <v>0</v>
      </c>
      <c r="O21" s="515">
        <f>'FC1. Perfil de pagos'!K173</f>
        <v>0</v>
      </c>
      <c r="P21" s="515">
        <f>'FC1. Perfil de pagos'!L173</f>
        <v>19809216</v>
      </c>
      <c r="Q21" s="515">
        <f>'FC1. Perfil de pagos'!M173</f>
        <v>0</v>
      </c>
      <c r="R21" s="515">
        <f>'FC1. Perfil de pagos'!N173</f>
        <v>0</v>
      </c>
      <c r="S21" s="515">
        <f>'FC1. Perfil de pagos'!O173</f>
        <v>0</v>
      </c>
      <c r="T21" s="515">
        <f>'FC1. Perfil de pagos'!P173</f>
        <v>0</v>
      </c>
      <c r="U21" s="515">
        <f>'FC1. Perfil de pagos'!Q173</f>
        <v>0</v>
      </c>
      <c r="V21" s="515">
        <f>'FC1. Perfil de pagos'!R173</f>
        <v>0</v>
      </c>
      <c r="W21" s="515">
        <f>'FC1. Perfil de pagos'!S173</f>
        <v>0</v>
      </c>
      <c r="X21" s="515">
        <f>SUM(L21:W21)</f>
        <v>19809216</v>
      </c>
      <c r="Y21" s="515">
        <f>'FC1. Perfil de pagos'!T173</f>
        <v>19809216</v>
      </c>
      <c r="Z21" s="515">
        <f>'FC1. Perfil de pagos'!U173</f>
        <v>0</v>
      </c>
      <c r="AA21" s="515">
        <f>'FC1. Perfil de pagos'!V173</f>
        <v>0</v>
      </c>
      <c r="AB21" s="515">
        <f>'FC1. Perfil de pagos'!W173</f>
        <v>0</v>
      </c>
      <c r="AC21" s="515">
        <f>'FC1. Perfil de pagos'!X173</f>
        <v>0</v>
      </c>
      <c r="AD21" s="515">
        <f>'FC1. Perfil de pagos'!Y173</f>
        <v>14856912</v>
      </c>
      <c r="AE21" s="515">
        <f>'FC1. Perfil de pagos'!Z173</f>
        <v>0</v>
      </c>
      <c r="AF21" s="515">
        <f>'FC1. Perfil de pagos'!AA173</f>
        <v>0</v>
      </c>
      <c r="AG21" s="515">
        <f>'FC1. Perfil de pagos'!AB173</f>
        <v>0</v>
      </c>
      <c r="AH21" s="515">
        <f>'FC1. Perfil de pagos'!AC173</f>
        <v>0</v>
      </c>
      <c r="AI21" s="515">
        <f>'FC1. Perfil de pagos'!AD173</f>
        <v>0</v>
      </c>
      <c r="AJ21" s="515">
        <f>'FC1. Perfil de pagos'!AE173</f>
        <v>0</v>
      </c>
      <c r="AK21" s="515">
        <f>SUM(Y21:AJ21)</f>
        <v>34666128</v>
      </c>
      <c r="AL21" s="515">
        <f>X21+AK21</f>
        <v>54475344</v>
      </c>
      <c r="AM21" s="513" t="str">
        <f>IF(ABS(AL21-'02. Equipos y Software'!$H$14)&lt;1,"OK","ERROR")</f>
        <v>OK</v>
      </c>
    </row>
    <row r="22">
      <c r="A22" s="513" t="str">
        <f>IFERROR(INDEX($B$139:$B$160,MATCH($B22,$A$139:$A$160,0)),"")</f>
        <v>OE1</v>
      </c>
      <c r="B22" s="513" t="str">
        <f>'FC1. Perfil de pagos'!AQ40</f>
        <v>A1.2</v>
      </c>
      <c r="C22" s="514" t="str">
        <f>IFERROR(INDEX($C$139:$C$160,MATCH($B22,$A$139:$A$160,0)),"")</f>
        <v>Adquirir y caracterizar el lote 1 de nodos y las referencias</v>
      </c>
      <c r="D22" s="513">
        <f>IFERROR(INDEX($D$139:$D$160,MATCH($B22,$A$139:$A$160,0)),"")</f>
        <v>3</v>
      </c>
      <c r="E22" s="513" t="inlineStr">
        <is>
          <t>Equipos y software</t>
        </is>
      </c>
      <c r="F22" s="514" t="str">
        <f>'FC1. Perfil de pagos'!D40</f>
        <v>Kit de energía solar y batería para nodos</v>
      </c>
      <c r="G22" s="513">
        <f>I22-H22+1</f>
        <v>16</v>
      </c>
      <c r="H22" s="513">
        <f>'FC1. Perfil de pagos'!AR40</f>
        <v>4</v>
      </c>
      <c r="I22" s="513">
        <f>'FC1. Perfil de pagos'!AS40</f>
        <v>19</v>
      </c>
      <c r="J22" s="515">
        <f>X22</f>
        <v>23400000</v>
      </c>
      <c r="K22" s="515">
        <f>AK22</f>
        <v>54600000</v>
      </c>
      <c r="L22" s="515">
        <f>'FC1. Perfil de pagos'!H174</f>
        <v>0</v>
      </c>
      <c r="M22" s="515">
        <f>'FC1. Perfil de pagos'!I174</f>
        <v>0</v>
      </c>
      <c r="N22" s="515">
        <f>'FC1. Perfil de pagos'!J174</f>
        <v>0</v>
      </c>
      <c r="O22" s="515">
        <f>'FC1. Perfil de pagos'!K174</f>
        <v>0</v>
      </c>
      <c r="P22" s="515">
        <f>'FC1. Perfil de pagos'!L174</f>
        <v>23400000</v>
      </c>
      <c r="Q22" s="515">
        <f>'FC1. Perfil de pagos'!M174</f>
        <v>0</v>
      </c>
      <c r="R22" s="515">
        <f>'FC1. Perfil de pagos'!N174</f>
        <v>0</v>
      </c>
      <c r="S22" s="515">
        <f>'FC1. Perfil de pagos'!O174</f>
        <v>0</v>
      </c>
      <c r="T22" s="515">
        <f>'FC1. Perfil de pagos'!P174</f>
        <v>0</v>
      </c>
      <c r="U22" s="515">
        <f>'FC1. Perfil de pagos'!Q174</f>
        <v>0</v>
      </c>
      <c r="V22" s="515">
        <f>'FC1. Perfil de pagos'!R174</f>
        <v>0</v>
      </c>
      <c r="W22" s="515">
        <f>'FC1. Perfil de pagos'!S174</f>
        <v>0</v>
      </c>
      <c r="X22" s="515">
        <f>SUM(L22:W22)</f>
        <v>23400000</v>
      </c>
      <c r="Y22" s="515">
        <f>'FC1. Perfil de pagos'!T174</f>
        <v>31200000</v>
      </c>
      <c r="Z22" s="515">
        <f>'FC1. Perfil de pagos'!U174</f>
        <v>0</v>
      </c>
      <c r="AA22" s="515">
        <f>'FC1. Perfil de pagos'!V174</f>
        <v>0</v>
      </c>
      <c r="AB22" s="515">
        <f>'FC1. Perfil de pagos'!W174</f>
        <v>0</v>
      </c>
      <c r="AC22" s="515">
        <f>'FC1. Perfil de pagos'!X174</f>
        <v>0</v>
      </c>
      <c r="AD22" s="515">
        <f>'FC1. Perfil de pagos'!Y174</f>
        <v>23400000</v>
      </c>
      <c r="AE22" s="515">
        <f>'FC1. Perfil de pagos'!Z174</f>
        <v>0</v>
      </c>
      <c r="AF22" s="515">
        <f>'FC1. Perfil de pagos'!AA174</f>
        <v>0</v>
      </c>
      <c r="AG22" s="515">
        <f>'FC1. Perfil de pagos'!AB174</f>
        <v>0</v>
      </c>
      <c r="AH22" s="515">
        <f>'FC1. Perfil de pagos'!AC174</f>
        <v>0</v>
      </c>
      <c r="AI22" s="515">
        <f>'FC1. Perfil de pagos'!AD174</f>
        <v>0</v>
      </c>
      <c r="AJ22" s="515">
        <f>'FC1. Perfil de pagos'!AE174</f>
        <v>0</v>
      </c>
      <c r="AK22" s="515">
        <f>SUM(Y22:AJ22)</f>
        <v>54600000</v>
      </c>
      <c r="AL22" s="515">
        <f>X22+AK22</f>
        <v>78000000</v>
      </c>
      <c r="AM22" s="513" t="str">
        <f>IF(ABS(AL22-'02. Equipos y Software'!$H$15)&lt;1,"OK","ERROR")</f>
        <v>OK</v>
      </c>
    </row>
    <row r="23">
      <c r="A23" s="513" t="str">
        <f>IFERROR(INDEX($B$139:$B$160,MATCH($B23,$A$139:$A$160,0)),"")</f>
        <v>OE1</v>
      </c>
      <c r="B23" s="513" t="str">
        <f>'FC1. Perfil de pagos'!AQ42</f>
        <v>A1.2</v>
      </c>
      <c r="C23" s="514" t="str">
        <f>IFERROR(INDEX($C$139:$C$160,MATCH($B23,$A$139:$A$160,0)),"")</f>
        <v>Adquirir y caracterizar el lote 1 de nodos y las referencias</v>
      </c>
      <c r="D23" s="513">
        <f>IFERROR(INDEX($D$139:$D$160,MATCH($B23,$A$139:$A$160,0)),"")</f>
        <v>3</v>
      </c>
      <c r="E23" s="513" t="inlineStr">
        <is>
          <t>Equipos y software</t>
        </is>
      </c>
      <c r="F23" s="514" t="str">
        <f>'FC1. Perfil de pagos'!D42</f>
        <v>Banco de calibración de partículas: impactador eléctrico y generadores de aerosol</v>
      </c>
      <c r="G23" s="513">
        <f>I23-H23+1</f>
        <v>3</v>
      </c>
      <c r="H23" s="513">
        <f>'FC1. Perfil de pagos'!AR42</f>
        <v>4</v>
      </c>
      <c r="I23" s="513">
        <f>'FC1. Perfil de pagos'!AS42</f>
        <v>6</v>
      </c>
      <c r="J23" s="515">
        <f>X23</f>
        <v>1219650407</v>
      </c>
      <c r="K23" s="515">
        <f>AK23</f>
        <v>0</v>
      </c>
      <c r="L23" s="515">
        <f>'FC1. Perfil de pagos'!H176</f>
        <v>0</v>
      </c>
      <c r="M23" s="515">
        <f>'FC1. Perfil de pagos'!I176</f>
        <v>0</v>
      </c>
      <c r="N23" s="515">
        <f>'FC1. Perfil de pagos'!J176</f>
        <v>0</v>
      </c>
      <c r="O23" s="515">
        <f>'FC1. Perfil de pagos'!K176</f>
        <v>406550135.666667</v>
      </c>
      <c r="P23" s="515">
        <f>'FC1. Perfil de pagos'!L176</f>
        <v>406550135.666667</v>
      </c>
      <c r="Q23" s="515">
        <f>'FC1. Perfil de pagos'!M176</f>
        <v>406550135.666667</v>
      </c>
      <c r="R23" s="515">
        <f>'FC1. Perfil de pagos'!N176</f>
        <v>0</v>
      </c>
      <c r="S23" s="515">
        <f>'FC1. Perfil de pagos'!O176</f>
        <v>0</v>
      </c>
      <c r="T23" s="515">
        <f>'FC1. Perfil de pagos'!P176</f>
        <v>0</v>
      </c>
      <c r="U23" s="515">
        <f>'FC1. Perfil de pagos'!Q176</f>
        <v>0</v>
      </c>
      <c r="V23" s="515">
        <f>'FC1. Perfil de pagos'!R176</f>
        <v>0</v>
      </c>
      <c r="W23" s="515">
        <f>'FC1. Perfil de pagos'!S176</f>
        <v>0</v>
      </c>
      <c r="X23" s="515">
        <f>SUM(L23:W23)</f>
        <v>1219650407</v>
      </c>
      <c r="Y23" s="515">
        <f>'FC1. Perfil de pagos'!T176</f>
        <v>0</v>
      </c>
      <c r="Z23" s="515">
        <f>'FC1. Perfil de pagos'!U176</f>
        <v>0</v>
      </c>
      <c r="AA23" s="515">
        <f>'FC1. Perfil de pagos'!V176</f>
        <v>0</v>
      </c>
      <c r="AB23" s="515">
        <f>'FC1. Perfil de pagos'!W176</f>
        <v>0</v>
      </c>
      <c r="AC23" s="515">
        <f>'FC1. Perfil de pagos'!X176</f>
        <v>0</v>
      </c>
      <c r="AD23" s="515">
        <f>'FC1. Perfil de pagos'!Y176</f>
        <v>0</v>
      </c>
      <c r="AE23" s="515">
        <f>'FC1. Perfil de pagos'!Z176</f>
        <v>0</v>
      </c>
      <c r="AF23" s="515">
        <f>'FC1. Perfil de pagos'!AA176</f>
        <v>0</v>
      </c>
      <c r="AG23" s="515">
        <f>'FC1. Perfil de pagos'!AB176</f>
        <v>0</v>
      </c>
      <c r="AH23" s="515">
        <f>'FC1. Perfil de pagos'!AC176</f>
        <v>0</v>
      </c>
      <c r="AI23" s="515">
        <f>'FC1. Perfil de pagos'!AD176</f>
        <v>0</v>
      </c>
      <c r="AJ23" s="515">
        <f>'FC1. Perfil de pagos'!AE176</f>
        <v>0</v>
      </c>
      <c r="AK23" s="515">
        <f>SUM(Y23:AJ23)</f>
        <v>0</v>
      </c>
      <c r="AL23" s="515">
        <f>X23+AK23</f>
        <v>1219650407</v>
      </c>
      <c r="AM23" s="513" t="str">
        <f>IF(ABS(AL23-'02. Equipos y Software'!$H$17)&lt;1,"OK","ERROR")</f>
        <v>OK</v>
      </c>
    </row>
    <row r="24">
      <c r="A24" s="513" t="str">
        <f>IFERROR(INDEX($B$139:$B$160,MATCH($B24,$A$139:$A$160,0)),"")</f>
        <v>OE1</v>
      </c>
      <c r="B24" s="513" t="str">
        <f>'FC1. Perfil de pagos'!AQ58</f>
        <v>A1.2</v>
      </c>
      <c r="C24" s="514" t="str">
        <f>IFERROR(INDEX($C$139:$C$160,MATCH($B24,$A$139:$A$160,0)),"")</f>
        <v>Adquirir y caracterizar el lote 1 de nodos y las referencias</v>
      </c>
      <c r="D24" s="513">
        <f>IFERROR(INDEX($D$139:$D$160,MATCH($B24,$A$139:$A$160,0)),"")</f>
        <v>3</v>
      </c>
      <c r="E24" s="513" t="inlineStr">
        <is>
          <t>Equipos y software</t>
        </is>
      </c>
      <c r="F24" s="514" t="str">
        <f>'FC1. Perfil de pagos'!D58</f>
        <v>Cámara climática de humedad y temperatura e integración metrológica del banco</v>
      </c>
      <c r="G24" s="513">
        <f>I24-H24+1</f>
        <v>3</v>
      </c>
      <c r="H24" s="513">
        <f>'FC1. Perfil de pagos'!AR58</f>
        <v>4</v>
      </c>
      <c r="I24" s="513">
        <f>'FC1. Perfil de pagos'!AS58</f>
        <v>6</v>
      </c>
      <c r="J24" s="515">
        <f>X24</f>
        <v>150000000</v>
      </c>
      <c r="K24" s="515">
        <f>AK24</f>
        <v>0</v>
      </c>
      <c r="L24" s="515">
        <f>'FC1. Perfil de pagos'!H192</f>
        <v>0</v>
      </c>
      <c r="M24" s="515">
        <f>'FC1. Perfil de pagos'!I192</f>
        <v>0</v>
      </c>
      <c r="N24" s="515">
        <f>'FC1. Perfil de pagos'!J192</f>
        <v>0</v>
      </c>
      <c r="O24" s="515">
        <f>'FC1. Perfil de pagos'!K192</f>
        <v>50000000</v>
      </c>
      <c r="P24" s="515">
        <f>'FC1. Perfil de pagos'!L192</f>
        <v>50000000</v>
      </c>
      <c r="Q24" s="515">
        <f>'FC1. Perfil de pagos'!M192</f>
        <v>50000000</v>
      </c>
      <c r="R24" s="515">
        <f>'FC1. Perfil de pagos'!N192</f>
        <v>0</v>
      </c>
      <c r="S24" s="515">
        <f>'FC1. Perfil de pagos'!O192</f>
        <v>0</v>
      </c>
      <c r="T24" s="515">
        <f>'FC1. Perfil de pagos'!P192</f>
        <v>0</v>
      </c>
      <c r="U24" s="515">
        <f>'FC1. Perfil de pagos'!Q192</f>
        <v>0</v>
      </c>
      <c r="V24" s="515">
        <f>'FC1. Perfil de pagos'!R192</f>
        <v>0</v>
      </c>
      <c r="W24" s="515">
        <f>'FC1. Perfil de pagos'!S192</f>
        <v>0</v>
      </c>
      <c r="X24" s="515">
        <f>SUM(L24:W24)</f>
        <v>150000000</v>
      </c>
      <c r="Y24" s="515">
        <f>'FC1. Perfil de pagos'!T192</f>
        <v>0</v>
      </c>
      <c r="Z24" s="515">
        <f>'FC1. Perfil de pagos'!U192</f>
        <v>0</v>
      </c>
      <c r="AA24" s="515">
        <f>'FC1. Perfil de pagos'!V192</f>
        <v>0</v>
      </c>
      <c r="AB24" s="515">
        <f>'FC1. Perfil de pagos'!W192</f>
        <v>0</v>
      </c>
      <c r="AC24" s="515">
        <f>'FC1. Perfil de pagos'!X192</f>
        <v>0</v>
      </c>
      <c r="AD24" s="515">
        <f>'FC1. Perfil de pagos'!Y192</f>
        <v>0</v>
      </c>
      <c r="AE24" s="515">
        <f>'FC1. Perfil de pagos'!Z192</f>
        <v>0</v>
      </c>
      <c r="AF24" s="515">
        <f>'FC1. Perfil de pagos'!AA192</f>
        <v>0</v>
      </c>
      <c r="AG24" s="515">
        <f>'FC1. Perfil de pagos'!AB192</f>
        <v>0</v>
      </c>
      <c r="AH24" s="515">
        <f>'FC1. Perfil de pagos'!AC192</f>
        <v>0</v>
      </c>
      <c r="AI24" s="515">
        <f>'FC1. Perfil de pagos'!AD192</f>
        <v>0</v>
      </c>
      <c r="AJ24" s="515">
        <f>'FC1. Perfil de pagos'!AE192</f>
        <v>0</v>
      </c>
      <c r="AK24" s="515">
        <f>SUM(Y24:AJ24)</f>
        <v>0</v>
      </c>
      <c r="AL24" s="515">
        <f>X24+AK24</f>
        <v>150000000</v>
      </c>
      <c r="AM24" s="513" t="str">
        <f>IF(ABS(AL24-'02. Equipos y Software'!$H$33)&lt;1,"OK","ERROR")</f>
        <v>OK</v>
      </c>
    </row>
    <row r="25">
      <c r="A25" s="513" t="str">
        <f>IFERROR(INDEX($B$139:$B$160,MATCH($B25,$A$139:$A$160,0)),"")</f>
        <v>OE1</v>
      </c>
      <c r="B25" s="513" t="str">
        <f>'FC1. Perfil de pagos'!AQ94</f>
        <v>A1.2</v>
      </c>
      <c r="C25" s="514" t="str">
        <f>IFERROR(INDEX($C$139:$C$160,MATCH($B25,$A$139:$A$160,0)),"")</f>
        <v>Adquirir y caracterizar el lote 1 de nodos y las referencias</v>
      </c>
      <c r="D25" s="513">
        <f>IFERROR(INDEX($D$139:$D$160,MATCH($B25,$A$139:$A$160,0)),"")</f>
        <v>3</v>
      </c>
      <c r="E25" s="513" t="inlineStr">
        <is>
          <t>Materiales, insumos y documentación</t>
        </is>
      </c>
      <c r="F25" s="514" t="str">
        <f>'FC1. Perfil de pagos'!D94</f>
        <v>Polvo de ensayo normalizado y consumibles del banco de calibración</v>
      </c>
      <c r="G25" s="513">
        <f>I25-H25+1</f>
        <v>7</v>
      </c>
      <c r="H25" s="513">
        <f>'FC1. Perfil de pagos'!AR94</f>
        <v>4</v>
      </c>
      <c r="I25" s="513">
        <f>'FC1. Perfil de pagos'!AS94</f>
        <v>10</v>
      </c>
      <c r="J25" s="515">
        <f>X25</f>
        <v>42000000</v>
      </c>
      <c r="K25" s="515">
        <f>AK25</f>
        <v>0</v>
      </c>
      <c r="L25" s="515">
        <f>'FC1. Perfil de pagos'!H228</f>
        <v>0</v>
      </c>
      <c r="M25" s="515">
        <f>'FC1. Perfil de pagos'!I228</f>
        <v>0</v>
      </c>
      <c r="N25" s="515">
        <f>'FC1. Perfil de pagos'!J228</f>
        <v>0</v>
      </c>
      <c r="O25" s="515">
        <f>'FC1. Perfil de pagos'!K228</f>
        <v>6000000</v>
      </c>
      <c r="P25" s="515">
        <f>'FC1. Perfil de pagos'!L228</f>
        <v>6000000</v>
      </c>
      <c r="Q25" s="515">
        <f>'FC1. Perfil de pagos'!M228</f>
        <v>6000000</v>
      </c>
      <c r="R25" s="515">
        <f>'FC1. Perfil de pagos'!N228</f>
        <v>6000000</v>
      </c>
      <c r="S25" s="515">
        <f>'FC1. Perfil de pagos'!O228</f>
        <v>6000000</v>
      </c>
      <c r="T25" s="515">
        <f>'FC1. Perfil de pagos'!P228</f>
        <v>6000000</v>
      </c>
      <c r="U25" s="515">
        <f>'FC1. Perfil de pagos'!Q228</f>
        <v>6000000</v>
      </c>
      <c r="V25" s="515">
        <f>'FC1. Perfil de pagos'!R228</f>
        <v>0</v>
      </c>
      <c r="W25" s="515">
        <f>'FC1. Perfil de pagos'!S228</f>
        <v>0</v>
      </c>
      <c r="X25" s="515">
        <f>SUM(L25:W25)</f>
        <v>42000000</v>
      </c>
      <c r="Y25" s="515">
        <f>'FC1. Perfil de pagos'!T228</f>
        <v>0</v>
      </c>
      <c r="Z25" s="515">
        <f>'FC1. Perfil de pagos'!U228</f>
        <v>0</v>
      </c>
      <c r="AA25" s="515">
        <f>'FC1. Perfil de pagos'!V228</f>
        <v>0</v>
      </c>
      <c r="AB25" s="515">
        <f>'FC1. Perfil de pagos'!W228</f>
        <v>0</v>
      </c>
      <c r="AC25" s="515">
        <f>'FC1. Perfil de pagos'!X228</f>
        <v>0</v>
      </c>
      <c r="AD25" s="515">
        <f>'FC1. Perfil de pagos'!Y228</f>
        <v>0</v>
      </c>
      <c r="AE25" s="515">
        <f>'FC1. Perfil de pagos'!Z228</f>
        <v>0</v>
      </c>
      <c r="AF25" s="515">
        <f>'FC1. Perfil de pagos'!AA228</f>
        <v>0</v>
      </c>
      <c r="AG25" s="515">
        <f>'FC1. Perfil de pagos'!AB228</f>
        <v>0</v>
      </c>
      <c r="AH25" s="515">
        <f>'FC1. Perfil de pagos'!AC228</f>
        <v>0</v>
      </c>
      <c r="AI25" s="515">
        <f>'FC1. Perfil de pagos'!AD228</f>
        <v>0</v>
      </c>
      <c r="AJ25" s="515">
        <f>'FC1. Perfil de pagos'!AE228</f>
        <v>0</v>
      </c>
      <c r="AK25" s="515">
        <f>SUM(Y25:AJ25)</f>
        <v>0</v>
      </c>
      <c r="AL25" s="515">
        <f>X25+AK25</f>
        <v>42000000</v>
      </c>
      <c r="AM25" s="513" t="str">
        <f>IF(ABS(AL25-'05. Materiales, Insumos y Doc.'!$I$13)&lt;1,"OK","ERROR")</f>
        <v>OK</v>
      </c>
    </row>
    <row r="26">
      <c r="A26" s="513" t="str">
        <f>IFERROR(INDEX($B$139:$B$160,MATCH($B26,$A$139:$A$160,0)),"")</f>
        <v>OE1</v>
      </c>
      <c r="B26" s="513" t="str">
        <f>'FC1. Perfil de pagos'!AQ95</f>
        <v>A1.2</v>
      </c>
      <c r="C26" s="514" t="str">
        <f>IFERROR(INDEX($C$139:$C$160,MATCH($B26,$A$139:$A$160,0)),"")</f>
        <v>Adquirir y caracterizar el lote 1 de nodos y las referencias</v>
      </c>
      <c r="D26" s="513">
        <f>IFERROR(INDEX($D$139:$D$160,MATCH($B26,$A$139:$A$160,0)),"")</f>
        <v>3</v>
      </c>
      <c r="E26" s="513" t="inlineStr">
        <is>
          <t>Materiales, insumos y documentación</t>
        </is>
      </c>
      <c r="F26" s="514" t="str">
        <f>'FC1. Perfil de pagos'!D95</f>
        <v>Cerramiento NEMA 4X para nodos (sin mástil)</v>
      </c>
      <c r="G26" s="513">
        <f>I26-H26+1</f>
        <v>16</v>
      </c>
      <c r="H26" s="513">
        <f>'FC1. Perfil de pagos'!AR95</f>
        <v>4</v>
      </c>
      <c r="I26" s="513">
        <f>'FC1. Perfil de pagos'!AS95</f>
        <v>19</v>
      </c>
      <c r="J26" s="515">
        <f>X26</f>
        <v>22470444</v>
      </c>
      <c r="K26" s="515">
        <f>AK26</f>
        <v>52431036</v>
      </c>
      <c r="L26" s="515">
        <f>'FC1. Perfil de pagos'!H229</f>
        <v>0</v>
      </c>
      <c r="M26" s="515">
        <f>'FC1. Perfil de pagos'!I229</f>
        <v>0</v>
      </c>
      <c r="N26" s="515">
        <f>'FC1. Perfil de pagos'!J229</f>
        <v>0</v>
      </c>
      <c r="O26" s="515">
        <f>'FC1. Perfil de pagos'!K229</f>
        <v>0</v>
      </c>
      <c r="P26" s="515">
        <f>'FC1. Perfil de pagos'!L229</f>
        <v>22470444</v>
      </c>
      <c r="Q26" s="515">
        <f>'FC1. Perfil de pagos'!M229</f>
        <v>0</v>
      </c>
      <c r="R26" s="515">
        <f>'FC1. Perfil de pagos'!N229</f>
        <v>0</v>
      </c>
      <c r="S26" s="515">
        <f>'FC1. Perfil de pagos'!O229</f>
        <v>0</v>
      </c>
      <c r="T26" s="515">
        <f>'FC1. Perfil de pagos'!P229</f>
        <v>0</v>
      </c>
      <c r="U26" s="515">
        <f>'FC1. Perfil de pagos'!Q229</f>
        <v>0</v>
      </c>
      <c r="V26" s="515">
        <f>'FC1. Perfil de pagos'!R229</f>
        <v>0</v>
      </c>
      <c r="W26" s="515">
        <f>'FC1. Perfil de pagos'!S229</f>
        <v>0</v>
      </c>
      <c r="X26" s="515">
        <f>SUM(L26:W26)</f>
        <v>22470444</v>
      </c>
      <c r="Y26" s="515">
        <f>'FC1. Perfil de pagos'!T229</f>
        <v>29960592</v>
      </c>
      <c r="Z26" s="515">
        <f>'FC1. Perfil de pagos'!U229</f>
        <v>0</v>
      </c>
      <c r="AA26" s="515">
        <f>'FC1. Perfil de pagos'!V229</f>
        <v>0</v>
      </c>
      <c r="AB26" s="515">
        <f>'FC1. Perfil de pagos'!W229</f>
        <v>0</v>
      </c>
      <c r="AC26" s="515">
        <f>'FC1. Perfil de pagos'!X229</f>
        <v>0</v>
      </c>
      <c r="AD26" s="515">
        <f>'FC1. Perfil de pagos'!Y229</f>
        <v>22470444</v>
      </c>
      <c r="AE26" s="515">
        <f>'FC1. Perfil de pagos'!Z229</f>
        <v>0</v>
      </c>
      <c r="AF26" s="515">
        <f>'FC1. Perfil de pagos'!AA229</f>
        <v>0</v>
      </c>
      <c r="AG26" s="515">
        <f>'FC1. Perfil de pagos'!AB229</f>
        <v>0</v>
      </c>
      <c r="AH26" s="515">
        <f>'FC1. Perfil de pagos'!AC229</f>
        <v>0</v>
      </c>
      <c r="AI26" s="515">
        <f>'FC1. Perfil de pagos'!AD229</f>
        <v>0</v>
      </c>
      <c r="AJ26" s="515">
        <f>'FC1. Perfil de pagos'!AE229</f>
        <v>0</v>
      </c>
      <c r="AK26" s="515">
        <f>SUM(Y26:AJ26)</f>
        <v>52431036</v>
      </c>
      <c r="AL26" s="515">
        <f>X26+AK26</f>
        <v>74901480</v>
      </c>
      <c r="AM26" s="513" t="str">
        <f>IF(ABS(AL26-'05. Materiales, Insumos y Doc.'!$I$14)&lt;1,"OK","ERROR")</f>
        <v>OK</v>
      </c>
    </row>
    <row r="27">
      <c r="A27" s="513" t="str">
        <f>IFERROR(INDEX($B$139:$B$160,MATCH($B27,$A$139:$A$160,0)),"")</f>
        <v>OE1</v>
      </c>
      <c r="B27" s="513" t="str">
        <f>'FC1. Perfil de pagos'!AQ41</f>
        <v>A1.3</v>
      </c>
      <c r="C27" s="514" t="str">
        <f>IFERROR(INDEX($C$139:$C$160,MATCH($B27,$A$139:$A$160,0)),"")</f>
        <v>Instalar el tramo 1, colocalizar y calibrar en el piloto</v>
      </c>
      <c r="D27" s="513">
        <f>IFERROR(INDEX($D$139:$D$160,MATCH($B27,$A$139:$A$160,0)),"")</f>
        <v>5</v>
      </c>
      <c r="E27" s="513" t="inlineStr">
        <is>
          <t>Equipos y software</t>
        </is>
      </c>
      <c r="F27" s="514" t="str">
        <f>'FC1. Perfil de pagos'!D41</f>
        <v>Terminal de internet satelital de respaldo</v>
      </c>
      <c r="G27" s="513">
        <f>I27-H27+1</f>
        <v>14</v>
      </c>
      <c r="H27" s="513">
        <f>'FC1. Perfil de pagos'!AR41</f>
        <v>6</v>
      </c>
      <c r="I27" s="513">
        <f>'FC1. Perfil de pagos'!AS41</f>
        <v>19</v>
      </c>
      <c r="J27" s="515">
        <f>X27</f>
        <v>17500000</v>
      </c>
      <c r="K27" s="515">
        <f>AK27</f>
        <v>17500000</v>
      </c>
      <c r="L27" s="515">
        <f>'FC1. Perfil de pagos'!H175</f>
        <v>0</v>
      </c>
      <c r="M27" s="515">
        <f>'FC1. Perfil de pagos'!I175</f>
        <v>0</v>
      </c>
      <c r="N27" s="515">
        <f>'FC1. Perfil de pagos'!J175</f>
        <v>0</v>
      </c>
      <c r="O27" s="515">
        <f>'FC1. Perfil de pagos'!K175</f>
        <v>0</v>
      </c>
      <c r="P27" s="515">
        <f>'FC1. Perfil de pagos'!L175</f>
        <v>0</v>
      </c>
      <c r="Q27" s="515">
        <f>'FC1. Perfil de pagos'!M175</f>
        <v>2500000</v>
      </c>
      <c r="R27" s="515">
        <f>'FC1. Perfil de pagos'!N175</f>
        <v>2500000</v>
      </c>
      <c r="S27" s="515">
        <f>'FC1. Perfil de pagos'!O175</f>
        <v>2500000</v>
      </c>
      <c r="T27" s="515">
        <f>'FC1. Perfil de pagos'!P175</f>
        <v>2500000</v>
      </c>
      <c r="U27" s="515">
        <f>'FC1. Perfil de pagos'!Q175</f>
        <v>2500000</v>
      </c>
      <c r="V27" s="515">
        <f>'FC1. Perfil de pagos'!R175</f>
        <v>2500000</v>
      </c>
      <c r="W27" s="515">
        <f>'FC1. Perfil de pagos'!S175</f>
        <v>2500000</v>
      </c>
      <c r="X27" s="515">
        <f>SUM(L27:W27)</f>
        <v>17500000</v>
      </c>
      <c r="Y27" s="515">
        <f>'FC1. Perfil de pagos'!T175</f>
        <v>2500000</v>
      </c>
      <c r="Z27" s="515">
        <f>'FC1. Perfil de pagos'!U175</f>
        <v>2500000</v>
      </c>
      <c r="AA27" s="515">
        <f>'FC1. Perfil de pagos'!V175</f>
        <v>2500000</v>
      </c>
      <c r="AB27" s="515">
        <f>'FC1. Perfil de pagos'!W175</f>
        <v>2500000</v>
      </c>
      <c r="AC27" s="515">
        <f>'FC1. Perfil de pagos'!X175</f>
        <v>2500000</v>
      </c>
      <c r="AD27" s="515">
        <f>'FC1. Perfil de pagos'!Y175</f>
        <v>2500000</v>
      </c>
      <c r="AE27" s="515">
        <f>'FC1. Perfil de pagos'!Z175</f>
        <v>2500000</v>
      </c>
      <c r="AF27" s="515">
        <f>'FC1. Perfil de pagos'!AA175</f>
        <v>0</v>
      </c>
      <c r="AG27" s="515">
        <f>'FC1. Perfil de pagos'!AB175</f>
        <v>0</v>
      </c>
      <c r="AH27" s="515">
        <f>'FC1. Perfil de pagos'!AC175</f>
        <v>0</v>
      </c>
      <c r="AI27" s="515">
        <f>'FC1. Perfil de pagos'!AD175</f>
        <v>0</v>
      </c>
      <c r="AJ27" s="515">
        <f>'FC1. Perfil de pagos'!AE175</f>
        <v>0</v>
      </c>
      <c r="AK27" s="515">
        <f>SUM(Y27:AJ27)</f>
        <v>17500000</v>
      </c>
      <c r="AL27" s="515">
        <f>X27+AK27</f>
        <v>35000000</v>
      </c>
      <c r="AM27" s="513" t="str">
        <f>IF(ABS(AL27-'02. Equipos y Software'!$H$16)&lt;1,"OK","ERROR")</f>
        <v>OK</v>
      </c>
    </row>
    <row r="28">
      <c r="A28" s="513" t="str">
        <f>IFERROR(INDEX($B$139:$B$160,MATCH($B28,$A$139:$A$160,0)),"")</f>
        <v>OE1</v>
      </c>
      <c r="B28" s="513" t="str">
        <f>'FC1. Perfil de pagos'!AQ44</f>
        <v>A1.3</v>
      </c>
      <c r="C28" s="514" t="str">
        <f>IFERROR(INDEX($C$139:$C$160,MATCH($B28,$A$139:$A$160,0)),"")</f>
        <v>Instalar el tramo 1, colocalizar y calibrar en el piloto</v>
      </c>
      <c r="D28" s="513">
        <f>IFERROR(INDEX($D$139:$D$160,MATCH($B28,$A$139:$A$160,0)),"")</f>
        <v>5</v>
      </c>
      <c r="E28" s="513" t="inlineStr">
        <is>
          <t>Equipos y software</t>
        </is>
      </c>
      <c r="F28" s="514" t="str">
        <f>'FC1. Perfil de pagos'!D44</f>
        <v>Equipos de campo e instrumentación (lote)</v>
      </c>
      <c r="G28" s="513">
        <f>I28-H28+1</f>
        <v>5</v>
      </c>
      <c r="H28" s="513">
        <f>'FC1. Perfil de pagos'!AR44</f>
        <v>6</v>
      </c>
      <c r="I28" s="513">
        <f>'FC1. Perfil de pagos'!AS44</f>
        <v>10</v>
      </c>
      <c r="J28" s="515">
        <f>X28</f>
        <v>30000000</v>
      </c>
      <c r="K28" s="515">
        <f>AK28</f>
        <v>0</v>
      </c>
      <c r="L28" s="515">
        <f>'FC1. Perfil de pagos'!H178</f>
        <v>0</v>
      </c>
      <c r="M28" s="515">
        <f>'FC1. Perfil de pagos'!I178</f>
        <v>0</v>
      </c>
      <c r="N28" s="515">
        <f>'FC1. Perfil de pagos'!J178</f>
        <v>0</v>
      </c>
      <c r="O28" s="515">
        <f>'FC1. Perfil de pagos'!K178</f>
        <v>0</v>
      </c>
      <c r="P28" s="515">
        <f>'FC1. Perfil de pagos'!L178</f>
        <v>0</v>
      </c>
      <c r="Q28" s="515">
        <f>'FC1. Perfil de pagos'!M178</f>
        <v>6000000</v>
      </c>
      <c r="R28" s="515">
        <f>'FC1. Perfil de pagos'!N178</f>
        <v>6000000</v>
      </c>
      <c r="S28" s="515">
        <f>'FC1. Perfil de pagos'!O178</f>
        <v>6000000</v>
      </c>
      <c r="T28" s="515">
        <f>'FC1. Perfil de pagos'!P178</f>
        <v>6000000</v>
      </c>
      <c r="U28" s="515">
        <f>'FC1. Perfil de pagos'!Q178</f>
        <v>6000000</v>
      </c>
      <c r="V28" s="515">
        <f>'FC1. Perfil de pagos'!R178</f>
        <v>0</v>
      </c>
      <c r="W28" s="515">
        <f>'FC1. Perfil de pagos'!S178</f>
        <v>0</v>
      </c>
      <c r="X28" s="515">
        <f>SUM(L28:W28)</f>
        <v>30000000</v>
      </c>
      <c r="Y28" s="515">
        <f>'FC1. Perfil de pagos'!T178</f>
        <v>0</v>
      </c>
      <c r="Z28" s="515">
        <f>'FC1. Perfil de pagos'!U178</f>
        <v>0</v>
      </c>
      <c r="AA28" s="515">
        <f>'FC1. Perfil de pagos'!V178</f>
        <v>0</v>
      </c>
      <c r="AB28" s="515">
        <f>'FC1. Perfil de pagos'!W178</f>
        <v>0</v>
      </c>
      <c r="AC28" s="515">
        <f>'FC1. Perfil de pagos'!X178</f>
        <v>0</v>
      </c>
      <c r="AD28" s="515">
        <f>'FC1. Perfil de pagos'!Y178</f>
        <v>0</v>
      </c>
      <c r="AE28" s="515">
        <f>'FC1. Perfil de pagos'!Z178</f>
        <v>0</v>
      </c>
      <c r="AF28" s="515">
        <f>'FC1. Perfil de pagos'!AA178</f>
        <v>0</v>
      </c>
      <c r="AG28" s="515">
        <f>'FC1. Perfil de pagos'!AB178</f>
        <v>0</v>
      </c>
      <c r="AH28" s="515">
        <f>'FC1. Perfil de pagos'!AC178</f>
        <v>0</v>
      </c>
      <c r="AI28" s="515">
        <f>'FC1. Perfil de pagos'!AD178</f>
        <v>0</v>
      </c>
      <c r="AJ28" s="515">
        <f>'FC1. Perfil de pagos'!AE178</f>
        <v>0</v>
      </c>
      <c r="AK28" s="515">
        <f>SUM(Y28:AJ28)</f>
        <v>0</v>
      </c>
      <c r="AL28" s="515">
        <f>X28+AK28</f>
        <v>30000000</v>
      </c>
      <c r="AM28" s="513" t="str">
        <f>IF(ABS(AL28-'02. Equipos y Software'!$H$19)&lt;1,"OK","ERROR")</f>
        <v>OK</v>
      </c>
    </row>
    <row r="29">
      <c r="A29" s="513" t="str">
        <f>IFERROR(INDEX($B$139:$B$160,MATCH($B29,$A$139:$A$160,0)),"")</f>
        <v>OE1</v>
      </c>
      <c r="B29" s="513" t="str">
        <f>'FC1. Perfil de pagos'!AQ70</f>
        <v>A1.3</v>
      </c>
      <c r="C29" s="514" t="str">
        <f>IFERROR(INDEX($C$139:$C$160,MATCH($B29,$A$139:$A$160,0)),"")</f>
        <v>Instalar el tramo 1, colocalizar y calibrar en el piloto</v>
      </c>
      <c r="D29" s="513">
        <f>IFERROR(INDEX($D$139:$D$160,MATCH($B29,$A$139:$A$160,0)),"")</f>
        <v>5</v>
      </c>
      <c r="E29" s="513" t="inlineStr">
        <is>
          <t>Servicios tecnológicos y pruebas</t>
        </is>
      </c>
      <c r="F29" s="514" t="str">
        <f>'FC1. Perfil de pagos'!D70</f>
        <v>Planes de datos celulares M2M para gateways</v>
      </c>
      <c r="G29" s="513">
        <f>I29-H29+1</f>
        <v>24</v>
      </c>
      <c r="H29" s="513">
        <f>'FC1. Perfil de pagos'!AR70</f>
        <v>1</v>
      </c>
      <c r="I29" s="513">
        <f>'FC1. Perfil de pagos'!AS70</f>
        <v>24</v>
      </c>
      <c r="J29" s="515">
        <f>X29</f>
        <v>17280000</v>
      </c>
      <c r="K29" s="515">
        <f>AK29</f>
        <v>17280000</v>
      </c>
      <c r="L29" s="515">
        <f>'FC1. Perfil de pagos'!H204</f>
        <v>1440000</v>
      </c>
      <c r="M29" s="515">
        <f>'FC1. Perfil de pagos'!I204</f>
        <v>1440000</v>
      </c>
      <c r="N29" s="515">
        <f>'FC1. Perfil de pagos'!J204</f>
        <v>1440000</v>
      </c>
      <c r="O29" s="515">
        <f>'FC1. Perfil de pagos'!K204</f>
        <v>1440000</v>
      </c>
      <c r="P29" s="515">
        <f>'FC1. Perfil de pagos'!L204</f>
        <v>1440000</v>
      </c>
      <c r="Q29" s="515">
        <f>'FC1. Perfil de pagos'!M204</f>
        <v>1440000</v>
      </c>
      <c r="R29" s="515">
        <f>'FC1. Perfil de pagos'!N204</f>
        <v>1440000</v>
      </c>
      <c r="S29" s="515">
        <f>'FC1. Perfil de pagos'!O204</f>
        <v>1440000</v>
      </c>
      <c r="T29" s="515">
        <f>'FC1. Perfil de pagos'!P204</f>
        <v>1440000</v>
      </c>
      <c r="U29" s="515">
        <f>'FC1. Perfil de pagos'!Q204</f>
        <v>1440000</v>
      </c>
      <c r="V29" s="515">
        <f>'FC1. Perfil de pagos'!R204</f>
        <v>1440000</v>
      </c>
      <c r="W29" s="515">
        <f>'FC1. Perfil de pagos'!S204</f>
        <v>1440000</v>
      </c>
      <c r="X29" s="515">
        <f>SUM(L29:W29)</f>
        <v>17280000</v>
      </c>
      <c r="Y29" s="515">
        <f>'FC1. Perfil de pagos'!T204</f>
        <v>1440000</v>
      </c>
      <c r="Z29" s="515">
        <f>'FC1. Perfil de pagos'!U204</f>
        <v>1440000</v>
      </c>
      <c r="AA29" s="515">
        <f>'FC1. Perfil de pagos'!V204</f>
        <v>1440000</v>
      </c>
      <c r="AB29" s="515">
        <f>'FC1. Perfil de pagos'!W204</f>
        <v>1440000</v>
      </c>
      <c r="AC29" s="515">
        <f>'FC1. Perfil de pagos'!X204</f>
        <v>1440000</v>
      </c>
      <c r="AD29" s="515">
        <f>'FC1. Perfil de pagos'!Y204</f>
        <v>1440000</v>
      </c>
      <c r="AE29" s="515">
        <f>'FC1. Perfil de pagos'!Z204</f>
        <v>1440000</v>
      </c>
      <c r="AF29" s="515">
        <f>'FC1. Perfil de pagos'!AA204</f>
        <v>1440000</v>
      </c>
      <c r="AG29" s="515">
        <f>'FC1. Perfil de pagos'!AB204</f>
        <v>1440000</v>
      </c>
      <c r="AH29" s="515">
        <f>'FC1. Perfil de pagos'!AC204</f>
        <v>1440000</v>
      </c>
      <c r="AI29" s="515">
        <f>'FC1. Perfil de pagos'!AD204</f>
        <v>1440000</v>
      </c>
      <c r="AJ29" s="515">
        <f>'FC1. Perfil de pagos'!AE204</f>
        <v>1440000</v>
      </c>
      <c r="AK29" s="515">
        <f>SUM(Y29:AJ29)</f>
        <v>17280000</v>
      </c>
      <c r="AL29" s="515">
        <f>X29+AK29</f>
        <v>34560000</v>
      </c>
      <c r="AM29" s="513" t="str">
        <f>IF(ABS(AL29-'04. Servicios Tecnologicos'!$G$13)&lt;1,"OK","ERROR")</f>
        <v>OK</v>
      </c>
    </row>
    <row r="30">
      <c r="A30" s="513" t="str">
        <f>IFERROR(INDEX($B$139:$B$160,MATCH($B30,$A$139:$A$160,0)),"")</f>
        <v>OE1</v>
      </c>
      <c r="B30" s="513" t="str">
        <f>'FC1. Perfil de pagos'!AQ71</f>
        <v>A1.3</v>
      </c>
      <c r="C30" s="514" t="str">
        <f>IFERROR(INDEX($C$139:$C$160,MATCH($B30,$A$139:$A$160,0)),"")</f>
        <v>Instalar el tramo 1, colocalizar y calibrar en el piloto</v>
      </c>
      <c r="D30" s="513">
        <f>IFERROR(INDEX($D$139:$D$160,MATCH($B30,$A$139:$A$160,0)),"")</f>
        <v>5</v>
      </c>
      <c r="E30" s="513" t="inlineStr">
        <is>
          <t>Servicios tecnológicos y pruebas</t>
        </is>
      </c>
      <c r="F30" s="514" t="str">
        <f>'FC1. Perfil de pagos'!D71</f>
        <v>Análisis gravimétrico en laboratorio acreditado</v>
      </c>
      <c r="G30" s="513">
        <f>I30-H30+1</f>
        <v>18</v>
      </c>
      <c r="H30" s="513">
        <f>'FC1. Perfil de pagos'!AR71</f>
        <v>6</v>
      </c>
      <c r="I30" s="513">
        <f>'FC1. Perfil de pagos'!AS71</f>
        <v>23</v>
      </c>
      <c r="J30" s="515">
        <f>X30</f>
        <v>32666666.6666667</v>
      </c>
      <c r="K30" s="515">
        <f>AK30</f>
        <v>51333333.3333333</v>
      </c>
      <c r="L30" s="515">
        <f>'FC1. Perfil de pagos'!H205</f>
        <v>0</v>
      </c>
      <c r="M30" s="515">
        <f>'FC1. Perfil de pagos'!I205</f>
        <v>0</v>
      </c>
      <c r="N30" s="515">
        <f>'FC1. Perfil de pagos'!J205</f>
        <v>0</v>
      </c>
      <c r="O30" s="515">
        <f>'FC1. Perfil de pagos'!K205</f>
        <v>0</v>
      </c>
      <c r="P30" s="515">
        <f>'FC1. Perfil de pagos'!L205</f>
        <v>0</v>
      </c>
      <c r="Q30" s="515">
        <f>'FC1. Perfil de pagos'!M205</f>
        <v>4666666.66666667</v>
      </c>
      <c r="R30" s="515">
        <f>'FC1. Perfil de pagos'!N205</f>
        <v>4666666.66666667</v>
      </c>
      <c r="S30" s="515">
        <f>'FC1. Perfil de pagos'!O205</f>
        <v>4666666.66666667</v>
      </c>
      <c r="T30" s="515">
        <f>'FC1. Perfil de pagos'!P205</f>
        <v>4666666.66666667</v>
      </c>
      <c r="U30" s="515">
        <f>'FC1. Perfil de pagos'!Q205</f>
        <v>4666666.66666667</v>
      </c>
      <c r="V30" s="515">
        <f>'FC1. Perfil de pagos'!R205</f>
        <v>4666666.66666667</v>
      </c>
      <c r="W30" s="515">
        <f>'FC1. Perfil de pagos'!S205</f>
        <v>4666666.66666667</v>
      </c>
      <c r="X30" s="515">
        <f>SUM(L30:W30)</f>
        <v>32666666.6666667</v>
      </c>
      <c r="Y30" s="515">
        <f>'FC1. Perfil de pagos'!T205</f>
        <v>4666666.66666667</v>
      </c>
      <c r="Z30" s="515">
        <f>'FC1. Perfil de pagos'!U205</f>
        <v>4666666.66666667</v>
      </c>
      <c r="AA30" s="515">
        <f>'FC1. Perfil de pagos'!V205</f>
        <v>4666666.66666667</v>
      </c>
      <c r="AB30" s="515">
        <f>'FC1. Perfil de pagos'!W205</f>
        <v>4666666.66666667</v>
      </c>
      <c r="AC30" s="515">
        <f>'FC1. Perfil de pagos'!X205</f>
        <v>4666666.66666667</v>
      </c>
      <c r="AD30" s="515">
        <f>'FC1. Perfil de pagos'!Y205</f>
        <v>4666666.66666667</v>
      </c>
      <c r="AE30" s="515">
        <f>'FC1. Perfil de pagos'!Z205</f>
        <v>4666666.66666667</v>
      </c>
      <c r="AF30" s="515">
        <f>'FC1. Perfil de pagos'!AA205</f>
        <v>4666666.66666667</v>
      </c>
      <c r="AG30" s="515">
        <f>'FC1. Perfil de pagos'!AB205</f>
        <v>4666666.66666667</v>
      </c>
      <c r="AH30" s="515">
        <f>'FC1. Perfil de pagos'!AC205</f>
        <v>4666666.66666667</v>
      </c>
      <c r="AI30" s="515">
        <f>'FC1. Perfil de pagos'!AD205</f>
        <v>4666666.66666667</v>
      </c>
      <c r="AJ30" s="515">
        <f>'FC1. Perfil de pagos'!AE205</f>
        <v>0</v>
      </c>
      <c r="AK30" s="515">
        <f>SUM(Y30:AJ30)</f>
        <v>51333333.3333333</v>
      </c>
      <c r="AL30" s="515">
        <f>X30+AK30</f>
        <v>84000000</v>
      </c>
      <c r="AM30" s="513" t="str">
        <f>IF(ABS(AL30-'04. Servicios Tecnologicos'!$G$14)&lt;1,"OK","ERROR")</f>
        <v>OK</v>
      </c>
    </row>
    <row r="31">
      <c r="A31" s="513" t="str">
        <f>IFERROR(INDEX($B$139:$B$160,MATCH($B31,$A$139:$A$160,0)),"")</f>
        <v>OE1</v>
      </c>
      <c r="B31" s="513" t="str">
        <f>'FC1. Perfil de pagos'!AQ76</f>
        <v>A1.3</v>
      </c>
      <c r="C31" s="514" t="str">
        <f>IFERROR(INDEX($C$139:$C$160,MATCH($B31,$A$139:$A$160,0)),"")</f>
        <v>Instalar el tramo 1, colocalizar y calibrar en el piloto</v>
      </c>
      <c r="D31" s="513">
        <f>IFERROR(INDEX($D$139:$D$160,MATCH($B31,$A$139:$A$160,0)),"")</f>
        <v>5</v>
      </c>
      <c r="E31" s="513" t="inlineStr">
        <is>
          <t>Servicios tecnológicos y pruebas</t>
        </is>
      </c>
      <c r="F31" s="514" t="str">
        <f>'FC1. Perfil de pagos'!D76</f>
        <v>Planes de enlace satelital de respaldo</v>
      </c>
      <c r="G31" s="513">
        <f>I31-H31+1</f>
        <v>22</v>
      </c>
      <c r="H31" s="513">
        <f>'FC1. Perfil de pagos'!AR76</f>
        <v>3</v>
      </c>
      <c r="I31" s="513">
        <f>'FC1. Perfil de pagos'!AS76</f>
        <v>24</v>
      </c>
      <c r="J31" s="515">
        <f>X31</f>
        <v>20000000</v>
      </c>
      <c r="K31" s="515">
        <f>AK31</f>
        <v>24000000</v>
      </c>
      <c r="L31" s="515">
        <f>'FC1. Perfil de pagos'!H210</f>
        <v>0</v>
      </c>
      <c r="M31" s="515">
        <f>'FC1. Perfil de pagos'!I210</f>
        <v>0</v>
      </c>
      <c r="N31" s="515">
        <f>'FC1. Perfil de pagos'!J210</f>
        <v>2000000</v>
      </c>
      <c r="O31" s="515">
        <f>'FC1. Perfil de pagos'!K210</f>
        <v>2000000</v>
      </c>
      <c r="P31" s="515">
        <f>'FC1. Perfil de pagos'!L210</f>
        <v>2000000</v>
      </c>
      <c r="Q31" s="515">
        <f>'FC1. Perfil de pagos'!M210</f>
        <v>2000000</v>
      </c>
      <c r="R31" s="515">
        <f>'FC1. Perfil de pagos'!N210</f>
        <v>2000000</v>
      </c>
      <c r="S31" s="515">
        <f>'FC1. Perfil de pagos'!O210</f>
        <v>2000000</v>
      </c>
      <c r="T31" s="515">
        <f>'FC1. Perfil de pagos'!P210</f>
        <v>2000000</v>
      </c>
      <c r="U31" s="515">
        <f>'FC1. Perfil de pagos'!Q210</f>
        <v>2000000</v>
      </c>
      <c r="V31" s="515">
        <f>'FC1. Perfil de pagos'!R210</f>
        <v>2000000</v>
      </c>
      <c r="W31" s="515">
        <f>'FC1. Perfil de pagos'!S210</f>
        <v>2000000</v>
      </c>
      <c r="X31" s="515">
        <f>SUM(L31:W31)</f>
        <v>20000000</v>
      </c>
      <c r="Y31" s="515">
        <f>'FC1. Perfil de pagos'!T210</f>
        <v>2000000</v>
      </c>
      <c r="Z31" s="515">
        <f>'FC1. Perfil de pagos'!U210</f>
        <v>2000000</v>
      </c>
      <c r="AA31" s="515">
        <f>'FC1. Perfil de pagos'!V210</f>
        <v>2000000</v>
      </c>
      <c r="AB31" s="515">
        <f>'FC1. Perfil de pagos'!W210</f>
        <v>2000000</v>
      </c>
      <c r="AC31" s="515">
        <f>'FC1. Perfil de pagos'!X210</f>
        <v>2000000</v>
      </c>
      <c r="AD31" s="515">
        <f>'FC1. Perfil de pagos'!Y210</f>
        <v>2000000</v>
      </c>
      <c r="AE31" s="515">
        <f>'FC1. Perfil de pagos'!Z210</f>
        <v>2000000</v>
      </c>
      <c r="AF31" s="515">
        <f>'FC1. Perfil de pagos'!AA210</f>
        <v>2000000</v>
      </c>
      <c r="AG31" s="515">
        <f>'FC1. Perfil de pagos'!AB210</f>
        <v>2000000</v>
      </c>
      <c r="AH31" s="515">
        <f>'FC1. Perfil de pagos'!AC210</f>
        <v>2000000</v>
      </c>
      <c r="AI31" s="515">
        <f>'FC1. Perfil de pagos'!AD210</f>
        <v>2000000</v>
      </c>
      <c r="AJ31" s="515">
        <f>'FC1. Perfil de pagos'!AE210</f>
        <v>2000000</v>
      </c>
      <c r="AK31" s="515">
        <f>SUM(Y31:AJ31)</f>
        <v>24000000</v>
      </c>
      <c r="AL31" s="515">
        <f>X31+AK31</f>
        <v>44000000</v>
      </c>
      <c r="AM31" s="513" t="str">
        <f>IF(ABS(AL31-'04. Servicios Tecnologicos'!$G$19)&lt;1,"OK","ERROR")</f>
        <v>OK</v>
      </c>
    </row>
    <row r="32">
      <c r="A32" s="513" t="str">
        <f>IFERROR(INDEX($B$139:$B$160,MATCH($B32,$A$139:$A$160,0)),"")</f>
        <v>OE1</v>
      </c>
      <c r="B32" s="513" t="str">
        <f>'FC1. Perfil de pagos'!AQ93</f>
        <v>A1.3</v>
      </c>
      <c r="C32" s="514" t="str">
        <f>IFERROR(INDEX($C$139:$C$160,MATCH($B32,$A$139:$A$160,0)),"")</f>
        <v>Instalar el tramo 1, colocalizar y calibrar en el piloto</v>
      </c>
      <c r="D32" s="513">
        <f>IFERROR(INDEX($D$139:$D$160,MATCH($B32,$A$139:$A$160,0)),"")</f>
        <v>5</v>
      </c>
      <c r="E32" s="513" t="inlineStr">
        <is>
          <t>Materiales, insumos y documentación</t>
        </is>
      </c>
      <c r="F32" s="514" t="str">
        <f>'FC1. Perfil de pagos'!D93</f>
        <v>Filtros de membrana PTFE para gravimetría</v>
      </c>
      <c r="G32" s="513">
        <f>I32-H32+1</f>
        <v>18</v>
      </c>
      <c r="H32" s="513">
        <f>'FC1. Perfil de pagos'!AR93</f>
        <v>6</v>
      </c>
      <c r="I32" s="513">
        <f>'FC1. Perfil de pagos'!AS93</f>
        <v>23</v>
      </c>
      <c r="J32" s="515">
        <f>X32</f>
        <v>5600000</v>
      </c>
      <c r="K32" s="515">
        <f>AK32</f>
        <v>8800000</v>
      </c>
      <c r="L32" s="515">
        <f>'FC1. Perfil de pagos'!H227</f>
        <v>0</v>
      </c>
      <c r="M32" s="515">
        <f>'FC1. Perfil de pagos'!I227</f>
        <v>0</v>
      </c>
      <c r="N32" s="515">
        <f>'FC1. Perfil de pagos'!J227</f>
        <v>0</v>
      </c>
      <c r="O32" s="515">
        <f>'FC1. Perfil de pagos'!K227</f>
        <v>0</v>
      </c>
      <c r="P32" s="515">
        <f>'FC1. Perfil de pagos'!L227</f>
        <v>0</v>
      </c>
      <c r="Q32" s="515">
        <f>'FC1. Perfil de pagos'!M227</f>
        <v>800000</v>
      </c>
      <c r="R32" s="515">
        <f>'FC1. Perfil de pagos'!N227</f>
        <v>800000</v>
      </c>
      <c r="S32" s="515">
        <f>'FC1. Perfil de pagos'!O227</f>
        <v>800000</v>
      </c>
      <c r="T32" s="515">
        <f>'FC1. Perfil de pagos'!P227</f>
        <v>800000</v>
      </c>
      <c r="U32" s="515">
        <f>'FC1. Perfil de pagos'!Q227</f>
        <v>800000</v>
      </c>
      <c r="V32" s="515">
        <f>'FC1. Perfil de pagos'!R227</f>
        <v>800000</v>
      </c>
      <c r="W32" s="515">
        <f>'FC1. Perfil de pagos'!S227</f>
        <v>800000</v>
      </c>
      <c r="X32" s="515">
        <f>SUM(L32:W32)</f>
        <v>5600000</v>
      </c>
      <c r="Y32" s="515">
        <f>'FC1. Perfil de pagos'!T227</f>
        <v>800000</v>
      </c>
      <c r="Z32" s="515">
        <f>'FC1. Perfil de pagos'!U227</f>
        <v>800000</v>
      </c>
      <c r="AA32" s="515">
        <f>'FC1. Perfil de pagos'!V227</f>
        <v>800000</v>
      </c>
      <c r="AB32" s="515">
        <f>'FC1. Perfil de pagos'!W227</f>
        <v>800000</v>
      </c>
      <c r="AC32" s="515">
        <f>'FC1. Perfil de pagos'!X227</f>
        <v>800000</v>
      </c>
      <c r="AD32" s="515">
        <f>'FC1. Perfil de pagos'!Y227</f>
        <v>800000</v>
      </c>
      <c r="AE32" s="515">
        <f>'FC1. Perfil de pagos'!Z227</f>
        <v>800000</v>
      </c>
      <c r="AF32" s="515">
        <f>'FC1. Perfil de pagos'!AA227</f>
        <v>800000</v>
      </c>
      <c r="AG32" s="515">
        <f>'FC1. Perfil de pagos'!AB227</f>
        <v>800000</v>
      </c>
      <c r="AH32" s="515">
        <f>'FC1. Perfil de pagos'!AC227</f>
        <v>800000</v>
      </c>
      <c r="AI32" s="515">
        <f>'FC1. Perfil de pagos'!AD227</f>
        <v>800000</v>
      </c>
      <c r="AJ32" s="515">
        <f>'FC1. Perfil de pagos'!AE227</f>
        <v>0</v>
      </c>
      <c r="AK32" s="515">
        <f>SUM(Y32:AJ32)</f>
        <v>8800000</v>
      </c>
      <c r="AL32" s="515">
        <f>X32+AK32</f>
        <v>14400000</v>
      </c>
      <c r="AM32" s="513" t="str">
        <f>IF(ABS(AL32-'05. Materiales, Insumos y Doc.'!$I$12)&lt;1,"OK","ERROR")</f>
        <v>OK</v>
      </c>
    </row>
    <row r="33">
      <c r="A33" s="513" t="str">
        <f>IFERROR(INDEX($B$139:$B$160,MATCH($B33,$A$139:$A$160,0)),"")</f>
        <v>OE1</v>
      </c>
      <c r="B33" s="513" t="str">
        <f>'FC1. Perfil de pagos'!AQ97</f>
        <v>A1.3</v>
      </c>
      <c r="C33" s="514" t="str">
        <f>IFERROR(INDEX($C$139:$C$160,MATCH($B33,$A$139:$A$160,0)),"")</f>
        <v>Instalar el tramo 1, colocalizar y calibrar en el piloto</v>
      </c>
      <c r="D33" s="513">
        <f>IFERROR(INDEX($D$139:$D$160,MATCH($B33,$A$139:$A$160,0)),"")</f>
        <v>5</v>
      </c>
      <c r="E33" s="513" t="inlineStr">
        <is>
          <t>Materiales, insumos y documentación</t>
        </is>
      </c>
      <c r="F33" s="514" t="str">
        <f>'FC1. Perfil de pagos'!D97</f>
        <v>Elementos de protección personal (mascarillas N95)</v>
      </c>
      <c r="G33" s="513">
        <f>I33-H33+1</f>
        <v>14</v>
      </c>
      <c r="H33" s="513">
        <f>'FC1. Perfil de pagos'!AR97</f>
        <v>6</v>
      </c>
      <c r="I33" s="513">
        <f>'FC1. Perfil de pagos'!AS97</f>
        <v>19</v>
      </c>
      <c r="J33" s="515">
        <f>X33</f>
        <v>2926500</v>
      </c>
      <c r="K33" s="515">
        <f>AK33</f>
        <v>2926500</v>
      </c>
      <c r="L33" s="515">
        <f>'FC1. Perfil de pagos'!H231</f>
        <v>0</v>
      </c>
      <c r="M33" s="515">
        <f>'FC1. Perfil de pagos'!I231</f>
        <v>0</v>
      </c>
      <c r="N33" s="515">
        <f>'FC1. Perfil de pagos'!J231</f>
        <v>0</v>
      </c>
      <c r="O33" s="515">
        <f>'FC1. Perfil de pagos'!K231</f>
        <v>0</v>
      </c>
      <c r="P33" s="515">
        <f>'FC1. Perfil de pagos'!L231</f>
        <v>0</v>
      </c>
      <c r="Q33" s="515">
        <f>'FC1. Perfil de pagos'!M231</f>
        <v>418071.428571429</v>
      </c>
      <c r="R33" s="515">
        <f>'FC1. Perfil de pagos'!N231</f>
        <v>418071.428571429</v>
      </c>
      <c r="S33" s="515">
        <f>'FC1. Perfil de pagos'!O231</f>
        <v>418071.428571429</v>
      </c>
      <c r="T33" s="515">
        <f>'FC1. Perfil de pagos'!P231</f>
        <v>418071.428571429</v>
      </c>
      <c r="U33" s="515">
        <f>'FC1. Perfil de pagos'!Q231</f>
        <v>418071.428571429</v>
      </c>
      <c r="V33" s="515">
        <f>'FC1. Perfil de pagos'!R231</f>
        <v>418071.428571429</v>
      </c>
      <c r="W33" s="515">
        <f>'FC1. Perfil de pagos'!S231</f>
        <v>418071.428571429</v>
      </c>
      <c r="X33" s="515">
        <f>SUM(L33:W33)</f>
        <v>2926500</v>
      </c>
      <c r="Y33" s="515">
        <f>'FC1. Perfil de pagos'!T231</f>
        <v>418071.428571429</v>
      </c>
      <c r="Z33" s="515">
        <f>'FC1. Perfil de pagos'!U231</f>
        <v>418071.428571429</v>
      </c>
      <c r="AA33" s="515">
        <f>'FC1. Perfil de pagos'!V231</f>
        <v>418071.428571429</v>
      </c>
      <c r="AB33" s="515">
        <f>'FC1. Perfil de pagos'!W231</f>
        <v>418071.428571429</v>
      </c>
      <c r="AC33" s="515">
        <f>'FC1. Perfil de pagos'!X231</f>
        <v>418071.428571429</v>
      </c>
      <c r="AD33" s="515">
        <f>'FC1. Perfil de pagos'!Y231</f>
        <v>418071.428571429</v>
      </c>
      <c r="AE33" s="515">
        <f>'FC1. Perfil de pagos'!Z231</f>
        <v>418071.428571429</v>
      </c>
      <c r="AF33" s="515">
        <f>'FC1. Perfil de pagos'!AA231</f>
        <v>0</v>
      </c>
      <c r="AG33" s="515">
        <f>'FC1. Perfil de pagos'!AB231</f>
        <v>0</v>
      </c>
      <c r="AH33" s="515">
        <f>'FC1. Perfil de pagos'!AC231</f>
        <v>0</v>
      </c>
      <c r="AI33" s="515">
        <f>'FC1. Perfil de pagos'!AD231</f>
        <v>0</v>
      </c>
      <c r="AJ33" s="515">
        <f>'FC1. Perfil de pagos'!AE231</f>
        <v>0</v>
      </c>
      <c r="AK33" s="515">
        <f>SUM(Y33:AJ33)</f>
        <v>2926500</v>
      </c>
      <c r="AL33" s="515">
        <f>X33+AK33</f>
        <v>5853000</v>
      </c>
      <c r="AM33" s="513" t="str">
        <f>IF(ABS(AL33-'05. Materiales, Insumos y Doc.'!$I$16)&lt;1,"OK","ERROR")</f>
        <v>OK</v>
      </c>
    </row>
    <row r="34">
      <c r="A34" s="513" t="str">
        <f>IFERROR(INDEX($B$139:$B$160,MATCH($B34,$A$139:$A$160,0)),"")</f>
        <v>OE1</v>
      </c>
      <c r="B34" s="513" t="str">
        <f>'FC1. Perfil de pagos'!AQ112</f>
        <v>A1.3</v>
      </c>
      <c r="C34" s="514" t="str">
        <f>IFERROR(INDEX($C$139:$C$160,MATCH($B34,$A$139:$A$160,0)),"")</f>
        <v>Instalar el tramo 1, colocalizar y calibrar en el piloto</v>
      </c>
      <c r="D34" s="513">
        <f>IFERROR(INDEX($D$139:$D$160,MATCH($B34,$A$139:$A$160,0)),"")</f>
        <v>5</v>
      </c>
      <c r="E34" s="513" t="inlineStr">
        <is>
          <t>Infraestructura</t>
        </is>
      </c>
      <c r="F34" s="514" t="str">
        <f>'FC1. Perfil de pagos'!D112</f>
        <v>Instalación en sitio, mástiles y obra menor (100 nodos y 10 gateways)</v>
      </c>
      <c r="G34" s="513">
        <f>I34-H34+1</f>
        <v>14</v>
      </c>
      <c r="H34" s="513">
        <f>'FC1. Perfil de pagos'!AR112</f>
        <v>6</v>
      </c>
      <c r="I34" s="513">
        <f>'FC1. Perfil de pagos'!AS112</f>
        <v>19</v>
      </c>
      <c r="J34" s="515">
        <f>X34</f>
        <v>66000000</v>
      </c>
      <c r="K34" s="515">
        <f>AK34</f>
        <v>66000000</v>
      </c>
      <c r="L34" s="515">
        <f>'FC1. Perfil de pagos'!H246</f>
        <v>0</v>
      </c>
      <c r="M34" s="515">
        <f>'FC1. Perfil de pagos'!I246</f>
        <v>0</v>
      </c>
      <c r="N34" s="515">
        <f>'FC1. Perfil de pagos'!J246</f>
        <v>0</v>
      </c>
      <c r="O34" s="515">
        <f>'FC1. Perfil de pagos'!K246</f>
        <v>0</v>
      </c>
      <c r="P34" s="515">
        <f>'FC1. Perfil de pagos'!L246</f>
        <v>0</v>
      </c>
      <c r="Q34" s="515">
        <f>'FC1. Perfil de pagos'!M246</f>
        <v>9428571.42857143</v>
      </c>
      <c r="R34" s="515">
        <f>'FC1. Perfil de pagos'!N246</f>
        <v>9428571.42857143</v>
      </c>
      <c r="S34" s="515">
        <f>'FC1. Perfil de pagos'!O246</f>
        <v>9428571.42857143</v>
      </c>
      <c r="T34" s="515">
        <f>'FC1. Perfil de pagos'!P246</f>
        <v>9428571.42857143</v>
      </c>
      <c r="U34" s="515">
        <f>'FC1. Perfil de pagos'!Q246</f>
        <v>9428571.42857143</v>
      </c>
      <c r="V34" s="515">
        <f>'FC1. Perfil de pagos'!R246</f>
        <v>9428571.42857143</v>
      </c>
      <c r="W34" s="515">
        <f>'FC1. Perfil de pagos'!S246</f>
        <v>9428571.42857143</v>
      </c>
      <c r="X34" s="515">
        <f>SUM(L34:W34)</f>
        <v>66000000</v>
      </c>
      <c r="Y34" s="515">
        <f>'FC1. Perfil de pagos'!T246</f>
        <v>9428571.42857143</v>
      </c>
      <c r="Z34" s="515">
        <f>'FC1. Perfil de pagos'!U246</f>
        <v>9428571.42857143</v>
      </c>
      <c r="AA34" s="515">
        <f>'FC1. Perfil de pagos'!V246</f>
        <v>9428571.42857143</v>
      </c>
      <c r="AB34" s="515">
        <f>'FC1. Perfil de pagos'!W246</f>
        <v>9428571.42857143</v>
      </c>
      <c r="AC34" s="515">
        <f>'FC1. Perfil de pagos'!X246</f>
        <v>9428571.42857143</v>
      </c>
      <c r="AD34" s="515">
        <f>'FC1. Perfil de pagos'!Y246</f>
        <v>9428571.42857143</v>
      </c>
      <c r="AE34" s="515">
        <f>'FC1. Perfil de pagos'!Z246</f>
        <v>9428571.42857143</v>
      </c>
      <c r="AF34" s="515">
        <f>'FC1. Perfil de pagos'!AA246</f>
        <v>0</v>
      </c>
      <c r="AG34" s="515">
        <f>'FC1. Perfil de pagos'!AB246</f>
        <v>0</v>
      </c>
      <c r="AH34" s="515">
        <f>'FC1. Perfil de pagos'!AC246</f>
        <v>0</v>
      </c>
      <c r="AI34" s="515">
        <f>'FC1. Perfil de pagos'!AD246</f>
        <v>0</v>
      </c>
      <c r="AJ34" s="515">
        <f>'FC1. Perfil de pagos'!AE246</f>
        <v>0</v>
      </c>
      <c r="AK34" s="515">
        <f>SUM(Y34:AJ34)</f>
        <v>66000000</v>
      </c>
      <c r="AL34" s="515">
        <f>X34+AK34</f>
        <v>132000000</v>
      </c>
      <c r="AM34" s="513" t="str">
        <f>IF(ABS(AL34-'07. Infraestructura'!$E$11)&lt;1,"OK","ERROR")</f>
        <v>OK</v>
      </c>
    </row>
    <row r="35">
      <c r="A35" s="513" t="str">
        <f>IFERROR(INDEX($B$139:$B$160,MATCH($B35,$A$139:$A$160,0)),"")</f>
        <v>OE1</v>
      </c>
      <c r="B35" s="513" t="str">
        <f>'FC1. Perfil de pagos'!AQ116</f>
        <v>A1.3</v>
      </c>
      <c r="C35" s="514" t="str">
        <f>IFERROR(INDEX($C$139:$C$160,MATCH($B35,$A$139:$A$160,0)),"")</f>
        <v>Instalar el tramo 1, colocalizar y calibrar en el piloto</v>
      </c>
      <c r="D35" s="513">
        <f>IFERROR(INDEX($D$139:$D$160,MATCH($B35,$A$139:$A$160,0)),"")</f>
        <v>5</v>
      </c>
      <c r="E35" s="513" t="inlineStr">
        <is>
          <t>Gastos de viaje</t>
        </is>
      </c>
      <c r="F35" s="514" t="str">
        <f>'FC1. Perfil de pagos'!D116</f>
        <v>Tiquetes aéreos nacionales (equipo de la universidad → Manizales y Calarcá)</v>
      </c>
      <c r="G35" s="513">
        <f>I35-H35+1</f>
        <v>18</v>
      </c>
      <c r="H35" s="513">
        <f>'FC1. Perfil de pagos'!AR116</f>
        <v>3</v>
      </c>
      <c r="I35" s="513">
        <f>'FC1. Perfil de pagos'!AS116</f>
        <v>20</v>
      </c>
      <c r="J35" s="515">
        <f>X35</f>
        <v>14078333.3333333</v>
      </c>
      <c r="K35" s="515">
        <f>AK35</f>
        <v>11262666.6666667</v>
      </c>
      <c r="L35" s="515">
        <f>'FC1. Perfil de pagos'!H250</f>
        <v>0</v>
      </c>
      <c r="M35" s="515">
        <f>'FC1. Perfil de pagos'!I250</f>
        <v>0</v>
      </c>
      <c r="N35" s="515">
        <f>'FC1. Perfil de pagos'!J250</f>
        <v>1407833.33333333</v>
      </c>
      <c r="O35" s="515">
        <f>'FC1. Perfil de pagos'!K250</f>
        <v>1407833.33333333</v>
      </c>
      <c r="P35" s="515">
        <f>'FC1. Perfil de pagos'!L250</f>
        <v>1407833.33333333</v>
      </c>
      <c r="Q35" s="515">
        <f>'FC1. Perfil de pagos'!M250</f>
        <v>1407833.33333333</v>
      </c>
      <c r="R35" s="515">
        <f>'FC1. Perfil de pagos'!N250</f>
        <v>1407833.33333333</v>
      </c>
      <c r="S35" s="515">
        <f>'FC1. Perfil de pagos'!O250</f>
        <v>1407833.33333333</v>
      </c>
      <c r="T35" s="515">
        <f>'FC1. Perfil de pagos'!P250</f>
        <v>1407833.33333333</v>
      </c>
      <c r="U35" s="515">
        <f>'FC1. Perfil de pagos'!Q250</f>
        <v>1407833.33333333</v>
      </c>
      <c r="V35" s="515">
        <f>'FC1. Perfil de pagos'!R250</f>
        <v>1407833.33333333</v>
      </c>
      <c r="W35" s="515">
        <f>'FC1. Perfil de pagos'!S250</f>
        <v>1407833.33333333</v>
      </c>
      <c r="X35" s="515">
        <f>SUM(L35:W35)</f>
        <v>14078333.3333333</v>
      </c>
      <c r="Y35" s="515">
        <f>'FC1. Perfil de pagos'!T250</f>
        <v>1407833.33333333</v>
      </c>
      <c r="Z35" s="515">
        <f>'FC1. Perfil de pagos'!U250</f>
        <v>1407833.33333333</v>
      </c>
      <c r="AA35" s="515">
        <f>'FC1. Perfil de pagos'!V250</f>
        <v>1407833.33333333</v>
      </c>
      <c r="AB35" s="515">
        <f>'FC1. Perfil de pagos'!W250</f>
        <v>1407833.33333333</v>
      </c>
      <c r="AC35" s="515">
        <f>'FC1. Perfil de pagos'!X250</f>
        <v>1407833.33333333</v>
      </c>
      <c r="AD35" s="515">
        <f>'FC1. Perfil de pagos'!Y250</f>
        <v>1407833.33333333</v>
      </c>
      <c r="AE35" s="515">
        <f>'FC1. Perfil de pagos'!Z250</f>
        <v>1407833.33333333</v>
      </c>
      <c r="AF35" s="515">
        <f>'FC1. Perfil de pagos'!AA250</f>
        <v>1407833.33333333</v>
      </c>
      <c r="AG35" s="515">
        <f>'FC1. Perfil de pagos'!AB250</f>
        <v>0</v>
      </c>
      <c r="AH35" s="515">
        <f>'FC1. Perfil de pagos'!AC250</f>
        <v>0</v>
      </c>
      <c r="AI35" s="515">
        <f>'FC1. Perfil de pagos'!AD250</f>
        <v>0</v>
      </c>
      <c r="AJ35" s="515">
        <f>'FC1. Perfil de pagos'!AE250</f>
        <v>0</v>
      </c>
      <c r="AK35" s="515">
        <f>SUM(Y35:AJ35)</f>
        <v>11262666.6666667</v>
      </c>
      <c r="AL35" s="515">
        <f>X35+AK35</f>
        <v>25341000</v>
      </c>
      <c r="AM35" s="513" t="str">
        <f>IF(ABS(AL35-'08. Gastos de viaje'!$I$10)&lt;1,"OK","ERROR")</f>
        <v>OK</v>
      </c>
    </row>
    <row r="36">
      <c r="A36" s="513" t="str">
        <f>IFERROR(INDEX($B$139:$B$160,MATCH($B36,$A$139:$A$160,0)),"")</f>
        <v>OE1</v>
      </c>
      <c r="B36" s="513" t="str">
        <f>'FC1. Perfil de pagos'!AQ117</f>
        <v>A1.3</v>
      </c>
      <c r="C36" s="514" t="str">
        <f>IFERROR(INDEX($C$139:$C$160,MATCH($B36,$A$139:$A$160,0)),"")</f>
        <v>Instalar el tramo 1, colocalizar y calibrar en el piloto</v>
      </c>
      <c r="D36" s="513">
        <f>IFERROR(INDEX($D$139:$D$160,MATCH($B36,$A$139:$A$160,0)),"")</f>
        <v>5</v>
      </c>
      <c r="E36" s="513" t="inlineStr">
        <is>
          <t>Gastos de viaje</t>
        </is>
      </c>
      <c r="F36" s="514" t="str">
        <f>'FC1. Perfil de pagos'!D117</f>
        <v>Viáticos de alojamiento y manutención</v>
      </c>
      <c r="G36" s="513">
        <f>I36-H36+1</f>
        <v>18</v>
      </c>
      <c r="H36" s="513">
        <f>'FC1. Perfil de pagos'!AR117</f>
        <v>3</v>
      </c>
      <c r="I36" s="513">
        <f>'FC1. Perfil de pagos'!AS117</f>
        <v>20</v>
      </c>
      <c r="J36" s="515">
        <f>X36</f>
        <v>112340383.333333</v>
      </c>
      <c r="K36" s="515">
        <f>AK36</f>
        <v>89872306.6666667</v>
      </c>
      <c r="L36" s="515">
        <f>'FC1. Perfil de pagos'!H251</f>
        <v>0</v>
      </c>
      <c r="M36" s="515">
        <f>'FC1. Perfil de pagos'!I251</f>
        <v>0</v>
      </c>
      <c r="N36" s="515">
        <f>'FC1. Perfil de pagos'!J251</f>
        <v>11234038.3333333</v>
      </c>
      <c r="O36" s="515">
        <f>'FC1. Perfil de pagos'!K251</f>
        <v>11234038.3333333</v>
      </c>
      <c r="P36" s="515">
        <f>'FC1. Perfil de pagos'!L251</f>
        <v>11234038.3333333</v>
      </c>
      <c r="Q36" s="515">
        <f>'FC1. Perfil de pagos'!M251</f>
        <v>11234038.3333333</v>
      </c>
      <c r="R36" s="515">
        <f>'FC1. Perfil de pagos'!N251</f>
        <v>11234038.3333333</v>
      </c>
      <c r="S36" s="515">
        <f>'FC1. Perfil de pagos'!O251</f>
        <v>11234038.3333333</v>
      </c>
      <c r="T36" s="515">
        <f>'FC1. Perfil de pagos'!P251</f>
        <v>11234038.3333333</v>
      </c>
      <c r="U36" s="515">
        <f>'FC1. Perfil de pagos'!Q251</f>
        <v>11234038.3333333</v>
      </c>
      <c r="V36" s="515">
        <f>'FC1. Perfil de pagos'!R251</f>
        <v>11234038.3333333</v>
      </c>
      <c r="W36" s="515">
        <f>'FC1. Perfil de pagos'!S251</f>
        <v>11234038.3333333</v>
      </c>
      <c r="X36" s="515">
        <f>SUM(L36:W36)</f>
        <v>112340383.333333</v>
      </c>
      <c r="Y36" s="515">
        <f>'FC1. Perfil de pagos'!T251</f>
        <v>11234038.3333333</v>
      </c>
      <c r="Z36" s="515">
        <f>'FC1. Perfil de pagos'!U251</f>
        <v>11234038.3333333</v>
      </c>
      <c r="AA36" s="515">
        <f>'FC1. Perfil de pagos'!V251</f>
        <v>11234038.3333333</v>
      </c>
      <c r="AB36" s="515">
        <f>'FC1. Perfil de pagos'!W251</f>
        <v>11234038.3333333</v>
      </c>
      <c r="AC36" s="515">
        <f>'FC1. Perfil de pagos'!X251</f>
        <v>11234038.3333333</v>
      </c>
      <c r="AD36" s="515">
        <f>'FC1. Perfil de pagos'!Y251</f>
        <v>11234038.3333333</v>
      </c>
      <c r="AE36" s="515">
        <f>'FC1. Perfil de pagos'!Z251</f>
        <v>11234038.3333333</v>
      </c>
      <c r="AF36" s="515">
        <f>'FC1. Perfil de pagos'!AA251</f>
        <v>11234038.3333333</v>
      </c>
      <c r="AG36" s="515">
        <f>'FC1. Perfil de pagos'!AB251</f>
        <v>0</v>
      </c>
      <c r="AH36" s="515">
        <f>'FC1. Perfil de pagos'!AC251</f>
        <v>0</v>
      </c>
      <c r="AI36" s="515">
        <f>'FC1. Perfil de pagos'!AD251</f>
        <v>0</v>
      </c>
      <c r="AJ36" s="515">
        <f>'FC1. Perfil de pagos'!AE251</f>
        <v>0</v>
      </c>
      <c r="AK36" s="515">
        <f>SUM(Y36:AJ36)</f>
        <v>89872306.6666667</v>
      </c>
      <c r="AL36" s="515">
        <f>X36+AK36</f>
        <v>202212690</v>
      </c>
      <c r="AM36" s="513" t="str">
        <f>IF(ABS(AL36-'08. Gastos de viaje'!$I$11)&lt;1,"OK","ERROR")</f>
        <v>OK</v>
      </c>
    </row>
    <row r="37">
      <c r="A37" s="513" t="str">
        <f>IFERROR(INDEX($B$139:$B$160,MATCH($B37,$A$139:$A$160,0)),"")</f>
        <v>OE1</v>
      </c>
      <c r="B37" s="513" t="str">
        <f>'FC1. Perfil de pagos'!AQ118</f>
        <v>A1.3</v>
      </c>
      <c r="C37" s="514" t="str">
        <f>IFERROR(INDEX($C$139:$C$160,MATCH($B37,$A$139:$A$160,0)),"")</f>
        <v>Instalar el tramo 1, colocalizar y calibrar en el piloto</v>
      </c>
      <c r="D37" s="513">
        <f>IFERROR(INDEX($D$139:$D$160,MATCH($B37,$A$139:$A$160,0)),"")</f>
        <v>5</v>
      </c>
      <c r="E37" s="513" t="inlineStr">
        <is>
          <t>Gastos de viaje</t>
        </is>
      </c>
      <c r="F37" s="514" t="str">
        <f>'FC1. Perfil de pagos'!D118</f>
        <v>Arrendamiento de vehículos 4x4 (servicio; no es adquisición)</v>
      </c>
      <c r="G37" s="513">
        <f>I37-H37+1</f>
        <v>18</v>
      </c>
      <c r="H37" s="513">
        <f>'FC1. Perfil de pagos'!AR118</f>
        <v>3</v>
      </c>
      <c r="I37" s="513">
        <f>'FC1. Perfil de pagos'!AS118</f>
        <v>20</v>
      </c>
      <c r="J37" s="515">
        <f>X37</f>
        <v>48750000</v>
      </c>
      <c r="K37" s="515">
        <f>AK37</f>
        <v>39000000</v>
      </c>
      <c r="L37" s="515">
        <f>'FC1. Perfil de pagos'!H252</f>
        <v>0</v>
      </c>
      <c r="M37" s="515">
        <f>'FC1. Perfil de pagos'!I252</f>
        <v>0</v>
      </c>
      <c r="N37" s="515">
        <f>'FC1. Perfil de pagos'!J252</f>
        <v>4875000</v>
      </c>
      <c r="O37" s="515">
        <f>'FC1. Perfil de pagos'!K252</f>
        <v>4875000</v>
      </c>
      <c r="P37" s="515">
        <f>'FC1. Perfil de pagos'!L252</f>
        <v>4875000</v>
      </c>
      <c r="Q37" s="515">
        <f>'FC1. Perfil de pagos'!M252</f>
        <v>4875000</v>
      </c>
      <c r="R37" s="515">
        <f>'FC1. Perfil de pagos'!N252</f>
        <v>4875000</v>
      </c>
      <c r="S37" s="515">
        <f>'FC1. Perfil de pagos'!O252</f>
        <v>4875000</v>
      </c>
      <c r="T37" s="515">
        <f>'FC1. Perfil de pagos'!P252</f>
        <v>4875000</v>
      </c>
      <c r="U37" s="515">
        <f>'FC1. Perfil de pagos'!Q252</f>
        <v>4875000</v>
      </c>
      <c r="V37" s="515">
        <f>'FC1. Perfil de pagos'!R252</f>
        <v>4875000</v>
      </c>
      <c r="W37" s="515">
        <f>'FC1. Perfil de pagos'!S252</f>
        <v>4875000</v>
      </c>
      <c r="X37" s="515">
        <f>SUM(L37:W37)</f>
        <v>48750000</v>
      </c>
      <c r="Y37" s="515">
        <f>'FC1. Perfil de pagos'!T252</f>
        <v>4875000</v>
      </c>
      <c r="Z37" s="515">
        <f>'FC1. Perfil de pagos'!U252</f>
        <v>4875000</v>
      </c>
      <c r="AA37" s="515">
        <f>'FC1. Perfil de pagos'!V252</f>
        <v>4875000</v>
      </c>
      <c r="AB37" s="515">
        <f>'FC1. Perfil de pagos'!W252</f>
        <v>4875000</v>
      </c>
      <c r="AC37" s="515">
        <f>'FC1. Perfil de pagos'!X252</f>
        <v>4875000</v>
      </c>
      <c r="AD37" s="515">
        <f>'FC1. Perfil de pagos'!Y252</f>
        <v>4875000</v>
      </c>
      <c r="AE37" s="515">
        <f>'FC1. Perfil de pagos'!Z252</f>
        <v>4875000</v>
      </c>
      <c r="AF37" s="515">
        <f>'FC1. Perfil de pagos'!AA252</f>
        <v>4875000</v>
      </c>
      <c r="AG37" s="515">
        <f>'FC1. Perfil de pagos'!AB252</f>
        <v>0</v>
      </c>
      <c r="AH37" s="515">
        <f>'FC1. Perfil de pagos'!AC252</f>
        <v>0</v>
      </c>
      <c r="AI37" s="515">
        <f>'FC1. Perfil de pagos'!AD252</f>
        <v>0</v>
      </c>
      <c r="AJ37" s="515">
        <f>'FC1. Perfil de pagos'!AE252</f>
        <v>0</v>
      </c>
      <c r="AK37" s="515">
        <f>SUM(Y37:AJ37)</f>
        <v>39000000</v>
      </c>
      <c r="AL37" s="515">
        <f>X37+AK37</f>
        <v>87750000</v>
      </c>
      <c r="AM37" s="513" t="str">
        <f>IF(ABS(AL37-'08. Gastos de viaje'!$I$12)&lt;1,"OK","ERROR")</f>
        <v>OK</v>
      </c>
    </row>
    <row r="38">
      <c r="A38" s="513" t="str">
        <f>IFERROR(INDEX($B$139:$B$160,MATCH($B38,$A$139:$A$160,0)),"")</f>
        <v>OE1</v>
      </c>
      <c r="B38" s="513" t="str">
        <f>'FC1. Perfil de pagos'!AQ43</f>
        <v>A1.4</v>
      </c>
      <c r="C38" s="514" t="str">
        <f>IFERROR(INDEX($C$139:$C$160,MATCH($B38,$A$139:$A$160,0)),"")</f>
        <v>Entrenar y validar el modelo de corrección y decidir en la compuerta C1</v>
      </c>
      <c r="D38" s="513">
        <f>IFERROR(INDEX($D$139:$D$160,MATCH($B38,$A$139:$A$160,0)),"")</f>
        <v>3</v>
      </c>
      <c r="E38" s="513" t="inlineStr">
        <is>
          <t>Equipos y software</t>
        </is>
      </c>
      <c r="F38" s="514" t="str">
        <f>'FC1. Perfil de pagos'!D43</f>
        <v>Estación de trabajo para entrenamiento de modelos</v>
      </c>
      <c r="G38" s="513">
        <f>I38-H38+1</f>
        <v>3</v>
      </c>
      <c r="H38" s="513">
        <f>'FC1. Perfil de pagos'!AR43</f>
        <v>10</v>
      </c>
      <c r="I38" s="513">
        <f>'FC1. Perfil de pagos'!AS43</f>
        <v>12</v>
      </c>
      <c r="J38" s="515">
        <f>X38</f>
        <v>50000000</v>
      </c>
      <c r="K38" s="515">
        <f>AK38</f>
        <v>0</v>
      </c>
      <c r="L38" s="515">
        <f>'FC1. Perfil de pagos'!H177</f>
        <v>0</v>
      </c>
      <c r="M38" s="515">
        <f>'FC1. Perfil de pagos'!I177</f>
        <v>0</v>
      </c>
      <c r="N38" s="515">
        <f>'FC1. Perfil de pagos'!J177</f>
        <v>0</v>
      </c>
      <c r="O38" s="515">
        <f>'FC1. Perfil de pagos'!K177</f>
        <v>0</v>
      </c>
      <c r="P38" s="515">
        <f>'FC1. Perfil de pagos'!L177</f>
        <v>0</v>
      </c>
      <c r="Q38" s="515">
        <f>'FC1. Perfil de pagos'!M177</f>
        <v>0</v>
      </c>
      <c r="R38" s="515">
        <f>'FC1. Perfil de pagos'!N177</f>
        <v>0</v>
      </c>
      <c r="S38" s="515">
        <f>'FC1. Perfil de pagos'!O177</f>
        <v>0</v>
      </c>
      <c r="T38" s="515">
        <f>'FC1. Perfil de pagos'!P177</f>
        <v>0</v>
      </c>
      <c r="U38" s="515">
        <f>'FC1. Perfil de pagos'!Q177</f>
        <v>16666666.6666667</v>
      </c>
      <c r="V38" s="515">
        <f>'FC1. Perfil de pagos'!R177</f>
        <v>16666666.6666667</v>
      </c>
      <c r="W38" s="515">
        <f>'FC1. Perfil de pagos'!S177</f>
        <v>16666666.6666667</v>
      </c>
      <c r="X38" s="515">
        <f>SUM(L38:W38)</f>
        <v>50000000</v>
      </c>
      <c r="Y38" s="515">
        <f>'FC1. Perfil de pagos'!T177</f>
        <v>0</v>
      </c>
      <c r="Z38" s="515">
        <f>'FC1. Perfil de pagos'!U177</f>
        <v>0</v>
      </c>
      <c r="AA38" s="515">
        <f>'FC1. Perfil de pagos'!V177</f>
        <v>0</v>
      </c>
      <c r="AB38" s="515">
        <f>'FC1. Perfil de pagos'!W177</f>
        <v>0</v>
      </c>
      <c r="AC38" s="515">
        <f>'FC1. Perfil de pagos'!X177</f>
        <v>0</v>
      </c>
      <c r="AD38" s="515">
        <f>'FC1. Perfil de pagos'!Y177</f>
        <v>0</v>
      </c>
      <c r="AE38" s="515">
        <f>'FC1. Perfil de pagos'!Z177</f>
        <v>0</v>
      </c>
      <c r="AF38" s="515">
        <f>'FC1. Perfil de pagos'!AA177</f>
        <v>0</v>
      </c>
      <c r="AG38" s="515">
        <f>'FC1. Perfil de pagos'!AB177</f>
        <v>0</v>
      </c>
      <c r="AH38" s="515">
        <f>'FC1. Perfil de pagos'!AC177</f>
        <v>0</v>
      </c>
      <c r="AI38" s="515">
        <f>'FC1. Perfil de pagos'!AD177</f>
        <v>0</v>
      </c>
      <c r="AJ38" s="515">
        <f>'FC1. Perfil de pagos'!AE177</f>
        <v>0</v>
      </c>
      <c r="AK38" s="515">
        <f>SUM(Y38:AJ38)</f>
        <v>0</v>
      </c>
      <c r="AL38" s="515">
        <f>X38+AK38</f>
        <v>50000000</v>
      </c>
      <c r="AM38" s="513" t="str">
        <f>IF(ABS(AL38-'02. Equipos y Software'!$H$18)&lt;1,"OK","ERROR")</f>
        <v>OK</v>
      </c>
    </row>
    <row r="39">
      <c r="A39" s="513" t="str">
        <f>IFERROR(INDEX($B$139:$B$160,MATCH($B39,$A$139:$A$160,0)),"")</f>
        <v>OE1</v>
      </c>
      <c r="B39" s="513" t="str">
        <f>'FC1. Perfil de pagos'!AQ74</f>
        <v>A1.4</v>
      </c>
      <c r="C39" s="514" t="str">
        <f>IFERROR(INDEX($C$139:$C$160,MATCH($B39,$A$139:$A$160,0)),"")</f>
        <v>Entrenar y validar el modelo de corrección y decidir en la compuerta C1</v>
      </c>
      <c r="D39" s="513">
        <f>IFERROR(INDEX($D$139:$D$160,MATCH($B39,$A$139:$A$160,0)),"")</f>
        <v>3</v>
      </c>
      <c r="E39" s="513" t="inlineStr">
        <is>
          <t>Servicios tecnológicos y pruebas</t>
        </is>
      </c>
      <c r="F39" s="514" t="str">
        <f>'FC1. Perfil de pagos'!D74</f>
        <v>Evaluación externa independiente (meses 12 y 24)</v>
      </c>
      <c r="G39" s="513">
        <f>I39-H39+1</f>
        <v>15</v>
      </c>
      <c r="H39" s="513">
        <f>'FC1. Perfil de pagos'!AR74</f>
        <v>10</v>
      </c>
      <c r="I39" s="513">
        <f>'FC1. Perfil de pagos'!AS74</f>
        <v>24</v>
      </c>
      <c r="J39" s="515">
        <f>X39</f>
        <v>60000000</v>
      </c>
      <c r="K39" s="515">
        <f>AK39</f>
        <v>60000000</v>
      </c>
      <c r="L39" s="515">
        <f>'FC1. Perfil de pagos'!H208</f>
        <v>0</v>
      </c>
      <c r="M39" s="515">
        <f>'FC1. Perfil de pagos'!I208</f>
        <v>0</v>
      </c>
      <c r="N39" s="515">
        <f>'FC1. Perfil de pagos'!J208</f>
        <v>0</v>
      </c>
      <c r="O39" s="515">
        <f>'FC1. Perfil de pagos'!K208</f>
        <v>0</v>
      </c>
      <c r="P39" s="515">
        <f>'FC1. Perfil de pagos'!L208</f>
        <v>0</v>
      </c>
      <c r="Q39" s="515">
        <f>'FC1. Perfil de pagos'!M208</f>
        <v>0</v>
      </c>
      <c r="R39" s="515">
        <f>'FC1. Perfil de pagos'!N208</f>
        <v>0</v>
      </c>
      <c r="S39" s="515">
        <f>'FC1. Perfil de pagos'!O208</f>
        <v>0</v>
      </c>
      <c r="T39" s="515">
        <f>'FC1. Perfil de pagos'!P208</f>
        <v>0</v>
      </c>
      <c r="U39" s="515">
        <f>'FC1. Perfil de pagos'!Q208</f>
        <v>0</v>
      </c>
      <c r="V39" s="515">
        <f>'FC1. Perfil de pagos'!R208</f>
        <v>0</v>
      </c>
      <c r="W39" s="515">
        <f>'FC1. Perfil de pagos'!S208</f>
        <v>60000000</v>
      </c>
      <c r="X39" s="515">
        <f>SUM(L39:W39)</f>
        <v>60000000</v>
      </c>
      <c r="Y39" s="515">
        <f>'FC1. Perfil de pagos'!T208</f>
        <v>0</v>
      </c>
      <c r="Z39" s="515">
        <f>'FC1. Perfil de pagos'!U208</f>
        <v>0</v>
      </c>
      <c r="AA39" s="515">
        <f>'FC1. Perfil de pagos'!V208</f>
        <v>0</v>
      </c>
      <c r="AB39" s="515">
        <f>'FC1. Perfil de pagos'!W208</f>
        <v>0</v>
      </c>
      <c r="AC39" s="515">
        <f>'FC1. Perfil de pagos'!X208</f>
        <v>0</v>
      </c>
      <c r="AD39" s="515">
        <f>'FC1. Perfil de pagos'!Y208</f>
        <v>0</v>
      </c>
      <c r="AE39" s="515">
        <f>'FC1. Perfil de pagos'!Z208</f>
        <v>0</v>
      </c>
      <c r="AF39" s="515">
        <f>'FC1. Perfil de pagos'!AA208</f>
        <v>0</v>
      </c>
      <c r="AG39" s="515">
        <f>'FC1. Perfil de pagos'!AB208</f>
        <v>0</v>
      </c>
      <c r="AH39" s="515">
        <f>'FC1. Perfil de pagos'!AC208</f>
        <v>0</v>
      </c>
      <c r="AI39" s="515">
        <f>'FC1. Perfil de pagos'!AD208</f>
        <v>0</v>
      </c>
      <c r="AJ39" s="515">
        <f>'FC1. Perfil de pagos'!AE208</f>
        <v>60000000</v>
      </c>
      <c r="AK39" s="515">
        <f>SUM(Y39:AJ39)</f>
        <v>60000000</v>
      </c>
      <c r="AL39" s="515">
        <f>X39+AK39</f>
        <v>120000000</v>
      </c>
      <c r="AM39" s="513" t="str">
        <f>IF(ABS(AL39-'04. Servicios Tecnologicos'!$G$17)&lt;1,"OK","ERROR")</f>
        <v>OK</v>
      </c>
    </row>
    <row r="40">
      <c r="A40" s="513" t="str">
        <f>IFERROR(INDEX($B$139:$B$160,MATCH($B40,$A$139:$A$160,0)),"")</f>
        <v>OE1</v>
      </c>
      <c r="B40" s="513" t="str">
        <f>'FC1. Perfil de pagos'!AQ75</f>
        <v>A1.6</v>
      </c>
      <c r="C40" s="514" t="str">
        <f>IFERROR(INDEX($C$139:$C$160,MATCH($B40,$A$139:$A$160,0)),"")</f>
        <v>Verificar el desempeño final y ejecutar el ensayo independiente</v>
      </c>
      <c r="D40" s="513">
        <f>IFERROR(INDEX($D$139:$D$160,MATCH($B40,$A$139:$A$160,0)),"")</f>
        <v>5</v>
      </c>
      <c r="E40" s="513" t="inlineStr">
        <is>
          <t>Servicios tecnológicos y pruebas</t>
        </is>
      </c>
      <c r="F40" s="514" t="str">
        <f>'FC1. Perfil de pagos'!D75</f>
        <v>Ensayo de desempeño con laboratorio externo</v>
      </c>
      <c r="G40" s="513">
        <f>I40-H40+1</f>
        <v>5</v>
      </c>
      <c r="H40" s="513">
        <f>'FC1. Perfil de pagos'!AR75</f>
        <v>19</v>
      </c>
      <c r="I40" s="513">
        <f>'FC1. Perfil de pagos'!AS75</f>
        <v>23</v>
      </c>
      <c r="J40" s="515">
        <f>X40</f>
        <v>0</v>
      </c>
      <c r="K40" s="515">
        <f>AK40</f>
        <v>90000000</v>
      </c>
      <c r="L40" s="515">
        <f>'FC1. Perfil de pagos'!H209</f>
        <v>0</v>
      </c>
      <c r="M40" s="515">
        <f>'FC1. Perfil de pagos'!I209</f>
        <v>0</v>
      </c>
      <c r="N40" s="515">
        <f>'FC1. Perfil de pagos'!J209</f>
        <v>0</v>
      </c>
      <c r="O40" s="515">
        <f>'FC1. Perfil de pagos'!K209</f>
        <v>0</v>
      </c>
      <c r="P40" s="515">
        <f>'FC1. Perfil de pagos'!L209</f>
        <v>0</v>
      </c>
      <c r="Q40" s="515">
        <f>'FC1. Perfil de pagos'!M209</f>
        <v>0</v>
      </c>
      <c r="R40" s="515">
        <f>'FC1. Perfil de pagos'!N209</f>
        <v>0</v>
      </c>
      <c r="S40" s="515">
        <f>'FC1. Perfil de pagos'!O209</f>
        <v>0</v>
      </c>
      <c r="T40" s="515">
        <f>'FC1. Perfil de pagos'!P209</f>
        <v>0</v>
      </c>
      <c r="U40" s="515">
        <f>'FC1. Perfil de pagos'!Q209</f>
        <v>0</v>
      </c>
      <c r="V40" s="515">
        <f>'FC1. Perfil de pagos'!R209</f>
        <v>0</v>
      </c>
      <c r="W40" s="515">
        <f>'FC1. Perfil de pagos'!S209</f>
        <v>0</v>
      </c>
      <c r="X40" s="515">
        <f>SUM(L40:W40)</f>
        <v>0</v>
      </c>
      <c r="Y40" s="515">
        <f>'FC1. Perfil de pagos'!T209</f>
        <v>0</v>
      </c>
      <c r="Z40" s="515">
        <f>'FC1. Perfil de pagos'!U209</f>
        <v>0</v>
      </c>
      <c r="AA40" s="515">
        <f>'FC1. Perfil de pagos'!V209</f>
        <v>0</v>
      </c>
      <c r="AB40" s="515">
        <f>'FC1. Perfil de pagos'!W209</f>
        <v>0</v>
      </c>
      <c r="AC40" s="515">
        <f>'FC1. Perfil de pagos'!X209</f>
        <v>0</v>
      </c>
      <c r="AD40" s="515">
        <f>'FC1. Perfil de pagos'!Y209</f>
        <v>0</v>
      </c>
      <c r="AE40" s="515">
        <f>'FC1. Perfil de pagos'!Z209</f>
        <v>18000000</v>
      </c>
      <c r="AF40" s="515">
        <f>'FC1. Perfil de pagos'!AA209</f>
        <v>18000000</v>
      </c>
      <c r="AG40" s="515">
        <f>'FC1. Perfil de pagos'!AB209</f>
        <v>18000000</v>
      </c>
      <c r="AH40" s="515">
        <f>'FC1. Perfil de pagos'!AC209</f>
        <v>18000000</v>
      </c>
      <c r="AI40" s="515">
        <f>'FC1. Perfil de pagos'!AD209</f>
        <v>18000000</v>
      </c>
      <c r="AJ40" s="515">
        <f>'FC1. Perfil de pagos'!AE209</f>
        <v>0</v>
      </c>
      <c r="AK40" s="515">
        <f>SUM(Y40:AJ40)</f>
        <v>90000000</v>
      </c>
      <c r="AL40" s="515">
        <f>X40+AK40</f>
        <v>90000000</v>
      </c>
      <c r="AM40" s="513" t="str">
        <f>IF(ABS(AL40-'04. Servicios Tecnologicos'!$G$18)&lt;1,"OK","ERROR")</f>
        <v>OK</v>
      </c>
    </row>
    <row r="41">
      <c r="A41" s="513" t="str">
        <f>IFERROR(INDEX($B$139:$B$160,MATCH($B41,$A$139:$A$160,0)),"")</f>
        <v>OE1</v>
      </c>
      <c r="B41" s="513" t="str">
        <f>'FC1. Perfil de pagos'!AQ105</f>
        <v>A1.6</v>
      </c>
      <c r="C41" s="514" t="str">
        <f>IFERROR(INDEX($C$139:$C$160,MATCH($B41,$A$139:$A$160,0)),"")</f>
        <v>Verificar el desempeño final y ejecutar el ensayo independiente</v>
      </c>
      <c r="D41" s="513">
        <f>IFERROR(INDEX($D$139:$D$160,MATCH($B41,$A$139:$A$160,0)),"")</f>
        <v>5</v>
      </c>
      <c r="E41" s="513" t="inlineStr">
        <is>
          <t>Protección del conocimiento y divulgación</t>
        </is>
      </c>
      <c r="F41" s="514" t="str">
        <f>'FC1. Perfil de pagos'!D105</f>
        <v>Cargos de procesamiento de artículos de acceso abierto</v>
      </c>
      <c r="G41" s="513">
        <f>I41-H41+1</f>
        <v>5</v>
      </c>
      <c r="H41" s="513">
        <f>'FC1. Perfil de pagos'!AR105</f>
        <v>19</v>
      </c>
      <c r="I41" s="513">
        <f>'FC1. Perfil de pagos'!AS105</f>
        <v>23</v>
      </c>
      <c r="J41" s="515">
        <f>X41</f>
        <v>0</v>
      </c>
      <c r="K41" s="515">
        <f>AK41</f>
        <v>25353486</v>
      </c>
      <c r="L41" s="515">
        <f>'FC1. Perfil de pagos'!H239</f>
        <v>0</v>
      </c>
      <c r="M41" s="515">
        <f>'FC1. Perfil de pagos'!I239</f>
        <v>0</v>
      </c>
      <c r="N41" s="515">
        <f>'FC1. Perfil de pagos'!J239</f>
        <v>0</v>
      </c>
      <c r="O41" s="515">
        <f>'FC1. Perfil de pagos'!K239</f>
        <v>0</v>
      </c>
      <c r="P41" s="515">
        <f>'FC1. Perfil de pagos'!L239</f>
        <v>0</v>
      </c>
      <c r="Q41" s="515">
        <f>'FC1. Perfil de pagos'!M239</f>
        <v>0</v>
      </c>
      <c r="R41" s="515">
        <f>'FC1. Perfil de pagos'!N239</f>
        <v>0</v>
      </c>
      <c r="S41" s="515">
        <f>'FC1. Perfil de pagos'!O239</f>
        <v>0</v>
      </c>
      <c r="T41" s="515">
        <f>'FC1. Perfil de pagos'!P239</f>
        <v>0</v>
      </c>
      <c r="U41" s="515">
        <f>'FC1. Perfil de pagos'!Q239</f>
        <v>0</v>
      </c>
      <c r="V41" s="515">
        <f>'FC1. Perfil de pagos'!R239</f>
        <v>0</v>
      </c>
      <c r="W41" s="515">
        <f>'FC1. Perfil de pagos'!S239</f>
        <v>0</v>
      </c>
      <c r="X41" s="515">
        <f>SUM(L41:W41)</f>
        <v>0</v>
      </c>
      <c r="Y41" s="515">
        <f>'FC1. Perfil de pagos'!T239</f>
        <v>0</v>
      </c>
      <c r="Z41" s="515">
        <f>'FC1. Perfil de pagos'!U239</f>
        <v>0</v>
      </c>
      <c r="AA41" s="515">
        <f>'FC1. Perfil de pagos'!V239</f>
        <v>0</v>
      </c>
      <c r="AB41" s="515">
        <f>'FC1. Perfil de pagos'!W239</f>
        <v>0</v>
      </c>
      <c r="AC41" s="515">
        <f>'FC1. Perfil de pagos'!X239</f>
        <v>0</v>
      </c>
      <c r="AD41" s="515">
        <f>'FC1. Perfil de pagos'!Y239</f>
        <v>0</v>
      </c>
      <c r="AE41" s="515">
        <f>'FC1. Perfil de pagos'!Z239</f>
        <v>5070697.2</v>
      </c>
      <c r="AF41" s="515">
        <f>'FC1. Perfil de pagos'!AA239</f>
        <v>5070697.2</v>
      </c>
      <c r="AG41" s="515">
        <f>'FC1. Perfil de pagos'!AB239</f>
        <v>5070697.2</v>
      </c>
      <c r="AH41" s="515">
        <f>'FC1. Perfil de pagos'!AC239</f>
        <v>5070697.2</v>
      </c>
      <c r="AI41" s="515">
        <f>'FC1. Perfil de pagos'!AD239</f>
        <v>5070697.2</v>
      </c>
      <c r="AJ41" s="515">
        <f>'FC1. Perfil de pagos'!AE239</f>
        <v>0</v>
      </c>
      <c r="AK41" s="515">
        <f>SUM(Y41:AJ41)</f>
        <v>25353486</v>
      </c>
      <c r="AL41" s="515">
        <f>X41+AK41</f>
        <v>25353486</v>
      </c>
      <c r="AM41" s="513" t="str">
        <f>IF(ABS(AL41-'06.Protección conocimiento y Di'!$G$12)&lt;1,"OK","ERROR")</f>
        <v>OK</v>
      </c>
    </row>
    <row r="42">
      <c r="A42" s="513" t="str">
        <f>IFERROR(INDEX($B$139:$B$160,MATCH($B42,$A$139:$A$160,0)),"")</f>
        <v>OE1</v>
      </c>
      <c r="B42" s="513" t="str">
        <f>'FC1. Perfil de pagos'!AQ77</f>
        <v>A1.7</v>
      </c>
      <c r="C42" s="514" t="str">
        <f>IFERROR(INDEX($C$139:$C$160,MATCH($B42,$A$139:$A$160,0)),"")</f>
        <v>Validar el gemelo predictivo con demoliciones y remociones reales en los dos municipios</v>
      </c>
      <c r="D42" s="513">
        <f>IFERROR(INDEX($D$139:$D$160,MATCH($B42,$A$139:$A$160,0)),"")</f>
        <v>10</v>
      </c>
      <c r="E42" s="513" t="inlineStr">
        <is>
          <t>Servicios tecnológicos y pruebas</t>
        </is>
      </c>
      <c r="F42" s="514" t="str">
        <f>'FC1. Perfil de pagos'!D77</f>
        <v>Campañas de medición en demoliciones y remociones reales (logística, seguridad industrial y acceso)</v>
      </c>
      <c r="G42" s="513">
        <f>I42-H42+1</f>
        <v>10</v>
      </c>
      <c r="H42" s="513">
        <f>'FC1. Perfil de pagos'!AR77</f>
        <v>14</v>
      </c>
      <c r="I42" s="513">
        <f>'FC1. Perfil de pagos'!AS77</f>
        <v>23</v>
      </c>
      <c r="J42" s="515">
        <f>X42</f>
        <v>0</v>
      </c>
      <c r="K42" s="515">
        <f>AK42</f>
        <v>144000000</v>
      </c>
      <c r="L42" s="515">
        <f>'FC1. Perfil de pagos'!H211</f>
        <v>0</v>
      </c>
      <c r="M42" s="515">
        <f>'FC1. Perfil de pagos'!I211</f>
        <v>0</v>
      </c>
      <c r="N42" s="515">
        <f>'FC1. Perfil de pagos'!J211</f>
        <v>0</v>
      </c>
      <c r="O42" s="515">
        <f>'FC1. Perfil de pagos'!K211</f>
        <v>0</v>
      </c>
      <c r="P42" s="515">
        <f>'FC1. Perfil de pagos'!L211</f>
        <v>0</v>
      </c>
      <c r="Q42" s="515">
        <f>'FC1. Perfil de pagos'!M211</f>
        <v>0</v>
      </c>
      <c r="R42" s="515">
        <f>'FC1. Perfil de pagos'!N211</f>
        <v>0</v>
      </c>
      <c r="S42" s="515">
        <f>'FC1. Perfil de pagos'!O211</f>
        <v>0</v>
      </c>
      <c r="T42" s="515">
        <f>'FC1. Perfil de pagos'!P211</f>
        <v>0</v>
      </c>
      <c r="U42" s="515">
        <f>'FC1. Perfil de pagos'!Q211</f>
        <v>0</v>
      </c>
      <c r="V42" s="515">
        <f>'FC1. Perfil de pagos'!R211</f>
        <v>0</v>
      </c>
      <c r="W42" s="515">
        <f>'FC1. Perfil de pagos'!S211</f>
        <v>0</v>
      </c>
      <c r="X42" s="515">
        <f>SUM(L42:W42)</f>
        <v>0</v>
      </c>
      <c r="Y42" s="515">
        <f>'FC1. Perfil de pagos'!T211</f>
        <v>0</v>
      </c>
      <c r="Z42" s="515">
        <f>'FC1. Perfil de pagos'!U211</f>
        <v>14400000</v>
      </c>
      <c r="AA42" s="515">
        <f>'FC1. Perfil de pagos'!V211</f>
        <v>14400000</v>
      </c>
      <c r="AB42" s="515">
        <f>'FC1. Perfil de pagos'!W211</f>
        <v>14400000</v>
      </c>
      <c r="AC42" s="515">
        <f>'FC1. Perfil de pagos'!X211</f>
        <v>14400000</v>
      </c>
      <c r="AD42" s="515">
        <f>'FC1. Perfil de pagos'!Y211</f>
        <v>14400000</v>
      </c>
      <c r="AE42" s="515">
        <f>'FC1. Perfil de pagos'!Z211</f>
        <v>14400000</v>
      </c>
      <c r="AF42" s="515">
        <f>'FC1. Perfil de pagos'!AA211</f>
        <v>14400000</v>
      </c>
      <c r="AG42" s="515">
        <f>'FC1. Perfil de pagos'!AB211</f>
        <v>14400000</v>
      </c>
      <c r="AH42" s="515">
        <f>'FC1. Perfil de pagos'!AC211</f>
        <v>14400000</v>
      </c>
      <c r="AI42" s="515">
        <f>'FC1. Perfil de pagos'!AD211</f>
        <v>14400000</v>
      </c>
      <c r="AJ42" s="515">
        <f>'FC1. Perfil de pagos'!AE211</f>
        <v>0</v>
      </c>
      <c r="AK42" s="515">
        <f>SUM(Y42:AJ42)</f>
        <v>144000000</v>
      </c>
      <c r="AL42" s="515">
        <f>X42+AK42</f>
        <v>144000000</v>
      </c>
      <c r="AM42" s="513" t="str">
        <f>IF(ABS(AL42-'04. Servicios Tecnologicos'!$G$20)&lt;1,"OK","ERROR")</f>
        <v>OK</v>
      </c>
    </row>
    <row r="43">
      <c r="A43" s="513" t="str">
        <f>IFERROR(INDEX($B$139:$B$160,MATCH($B43,$A$139:$A$160,0)),"")</f>
        <v>OE1</v>
      </c>
      <c r="B43" s="513" t="str">
        <f>'FC1. Perfil de pagos'!AQ79</f>
        <v>A1.7</v>
      </c>
      <c r="C43" s="514" t="str">
        <f>IFERROR(INDEX($C$139:$C$160,MATCH($B43,$A$139:$A$160,0)),"")</f>
        <v>Validar el gemelo predictivo con demoliciones y remociones reales en los dos municipios</v>
      </c>
      <c r="D43" s="513">
        <f>IFERROR(INDEX($D$139:$D$160,MATCH($B43,$A$139:$A$160,0)),"")</f>
        <v>10</v>
      </c>
      <c r="E43" s="513" t="inlineStr">
        <is>
          <t>Servicios tecnológicos y pruebas</t>
        </is>
      </c>
      <c r="F43" s="514" t="str">
        <f>'FC1. Perfil de pagos'!D79</f>
        <v>Verificación y validación independiente del modelo predictivo</v>
      </c>
      <c r="G43" s="513">
        <f>I43-H43+1</f>
        <v>11</v>
      </c>
      <c r="H43" s="513">
        <f>'FC1. Perfil de pagos'!AR79</f>
        <v>14</v>
      </c>
      <c r="I43" s="513">
        <f>'FC1. Perfil de pagos'!AS79</f>
        <v>24</v>
      </c>
      <c r="J43" s="515">
        <f>X43</f>
        <v>0</v>
      </c>
      <c r="K43" s="515">
        <f>AK43</f>
        <v>48000000</v>
      </c>
      <c r="L43" s="515">
        <f>'FC1. Perfil de pagos'!H213</f>
        <v>0</v>
      </c>
      <c r="M43" s="515">
        <f>'FC1. Perfil de pagos'!I213</f>
        <v>0</v>
      </c>
      <c r="N43" s="515">
        <f>'FC1. Perfil de pagos'!J213</f>
        <v>0</v>
      </c>
      <c r="O43" s="515">
        <f>'FC1. Perfil de pagos'!K213</f>
        <v>0</v>
      </c>
      <c r="P43" s="515">
        <f>'FC1. Perfil de pagos'!L213</f>
        <v>0</v>
      </c>
      <c r="Q43" s="515">
        <f>'FC1. Perfil de pagos'!M213</f>
        <v>0</v>
      </c>
      <c r="R43" s="515">
        <f>'FC1. Perfil de pagos'!N213</f>
        <v>0</v>
      </c>
      <c r="S43" s="515">
        <f>'FC1. Perfil de pagos'!O213</f>
        <v>0</v>
      </c>
      <c r="T43" s="515">
        <f>'FC1. Perfil de pagos'!P213</f>
        <v>0</v>
      </c>
      <c r="U43" s="515">
        <f>'FC1. Perfil de pagos'!Q213</f>
        <v>0</v>
      </c>
      <c r="V43" s="515">
        <f>'FC1. Perfil de pagos'!R213</f>
        <v>0</v>
      </c>
      <c r="W43" s="515">
        <f>'FC1. Perfil de pagos'!S213</f>
        <v>0</v>
      </c>
      <c r="X43" s="515">
        <f>SUM(L43:W43)</f>
        <v>0</v>
      </c>
      <c r="Y43" s="515">
        <f>'FC1. Perfil de pagos'!T213</f>
        <v>0</v>
      </c>
      <c r="Z43" s="515">
        <f>'FC1. Perfil de pagos'!U213</f>
        <v>4363636.36363636</v>
      </c>
      <c r="AA43" s="515">
        <f>'FC1. Perfil de pagos'!V213</f>
        <v>4363636.36363636</v>
      </c>
      <c r="AB43" s="515">
        <f>'FC1. Perfil de pagos'!W213</f>
        <v>4363636.36363636</v>
      </c>
      <c r="AC43" s="515">
        <f>'FC1. Perfil de pagos'!X213</f>
        <v>4363636.36363636</v>
      </c>
      <c r="AD43" s="515">
        <f>'FC1. Perfil de pagos'!Y213</f>
        <v>4363636.36363636</v>
      </c>
      <c r="AE43" s="515">
        <f>'FC1. Perfil de pagos'!Z213</f>
        <v>4363636.36363636</v>
      </c>
      <c r="AF43" s="515">
        <f>'FC1. Perfil de pagos'!AA213</f>
        <v>4363636.36363636</v>
      </c>
      <c r="AG43" s="515">
        <f>'FC1. Perfil de pagos'!AB213</f>
        <v>4363636.36363636</v>
      </c>
      <c r="AH43" s="515">
        <f>'FC1. Perfil de pagos'!AC213</f>
        <v>4363636.36363636</v>
      </c>
      <c r="AI43" s="515">
        <f>'FC1. Perfil de pagos'!AD213</f>
        <v>4363636.36363636</v>
      </c>
      <c r="AJ43" s="515">
        <f>'FC1. Perfil de pagos'!AE213</f>
        <v>4363636.36363636</v>
      </c>
      <c r="AK43" s="515">
        <f>SUM(Y43:AJ43)</f>
        <v>48000000</v>
      </c>
      <c r="AL43" s="515">
        <f>X43+AK43</f>
        <v>48000000</v>
      </c>
      <c r="AM43" s="513" t="str">
        <f>IF(ABS(AL43-'04. Servicios Tecnologicos'!$G$22)&lt;1,"OK","ERROR")</f>
        <v>OK</v>
      </c>
    </row>
    <row r="44">
      <c r="A44" s="513" t="str">
        <f>IFERROR(INDEX($B$139:$B$160,MATCH($B44,$A$139:$A$160,0)),"")</f>
        <v>OE1</v>
      </c>
      <c r="B44" s="513" t="str">
        <f>'FC1. Perfil de pagos'!AQ86</f>
        <v>A1.7</v>
      </c>
      <c r="C44" s="514" t="str">
        <f>IFERROR(INDEX($C$139:$C$160,MATCH($B44,$A$139:$A$160,0)),"")</f>
        <v>Validar el gemelo predictivo con demoliciones y remociones reales en los dos municipios</v>
      </c>
      <c r="D44" s="513">
        <f>IFERROR(INDEX($D$139:$D$160,MATCH($B44,$A$139:$A$160,0)),"")</f>
        <v>10</v>
      </c>
      <c r="E44" s="513" t="inlineStr">
        <is>
          <t>Servicios tecnológicos y pruebas</t>
        </is>
      </c>
      <c r="F44" s="514" t="str">
        <f>'FC1. Perfil de pagos'!D86</f>
        <v>Plataforma geoespacial del índice de polvo (servicio contratado) · Especialista GIS y análisis territorial de exposición al polvo</v>
      </c>
      <c r="G44" s="513">
        <f>I44-H44+1</f>
        <v>19</v>
      </c>
      <c r="H44" s="513">
        <f>'FC1. Perfil de pagos'!AR86</f>
        <v>4</v>
      </c>
      <c r="I44" s="513">
        <f>'FC1. Perfil de pagos'!AS86</f>
        <v>22</v>
      </c>
      <c r="J44" s="515">
        <f>X44</f>
        <v>40247052.6315789</v>
      </c>
      <c r="K44" s="515">
        <f>AK44</f>
        <v>44718947.3684211</v>
      </c>
      <c r="L44" s="515">
        <f>'FC1. Perfil de pagos'!H220</f>
        <v>0</v>
      </c>
      <c r="M44" s="515">
        <f>'FC1. Perfil de pagos'!I220</f>
        <v>0</v>
      </c>
      <c r="N44" s="515">
        <f>'FC1. Perfil de pagos'!J220</f>
        <v>0</v>
      </c>
      <c r="O44" s="515">
        <f>'FC1. Perfil de pagos'!K220</f>
        <v>4471894.73684211</v>
      </c>
      <c r="P44" s="515">
        <f>'FC1. Perfil de pagos'!L220</f>
        <v>4471894.73684211</v>
      </c>
      <c r="Q44" s="515">
        <f>'FC1. Perfil de pagos'!M220</f>
        <v>4471894.73684211</v>
      </c>
      <c r="R44" s="515">
        <f>'FC1. Perfil de pagos'!N220</f>
        <v>4471894.73684211</v>
      </c>
      <c r="S44" s="515">
        <f>'FC1. Perfil de pagos'!O220</f>
        <v>4471894.73684211</v>
      </c>
      <c r="T44" s="515">
        <f>'FC1. Perfil de pagos'!P220</f>
        <v>4471894.73684211</v>
      </c>
      <c r="U44" s="515">
        <f>'FC1. Perfil de pagos'!Q220</f>
        <v>4471894.73684211</v>
      </c>
      <c r="V44" s="515">
        <f>'FC1. Perfil de pagos'!R220</f>
        <v>4471894.73684211</v>
      </c>
      <c r="W44" s="515">
        <f>'FC1. Perfil de pagos'!S220</f>
        <v>4471894.73684211</v>
      </c>
      <c r="X44" s="515">
        <f>SUM(L44:W44)</f>
        <v>40247052.6315789</v>
      </c>
      <c r="Y44" s="515">
        <f>'FC1. Perfil de pagos'!T220</f>
        <v>4471894.73684211</v>
      </c>
      <c r="Z44" s="515">
        <f>'FC1. Perfil de pagos'!U220</f>
        <v>4471894.73684211</v>
      </c>
      <c r="AA44" s="515">
        <f>'FC1. Perfil de pagos'!V220</f>
        <v>4471894.73684211</v>
      </c>
      <c r="AB44" s="515">
        <f>'FC1. Perfil de pagos'!W220</f>
        <v>4471894.73684211</v>
      </c>
      <c r="AC44" s="515">
        <f>'FC1. Perfil de pagos'!X220</f>
        <v>4471894.73684211</v>
      </c>
      <c r="AD44" s="515">
        <f>'FC1. Perfil de pagos'!Y220</f>
        <v>4471894.73684211</v>
      </c>
      <c r="AE44" s="515">
        <f>'FC1. Perfil de pagos'!Z220</f>
        <v>4471894.73684211</v>
      </c>
      <c r="AF44" s="515">
        <f>'FC1. Perfil de pagos'!AA220</f>
        <v>4471894.73684211</v>
      </c>
      <c r="AG44" s="515">
        <f>'FC1. Perfil de pagos'!AB220</f>
        <v>4471894.73684211</v>
      </c>
      <c r="AH44" s="515">
        <f>'FC1. Perfil de pagos'!AC220</f>
        <v>4471894.73684211</v>
      </c>
      <c r="AI44" s="515">
        <f>'FC1. Perfil de pagos'!AD220</f>
        <v>0</v>
      </c>
      <c r="AJ44" s="515">
        <f>'FC1. Perfil de pagos'!AE220</f>
        <v>0</v>
      </c>
      <c r="AK44" s="515">
        <f>SUM(Y44:AJ44)</f>
        <v>44718947.3684211</v>
      </c>
      <c r="AL44" s="515">
        <f>X44+AK44</f>
        <v>84966000</v>
      </c>
      <c r="AM44" s="513" t="str">
        <f>IF(ABS(AL44-'04. Servicios Tecnologicos'!$G$29)&lt;1,"OK","ERROR")</f>
        <v>OK</v>
      </c>
    </row>
    <row r="45">
      <c r="A45" s="513" t="str">
        <f>IFERROR(INDEX($B$139:$B$160,MATCH($B45,$A$139:$A$160,0)),"")</f>
        <v>OE1</v>
      </c>
      <c r="B45" s="513" t="str">
        <f>'FC1. Perfil de pagos'!AQ99</f>
        <v>A1.7</v>
      </c>
      <c r="C45" s="514" t="str">
        <f>IFERROR(INDEX($C$139:$C$160,MATCH($B45,$A$139:$A$160,0)),"")</f>
        <v>Validar el gemelo predictivo con demoliciones y remociones reales en los dos municipios</v>
      </c>
      <c r="D45" s="513">
        <f>IFERROR(INDEX($D$139:$D$160,MATCH($B45,$A$139:$A$160,0)),"")</f>
        <v>10</v>
      </c>
      <c r="E45" s="513" t="inlineStr">
        <is>
          <t>Materiales, insumos y documentación</t>
        </is>
      </c>
      <c r="F45" s="514" t="str">
        <f>'FC1. Perfil de pagos'!D99</f>
        <v>Consumibles y repuestos de las campañas de medición (filtros, baterías y verificaciones de campo)</v>
      </c>
      <c r="G45" s="513">
        <f>I45-H45+1</f>
        <v>10</v>
      </c>
      <c r="H45" s="513">
        <f>'FC1. Perfil de pagos'!AR99</f>
        <v>14</v>
      </c>
      <c r="I45" s="513">
        <f>'FC1. Perfil de pagos'!AS99</f>
        <v>23</v>
      </c>
      <c r="J45" s="515">
        <f>X45</f>
        <v>0</v>
      </c>
      <c r="K45" s="515">
        <f>AK45</f>
        <v>28000000</v>
      </c>
      <c r="L45" s="515">
        <f>'FC1. Perfil de pagos'!H233</f>
        <v>0</v>
      </c>
      <c r="M45" s="515">
        <f>'FC1. Perfil de pagos'!I233</f>
        <v>0</v>
      </c>
      <c r="N45" s="515">
        <f>'FC1. Perfil de pagos'!J233</f>
        <v>0</v>
      </c>
      <c r="O45" s="515">
        <f>'FC1. Perfil de pagos'!K233</f>
        <v>0</v>
      </c>
      <c r="P45" s="515">
        <f>'FC1. Perfil de pagos'!L233</f>
        <v>0</v>
      </c>
      <c r="Q45" s="515">
        <f>'FC1. Perfil de pagos'!M233</f>
        <v>0</v>
      </c>
      <c r="R45" s="515">
        <f>'FC1. Perfil de pagos'!N233</f>
        <v>0</v>
      </c>
      <c r="S45" s="515">
        <f>'FC1. Perfil de pagos'!O233</f>
        <v>0</v>
      </c>
      <c r="T45" s="515">
        <f>'FC1. Perfil de pagos'!P233</f>
        <v>0</v>
      </c>
      <c r="U45" s="515">
        <f>'FC1. Perfil de pagos'!Q233</f>
        <v>0</v>
      </c>
      <c r="V45" s="515">
        <f>'FC1. Perfil de pagos'!R233</f>
        <v>0</v>
      </c>
      <c r="W45" s="515">
        <f>'FC1. Perfil de pagos'!S233</f>
        <v>0</v>
      </c>
      <c r="X45" s="515">
        <f>SUM(L45:W45)</f>
        <v>0</v>
      </c>
      <c r="Y45" s="515">
        <f>'FC1. Perfil de pagos'!T233</f>
        <v>0</v>
      </c>
      <c r="Z45" s="515">
        <f>'FC1. Perfil de pagos'!U233</f>
        <v>2800000</v>
      </c>
      <c r="AA45" s="515">
        <f>'FC1. Perfil de pagos'!V233</f>
        <v>2800000</v>
      </c>
      <c r="AB45" s="515">
        <f>'FC1. Perfil de pagos'!W233</f>
        <v>2800000</v>
      </c>
      <c r="AC45" s="515">
        <f>'FC1. Perfil de pagos'!X233</f>
        <v>2800000</v>
      </c>
      <c r="AD45" s="515">
        <f>'FC1. Perfil de pagos'!Y233</f>
        <v>2800000</v>
      </c>
      <c r="AE45" s="515">
        <f>'FC1. Perfil de pagos'!Z233</f>
        <v>2800000</v>
      </c>
      <c r="AF45" s="515">
        <f>'FC1. Perfil de pagos'!AA233</f>
        <v>2800000</v>
      </c>
      <c r="AG45" s="515">
        <f>'FC1. Perfil de pagos'!AB233</f>
        <v>2800000</v>
      </c>
      <c r="AH45" s="515">
        <f>'FC1. Perfil de pagos'!AC233</f>
        <v>2800000</v>
      </c>
      <c r="AI45" s="515">
        <f>'FC1. Perfil de pagos'!AD233</f>
        <v>2800000</v>
      </c>
      <c r="AJ45" s="515">
        <f>'FC1. Perfil de pagos'!AE233</f>
        <v>0</v>
      </c>
      <c r="AK45" s="515">
        <f>SUM(Y45:AJ45)</f>
        <v>28000000</v>
      </c>
      <c r="AL45" s="515">
        <f>X45+AK45</f>
        <v>28000000</v>
      </c>
      <c r="AM45" s="513" t="str">
        <f>IF(ABS(AL45-'05. Materiales, Insumos y Doc.'!$I$18)&lt;1,"OK","ERROR")</f>
        <v>OK</v>
      </c>
    </row>
    <row r="46">
      <c r="A46" s="513" t="str">
        <f>IFERROR(INDEX($B$139:$B$160,MATCH($B46,$A$139:$A$160,0)),"")</f>
        <v>OE1</v>
      </c>
      <c r="B46" s="513" t="str">
        <f>'FC1. Perfil de pagos'!AQ120</f>
        <v>A1.7</v>
      </c>
      <c r="C46" s="514" t="str">
        <f>IFERROR(INDEX($C$139:$C$160,MATCH($B46,$A$139:$A$160,0)),"")</f>
        <v>Validar el gemelo predictivo con demoliciones y remociones reales en los dos municipios</v>
      </c>
      <c r="D46" s="513">
        <f>IFERROR(INDEX($D$139:$D$160,MATCH($B46,$A$139:$A$160,0)),"")</f>
        <v>10</v>
      </c>
      <c r="E46" s="513" t="inlineStr">
        <is>
          <t>Gastos de viaje</t>
        </is>
      </c>
      <c r="F46" s="514" t="str">
        <f>'FC1. Perfil de pagos'!D120</f>
        <v>Tiquetes aéreos nacionales de las campañas de demolición</v>
      </c>
      <c r="G46" s="513">
        <f>I46-H46+1</f>
        <v>11</v>
      </c>
      <c r="H46" s="513">
        <f>'FC1. Perfil de pagos'!AR120</f>
        <v>14</v>
      </c>
      <c r="I46" s="513">
        <f>'FC1. Perfil de pagos'!AS120</f>
        <v>24</v>
      </c>
      <c r="J46" s="515">
        <f>X46</f>
        <v>0</v>
      </c>
      <c r="K46" s="515">
        <f>AK46</f>
        <v>16894000</v>
      </c>
      <c r="L46" s="515">
        <f>'FC1. Perfil de pagos'!H254</f>
        <v>0</v>
      </c>
      <c r="M46" s="515">
        <f>'FC1. Perfil de pagos'!I254</f>
        <v>0</v>
      </c>
      <c r="N46" s="515">
        <f>'FC1. Perfil de pagos'!J254</f>
        <v>0</v>
      </c>
      <c r="O46" s="515">
        <f>'FC1. Perfil de pagos'!K254</f>
        <v>0</v>
      </c>
      <c r="P46" s="515">
        <f>'FC1. Perfil de pagos'!L254</f>
        <v>0</v>
      </c>
      <c r="Q46" s="515">
        <f>'FC1. Perfil de pagos'!M254</f>
        <v>0</v>
      </c>
      <c r="R46" s="515">
        <f>'FC1. Perfil de pagos'!N254</f>
        <v>0</v>
      </c>
      <c r="S46" s="515">
        <f>'FC1. Perfil de pagos'!O254</f>
        <v>0</v>
      </c>
      <c r="T46" s="515">
        <f>'FC1. Perfil de pagos'!P254</f>
        <v>0</v>
      </c>
      <c r="U46" s="515">
        <f>'FC1. Perfil de pagos'!Q254</f>
        <v>0</v>
      </c>
      <c r="V46" s="515">
        <f>'FC1. Perfil de pagos'!R254</f>
        <v>0</v>
      </c>
      <c r="W46" s="515">
        <f>'FC1. Perfil de pagos'!S254</f>
        <v>0</v>
      </c>
      <c r="X46" s="515">
        <f>SUM(L46:W46)</f>
        <v>0</v>
      </c>
      <c r="Y46" s="515">
        <f>'FC1. Perfil de pagos'!T254</f>
        <v>0</v>
      </c>
      <c r="Z46" s="515">
        <f>'FC1. Perfil de pagos'!U254</f>
        <v>1535818.18181818</v>
      </c>
      <c r="AA46" s="515">
        <f>'FC1. Perfil de pagos'!V254</f>
        <v>1535818.18181818</v>
      </c>
      <c r="AB46" s="515">
        <f>'FC1. Perfil de pagos'!W254</f>
        <v>1535818.18181818</v>
      </c>
      <c r="AC46" s="515">
        <f>'FC1. Perfil de pagos'!X254</f>
        <v>1535818.18181818</v>
      </c>
      <c r="AD46" s="515">
        <f>'FC1. Perfil de pagos'!Y254</f>
        <v>1535818.18181818</v>
      </c>
      <c r="AE46" s="515">
        <f>'FC1. Perfil de pagos'!Z254</f>
        <v>1535818.18181818</v>
      </c>
      <c r="AF46" s="515">
        <f>'FC1. Perfil de pagos'!AA254</f>
        <v>1535818.18181818</v>
      </c>
      <c r="AG46" s="515">
        <f>'FC1. Perfil de pagos'!AB254</f>
        <v>1535818.18181818</v>
      </c>
      <c r="AH46" s="515">
        <f>'FC1. Perfil de pagos'!AC254</f>
        <v>1535818.18181818</v>
      </c>
      <c r="AI46" s="515">
        <f>'FC1. Perfil de pagos'!AD254</f>
        <v>1535818.18181818</v>
      </c>
      <c r="AJ46" s="515">
        <f>'FC1. Perfil de pagos'!AE254</f>
        <v>1535818.18181818</v>
      </c>
      <c r="AK46" s="515">
        <f>SUM(Y46:AJ46)</f>
        <v>16894000</v>
      </c>
      <c r="AL46" s="515">
        <f>X46+AK46</f>
        <v>16894000</v>
      </c>
      <c r="AM46" s="513" t="str">
        <f>IF(ABS(AL46-'08. Gastos de viaje'!$I$14)&lt;1,"OK","ERROR")</f>
        <v>OK</v>
      </c>
    </row>
    <row r="47">
      <c r="A47" s="513" t="str">
        <f>IFERROR(INDEX($B$139:$B$160,MATCH($B47,$A$139:$A$160,0)),"")</f>
        <v>OE1</v>
      </c>
      <c r="B47" s="513" t="str">
        <f>'FC1. Perfil de pagos'!AQ121</f>
        <v>A1.7</v>
      </c>
      <c r="C47" s="514" t="str">
        <f>IFERROR(INDEX($C$139:$C$160,MATCH($B47,$A$139:$A$160,0)),"")</f>
        <v>Validar el gemelo predictivo con demoliciones y remociones reales en los dos municipios</v>
      </c>
      <c r="D47" s="513">
        <f>IFERROR(INDEX($D$139:$D$160,MATCH($B47,$A$139:$A$160,0)),"")</f>
        <v>10</v>
      </c>
      <c r="E47" s="513" t="inlineStr">
        <is>
          <t>Gastos de viaje</t>
        </is>
      </c>
      <c r="F47" s="514" t="str">
        <f>'FC1. Perfil de pagos'!D121</f>
        <v>Viáticos de alojamiento y manutención de las campañas de demolición</v>
      </c>
      <c r="G47" s="513">
        <f>I47-H47+1</f>
        <v>11</v>
      </c>
      <c r="H47" s="513">
        <f>'FC1. Perfil de pagos'!AR121</f>
        <v>14</v>
      </c>
      <c r="I47" s="513">
        <f>'FC1. Perfil de pagos'!AS121</f>
        <v>24</v>
      </c>
      <c r="J47" s="515">
        <f>X47</f>
        <v>0</v>
      </c>
      <c r="K47" s="515">
        <f>AK47</f>
        <v>69578560</v>
      </c>
      <c r="L47" s="515">
        <f>'FC1. Perfil de pagos'!H255</f>
        <v>0</v>
      </c>
      <c r="M47" s="515">
        <f>'FC1. Perfil de pagos'!I255</f>
        <v>0</v>
      </c>
      <c r="N47" s="515">
        <f>'FC1. Perfil de pagos'!J255</f>
        <v>0</v>
      </c>
      <c r="O47" s="515">
        <f>'FC1. Perfil de pagos'!K255</f>
        <v>0</v>
      </c>
      <c r="P47" s="515">
        <f>'FC1. Perfil de pagos'!L255</f>
        <v>0</v>
      </c>
      <c r="Q47" s="515">
        <f>'FC1. Perfil de pagos'!M255</f>
        <v>0</v>
      </c>
      <c r="R47" s="515">
        <f>'FC1. Perfil de pagos'!N255</f>
        <v>0</v>
      </c>
      <c r="S47" s="515">
        <f>'FC1. Perfil de pagos'!O255</f>
        <v>0</v>
      </c>
      <c r="T47" s="515">
        <f>'FC1. Perfil de pagos'!P255</f>
        <v>0</v>
      </c>
      <c r="U47" s="515">
        <f>'FC1. Perfil de pagos'!Q255</f>
        <v>0</v>
      </c>
      <c r="V47" s="515">
        <f>'FC1. Perfil de pagos'!R255</f>
        <v>0</v>
      </c>
      <c r="W47" s="515">
        <f>'FC1. Perfil de pagos'!S255</f>
        <v>0</v>
      </c>
      <c r="X47" s="515">
        <f>SUM(L47:W47)</f>
        <v>0</v>
      </c>
      <c r="Y47" s="515">
        <f>'FC1. Perfil de pagos'!T255</f>
        <v>0</v>
      </c>
      <c r="Z47" s="515">
        <f>'FC1. Perfil de pagos'!U255</f>
        <v>6325323.63636364</v>
      </c>
      <c r="AA47" s="515">
        <f>'FC1. Perfil de pagos'!V255</f>
        <v>6325323.63636364</v>
      </c>
      <c r="AB47" s="515">
        <f>'FC1. Perfil de pagos'!W255</f>
        <v>6325323.63636364</v>
      </c>
      <c r="AC47" s="515">
        <f>'FC1. Perfil de pagos'!X255</f>
        <v>6325323.63636364</v>
      </c>
      <c r="AD47" s="515">
        <f>'FC1. Perfil de pagos'!Y255</f>
        <v>6325323.63636364</v>
      </c>
      <c r="AE47" s="515">
        <f>'FC1. Perfil de pagos'!Z255</f>
        <v>6325323.63636364</v>
      </c>
      <c r="AF47" s="515">
        <f>'FC1. Perfil de pagos'!AA255</f>
        <v>6325323.63636364</v>
      </c>
      <c r="AG47" s="515">
        <f>'FC1. Perfil de pagos'!AB255</f>
        <v>6325323.63636364</v>
      </c>
      <c r="AH47" s="515">
        <f>'FC1. Perfil de pagos'!AC255</f>
        <v>6325323.63636364</v>
      </c>
      <c r="AI47" s="515">
        <f>'FC1. Perfil de pagos'!AD255</f>
        <v>6325323.63636364</v>
      </c>
      <c r="AJ47" s="515">
        <f>'FC1. Perfil de pagos'!AE255</f>
        <v>6325323.63636364</v>
      </c>
      <c r="AK47" s="515">
        <f>SUM(Y47:AJ47)</f>
        <v>69578560</v>
      </c>
      <c r="AL47" s="515">
        <f>X47+AK47</f>
        <v>69578560</v>
      </c>
      <c r="AM47" s="513" t="str">
        <f>IF(ABS(AL47-'08. Gastos de viaje'!$I$15)&lt;1,"OK","ERROR")</f>
        <v>OK</v>
      </c>
    </row>
    <row r="48">
      <c r="A48" s="513" t="str">
        <f>IFERROR(INDEX($B$139:$B$160,MATCH($B48,$A$139:$A$160,0)),"")</f>
        <v>OE1</v>
      </c>
      <c r="B48" s="513" t="str">
        <f>'FC1. Perfil de pagos'!AQ122</f>
        <v>A1.7</v>
      </c>
      <c r="C48" s="514" t="str">
        <f>IFERROR(INDEX($C$139:$C$160,MATCH($B48,$A$139:$A$160,0)),"")</f>
        <v>Validar el gemelo predictivo con demoliciones y remociones reales en los dos municipios</v>
      </c>
      <c r="D48" s="513">
        <f>IFERROR(INDEX($D$139:$D$160,MATCH($B48,$A$139:$A$160,0)),"")</f>
        <v>10</v>
      </c>
      <c r="E48" s="513" t="inlineStr">
        <is>
          <t>Gastos de viaje</t>
        </is>
      </c>
      <c r="F48" s="514" t="str">
        <f>'FC1. Perfil de pagos'!D122</f>
        <v>Arrendamiento de vehículos 4x4 de las campañas de demolición (servicio; no es adquisición)</v>
      </c>
      <c r="G48" s="513">
        <f>I48-H48+1</f>
        <v>11</v>
      </c>
      <c r="H48" s="513">
        <f>'FC1. Perfil de pagos'!AR122</f>
        <v>14</v>
      </c>
      <c r="I48" s="513">
        <f>'FC1. Perfil de pagos'!AS122</f>
        <v>24</v>
      </c>
      <c r="J48" s="515">
        <f>X48</f>
        <v>0</v>
      </c>
      <c r="K48" s="515">
        <f>AK48</f>
        <v>31500000</v>
      </c>
      <c r="L48" s="515">
        <f>'FC1. Perfil de pagos'!H256</f>
        <v>0</v>
      </c>
      <c r="M48" s="515">
        <f>'FC1. Perfil de pagos'!I256</f>
        <v>0</v>
      </c>
      <c r="N48" s="515">
        <f>'FC1. Perfil de pagos'!J256</f>
        <v>0</v>
      </c>
      <c r="O48" s="515">
        <f>'FC1. Perfil de pagos'!K256</f>
        <v>0</v>
      </c>
      <c r="P48" s="515">
        <f>'FC1. Perfil de pagos'!L256</f>
        <v>0</v>
      </c>
      <c r="Q48" s="515">
        <f>'FC1. Perfil de pagos'!M256</f>
        <v>0</v>
      </c>
      <c r="R48" s="515">
        <f>'FC1. Perfil de pagos'!N256</f>
        <v>0</v>
      </c>
      <c r="S48" s="515">
        <f>'FC1. Perfil de pagos'!O256</f>
        <v>0</v>
      </c>
      <c r="T48" s="515">
        <f>'FC1. Perfil de pagos'!P256</f>
        <v>0</v>
      </c>
      <c r="U48" s="515">
        <f>'FC1. Perfil de pagos'!Q256</f>
        <v>0</v>
      </c>
      <c r="V48" s="515">
        <f>'FC1. Perfil de pagos'!R256</f>
        <v>0</v>
      </c>
      <c r="W48" s="515">
        <f>'FC1. Perfil de pagos'!S256</f>
        <v>0</v>
      </c>
      <c r="X48" s="515">
        <f>SUM(L48:W48)</f>
        <v>0</v>
      </c>
      <c r="Y48" s="515">
        <f>'FC1. Perfil de pagos'!T256</f>
        <v>0</v>
      </c>
      <c r="Z48" s="515">
        <f>'FC1. Perfil de pagos'!U256</f>
        <v>2863636.36363636</v>
      </c>
      <c r="AA48" s="515">
        <f>'FC1. Perfil de pagos'!V256</f>
        <v>2863636.36363636</v>
      </c>
      <c r="AB48" s="515">
        <f>'FC1. Perfil de pagos'!W256</f>
        <v>2863636.36363636</v>
      </c>
      <c r="AC48" s="515">
        <f>'FC1. Perfil de pagos'!X256</f>
        <v>2863636.36363636</v>
      </c>
      <c r="AD48" s="515">
        <f>'FC1. Perfil de pagos'!Y256</f>
        <v>2863636.36363636</v>
      </c>
      <c r="AE48" s="515">
        <f>'FC1. Perfil de pagos'!Z256</f>
        <v>2863636.36363636</v>
      </c>
      <c r="AF48" s="515">
        <f>'FC1. Perfil de pagos'!AA256</f>
        <v>2863636.36363636</v>
      </c>
      <c r="AG48" s="515">
        <f>'FC1. Perfil de pagos'!AB256</f>
        <v>2863636.36363636</v>
      </c>
      <c r="AH48" s="515">
        <f>'FC1. Perfil de pagos'!AC256</f>
        <v>2863636.36363636</v>
      </c>
      <c r="AI48" s="515">
        <f>'FC1. Perfil de pagos'!AD256</f>
        <v>2863636.36363636</v>
      </c>
      <c r="AJ48" s="515">
        <f>'FC1. Perfil de pagos'!AE256</f>
        <v>2863636.36363636</v>
      </c>
      <c r="AK48" s="515">
        <f>SUM(Y48:AJ48)</f>
        <v>31500000</v>
      </c>
      <c r="AL48" s="515">
        <f>X48+AK48</f>
        <v>31500000</v>
      </c>
      <c r="AM48" s="513" t="str">
        <f>IF(ABS(AL48-'08. Gastos de viaje'!$I$16)&lt;1,"OK","ERROR")</f>
        <v>OK</v>
      </c>
    </row>
    <row r="49">
      <c r="A49" s="513" t="str">
        <f>IFERROR(INDEX($B$139:$B$160,MATCH($B49,$A$139:$A$160,0)),"")</f>
        <v>OE1</v>
      </c>
      <c r="B49" s="513" t="str">
        <f>'FC1. Perfil de pagos'!AQ15</f>
        <v>A1.8</v>
      </c>
      <c r="C49" s="514" t="str">
        <f>IFERROR(INDEX($C$139:$C$160,MATCH($B49,$A$139:$A$160,0)),"")</f>
        <v>Administración y apoyo a la supervisión (objetivo específico 1)</v>
      </c>
      <c r="D49" s="513">
        <f>IFERROR(INDEX($D$139:$D$160,MATCH($B49,$A$139:$A$160,0)),"")</f>
        <v>24</v>
      </c>
      <c r="E49" s="513" t="inlineStr">
        <is>
          <t>Talento humano</t>
        </is>
      </c>
      <c r="F49" s="514" t="str">
        <f>'FC1. Perfil de pagos'!D15</f>
        <v>Gerencia de proyecto</v>
      </c>
      <c r="G49" s="513">
        <f>I49-H49+1</f>
        <v>24</v>
      </c>
      <c r="H49" s="513">
        <f>'FC1. Perfil de pagos'!AR15</f>
        <v>1</v>
      </c>
      <c r="I49" s="513">
        <f>'FC1. Perfil de pagos'!AS15</f>
        <v>24</v>
      </c>
      <c r="J49" s="515">
        <f>X49</f>
        <v>123893165.5</v>
      </c>
      <c r="K49" s="515">
        <f>AK49</f>
        <v>123893165.5</v>
      </c>
      <c r="L49" s="515">
        <f>'FC1. Perfil de pagos'!H149</f>
        <v>10324430.4583333</v>
      </c>
      <c r="M49" s="515">
        <f>'FC1. Perfil de pagos'!I149</f>
        <v>10324430.4583333</v>
      </c>
      <c r="N49" s="515">
        <f>'FC1. Perfil de pagos'!J149</f>
        <v>10324430.4583333</v>
      </c>
      <c r="O49" s="515">
        <f>'FC1. Perfil de pagos'!K149</f>
        <v>10324430.4583333</v>
      </c>
      <c r="P49" s="515">
        <f>'FC1. Perfil de pagos'!L149</f>
        <v>10324430.4583333</v>
      </c>
      <c r="Q49" s="515">
        <f>'FC1. Perfil de pagos'!M149</f>
        <v>10324430.4583333</v>
      </c>
      <c r="R49" s="515">
        <f>'FC1. Perfil de pagos'!N149</f>
        <v>10324430.4583333</v>
      </c>
      <c r="S49" s="515">
        <f>'FC1. Perfil de pagos'!O149</f>
        <v>10324430.4583333</v>
      </c>
      <c r="T49" s="515">
        <f>'FC1. Perfil de pagos'!P149</f>
        <v>10324430.4583333</v>
      </c>
      <c r="U49" s="515">
        <f>'FC1. Perfil de pagos'!Q149</f>
        <v>10324430.4583333</v>
      </c>
      <c r="V49" s="515">
        <f>'FC1. Perfil de pagos'!R149</f>
        <v>10324430.4583333</v>
      </c>
      <c r="W49" s="515">
        <f>'FC1. Perfil de pagos'!S149</f>
        <v>10324430.4583333</v>
      </c>
      <c r="X49" s="515">
        <f>SUM(L49:W49)</f>
        <v>123893165.5</v>
      </c>
      <c r="Y49" s="515">
        <f>'FC1. Perfil de pagos'!T149</f>
        <v>10324430.4583333</v>
      </c>
      <c r="Z49" s="515">
        <f>'FC1. Perfil de pagos'!U149</f>
        <v>10324430.4583333</v>
      </c>
      <c r="AA49" s="515">
        <f>'FC1. Perfil de pagos'!V149</f>
        <v>10324430.4583333</v>
      </c>
      <c r="AB49" s="515">
        <f>'FC1. Perfil de pagos'!W149</f>
        <v>10324430.4583333</v>
      </c>
      <c r="AC49" s="515">
        <f>'FC1. Perfil de pagos'!X149</f>
        <v>10324430.4583333</v>
      </c>
      <c r="AD49" s="515">
        <f>'FC1. Perfil de pagos'!Y149</f>
        <v>10324430.4583333</v>
      </c>
      <c r="AE49" s="515">
        <f>'FC1. Perfil de pagos'!Z149</f>
        <v>10324430.4583333</v>
      </c>
      <c r="AF49" s="515">
        <f>'FC1. Perfil de pagos'!AA149</f>
        <v>10324430.4583333</v>
      </c>
      <c r="AG49" s="515">
        <f>'FC1. Perfil de pagos'!AB149</f>
        <v>10324430.4583333</v>
      </c>
      <c r="AH49" s="515">
        <f>'FC1. Perfil de pagos'!AC149</f>
        <v>10324430.4583333</v>
      </c>
      <c r="AI49" s="515">
        <f>'FC1. Perfil de pagos'!AD149</f>
        <v>10324430.4583333</v>
      </c>
      <c r="AJ49" s="515">
        <f>'FC1. Perfil de pagos'!AE149</f>
        <v>10324430.4583333</v>
      </c>
      <c r="AK49" s="515">
        <f>SUM(Y49:AJ49)</f>
        <v>123893165.5</v>
      </c>
      <c r="AL49" s="515">
        <f>X49+AK49</f>
        <v>247786331</v>
      </c>
      <c r="AM49" s="513" t="str">
        <f>IF(ABS(AL49-'01. Talento Humano'!$J$17)&lt;1,"OK","ERROR")</f>
        <v>OK</v>
      </c>
    </row>
    <row r="50">
      <c r="A50" s="513" t="str">
        <f>IFERROR(INDEX($B$139:$B$160,MATCH($B50,$A$139:$A$160,0)),"")</f>
        <v>OE1</v>
      </c>
      <c r="B50" s="513" t="str">
        <f>'FC1. Perfil de pagos'!AQ27</f>
        <v>A1.8</v>
      </c>
      <c r="C50" s="514" t="str">
        <f>IFERROR(INDEX($C$139:$C$160,MATCH($B50,$A$139:$A$160,0)),"")</f>
        <v>Administración y apoyo a la supervisión (objetivo específico 1)</v>
      </c>
      <c r="D50" s="513">
        <f>IFERROR(INDEX($D$139:$D$160,MATCH($B50,$A$139:$A$160,0)),"")</f>
        <v>24</v>
      </c>
      <c r="E50" s="513" t="inlineStr">
        <is>
          <t>Talento humano</t>
        </is>
      </c>
      <c r="F50" s="514" t="str">
        <f>'FC1. Perfil de pagos'!D27</f>
        <v>Investigador principal (50 % durante 24 meses) — aporte de la entidad proponente</v>
      </c>
      <c r="G50" s="513">
        <f>I50-H50+1</f>
        <v>24</v>
      </c>
      <c r="H50" s="513">
        <f>'FC1. Perfil de pagos'!AR27</f>
        <v>1</v>
      </c>
      <c r="I50" s="513">
        <f>'FC1. Perfil de pagos'!AS27</f>
        <v>24</v>
      </c>
      <c r="J50" s="515">
        <f>X50</f>
        <v>175000000</v>
      </c>
      <c r="K50" s="515">
        <f>AK50</f>
        <v>175000000</v>
      </c>
      <c r="L50" s="515">
        <f>'FC1. Perfil de pagos'!H161</f>
        <v>14583333.3333333</v>
      </c>
      <c r="M50" s="515">
        <f>'FC1. Perfil de pagos'!I161</f>
        <v>14583333.3333333</v>
      </c>
      <c r="N50" s="515">
        <f>'FC1. Perfil de pagos'!J161</f>
        <v>14583333.3333333</v>
      </c>
      <c r="O50" s="515">
        <f>'FC1. Perfil de pagos'!K161</f>
        <v>14583333.3333333</v>
      </c>
      <c r="P50" s="515">
        <f>'FC1. Perfil de pagos'!L161</f>
        <v>14583333.3333333</v>
      </c>
      <c r="Q50" s="515">
        <f>'FC1. Perfil de pagos'!M161</f>
        <v>14583333.3333333</v>
      </c>
      <c r="R50" s="515">
        <f>'FC1. Perfil de pagos'!N161</f>
        <v>14583333.3333333</v>
      </c>
      <c r="S50" s="515">
        <f>'FC1. Perfil de pagos'!O161</f>
        <v>14583333.3333333</v>
      </c>
      <c r="T50" s="515">
        <f>'FC1. Perfil de pagos'!P161</f>
        <v>14583333.3333333</v>
      </c>
      <c r="U50" s="515">
        <f>'FC1. Perfil de pagos'!Q161</f>
        <v>14583333.3333333</v>
      </c>
      <c r="V50" s="515">
        <f>'FC1. Perfil de pagos'!R161</f>
        <v>14583333.3333333</v>
      </c>
      <c r="W50" s="515">
        <f>'FC1. Perfil de pagos'!S161</f>
        <v>14583333.3333333</v>
      </c>
      <c r="X50" s="515">
        <f>SUM(L50:W50)</f>
        <v>175000000</v>
      </c>
      <c r="Y50" s="515">
        <f>'FC1. Perfil de pagos'!T161</f>
        <v>14583333.3333333</v>
      </c>
      <c r="Z50" s="515">
        <f>'FC1. Perfil de pagos'!U161</f>
        <v>14583333.3333333</v>
      </c>
      <c r="AA50" s="515">
        <f>'FC1. Perfil de pagos'!V161</f>
        <v>14583333.3333333</v>
      </c>
      <c r="AB50" s="515">
        <f>'FC1. Perfil de pagos'!W161</f>
        <v>14583333.3333333</v>
      </c>
      <c r="AC50" s="515">
        <f>'FC1. Perfil de pagos'!X161</f>
        <v>14583333.3333333</v>
      </c>
      <c r="AD50" s="515">
        <f>'FC1. Perfil de pagos'!Y161</f>
        <v>14583333.3333333</v>
      </c>
      <c r="AE50" s="515">
        <f>'FC1. Perfil de pagos'!Z161</f>
        <v>14583333.3333333</v>
      </c>
      <c r="AF50" s="515">
        <f>'FC1. Perfil de pagos'!AA161</f>
        <v>14583333.3333333</v>
      </c>
      <c r="AG50" s="515">
        <f>'FC1. Perfil de pagos'!AB161</f>
        <v>14583333.3333333</v>
      </c>
      <c r="AH50" s="515">
        <f>'FC1. Perfil de pagos'!AC161</f>
        <v>14583333.3333333</v>
      </c>
      <c r="AI50" s="515">
        <f>'FC1. Perfil de pagos'!AD161</f>
        <v>14583333.3333333</v>
      </c>
      <c r="AJ50" s="515">
        <f>'FC1. Perfil de pagos'!AE161</f>
        <v>14583333.3333333</v>
      </c>
      <c r="AK50" s="515">
        <f>SUM(Y50:AJ50)</f>
        <v>175000000</v>
      </c>
      <c r="AL50" s="515">
        <f>X50+AK50</f>
        <v>350000000</v>
      </c>
      <c r="AM50" s="513" t="str">
        <f>IF(ABS(AL50-'01. Talento Humano'!$J$29)&lt;1,"OK","ERROR")</f>
        <v>OK</v>
      </c>
    </row>
    <row r="51">
      <c r="A51" s="513" t="str">
        <f>IFERROR(INDEX($B$139:$B$160,MATCH($B51,$A$139:$A$160,0)),"")</f>
        <v>OE1</v>
      </c>
      <c r="B51" s="513" t="str">
        <f>'FC1. Perfil de pagos'!AQ127</f>
        <v>A1.8</v>
      </c>
      <c r="C51" s="514" t="str">
        <f>IFERROR(INDEX($C$139:$C$160,MATCH($B51,$A$139:$A$160,0)),"")</f>
        <v>Administración y apoyo a la supervisión (objetivo específico 1)</v>
      </c>
      <c r="D51" s="513">
        <f>IFERROR(INDEX($D$139:$D$160,MATCH($B51,$A$139:$A$160,0)),"")</f>
        <v>24</v>
      </c>
      <c r="E51" s="513" t="inlineStr">
        <is>
          <t>Administrativos</t>
        </is>
      </c>
      <c r="F51" s="514" t="str">
        <f>'FC1. Perfil de pagos'!D127</f>
        <v>Administración del proyecto (gastos administrativos y revisoría)</v>
      </c>
      <c r="G51" s="513">
        <f>I51-H51+1</f>
        <v>24</v>
      </c>
      <c r="H51" s="513">
        <f>'FC1. Perfil de pagos'!AR127</f>
        <v>1</v>
      </c>
      <c r="I51" s="513">
        <f>'FC1. Perfil de pagos'!AS127</f>
        <v>24</v>
      </c>
      <c r="J51" s="515">
        <f>X51</f>
        <v>84000000</v>
      </c>
      <c r="K51" s="515">
        <f>AK51</f>
        <v>84000000</v>
      </c>
      <c r="L51" s="515">
        <f>'FC1. Perfil de pagos'!H261</f>
        <v>7000000</v>
      </c>
      <c r="M51" s="515">
        <f>'FC1. Perfil de pagos'!I261</f>
        <v>7000000</v>
      </c>
      <c r="N51" s="515">
        <f>'FC1. Perfil de pagos'!J261</f>
        <v>7000000</v>
      </c>
      <c r="O51" s="515">
        <f>'FC1. Perfil de pagos'!K261</f>
        <v>7000000</v>
      </c>
      <c r="P51" s="515">
        <f>'FC1. Perfil de pagos'!L261</f>
        <v>7000000</v>
      </c>
      <c r="Q51" s="515">
        <f>'FC1. Perfil de pagos'!M261</f>
        <v>7000000</v>
      </c>
      <c r="R51" s="515">
        <f>'FC1. Perfil de pagos'!N261</f>
        <v>7000000</v>
      </c>
      <c r="S51" s="515">
        <f>'FC1. Perfil de pagos'!O261</f>
        <v>7000000</v>
      </c>
      <c r="T51" s="515">
        <f>'FC1. Perfil de pagos'!P261</f>
        <v>7000000</v>
      </c>
      <c r="U51" s="515">
        <f>'FC1. Perfil de pagos'!Q261</f>
        <v>7000000</v>
      </c>
      <c r="V51" s="515">
        <f>'FC1. Perfil de pagos'!R261</f>
        <v>7000000</v>
      </c>
      <c r="W51" s="515">
        <f>'FC1. Perfil de pagos'!S261</f>
        <v>7000000</v>
      </c>
      <c r="X51" s="515">
        <f>SUM(L51:W51)</f>
        <v>84000000</v>
      </c>
      <c r="Y51" s="515">
        <f>'FC1. Perfil de pagos'!T261</f>
        <v>7000000</v>
      </c>
      <c r="Z51" s="515">
        <f>'FC1. Perfil de pagos'!U261</f>
        <v>7000000</v>
      </c>
      <c r="AA51" s="515">
        <f>'FC1. Perfil de pagos'!V261</f>
        <v>7000000</v>
      </c>
      <c r="AB51" s="515">
        <f>'FC1. Perfil de pagos'!W261</f>
        <v>7000000</v>
      </c>
      <c r="AC51" s="515">
        <f>'FC1. Perfil de pagos'!X261</f>
        <v>7000000</v>
      </c>
      <c r="AD51" s="515">
        <f>'FC1. Perfil de pagos'!Y261</f>
        <v>7000000</v>
      </c>
      <c r="AE51" s="515">
        <f>'FC1. Perfil de pagos'!Z261</f>
        <v>7000000</v>
      </c>
      <c r="AF51" s="515">
        <f>'FC1. Perfil de pagos'!AA261</f>
        <v>7000000</v>
      </c>
      <c r="AG51" s="515">
        <f>'FC1. Perfil de pagos'!AB261</f>
        <v>7000000</v>
      </c>
      <c r="AH51" s="515">
        <f>'FC1. Perfil de pagos'!AC261</f>
        <v>7000000</v>
      </c>
      <c r="AI51" s="515">
        <f>'FC1. Perfil de pagos'!AD261</f>
        <v>7000000</v>
      </c>
      <c r="AJ51" s="515">
        <f>'FC1. Perfil de pagos'!AE261</f>
        <v>7000000</v>
      </c>
      <c r="AK51" s="515">
        <f>SUM(Y51:AJ51)</f>
        <v>84000000</v>
      </c>
      <c r="AL51" s="515">
        <f>X51+AK51</f>
        <v>168000000</v>
      </c>
      <c r="AM51" s="513" t="str">
        <f>IF(ABS(AL51-'09. Administrativos '!$E$8)&lt;1,"OK","ERROR")</f>
        <v>OK</v>
      </c>
    </row>
    <row r="52">
      <c r="A52" s="513" t="str">
        <f>IFERROR(INDEX($B$139:$B$160,MATCH($B52,$A$139:$A$160,0)),"")</f>
        <v>OE1</v>
      </c>
      <c r="B52" s="513" t="str">
        <f>'FC1. Perfil de pagos'!AQ131</f>
        <v>A1.8</v>
      </c>
      <c r="C52" s="514" t="str">
        <f>IFERROR(INDEX($C$139:$C$160,MATCH($B52,$A$139:$A$160,0)),"")</f>
        <v>Administración y apoyo a la supervisión (objetivo específico 1)</v>
      </c>
      <c r="D52" s="513">
        <f>IFERROR(INDEX($D$139:$D$160,MATCH($B52,$A$139:$A$160,0)),"")</f>
        <v>24</v>
      </c>
      <c r="E52" s="513" t="inlineStr">
        <is>
          <t>Seguimiento</t>
        </is>
      </c>
      <c r="F52" s="514" t="str">
        <f>'FC1. Perfil de pagos'!D131</f>
        <v>Apoyo a la supervisión y plataforma de seguimiento</v>
      </c>
      <c r="G52" s="513">
        <f>I52-H52+1</f>
        <v>24</v>
      </c>
      <c r="H52" s="513">
        <f>'FC1. Perfil de pagos'!AR131</f>
        <v>1</v>
      </c>
      <c r="I52" s="513">
        <f>'FC1. Perfil de pagos'!AS131</f>
        <v>24</v>
      </c>
      <c r="J52" s="515">
        <f>X52</f>
        <v>96000000</v>
      </c>
      <c r="K52" s="515">
        <f>AK52</f>
        <v>96000000</v>
      </c>
      <c r="L52" s="515">
        <f>'FC1. Perfil de pagos'!H265</f>
        <v>8000000</v>
      </c>
      <c r="M52" s="515">
        <f>'FC1. Perfil de pagos'!I265</f>
        <v>8000000</v>
      </c>
      <c r="N52" s="515">
        <f>'FC1. Perfil de pagos'!J265</f>
        <v>8000000</v>
      </c>
      <c r="O52" s="515">
        <f>'FC1. Perfil de pagos'!K265</f>
        <v>8000000</v>
      </c>
      <c r="P52" s="515">
        <f>'FC1. Perfil de pagos'!L265</f>
        <v>8000000</v>
      </c>
      <c r="Q52" s="515">
        <f>'FC1. Perfil de pagos'!M265</f>
        <v>8000000</v>
      </c>
      <c r="R52" s="515">
        <f>'FC1. Perfil de pagos'!N265</f>
        <v>8000000</v>
      </c>
      <c r="S52" s="515">
        <f>'FC1. Perfil de pagos'!O265</f>
        <v>8000000</v>
      </c>
      <c r="T52" s="515">
        <f>'FC1. Perfil de pagos'!P265</f>
        <v>8000000</v>
      </c>
      <c r="U52" s="515">
        <f>'FC1. Perfil de pagos'!Q265</f>
        <v>8000000</v>
      </c>
      <c r="V52" s="515">
        <f>'FC1. Perfil de pagos'!R265</f>
        <v>8000000</v>
      </c>
      <c r="W52" s="515">
        <f>'FC1. Perfil de pagos'!S265</f>
        <v>8000000</v>
      </c>
      <c r="X52" s="515">
        <f>SUM(L52:W52)</f>
        <v>96000000</v>
      </c>
      <c r="Y52" s="515">
        <f>'FC1. Perfil de pagos'!T265</f>
        <v>8000000</v>
      </c>
      <c r="Z52" s="515">
        <f>'FC1. Perfil de pagos'!U265</f>
        <v>8000000</v>
      </c>
      <c r="AA52" s="515">
        <f>'FC1. Perfil de pagos'!V265</f>
        <v>8000000</v>
      </c>
      <c r="AB52" s="515">
        <f>'FC1. Perfil de pagos'!W265</f>
        <v>8000000</v>
      </c>
      <c r="AC52" s="515">
        <f>'FC1. Perfil de pagos'!X265</f>
        <v>8000000</v>
      </c>
      <c r="AD52" s="515">
        <f>'FC1. Perfil de pagos'!Y265</f>
        <v>8000000</v>
      </c>
      <c r="AE52" s="515">
        <f>'FC1. Perfil de pagos'!Z265</f>
        <v>8000000</v>
      </c>
      <c r="AF52" s="515">
        <f>'FC1. Perfil de pagos'!AA265</f>
        <v>8000000</v>
      </c>
      <c r="AG52" s="515">
        <f>'FC1. Perfil de pagos'!AB265</f>
        <v>8000000</v>
      </c>
      <c r="AH52" s="515">
        <f>'FC1. Perfil de pagos'!AC265</f>
        <v>8000000</v>
      </c>
      <c r="AI52" s="515">
        <f>'FC1. Perfil de pagos'!AD265</f>
        <v>8000000</v>
      </c>
      <c r="AJ52" s="515">
        <f>'FC1. Perfil de pagos'!AE265</f>
        <v>8000000</v>
      </c>
      <c r="AK52" s="515">
        <f>SUM(Y52:AJ52)</f>
        <v>96000000</v>
      </c>
      <c r="AL52" s="515">
        <f>X52+AK52</f>
        <v>192000000</v>
      </c>
      <c r="AM52" s="513" t="str">
        <f>IF(ABS(AL52-'10. Seguimiento'!$D$9)&lt;1,"OK","ERROR")</f>
        <v>OK</v>
      </c>
    </row>
    <row r="53">
      <c r="A53" s="513" t="str">
        <f>IFERROR(INDEX($B$139:$B$160,MATCH($B53,$A$139:$A$160,0)),"")</f>
        <v>OE2</v>
      </c>
      <c r="B53" s="513" t="str">
        <f>'FC1. Perfil de pagos'!AQ13</f>
        <v>A2.1</v>
      </c>
      <c r="C53" s="514" t="str">
        <f>IFERROR(INDEX($C$139:$C$160,MATCH($B53,$A$139:$A$160,0)),"")</f>
        <v>Diseñar la arquitectura de enlace y energía</v>
      </c>
      <c r="D53" s="513">
        <f>IFERROR(INDEX($D$139:$D$160,MATCH($B53,$A$139:$A$160,0)),"")</f>
        <v>3</v>
      </c>
      <c r="E53" s="513" t="inlineStr">
        <is>
          <t>Talento humano</t>
        </is>
      </c>
      <c r="F53" s="514" t="str">
        <f>'FC1. Perfil de pagos'!D13</f>
        <v>Ingenieros IoT y de campo</v>
      </c>
      <c r="G53" s="513">
        <f>I53-H53+1</f>
        <v>24</v>
      </c>
      <c r="H53" s="513">
        <f>'FC1. Perfil de pagos'!AR13</f>
        <v>1</v>
      </c>
      <c r="I53" s="513">
        <f>'FC1. Perfil de pagos'!AS13</f>
        <v>24</v>
      </c>
      <c r="J53" s="515">
        <f>X53</f>
        <v>371679496.5</v>
      </c>
      <c r="K53" s="515">
        <f>AK53</f>
        <v>371679496.5</v>
      </c>
      <c r="L53" s="515">
        <f>'FC1. Perfil de pagos'!H147</f>
        <v>30973291.375</v>
      </c>
      <c r="M53" s="515">
        <f>'FC1. Perfil de pagos'!I147</f>
        <v>30973291.375</v>
      </c>
      <c r="N53" s="515">
        <f>'FC1. Perfil de pagos'!J147</f>
        <v>30973291.375</v>
      </c>
      <c r="O53" s="515">
        <f>'FC1. Perfil de pagos'!K147</f>
        <v>30973291.375</v>
      </c>
      <c r="P53" s="515">
        <f>'FC1. Perfil de pagos'!L147</f>
        <v>30973291.375</v>
      </c>
      <c r="Q53" s="515">
        <f>'FC1. Perfil de pagos'!M147</f>
        <v>30973291.375</v>
      </c>
      <c r="R53" s="515">
        <f>'FC1. Perfil de pagos'!N147</f>
        <v>30973291.375</v>
      </c>
      <c r="S53" s="515">
        <f>'FC1. Perfil de pagos'!O147</f>
        <v>30973291.375</v>
      </c>
      <c r="T53" s="515">
        <f>'FC1. Perfil de pagos'!P147</f>
        <v>30973291.375</v>
      </c>
      <c r="U53" s="515">
        <f>'FC1. Perfil de pagos'!Q147</f>
        <v>30973291.375</v>
      </c>
      <c r="V53" s="515">
        <f>'FC1. Perfil de pagos'!R147</f>
        <v>30973291.375</v>
      </c>
      <c r="W53" s="515">
        <f>'FC1. Perfil de pagos'!S147</f>
        <v>30973291.375</v>
      </c>
      <c r="X53" s="515">
        <f>SUM(L53:W53)</f>
        <v>371679496.5</v>
      </c>
      <c r="Y53" s="515">
        <f>'FC1. Perfil de pagos'!T147</f>
        <v>30973291.375</v>
      </c>
      <c r="Z53" s="515">
        <f>'FC1. Perfil de pagos'!U147</f>
        <v>30973291.375</v>
      </c>
      <c r="AA53" s="515">
        <f>'FC1. Perfil de pagos'!V147</f>
        <v>30973291.375</v>
      </c>
      <c r="AB53" s="515">
        <f>'FC1. Perfil de pagos'!W147</f>
        <v>30973291.375</v>
      </c>
      <c r="AC53" s="515">
        <f>'FC1. Perfil de pagos'!X147</f>
        <v>30973291.375</v>
      </c>
      <c r="AD53" s="515">
        <f>'FC1. Perfil de pagos'!Y147</f>
        <v>30973291.375</v>
      </c>
      <c r="AE53" s="515">
        <f>'FC1. Perfil de pagos'!Z147</f>
        <v>30973291.375</v>
      </c>
      <c r="AF53" s="515">
        <f>'FC1. Perfil de pagos'!AA147</f>
        <v>30973291.375</v>
      </c>
      <c r="AG53" s="515">
        <f>'FC1. Perfil de pagos'!AB147</f>
        <v>30973291.375</v>
      </c>
      <c r="AH53" s="515">
        <f>'FC1. Perfil de pagos'!AC147</f>
        <v>30973291.375</v>
      </c>
      <c r="AI53" s="515">
        <f>'FC1. Perfil de pagos'!AD147</f>
        <v>30973291.375</v>
      </c>
      <c r="AJ53" s="515">
        <f>'FC1. Perfil de pagos'!AE147</f>
        <v>30973291.375</v>
      </c>
      <c r="AK53" s="515">
        <f>SUM(Y53:AJ53)</f>
        <v>371679496.5</v>
      </c>
      <c r="AL53" s="515">
        <f>X53+AK53</f>
        <v>743358993</v>
      </c>
      <c r="AM53" s="513" t="str">
        <f>IF(ABS(AL53-'01. Talento Humano'!$J$15)&lt;1,"OK","ERROR")</f>
        <v>OK</v>
      </c>
    </row>
    <row r="54">
      <c r="A54" s="513" t="str">
        <f>IFERROR(INDEX($B$139:$B$160,MATCH($B54,$A$139:$A$160,0)),"")</f>
        <v>OE2</v>
      </c>
      <c r="B54" s="513" t="str">
        <f>'FC1. Perfil de pagos'!AQ17</f>
        <v>A2.1</v>
      </c>
      <c r="C54" s="514" t="str">
        <f>IFERROR(INDEX($C$139:$C$160,MATCH($B54,$A$139:$A$160,0)),"")</f>
        <v>Diseñar la arquitectura de enlace y energía</v>
      </c>
      <c r="D54" s="513">
        <f>IFERROR(INDEX($D$139:$D$160,MATCH($B54,$A$139:$A$160,0)),"")</f>
        <v>3</v>
      </c>
      <c r="E54" s="513" t="inlineStr">
        <is>
          <t>Talento humano</t>
        </is>
      </c>
      <c r="F54" s="514" t="str">
        <f>'FC1. Perfil de pagos'!D17</f>
        <v>Ingenieros de software y nube</v>
      </c>
      <c r="G54" s="513">
        <f>I54-H54+1</f>
        <v>24</v>
      </c>
      <c r="H54" s="513">
        <f>'FC1. Perfil de pagos'!AR17</f>
        <v>1</v>
      </c>
      <c r="I54" s="513">
        <f>'FC1. Perfil de pagos'!AS17</f>
        <v>24</v>
      </c>
      <c r="J54" s="515">
        <f>X54</f>
        <v>247786331</v>
      </c>
      <c r="K54" s="515">
        <f>AK54</f>
        <v>247786331</v>
      </c>
      <c r="L54" s="515">
        <f>'FC1. Perfil de pagos'!H151</f>
        <v>20648860.9166667</v>
      </c>
      <c r="M54" s="515">
        <f>'FC1. Perfil de pagos'!I151</f>
        <v>20648860.9166667</v>
      </c>
      <c r="N54" s="515">
        <f>'FC1. Perfil de pagos'!J151</f>
        <v>20648860.9166667</v>
      </c>
      <c r="O54" s="515">
        <f>'FC1. Perfil de pagos'!K151</f>
        <v>20648860.9166667</v>
      </c>
      <c r="P54" s="515">
        <f>'FC1. Perfil de pagos'!L151</f>
        <v>20648860.9166667</v>
      </c>
      <c r="Q54" s="515">
        <f>'FC1. Perfil de pagos'!M151</f>
        <v>20648860.9166667</v>
      </c>
      <c r="R54" s="515">
        <f>'FC1. Perfil de pagos'!N151</f>
        <v>20648860.9166667</v>
      </c>
      <c r="S54" s="515">
        <f>'FC1. Perfil de pagos'!O151</f>
        <v>20648860.9166667</v>
      </c>
      <c r="T54" s="515">
        <f>'FC1. Perfil de pagos'!P151</f>
        <v>20648860.9166667</v>
      </c>
      <c r="U54" s="515">
        <f>'FC1. Perfil de pagos'!Q151</f>
        <v>20648860.9166667</v>
      </c>
      <c r="V54" s="515">
        <f>'FC1. Perfil de pagos'!R151</f>
        <v>20648860.9166667</v>
      </c>
      <c r="W54" s="515">
        <f>'FC1. Perfil de pagos'!S151</f>
        <v>20648860.9166667</v>
      </c>
      <c r="X54" s="515">
        <f>SUM(L54:W54)</f>
        <v>247786331</v>
      </c>
      <c r="Y54" s="515">
        <f>'FC1. Perfil de pagos'!T151</f>
        <v>20648860.9166667</v>
      </c>
      <c r="Z54" s="515">
        <f>'FC1. Perfil de pagos'!U151</f>
        <v>20648860.9166667</v>
      </c>
      <c r="AA54" s="515">
        <f>'FC1. Perfil de pagos'!V151</f>
        <v>20648860.9166667</v>
      </c>
      <c r="AB54" s="515">
        <f>'FC1. Perfil de pagos'!W151</f>
        <v>20648860.9166667</v>
      </c>
      <c r="AC54" s="515">
        <f>'FC1. Perfil de pagos'!X151</f>
        <v>20648860.9166667</v>
      </c>
      <c r="AD54" s="515">
        <f>'FC1. Perfil de pagos'!Y151</f>
        <v>20648860.9166667</v>
      </c>
      <c r="AE54" s="515">
        <f>'FC1. Perfil de pagos'!Z151</f>
        <v>20648860.9166667</v>
      </c>
      <c r="AF54" s="515">
        <f>'FC1. Perfil de pagos'!AA151</f>
        <v>20648860.9166667</v>
      </c>
      <c r="AG54" s="515">
        <f>'FC1. Perfil de pagos'!AB151</f>
        <v>20648860.9166667</v>
      </c>
      <c r="AH54" s="515">
        <f>'FC1. Perfil de pagos'!AC151</f>
        <v>20648860.9166667</v>
      </c>
      <c r="AI54" s="515">
        <f>'FC1. Perfil de pagos'!AD151</f>
        <v>20648860.9166667</v>
      </c>
      <c r="AJ54" s="515">
        <f>'FC1. Perfil de pagos'!AE151</f>
        <v>20648860.9166667</v>
      </c>
      <c r="AK54" s="515">
        <f>SUM(Y54:AJ54)</f>
        <v>247786331</v>
      </c>
      <c r="AL54" s="515">
        <f>X54+AK54</f>
        <v>495572662</v>
      </c>
      <c r="AM54" s="513" t="str">
        <f>IF(ABS(AL54-'01. Talento Humano'!$J$19)&lt;1,"OK","ERROR")</f>
        <v>OK</v>
      </c>
    </row>
    <row r="55">
      <c r="A55" s="513" t="str">
        <f>IFERROR(INDEX($B$139:$B$160,MATCH($B55,$A$139:$A$160,0)),"")</f>
        <v>OE2</v>
      </c>
      <c r="B55" s="513" t="str">
        <f>'FC1. Perfil de pagos'!AQ18</f>
        <v>A2.1</v>
      </c>
      <c r="C55" s="514" t="str">
        <f>IFERROR(INDEX($C$139:$C$160,MATCH($B55,$A$139:$A$160,0)),"")</f>
        <v>Diseñar la arquitectura de enlace y energía</v>
      </c>
      <c r="D55" s="513">
        <f>IFERROR(INDEX($D$139:$D$160,MATCH($B55,$A$139:$A$160,0)),"")</f>
        <v>3</v>
      </c>
      <c r="E55" s="513" t="inlineStr">
        <is>
          <t>Talento humano</t>
        </is>
      </c>
      <c r="F55" s="514" t="str">
        <f>'FC1. Perfil de pagos'!D18</f>
        <v>Ingeniero de firmware y energía</v>
      </c>
      <c r="G55" s="513">
        <f>I55-H55+1</f>
        <v>24</v>
      </c>
      <c r="H55" s="513">
        <f>'FC1. Perfil de pagos'!AR18</f>
        <v>1</v>
      </c>
      <c r="I55" s="513">
        <f>'FC1. Perfil de pagos'!AS18</f>
        <v>24</v>
      </c>
      <c r="J55" s="515">
        <f>X55</f>
        <v>123893165.5</v>
      </c>
      <c r="K55" s="515">
        <f>AK55</f>
        <v>123893165.5</v>
      </c>
      <c r="L55" s="515">
        <f>'FC1. Perfil de pagos'!H152</f>
        <v>10324430.4583333</v>
      </c>
      <c r="M55" s="515">
        <f>'FC1. Perfil de pagos'!I152</f>
        <v>10324430.4583333</v>
      </c>
      <c r="N55" s="515">
        <f>'FC1. Perfil de pagos'!J152</f>
        <v>10324430.4583333</v>
      </c>
      <c r="O55" s="515">
        <f>'FC1. Perfil de pagos'!K152</f>
        <v>10324430.4583333</v>
      </c>
      <c r="P55" s="515">
        <f>'FC1. Perfil de pagos'!L152</f>
        <v>10324430.4583333</v>
      </c>
      <c r="Q55" s="515">
        <f>'FC1. Perfil de pagos'!M152</f>
        <v>10324430.4583333</v>
      </c>
      <c r="R55" s="515">
        <f>'FC1. Perfil de pagos'!N152</f>
        <v>10324430.4583333</v>
      </c>
      <c r="S55" s="515">
        <f>'FC1. Perfil de pagos'!O152</f>
        <v>10324430.4583333</v>
      </c>
      <c r="T55" s="515">
        <f>'FC1. Perfil de pagos'!P152</f>
        <v>10324430.4583333</v>
      </c>
      <c r="U55" s="515">
        <f>'FC1. Perfil de pagos'!Q152</f>
        <v>10324430.4583333</v>
      </c>
      <c r="V55" s="515">
        <f>'FC1. Perfil de pagos'!R152</f>
        <v>10324430.4583333</v>
      </c>
      <c r="W55" s="515">
        <f>'FC1. Perfil de pagos'!S152</f>
        <v>10324430.4583333</v>
      </c>
      <c r="X55" s="515">
        <f>SUM(L55:W55)</f>
        <v>123893165.5</v>
      </c>
      <c r="Y55" s="515">
        <f>'FC1. Perfil de pagos'!T152</f>
        <v>10324430.4583333</v>
      </c>
      <c r="Z55" s="515">
        <f>'FC1. Perfil de pagos'!U152</f>
        <v>10324430.4583333</v>
      </c>
      <c r="AA55" s="515">
        <f>'FC1. Perfil de pagos'!V152</f>
        <v>10324430.4583333</v>
      </c>
      <c r="AB55" s="515">
        <f>'FC1. Perfil de pagos'!W152</f>
        <v>10324430.4583333</v>
      </c>
      <c r="AC55" s="515">
        <f>'FC1. Perfil de pagos'!X152</f>
        <v>10324430.4583333</v>
      </c>
      <c r="AD55" s="515">
        <f>'FC1. Perfil de pagos'!Y152</f>
        <v>10324430.4583333</v>
      </c>
      <c r="AE55" s="515">
        <f>'FC1. Perfil de pagos'!Z152</f>
        <v>10324430.4583333</v>
      </c>
      <c r="AF55" s="515">
        <f>'FC1. Perfil de pagos'!AA152</f>
        <v>10324430.4583333</v>
      </c>
      <c r="AG55" s="515">
        <f>'FC1. Perfil de pagos'!AB152</f>
        <v>10324430.4583333</v>
      </c>
      <c r="AH55" s="515">
        <f>'FC1. Perfil de pagos'!AC152</f>
        <v>10324430.4583333</v>
      </c>
      <c r="AI55" s="515">
        <f>'FC1. Perfil de pagos'!AD152</f>
        <v>10324430.4583333</v>
      </c>
      <c r="AJ55" s="515">
        <f>'FC1. Perfil de pagos'!AE152</f>
        <v>10324430.4583333</v>
      </c>
      <c r="AK55" s="515">
        <f>SUM(Y55:AJ55)</f>
        <v>123893165.5</v>
      </c>
      <c r="AL55" s="515">
        <f>X55+AK55</f>
        <v>247786331</v>
      </c>
      <c r="AM55" s="513" t="str">
        <f>IF(ABS(AL55-'01. Talento Humano'!$J$20)&lt;1,"OK","ERROR")</f>
        <v>OK</v>
      </c>
    </row>
    <row r="56">
      <c r="A56" s="513" t="str">
        <f>IFERROR(INDEX($B$139:$B$160,MATCH($B56,$A$139:$A$160,0)),"")</f>
        <v>OE2</v>
      </c>
      <c r="B56" s="513" t="str">
        <f>'FC1. Perfil de pagos'!AQ19</f>
        <v>A2.1</v>
      </c>
      <c r="C56" s="514" t="str">
        <f>IFERROR(INDEX($C$139:$C$160,MATCH($B56,$A$139:$A$160,0)),"")</f>
        <v>Diseñar la arquitectura de enlace y energía</v>
      </c>
      <c r="D56" s="513">
        <f>IFERROR(INDEX($D$139:$D$160,MATCH($B56,$A$139:$A$160,0)),"")</f>
        <v>3</v>
      </c>
      <c r="E56" s="513" t="inlineStr">
        <is>
          <t>Talento humano</t>
        </is>
      </c>
      <c r="F56" s="514" t="str">
        <f>'FC1. Perfil de pagos'!D19</f>
        <v>Técnicos de campo municipales</v>
      </c>
      <c r="G56" s="513">
        <f>I56-H56+1</f>
        <v>24</v>
      </c>
      <c r="H56" s="513">
        <f>'FC1. Perfil de pagos'!AR19</f>
        <v>1</v>
      </c>
      <c r="I56" s="513">
        <f>'FC1. Perfil de pagos'!AS19</f>
        <v>24</v>
      </c>
      <c r="J56" s="515">
        <f>X56</f>
        <v>323199591</v>
      </c>
      <c r="K56" s="515">
        <f>AK56</f>
        <v>323199591</v>
      </c>
      <c r="L56" s="515">
        <f>'FC1. Perfil de pagos'!H153</f>
        <v>26933299.25</v>
      </c>
      <c r="M56" s="515">
        <f>'FC1. Perfil de pagos'!I153</f>
        <v>26933299.25</v>
      </c>
      <c r="N56" s="515">
        <f>'FC1. Perfil de pagos'!J153</f>
        <v>26933299.25</v>
      </c>
      <c r="O56" s="515">
        <f>'FC1. Perfil de pagos'!K153</f>
        <v>26933299.25</v>
      </c>
      <c r="P56" s="515">
        <f>'FC1. Perfil de pagos'!L153</f>
        <v>26933299.25</v>
      </c>
      <c r="Q56" s="515">
        <f>'FC1. Perfil de pagos'!M153</f>
        <v>26933299.25</v>
      </c>
      <c r="R56" s="515">
        <f>'FC1. Perfil de pagos'!N153</f>
        <v>26933299.25</v>
      </c>
      <c r="S56" s="515">
        <f>'FC1. Perfil de pagos'!O153</f>
        <v>26933299.25</v>
      </c>
      <c r="T56" s="515">
        <f>'FC1. Perfil de pagos'!P153</f>
        <v>26933299.25</v>
      </c>
      <c r="U56" s="515">
        <f>'FC1. Perfil de pagos'!Q153</f>
        <v>26933299.25</v>
      </c>
      <c r="V56" s="515">
        <f>'FC1. Perfil de pagos'!R153</f>
        <v>26933299.25</v>
      </c>
      <c r="W56" s="515">
        <f>'FC1. Perfil de pagos'!S153</f>
        <v>26933299.25</v>
      </c>
      <c r="X56" s="515">
        <f>SUM(L56:W56)</f>
        <v>323199591</v>
      </c>
      <c r="Y56" s="515">
        <f>'FC1. Perfil de pagos'!T153</f>
        <v>26933299.25</v>
      </c>
      <c r="Z56" s="515">
        <f>'FC1. Perfil de pagos'!U153</f>
        <v>26933299.25</v>
      </c>
      <c r="AA56" s="515">
        <f>'FC1. Perfil de pagos'!V153</f>
        <v>26933299.25</v>
      </c>
      <c r="AB56" s="515">
        <f>'FC1. Perfil de pagos'!W153</f>
        <v>26933299.25</v>
      </c>
      <c r="AC56" s="515">
        <f>'FC1. Perfil de pagos'!X153</f>
        <v>26933299.25</v>
      </c>
      <c r="AD56" s="515">
        <f>'FC1. Perfil de pagos'!Y153</f>
        <v>26933299.25</v>
      </c>
      <c r="AE56" s="515">
        <f>'FC1. Perfil de pagos'!Z153</f>
        <v>26933299.25</v>
      </c>
      <c r="AF56" s="515">
        <f>'FC1. Perfil de pagos'!AA153</f>
        <v>26933299.25</v>
      </c>
      <c r="AG56" s="515">
        <f>'FC1. Perfil de pagos'!AB153</f>
        <v>26933299.25</v>
      </c>
      <c r="AH56" s="515">
        <f>'FC1. Perfil de pagos'!AC153</f>
        <v>26933299.25</v>
      </c>
      <c r="AI56" s="515">
        <f>'FC1. Perfil de pagos'!AD153</f>
        <v>26933299.25</v>
      </c>
      <c r="AJ56" s="515">
        <f>'FC1. Perfil de pagos'!AE153</f>
        <v>26933299.25</v>
      </c>
      <c r="AK56" s="515">
        <f>SUM(Y56:AJ56)</f>
        <v>323199591</v>
      </c>
      <c r="AL56" s="515">
        <f>X56+AK56</f>
        <v>646399182</v>
      </c>
      <c r="AM56" s="513" t="str">
        <f>IF(ABS(AL56-'01. Talento Humano'!$J$21)&lt;1,"OK","ERROR")</f>
        <v>OK</v>
      </c>
    </row>
    <row r="57">
      <c r="A57" s="513" t="str">
        <f>IFERROR(INDEX($B$139:$B$160,MATCH($B57,$A$139:$A$160,0)),"")</f>
        <v>OE2</v>
      </c>
      <c r="B57" s="513" t="str">
        <f>'FC1. Perfil de pagos'!AQ21</f>
        <v>A2.1</v>
      </c>
      <c r="C57" s="514" t="str">
        <f>IFERROR(INDEX($C$139:$C$160,MATCH($B57,$A$139:$A$160,0)),"")</f>
        <v>Diseñar la arquitectura de enlace y energía</v>
      </c>
      <c r="D57" s="513">
        <f>IFERROR(INDEX($D$139:$D$160,MATCH($B57,$A$139:$A$160,0)),"")</f>
        <v>3</v>
      </c>
      <c r="E57" s="513" t="inlineStr">
        <is>
          <t>Talento humano</t>
        </is>
      </c>
      <c r="F57" s="514" t="str">
        <f>'FC1. Perfil de pagos'!D21</f>
        <v>Analista de datos espaciales y gemelo digital</v>
      </c>
      <c r="G57" s="513">
        <f>I57-H57+1</f>
        <v>24</v>
      </c>
      <c r="H57" s="513">
        <f>'FC1. Perfil de pagos'!AR21</f>
        <v>1</v>
      </c>
      <c r="I57" s="513">
        <f>'FC1. Perfil de pagos'!AS21</f>
        <v>24</v>
      </c>
      <c r="J57" s="515">
        <f>X57</f>
        <v>123893165.5</v>
      </c>
      <c r="K57" s="515">
        <f>AK57</f>
        <v>123893165.5</v>
      </c>
      <c r="L57" s="515">
        <f>'FC1. Perfil de pagos'!H155</f>
        <v>10324430.4583333</v>
      </c>
      <c r="M57" s="515">
        <f>'FC1. Perfil de pagos'!I155</f>
        <v>10324430.4583333</v>
      </c>
      <c r="N57" s="515">
        <f>'FC1. Perfil de pagos'!J155</f>
        <v>10324430.4583333</v>
      </c>
      <c r="O57" s="515">
        <f>'FC1. Perfil de pagos'!K155</f>
        <v>10324430.4583333</v>
      </c>
      <c r="P57" s="515">
        <f>'FC1. Perfil de pagos'!L155</f>
        <v>10324430.4583333</v>
      </c>
      <c r="Q57" s="515">
        <f>'FC1. Perfil de pagos'!M155</f>
        <v>10324430.4583333</v>
      </c>
      <c r="R57" s="515">
        <f>'FC1. Perfil de pagos'!N155</f>
        <v>10324430.4583333</v>
      </c>
      <c r="S57" s="515">
        <f>'FC1. Perfil de pagos'!O155</f>
        <v>10324430.4583333</v>
      </c>
      <c r="T57" s="515">
        <f>'FC1. Perfil de pagos'!P155</f>
        <v>10324430.4583333</v>
      </c>
      <c r="U57" s="515">
        <f>'FC1. Perfil de pagos'!Q155</f>
        <v>10324430.4583333</v>
      </c>
      <c r="V57" s="515">
        <f>'FC1. Perfil de pagos'!R155</f>
        <v>10324430.4583333</v>
      </c>
      <c r="W57" s="515">
        <f>'FC1. Perfil de pagos'!S155</f>
        <v>10324430.4583333</v>
      </c>
      <c r="X57" s="515">
        <f>SUM(L57:W57)</f>
        <v>123893165.5</v>
      </c>
      <c r="Y57" s="515">
        <f>'FC1. Perfil de pagos'!T155</f>
        <v>10324430.4583333</v>
      </c>
      <c r="Z57" s="515">
        <f>'FC1. Perfil de pagos'!U155</f>
        <v>10324430.4583333</v>
      </c>
      <c r="AA57" s="515">
        <f>'FC1. Perfil de pagos'!V155</f>
        <v>10324430.4583333</v>
      </c>
      <c r="AB57" s="515">
        <f>'FC1. Perfil de pagos'!W155</f>
        <v>10324430.4583333</v>
      </c>
      <c r="AC57" s="515">
        <f>'FC1. Perfil de pagos'!X155</f>
        <v>10324430.4583333</v>
      </c>
      <c r="AD57" s="515">
        <f>'FC1. Perfil de pagos'!Y155</f>
        <v>10324430.4583333</v>
      </c>
      <c r="AE57" s="515">
        <f>'FC1. Perfil de pagos'!Z155</f>
        <v>10324430.4583333</v>
      </c>
      <c r="AF57" s="515">
        <f>'FC1. Perfil de pagos'!AA155</f>
        <v>10324430.4583333</v>
      </c>
      <c r="AG57" s="515">
        <f>'FC1. Perfil de pagos'!AB155</f>
        <v>10324430.4583333</v>
      </c>
      <c r="AH57" s="515">
        <f>'FC1. Perfil de pagos'!AC155</f>
        <v>10324430.4583333</v>
      </c>
      <c r="AI57" s="515">
        <f>'FC1. Perfil de pagos'!AD155</f>
        <v>10324430.4583333</v>
      </c>
      <c r="AJ57" s="515">
        <f>'FC1. Perfil de pagos'!AE155</f>
        <v>10324430.4583333</v>
      </c>
      <c r="AK57" s="515">
        <f>SUM(Y57:AJ57)</f>
        <v>123893165.5</v>
      </c>
      <c r="AL57" s="515">
        <f>X57+AK57</f>
        <v>247786331</v>
      </c>
      <c r="AM57" s="513" t="str">
        <f>IF(ABS(AL57-'01. Talento Humano'!$J$23)&lt;1,"OK","ERROR")</f>
        <v>OK</v>
      </c>
    </row>
    <row r="58">
      <c r="A58" s="513" t="str">
        <f>IFERROR(INDEX($B$139:$B$160,MATCH($B58,$A$139:$A$160,0)),"")</f>
        <v>OE2</v>
      </c>
      <c r="B58" s="513" t="str">
        <f>'FC1. Perfil de pagos'!AQ73</f>
        <v>A2.1</v>
      </c>
      <c r="C58" s="514" t="str">
        <f>IFERROR(INDEX($C$139:$C$160,MATCH($B58,$A$139:$A$160,0)),"")</f>
        <v>Diseñar la arquitectura de enlace y energía</v>
      </c>
      <c r="D58" s="513">
        <f>IFERROR(INDEX($D$139:$D$160,MATCH($B58,$A$139:$A$160,0)),"")</f>
        <v>3</v>
      </c>
      <c r="E58" s="513" t="inlineStr">
        <is>
          <t>Servicios tecnológicos y pruebas</t>
        </is>
      </c>
      <c r="F58" s="514" t="str">
        <f>'FC1. Perfil de pagos'!D73</f>
        <v>Estudio de cobertura y de enlace en los dos municipios</v>
      </c>
      <c r="G58" s="513">
        <f>I58-H58+1</f>
        <v>3</v>
      </c>
      <c r="H58" s="513">
        <f>'FC1. Perfil de pagos'!AR73</f>
        <v>2</v>
      </c>
      <c r="I58" s="513">
        <f>'FC1. Perfil de pagos'!AS73</f>
        <v>4</v>
      </c>
      <c r="J58" s="515">
        <f>X58</f>
        <v>40000000</v>
      </c>
      <c r="K58" s="515">
        <f>AK58</f>
        <v>0</v>
      </c>
      <c r="L58" s="515">
        <f>'FC1. Perfil de pagos'!H207</f>
        <v>0</v>
      </c>
      <c r="M58" s="515">
        <f>'FC1. Perfil de pagos'!I207</f>
        <v>13333333.3333333</v>
      </c>
      <c r="N58" s="515">
        <f>'FC1. Perfil de pagos'!J207</f>
        <v>13333333.3333333</v>
      </c>
      <c r="O58" s="515">
        <f>'FC1. Perfil de pagos'!K207</f>
        <v>13333333.3333333</v>
      </c>
      <c r="P58" s="515">
        <f>'FC1. Perfil de pagos'!L207</f>
        <v>0</v>
      </c>
      <c r="Q58" s="515">
        <f>'FC1. Perfil de pagos'!M207</f>
        <v>0</v>
      </c>
      <c r="R58" s="515">
        <f>'FC1. Perfil de pagos'!N207</f>
        <v>0</v>
      </c>
      <c r="S58" s="515">
        <f>'FC1. Perfil de pagos'!O207</f>
        <v>0</v>
      </c>
      <c r="T58" s="515">
        <f>'FC1. Perfil de pagos'!P207</f>
        <v>0</v>
      </c>
      <c r="U58" s="515">
        <f>'FC1. Perfil de pagos'!Q207</f>
        <v>0</v>
      </c>
      <c r="V58" s="515">
        <f>'FC1. Perfil de pagos'!R207</f>
        <v>0</v>
      </c>
      <c r="W58" s="515">
        <f>'FC1. Perfil de pagos'!S207</f>
        <v>0</v>
      </c>
      <c r="X58" s="515">
        <f>SUM(L58:W58)</f>
        <v>40000000</v>
      </c>
      <c r="Y58" s="515">
        <f>'FC1. Perfil de pagos'!T207</f>
        <v>0</v>
      </c>
      <c r="Z58" s="515">
        <f>'FC1. Perfil de pagos'!U207</f>
        <v>0</v>
      </c>
      <c r="AA58" s="515">
        <f>'FC1. Perfil de pagos'!V207</f>
        <v>0</v>
      </c>
      <c r="AB58" s="515">
        <f>'FC1. Perfil de pagos'!W207</f>
        <v>0</v>
      </c>
      <c r="AC58" s="515">
        <f>'FC1. Perfil de pagos'!X207</f>
        <v>0</v>
      </c>
      <c r="AD58" s="515">
        <f>'FC1. Perfil de pagos'!Y207</f>
        <v>0</v>
      </c>
      <c r="AE58" s="515">
        <f>'FC1. Perfil de pagos'!Z207</f>
        <v>0</v>
      </c>
      <c r="AF58" s="515">
        <f>'FC1. Perfil de pagos'!AA207</f>
        <v>0</v>
      </c>
      <c r="AG58" s="515">
        <f>'FC1. Perfil de pagos'!AB207</f>
        <v>0</v>
      </c>
      <c r="AH58" s="515">
        <f>'FC1. Perfil de pagos'!AC207</f>
        <v>0</v>
      </c>
      <c r="AI58" s="515">
        <f>'FC1. Perfil de pagos'!AD207</f>
        <v>0</v>
      </c>
      <c r="AJ58" s="515">
        <f>'FC1. Perfil de pagos'!AE207</f>
        <v>0</v>
      </c>
      <c r="AK58" s="515">
        <f>SUM(Y58:AJ58)</f>
        <v>0</v>
      </c>
      <c r="AL58" s="515">
        <f>X58+AK58</f>
        <v>40000000</v>
      </c>
      <c r="AM58" s="513" t="str">
        <f>IF(ABS(AL58-'04. Servicios Tecnologicos'!$G$16)&lt;1,"OK","ERROR")</f>
        <v>OK</v>
      </c>
    </row>
    <row r="59">
      <c r="A59" s="513" t="str">
        <f>IFERROR(INDEX($B$139:$B$160,MATCH($B59,$A$139:$A$160,0)),"")</f>
        <v>OE2</v>
      </c>
      <c r="B59" s="513" t="str">
        <f>'FC1. Perfil de pagos'!AQ82</f>
        <v>A2.1</v>
      </c>
      <c r="C59" s="514" t="str">
        <f>IFERROR(INDEX($C$139:$C$160,MATCH($B59,$A$139:$A$160,0)),"")</f>
        <v>Diseñar la arquitectura de enlace y energía</v>
      </c>
      <c r="D59" s="513">
        <f>IFERROR(INDEX($D$139:$D$160,MATCH($B59,$A$139:$A$160,0)),"")</f>
        <v>3</v>
      </c>
      <c r="E59" s="513" t="inlineStr">
        <is>
          <t>Servicios tecnológicos y pruebas</t>
        </is>
      </c>
      <c r="F59" s="514" t="str">
        <f>'FC1. Perfil de pagos'!D82</f>
        <v>Plataforma geoespacial del índice de polvo (servicio contratado) · Arquitecto de soluciones GIS</v>
      </c>
      <c r="G59" s="513">
        <f>I59-H59+1</f>
        <v>19</v>
      </c>
      <c r="H59" s="513">
        <f>'FC1. Perfil de pagos'!AR82</f>
        <v>4</v>
      </c>
      <c r="I59" s="513">
        <f>'FC1. Perfil de pagos'!AS82</f>
        <v>22</v>
      </c>
      <c r="J59" s="515">
        <f>X59</f>
        <v>26831368.4210526</v>
      </c>
      <c r="K59" s="515">
        <f>AK59</f>
        <v>29812631.5789474</v>
      </c>
      <c r="L59" s="515">
        <f>'FC1. Perfil de pagos'!H216</f>
        <v>0</v>
      </c>
      <c r="M59" s="515">
        <f>'FC1. Perfil de pagos'!I216</f>
        <v>0</v>
      </c>
      <c r="N59" s="515">
        <f>'FC1. Perfil de pagos'!J216</f>
        <v>0</v>
      </c>
      <c r="O59" s="515">
        <f>'FC1. Perfil de pagos'!K216</f>
        <v>2981263.15789474</v>
      </c>
      <c r="P59" s="515">
        <f>'FC1. Perfil de pagos'!L216</f>
        <v>2981263.15789474</v>
      </c>
      <c r="Q59" s="515">
        <f>'FC1. Perfil de pagos'!M216</f>
        <v>2981263.15789474</v>
      </c>
      <c r="R59" s="515">
        <f>'FC1. Perfil de pagos'!N216</f>
        <v>2981263.15789474</v>
      </c>
      <c r="S59" s="515">
        <f>'FC1. Perfil de pagos'!O216</f>
        <v>2981263.15789474</v>
      </c>
      <c r="T59" s="515">
        <f>'FC1. Perfil de pagos'!P216</f>
        <v>2981263.15789474</v>
      </c>
      <c r="U59" s="515">
        <f>'FC1. Perfil de pagos'!Q216</f>
        <v>2981263.15789474</v>
      </c>
      <c r="V59" s="515">
        <f>'FC1. Perfil de pagos'!R216</f>
        <v>2981263.15789474</v>
      </c>
      <c r="W59" s="515">
        <f>'FC1. Perfil de pagos'!S216</f>
        <v>2981263.15789474</v>
      </c>
      <c r="X59" s="515">
        <f>SUM(L59:W59)</f>
        <v>26831368.4210526</v>
      </c>
      <c r="Y59" s="515">
        <f>'FC1. Perfil de pagos'!T216</f>
        <v>2981263.15789474</v>
      </c>
      <c r="Z59" s="515">
        <f>'FC1. Perfil de pagos'!U216</f>
        <v>2981263.15789474</v>
      </c>
      <c r="AA59" s="515">
        <f>'FC1. Perfil de pagos'!V216</f>
        <v>2981263.15789474</v>
      </c>
      <c r="AB59" s="515">
        <f>'FC1. Perfil de pagos'!W216</f>
        <v>2981263.15789474</v>
      </c>
      <c r="AC59" s="515">
        <f>'FC1. Perfil de pagos'!X216</f>
        <v>2981263.15789474</v>
      </c>
      <c r="AD59" s="515">
        <f>'FC1. Perfil de pagos'!Y216</f>
        <v>2981263.15789474</v>
      </c>
      <c r="AE59" s="515">
        <f>'FC1. Perfil de pagos'!Z216</f>
        <v>2981263.15789474</v>
      </c>
      <c r="AF59" s="515">
        <f>'FC1. Perfil de pagos'!AA216</f>
        <v>2981263.15789474</v>
      </c>
      <c r="AG59" s="515">
        <f>'FC1. Perfil de pagos'!AB216</f>
        <v>2981263.15789474</v>
      </c>
      <c r="AH59" s="515">
        <f>'FC1. Perfil de pagos'!AC216</f>
        <v>2981263.15789474</v>
      </c>
      <c r="AI59" s="515">
        <f>'FC1. Perfil de pagos'!AD216</f>
        <v>0</v>
      </c>
      <c r="AJ59" s="515">
        <f>'FC1. Perfil de pagos'!AE216</f>
        <v>0</v>
      </c>
      <c r="AK59" s="515">
        <f>SUM(Y59:AJ59)</f>
        <v>29812631.5789474</v>
      </c>
      <c r="AL59" s="515">
        <f>X59+AK59</f>
        <v>56644000</v>
      </c>
      <c r="AM59" s="513" t="str">
        <f>IF(ABS(AL59-'04. Servicios Tecnologicos'!$G$25)&lt;1,"OK","ERROR")</f>
        <v>OK</v>
      </c>
    </row>
    <row r="60">
      <c r="A60" s="513" t="str">
        <f>IFERROR(INDEX($B$139:$B$160,MATCH($B60,$A$139:$A$160,0)),"")</f>
        <v>OE2</v>
      </c>
      <c r="B60" s="513" t="str">
        <f>'FC1. Perfil de pagos'!AQ45</f>
        <v>A2.2</v>
      </c>
      <c r="C60" s="514" t="str">
        <f>IFERROR(INDEX($C$139:$C$160,MATCH($B60,$A$139:$A$160,0)),"")</f>
        <v>Desarrollar el firmware y la plataforma base (gemelo digital y tablero)</v>
      </c>
      <c r="D60" s="513">
        <f>IFERROR(INDEX($D$139:$D$160,MATCH($B60,$A$139:$A$160,0)),"")</f>
        <v>3</v>
      </c>
      <c r="E60" s="513" t="inlineStr">
        <is>
          <t>Equipos y software</t>
        </is>
      </c>
      <c r="F60" s="514" t="str">
        <f>'FC1. Perfil de pagos'!D45</f>
        <v>Instancias en la nube reservadas (24 meses)</v>
      </c>
      <c r="G60" s="513">
        <f>I60-H60+1</f>
        <v>3</v>
      </c>
      <c r="H60" s="513">
        <f>'FC1. Perfil de pagos'!AR45</f>
        <v>4</v>
      </c>
      <c r="I60" s="513">
        <f>'FC1. Perfil de pagos'!AS45</f>
        <v>6</v>
      </c>
      <c r="J60" s="515">
        <f>X60</f>
        <v>180000000</v>
      </c>
      <c r="K60" s="515">
        <f>AK60</f>
        <v>0</v>
      </c>
      <c r="L60" s="515">
        <f>'FC1. Perfil de pagos'!H179</f>
        <v>0</v>
      </c>
      <c r="M60" s="515">
        <f>'FC1. Perfil de pagos'!I179</f>
        <v>0</v>
      </c>
      <c r="N60" s="515">
        <f>'FC1. Perfil de pagos'!J179</f>
        <v>0</v>
      </c>
      <c r="O60" s="515">
        <f>'FC1. Perfil de pagos'!K179</f>
        <v>60000000</v>
      </c>
      <c r="P60" s="515">
        <f>'FC1. Perfil de pagos'!L179</f>
        <v>60000000</v>
      </c>
      <c r="Q60" s="515">
        <f>'FC1. Perfil de pagos'!M179</f>
        <v>60000000</v>
      </c>
      <c r="R60" s="515">
        <f>'FC1. Perfil de pagos'!N179</f>
        <v>0</v>
      </c>
      <c r="S60" s="515">
        <f>'FC1. Perfil de pagos'!O179</f>
        <v>0</v>
      </c>
      <c r="T60" s="515">
        <f>'FC1. Perfil de pagos'!P179</f>
        <v>0</v>
      </c>
      <c r="U60" s="515">
        <f>'FC1. Perfil de pagos'!Q179</f>
        <v>0</v>
      </c>
      <c r="V60" s="515">
        <f>'FC1. Perfil de pagos'!R179</f>
        <v>0</v>
      </c>
      <c r="W60" s="515">
        <f>'FC1. Perfil de pagos'!S179</f>
        <v>0</v>
      </c>
      <c r="X60" s="515">
        <f>SUM(L60:W60)</f>
        <v>180000000</v>
      </c>
      <c r="Y60" s="515">
        <f>'FC1. Perfil de pagos'!T179</f>
        <v>0</v>
      </c>
      <c r="Z60" s="515">
        <f>'FC1. Perfil de pagos'!U179</f>
        <v>0</v>
      </c>
      <c r="AA60" s="515">
        <f>'FC1. Perfil de pagos'!V179</f>
        <v>0</v>
      </c>
      <c r="AB60" s="515">
        <f>'FC1. Perfil de pagos'!W179</f>
        <v>0</v>
      </c>
      <c r="AC60" s="515">
        <f>'FC1. Perfil de pagos'!X179</f>
        <v>0</v>
      </c>
      <c r="AD60" s="515">
        <f>'FC1. Perfil de pagos'!Y179</f>
        <v>0</v>
      </c>
      <c r="AE60" s="515">
        <f>'FC1. Perfil de pagos'!Z179</f>
        <v>0</v>
      </c>
      <c r="AF60" s="515">
        <f>'FC1. Perfil de pagos'!AA179</f>
        <v>0</v>
      </c>
      <c r="AG60" s="515">
        <f>'FC1. Perfil de pagos'!AB179</f>
        <v>0</v>
      </c>
      <c r="AH60" s="515">
        <f>'FC1. Perfil de pagos'!AC179</f>
        <v>0</v>
      </c>
      <c r="AI60" s="515">
        <f>'FC1. Perfil de pagos'!AD179</f>
        <v>0</v>
      </c>
      <c r="AJ60" s="515">
        <f>'FC1. Perfil de pagos'!AE179</f>
        <v>0</v>
      </c>
      <c r="AK60" s="515">
        <f>SUM(Y60:AJ60)</f>
        <v>0</v>
      </c>
      <c r="AL60" s="515">
        <f>X60+AK60</f>
        <v>180000000</v>
      </c>
      <c r="AM60" s="513" t="str">
        <f>IF(ABS(AL60-'02. Equipos y Software'!$H$20)&lt;1,"OK","ERROR")</f>
        <v>OK</v>
      </c>
    </row>
    <row r="61">
      <c r="A61" s="513" t="str">
        <f>IFERROR(INDEX($B$139:$B$160,MATCH($B61,$A$139:$A$160,0)),"")</f>
        <v>OE2</v>
      </c>
      <c r="B61" s="513" t="str">
        <f>'FC1. Perfil de pagos'!AQ46</f>
        <v>A2.2</v>
      </c>
      <c r="C61" s="514" t="str">
        <f>IFERROR(INDEX($C$139:$C$160,MATCH($B61,$A$139:$A$160,0)),"")</f>
        <v>Desarrollar el firmware y la plataforma base (gemelo digital y tablero)</v>
      </c>
      <c r="D61" s="513">
        <f>IFERROR(INDEX($D$139:$D$160,MATCH($B61,$A$139:$A$160,0)),"")</f>
        <v>3</v>
      </c>
      <c r="E61" s="513" t="inlineStr">
        <is>
          <t>Equipos y software</t>
        </is>
      </c>
      <c r="F61" s="514" t="str">
        <f>'FC1. Perfil de pagos'!D46</f>
        <v>Software de analítica y repositorios</v>
      </c>
      <c r="G61" s="513">
        <f>I61-H61+1</f>
        <v>3</v>
      </c>
      <c r="H61" s="513">
        <f>'FC1. Perfil de pagos'!AR46</f>
        <v>4</v>
      </c>
      <c r="I61" s="513">
        <f>'FC1. Perfil de pagos'!AS46</f>
        <v>6</v>
      </c>
      <c r="J61" s="515">
        <f>X61</f>
        <v>45000000</v>
      </c>
      <c r="K61" s="515">
        <f>AK61</f>
        <v>0</v>
      </c>
      <c r="L61" s="515">
        <f>'FC1. Perfil de pagos'!H180</f>
        <v>0</v>
      </c>
      <c r="M61" s="515">
        <f>'FC1. Perfil de pagos'!I180</f>
        <v>0</v>
      </c>
      <c r="N61" s="515">
        <f>'FC1. Perfil de pagos'!J180</f>
        <v>0</v>
      </c>
      <c r="O61" s="515">
        <f>'FC1. Perfil de pagos'!K180</f>
        <v>15000000</v>
      </c>
      <c r="P61" s="515">
        <f>'FC1. Perfil de pagos'!L180</f>
        <v>15000000</v>
      </c>
      <c r="Q61" s="515">
        <f>'FC1. Perfil de pagos'!M180</f>
        <v>15000000</v>
      </c>
      <c r="R61" s="515">
        <f>'FC1. Perfil de pagos'!N180</f>
        <v>0</v>
      </c>
      <c r="S61" s="515">
        <f>'FC1. Perfil de pagos'!O180</f>
        <v>0</v>
      </c>
      <c r="T61" s="515">
        <f>'FC1. Perfil de pagos'!P180</f>
        <v>0</v>
      </c>
      <c r="U61" s="515">
        <f>'FC1. Perfil de pagos'!Q180</f>
        <v>0</v>
      </c>
      <c r="V61" s="515">
        <f>'FC1. Perfil de pagos'!R180</f>
        <v>0</v>
      </c>
      <c r="W61" s="515">
        <f>'FC1. Perfil de pagos'!S180</f>
        <v>0</v>
      </c>
      <c r="X61" s="515">
        <f>SUM(L61:W61)</f>
        <v>45000000</v>
      </c>
      <c r="Y61" s="515">
        <f>'FC1. Perfil de pagos'!T180</f>
        <v>0</v>
      </c>
      <c r="Z61" s="515">
        <f>'FC1. Perfil de pagos'!U180</f>
        <v>0</v>
      </c>
      <c r="AA61" s="515">
        <f>'FC1. Perfil de pagos'!V180</f>
        <v>0</v>
      </c>
      <c r="AB61" s="515">
        <f>'FC1. Perfil de pagos'!W180</f>
        <v>0</v>
      </c>
      <c r="AC61" s="515">
        <f>'FC1. Perfil de pagos'!X180</f>
        <v>0</v>
      </c>
      <c r="AD61" s="515">
        <f>'FC1. Perfil de pagos'!Y180</f>
        <v>0</v>
      </c>
      <c r="AE61" s="515">
        <f>'FC1. Perfil de pagos'!Z180</f>
        <v>0</v>
      </c>
      <c r="AF61" s="515">
        <f>'FC1. Perfil de pagos'!AA180</f>
        <v>0</v>
      </c>
      <c r="AG61" s="515">
        <f>'FC1. Perfil de pagos'!AB180</f>
        <v>0</v>
      </c>
      <c r="AH61" s="515">
        <f>'FC1. Perfil de pagos'!AC180</f>
        <v>0</v>
      </c>
      <c r="AI61" s="515">
        <f>'FC1. Perfil de pagos'!AD180</f>
        <v>0</v>
      </c>
      <c r="AJ61" s="515">
        <f>'FC1. Perfil de pagos'!AE180</f>
        <v>0</v>
      </c>
      <c r="AK61" s="515">
        <f>SUM(Y61:AJ61)</f>
        <v>0</v>
      </c>
      <c r="AL61" s="515">
        <f>X61+AK61</f>
        <v>45000000</v>
      </c>
      <c r="AM61" s="513" t="str">
        <f>IF(ABS(AL61-'02. Equipos y Software'!$H$21)&lt;1,"OK","ERROR")</f>
        <v>OK</v>
      </c>
    </row>
    <row r="62">
      <c r="A62" s="513" t="str">
        <f>IFERROR(INDEX($B$139:$B$160,MATCH($B62,$A$139:$A$160,0)),"")</f>
        <v>OE2</v>
      </c>
      <c r="B62" s="513" t="str">
        <f>'FC1. Perfil de pagos'!AQ72</f>
        <v>A2.2</v>
      </c>
      <c r="C62" s="514" t="str">
        <f>IFERROR(INDEX($C$139:$C$160,MATCH($B62,$A$139:$A$160,0)),"")</f>
        <v>Desarrollar el firmware y la plataforma base (gemelo digital y tablero)</v>
      </c>
      <c r="D62" s="513">
        <f>IFERROR(INDEX($D$139:$D$160,MATCH($B62,$A$139:$A$160,0)),"")</f>
        <v>3</v>
      </c>
      <c r="E62" s="513" t="inlineStr">
        <is>
          <t>Servicios tecnológicos y pruebas</t>
        </is>
      </c>
      <c r="F62" s="514" t="str">
        <f>'FC1. Perfil de pagos'!D72</f>
        <v>Auditoría externa de ciberseguridad</v>
      </c>
      <c r="G62" s="513">
        <f>I62-H62+1</f>
        <v>14</v>
      </c>
      <c r="H62" s="513">
        <f>'FC1. Perfil de pagos'!AR72</f>
        <v>6</v>
      </c>
      <c r="I62" s="513">
        <f>'FC1. Perfil de pagos'!AS72</f>
        <v>19</v>
      </c>
      <c r="J62" s="515">
        <f>X62</f>
        <v>15000000</v>
      </c>
      <c r="K62" s="515">
        <f>AK62</f>
        <v>15000000</v>
      </c>
      <c r="L62" s="515">
        <f>'FC1. Perfil de pagos'!H206</f>
        <v>0</v>
      </c>
      <c r="M62" s="515">
        <f>'FC1. Perfil de pagos'!I206</f>
        <v>0</v>
      </c>
      <c r="N62" s="515">
        <f>'FC1. Perfil de pagos'!J206</f>
        <v>0</v>
      </c>
      <c r="O62" s="515">
        <f>'FC1. Perfil de pagos'!K206</f>
        <v>0</v>
      </c>
      <c r="P62" s="515">
        <f>'FC1. Perfil de pagos'!L206</f>
        <v>0</v>
      </c>
      <c r="Q62" s="515">
        <f>'FC1. Perfil de pagos'!M206</f>
        <v>2142857.14285714</v>
      </c>
      <c r="R62" s="515">
        <f>'FC1. Perfil de pagos'!N206</f>
        <v>2142857.14285714</v>
      </c>
      <c r="S62" s="515">
        <f>'FC1. Perfil de pagos'!O206</f>
        <v>2142857.14285714</v>
      </c>
      <c r="T62" s="515">
        <f>'FC1. Perfil de pagos'!P206</f>
        <v>2142857.14285714</v>
      </c>
      <c r="U62" s="515">
        <f>'FC1. Perfil de pagos'!Q206</f>
        <v>2142857.14285714</v>
      </c>
      <c r="V62" s="515">
        <f>'FC1. Perfil de pagos'!R206</f>
        <v>2142857.14285714</v>
      </c>
      <c r="W62" s="515">
        <f>'FC1. Perfil de pagos'!S206</f>
        <v>2142857.14285714</v>
      </c>
      <c r="X62" s="515">
        <f>SUM(L62:W62)</f>
        <v>15000000</v>
      </c>
      <c r="Y62" s="515">
        <f>'FC1. Perfil de pagos'!T206</f>
        <v>2142857.14285714</v>
      </c>
      <c r="Z62" s="515">
        <f>'FC1. Perfil de pagos'!U206</f>
        <v>2142857.14285714</v>
      </c>
      <c r="AA62" s="515">
        <f>'FC1. Perfil de pagos'!V206</f>
        <v>2142857.14285714</v>
      </c>
      <c r="AB62" s="515">
        <f>'FC1. Perfil de pagos'!W206</f>
        <v>2142857.14285714</v>
      </c>
      <c r="AC62" s="515">
        <f>'FC1. Perfil de pagos'!X206</f>
        <v>2142857.14285714</v>
      </c>
      <c r="AD62" s="515">
        <f>'FC1. Perfil de pagos'!Y206</f>
        <v>2142857.14285714</v>
      </c>
      <c r="AE62" s="515">
        <f>'FC1. Perfil de pagos'!Z206</f>
        <v>2142857.14285714</v>
      </c>
      <c r="AF62" s="515">
        <f>'FC1. Perfil de pagos'!AA206</f>
        <v>0</v>
      </c>
      <c r="AG62" s="515">
        <f>'FC1. Perfil de pagos'!AB206</f>
        <v>0</v>
      </c>
      <c r="AH62" s="515">
        <f>'FC1. Perfil de pagos'!AC206</f>
        <v>0</v>
      </c>
      <c r="AI62" s="515">
        <f>'FC1. Perfil de pagos'!AD206</f>
        <v>0</v>
      </c>
      <c r="AJ62" s="515">
        <f>'FC1. Perfil de pagos'!AE206</f>
        <v>0</v>
      </c>
      <c r="AK62" s="515">
        <f>SUM(Y62:AJ62)</f>
        <v>15000000</v>
      </c>
      <c r="AL62" s="515">
        <f>X62+AK62</f>
        <v>30000000</v>
      </c>
      <c r="AM62" s="513" t="str">
        <f>IF(ABS(AL62-'04. Servicios Tecnologicos'!$G$15)&lt;1,"OK","ERROR")</f>
        <v>OK</v>
      </c>
    </row>
    <row r="63">
      <c r="A63" s="513" t="str">
        <f>IFERROR(INDEX($B$139:$B$160,MATCH($B63,$A$139:$A$160,0)),"")</f>
        <v>OE2</v>
      </c>
      <c r="B63" s="513" t="str">
        <f>'FC1. Perfil de pagos'!AQ81</f>
        <v>A2.2</v>
      </c>
      <c r="C63" s="514" t="str">
        <f>IFERROR(INDEX($C$139:$C$160,MATCH($B63,$A$139:$A$160,0)),"")</f>
        <v>Desarrollar el firmware y la plataforma base (gemelo digital y tablero)</v>
      </c>
      <c r="D63" s="513">
        <f>IFERROR(INDEX($D$139:$D$160,MATCH($B63,$A$139:$A$160,0)),"")</f>
        <v>3</v>
      </c>
      <c r="E63" s="513" t="inlineStr">
        <is>
          <t>Servicios tecnológicos y pruebas</t>
        </is>
      </c>
      <c r="F63" s="514" t="str">
        <f>'FC1. Perfil de pagos'!D81</f>
        <v>Plataforma geoespacial del índice de polvo (servicio contratado) · Director técnico del proyecto GIS</v>
      </c>
      <c r="G63" s="513">
        <f>I63-H63+1</f>
        <v>19</v>
      </c>
      <c r="H63" s="513">
        <f>'FC1. Perfil de pagos'!AR81</f>
        <v>4</v>
      </c>
      <c r="I63" s="513">
        <f>'FC1. Perfil de pagos'!AS81</f>
        <v>22</v>
      </c>
      <c r="J63" s="515">
        <f>X63</f>
        <v>50308815.7894737</v>
      </c>
      <c r="K63" s="515">
        <f>AK63</f>
        <v>55898684.2105263</v>
      </c>
      <c r="L63" s="515">
        <f>'FC1. Perfil de pagos'!H215</f>
        <v>0</v>
      </c>
      <c r="M63" s="515">
        <f>'FC1. Perfil de pagos'!I215</f>
        <v>0</v>
      </c>
      <c r="N63" s="515">
        <f>'FC1. Perfil de pagos'!J215</f>
        <v>0</v>
      </c>
      <c r="O63" s="515">
        <f>'FC1. Perfil de pagos'!K215</f>
        <v>5589868.42105263</v>
      </c>
      <c r="P63" s="515">
        <f>'FC1. Perfil de pagos'!L215</f>
        <v>5589868.42105263</v>
      </c>
      <c r="Q63" s="515">
        <f>'FC1. Perfil de pagos'!M215</f>
        <v>5589868.42105263</v>
      </c>
      <c r="R63" s="515">
        <f>'FC1. Perfil de pagos'!N215</f>
        <v>5589868.42105263</v>
      </c>
      <c r="S63" s="515">
        <f>'FC1. Perfil de pagos'!O215</f>
        <v>5589868.42105263</v>
      </c>
      <c r="T63" s="515">
        <f>'FC1. Perfil de pagos'!P215</f>
        <v>5589868.42105263</v>
      </c>
      <c r="U63" s="515">
        <f>'FC1. Perfil de pagos'!Q215</f>
        <v>5589868.42105263</v>
      </c>
      <c r="V63" s="515">
        <f>'FC1. Perfil de pagos'!R215</f>
        <v>5589868.42105263</v>
      </c>
      <c r="W63" s="515">
        <f>'FC1. Perfil de pagos'!S215</f>
        <v>5589868.42105263</v>
      </c>
      <c r="X63" s="515">
        <f>SUM(L63:W63)</f>
        <v>50308815.7894737</v>
      </c>
      <c r="Y63" s="515">
        <f>'FC1. Perfil de pagos'!T215</f>
        <v>5589868.42105263</v>
      </c>
      <c r="Z63" s="515">
        <f>'FC1. Perfil de pagos'!U215</f>
        <v>5589868.42105263</v>
      </c>
      <c r="AA63" s="515">
        <f>'FC1. Perfil de pagos'!V215</f>
        <v>5589868.42105263</v>
      </c>
      <c r="AB63" s="515">
        <f>'FC1. Perfil de pagos'!W215</f>
        <v>5589868.42105263</v>
      </c>
      <c r="AC63" s="515">
        <f>'FC1. Perfil de pagos'!X215</f>
        <v>5589868.42105263</v>
      </c>
      <c r="AD63" s="515">
        <f>'FC1. Perfil de pagos'!Y215</f>
        <v>5589868.42105263</v>
      </c>
      <c r="AE63" s="515">
        <f>'FC1. Perfil de pagos'!Z215</f>
        <v>5589868.42105263</v>
      </c>
      <c r="AF63" s="515">
        <f>'FC1. Perfil de pagos'!AA215</f>
        <v>5589868.42105263</v>
      </c>
      <c r="AG63" s="515">
        <f>'FC1. Perfil de pagos'!AB215</f>
        <v>5589868.42105263</v>
      </c>
      <c r="AH63" s="515">
        <f>'FC1. Perfil de pagos'!AC215</f>
        <v>5589868.42105263</v>
      </c>
      <c r="AI63" s="515">
        <f>'FC1. Perfil de pagos'!AD215</f>
        <v>0</v>
      </c>
      <c r="AJ63" s="515">
        <f>'FC1. Perfil de pagos'!AE215</f>
        <v>0</v>
      </c>
      <c r="AK63" s="515">
        <f>SUM(Y63:AJ63)</f>
        <v>55898684.2105263</v>
      </c>
      <c r="AL63" s="515">
        <f>X63+AK63</f>
        <v>106207500</v>
      </c>
      <c r="AM63" s="513" t="str">
        <f>IF(ABS(AL63-'04. Servicios Tecnologicos'!$G$24)&lt;1,"OK","ERROR")</f>
        <v>OK</v>
      </c>
    </row>
    <row r="64">
      <c r="A64" s="513" t="str">
        <f>IFERROR(INDEX($B$139:$B$160,MATCH($B64,$A$139:$A$160,0)),"")</f>
        <v>OE2</v>
      </c>
      <c r="B64" s="513" t="str">
        <f>'FC1. Perfil de pagos'!AQ83</f>
        <v>A2.2</v>
      </c>
      <c r="C64" s="514" t="str">
        <f>IFERROR(INDEX($C$139:$C$160,MATCH($B64,$A$139:$A$160,0)),"")</f>
        <v>Desarrollar el firmware y la plataforma base (gemelo digital y tablero)</v>
      </c>
      <c r="D64" s="513">
        <f>IFERROR(INDEX($D$139:$D$160,MATCH($B64,$A$139:$A$160,0)),"")</f>
        <v>3</v>
      </c>
      <c r="E64" s="513" t="inlineStr">
        <is>
          <t>Servicios tecnológicos y pruebas</t>
        </is>
      </c>
      <c r="F64" s="514" t="str">
        <f>'FC1. Perfil de pagos'!D83</f>
        <v>Plataforma geoespacial del índice de polvo (servicio contratado) · Ingeniero de datos geoespaciales e interoperabilidad con la red IoT</v>
      </c>
      <c r="G64" s="513">
        <f>I64-H64+1</f>
        <v>19</v>
      </c>
      <c r="H64" s="513">
        <f>'FC1. Perfil de pagos'!AR83</f>
        <v>4</v>
      </c>
      <c r="I64" s="513">
        <f>'FC1. Perfil de pagos'!AS83</f>
        <v>22</v>
      </c>
      <c r="J64" s="515">
        <f>X64</f>
        <v>47349473.6842105</v>
      </c>
      <c r="K64" s="515">
        <f>AK64</f>
        <v>52610526.3157895</v>
      </c>
      <c r="L64" s="515">
        <f>'FC1. Perfil de pagos'!H217</f>
        <v>0</v>
      </c>
      <c r="M64" s="515">
        <f>'FC1. Perfil de pagos'!I217</f>
        <v>0</v>
      </c>
      <c r="N64" s="515">
        <f>'FC1. Perfil de pagos'!J217</f>
        <v>0</v>
      </c>
      <c r="O64" s="515">
        <f>'FC1. Perfil de pagos'!K217</f>
        <v>5261052.63157895</v>
      </c>
      <c r="P64" s="515">
        <f>'FC1. Perfil de pagos'!L217</f>
        <v>5261052.63157895</v>
      </c>
      <c r="Q64" s="515">
        <f>'FC1. Perfil de pagos'!M217</f>
        <v>5261052.63157895</v>
      </c>
      <c r="R64" s="515">
        <f>'FC1. Perfil de pagos'!N217</f>
        <v>5261052.63157895</v>
      </c>
      <c r="S64" s="515">
        <f>'FC1. Perfil de pagos'!O217</f>
        <v>5261052.63157895</v>
      </c>
      <c r="T64" s="515">
        <f>'FC1. Perfil de pagos'!P217</f>
        <v>5261052.63157895</v>
      </c>
      <c r="U64" s="515">
        <f>'FC1. Perfil de pagos'!Q217</f>
        <v>5261052.63157895</v>
      </c>
      <c r="V64" s="515">
        <f>'FC1. Perfil de pagos'!R217</f>
        <v>5261052.63157895</v>
      </c>
      <c r="W64" s="515">
        <f>'FC1. Perfil de pagos'!S217</f>
        <v>5261052.63157895</v>
      </c>
      <c r="X64" s="515">
        <f>SUM(L64:W64)</f>
        <v>47349473.6842105</v>
      </c>
      <c r="Y64" s="515">
        <f>'FC1. Perfil de pagos'!T217</f>
        <v>5261052.63157895</v>
      </c>
      <c r="Z64" s="515">
        <f>'FC1. Perfil de pagos'!U217</f>
        <v>5261052.63157895</v>
      </c>
      <c r="AA64" s="515">
        <f>'FC1. Perfil de pagos'!V217</f>
        <v>5261052.63157895</v>
      </c>
      <c r="AB64" s="515">
        <f>'FC1. Perfil de pagos'!W217</f>
        <v>5261052.63157895</v>
      </c>
      <c r="AC64" s="515">
        <f>'FC1. Perfil de pagos'!X217</f>
        <v>5261052.63157895</v>
      </c>
      <c r="AD64" s="515">
        <f>'FC1. Perfil de pagos'!Y217</f>
        <v>5261052.63157895</v>
      </c>
      <c r="AE64" s="515">
        <f>'FC1. Perfil de pagos'!Z217</f>
        <v>5261052.63157895</v>
      </c>
      <c r="AF64" s="515">
        <f>'FC1. Perfil de pagos'!AA217</f>
        <v>5261052.63157895</v>
      </c>
      <c r="AG64" s="515">
        <f>'FC1. Perfil de pagos'!AB217</f>
        <v>5261052.63157895</v>
      </c>
      <c r="AH64" s="515">
        <f>'FC1. Perfil de pagos'!AC217</f>
        <v>5261052.63157895</v>
      </c>
      <c r="AI64" s="515">
        <f>'FC1. Perfil de pagos'!AD217</f>
        <v>0</v>
      </c>
      <c r="AJ64" s="515">
        <f>'FC1. Perfil de pagos'!AE217</f>
        <v>0</v>
      </c>
      <c r="AK64" s="515">
        <f>SUM(Y64:AJ64)</f>
        <v>52610526.3157895</v>
      </c>
      <c r="AL64" s="515">
        <f>X64+AK64</f>
        <v>99960000</v>
      </c>
      <c r="AM64" s="513" t="str">
        <f>IF(ABS(AL64-'04. Servicios Tecnologicos'!$G$26)&lt;1,"OK","ERROR")</f>
        <v>OK</v>
      </c>
    </row>
    <row r="65">
      <c r="A65" s="513" t="str">
        <f>IFERROR(INDEX($B$139:$B$160,MATCH($B65,$A$139:$A$160,0)),"")</f>
        <v>OE2</v>
      </c>
      <c r="B65" s="513" t="str">
        <f>'FC1. Perfil de pagos'!AQ84</f>
        <v>A2.2</v>
      </c>
      <c r="C65" s="514" t="str">
        <f>IFERROR(INDEX($C$139:$C$160,MATCH($B65,$A$139:$A$160,0)),"")</f>
        <v>Desarrollar el firmware y la plataforma base (gemelo digital y tablero)</v>
      </c>
      <c r="D65" s="513">
        <f>IFERROR(INDEX($D$139:$D$160,MATCH($B65,$A$139:$A$160,0)),"")</f>
        <v>3</v>
      </c>
      <c r="E65" s="513" t="inlineStr">
        <is>
          <t>Servicios tecnológicos y pruebas</t>
        </is>
      </c>
      <c r="F65" s="514" t="str">
        <f>'FC1. Perfil de pagos'!D84</f>
        <v>Plataforma geoespacial del índice de polvo (servicio contratado) · Desarrollador GIS backend</v>
      </c>
      <c r="G65" s="513">
        <f>I65-H65+1</f>
        <v>19</v>
      </c>
      <c r="H65" s="513">
        <f>'FC1. Perfil de pagos'!AR84</f>
        <v>4</v>
      </c>
      <c r="I65" s="513">
        <f>'FC1. Perfil de pagos'!AS84</f>
        <v>22</v>
      </c>
      <c r="J65" s="515">
        <f>X65</f>
        <v>59186842.1052632</v>
      </c>
      <c r="K65" s="515">
        <f>AK65</f>
        <v>65763157.8947368</v>
      </c>
      <c r="L65" s="515">
        <f>'FC1. Perfil de pagos'!H218</f>
        <v>0</v>
      </c>
      <c r="M65" s="515">
        <f>'FC1. Perfil de pagos'!I218</f>
        <v>0</v>
      </c>
      <c r="N65" s="515">
        <f>'FC1. Perfil de pagos'!J218</f>
        <v>0</v>
      </c>
      <c r="O65" s="515">
        <f>'FC1. Perfil de pagos'!K218</f>
        <v>6576315.78947368</v>
      </c>
      <c r="P65" s="515">
        <f>'FC1. Perfil de pagos'!L218</f>
        <v>6576315.78947368</v>
      </c>
      <c r="Q65" s="515">
        <f>'FC1. Perfil de pagos'!M218</f>
        <v>6576315.78947368</v>
      </c>
      <c r="R65" s="515">
        <f>'FC1. Perfil de pagos'!N218</f>
        <v>6576315.78947368</v>
      </c>
      <c r="S65" s="515">
        <f>'FC1. Perfil de pagos'!O218</f>
        <v>6576315.78947368</v>
      </c>
      <c r="T65" s="515">
        <f>'FC1. Perfil de pagos'!P218</f>
        <v>6576315.78947368</v>
      </c>
      <c r="U65" s="515">
        <f>'FC1. Perfil de pagos'!Q218</f>
        <v>6576315.78947368</v>
      </c>
      <c r="V65" s="515">
        <f>'FC1. Perfil de pagos'!R218</f>
        <v>6576315.78947368</v>
      </c>
      <c r="W65" s="515">
        <f>'FC1. Perfil de pagos'!S218</f>
        <v>6576315.78947368</v>
      </c>
      <c r="X65" s="515">
        <f>SUM(L65:W65)</f>
        <v>59186842.1052632</v>
      </c>
      <c r="Y65" s="515">
        <f>'FC1. Perfil de pagos'!T218</f>
        <v>6576315.78947368</v>
      </c>
      <c r="Z65" s="515">
        <f>'FC1. Perfil de pagos'!U218</f>
        <v>6576315.78947368</v>
      </c>
      <c r="AA65" s="515">
        <f>'FC1. Perfil de pagos'!V218</f>
        <v>6576315.78947368</v>
      </c>
      <c r="AB65" s="515">
        <f>'FC1. Perfil de pagos'!W218</f>
        <v>6576315.78947368</v>
      </c>
      <c r="AC65" s="515">
        <f>'FC1. Perfil de pagos'!X218</f>
        <v>6576315.78947368</v>
      </c>
      <c r="AD65" s="515">
        <f>'FC1. Perfil de pagos'!Y218</f>
        <v>6576315.78947368</v>
      </c>
      <c r="AE65" s="515">
        <f>'FC1. Perfil de pagos'!Z218</f>
        <v>6576315.78947368</v>
      </c>
      <c r="AF65" s="515">
        <f>'FC1. Perfil de pagos'!AA218</f>
        <v>6576315.78947368</v>
      </c>
      <c r="AG65" s="515">
        <f>'FC1. Perfil de pagos'!AB218</f>
        <v>6576315.78947368</v>
      </c>
      <c r="AH65" s="515">
        <f>'FC1. Perfil de pagos'!AC218</f>
        <v>6576315.78947368</v>
      </c>
      <c r="AI65" s="515">
        <f>'FC1. Perfil de pagos'!AD218</f>
        <v>0</v>
      </c>
      <c r="AJ65" s="515">
        <f>'FC1. Perfil de pagos'!AE218</f>
        <v>0</v>
      </c>
      <c r="AK65" s="515">
        <f>SUM(Y65:AJ65)</f>
        <v>65763157.8947368</v>
      </c>
      <c r="AL65" s="515">
        <f>X65+AK65</f>
        <v>124950000</v>
      </c>
      <c r="AM65" s="513" t="str">
        <f>IF(ABS(AL65-'04. Servicios Tecnologicos'!$G$27)&lt;1,"OK","ERROR")</f>
        <v>OK</v>
      </c>
    </row>
    <row r="66">
      <c r="A66" s="513" t="str">
        <f>IFERROR(INDEX($B$139:$B$160,MATCH($B66,$A$139:$A$160,0)),"")</f>
        <v>OE2</v>
      </c>
      <c r="B66" s="513" t="str">
        <f>'FC1. Perfil de pagos'!AQ85</f>
        <v>A2.2</v>
      </c>
      <c r="C66" s="514" t="str">
        <f>IFERROR(INDEX($C$139:$C$160,MATCH($B66,$A$139:$A$160,0)),"")</f>
        <v>Desarrollar el firmware y la plataforma base (gemelo digital y tablero)</v>
      </c>
      <c r="D66" s="513">
        <f>IFERROR(INDEX($D$139:$D$160,MATCH($B66,$A$139:$A$160,0)),"")</f>
        <v>3</v>
      </c>
      <c r="E66" s="513" t="inlineStr">
        <is>
          <t>Servicios tecnológicos y pruebas</t>
        </is>
      </c>
      <c r="F66" s="514" t="str">
        <f>'FC1. Perfil de pagos'!D85</f>
        <v>Plataforma geoespacial del índice de polvo (servicio contratado) · Desarrollador GIS frontend del visor y del tablero de los consejos de gestión del riesgo</v>
      </c>
      <c r="G66" s="513">
        <f>I66-H66+1</f>
        <v>19</v>
      </c>
      <c r="H66" s="513">
        <f>'FC1. Perfil de pagos'!AR85</f>
        <v>4</v>
      </c>
      <c r="I66" s="513">
        <f>'FC1. Perfil de pagos'!AS85</f>
        <v>22</v>
      </c>
      <c r="J66" s="515">
        <f>X66</f>
        <v>50308815.7894737</v>
      </c>
      <c r="K66" s="515">
        <f>AK66</f>
        <v>55898684.2105263</v>
      </c>
      <c r="L66" s="515">
        <f>'FC1. Perfil de pagos'!H219</f>
        <v>0</v>
      </c>
      <c r="M66" s="515">
        <f>'FC1. Perfil de pagos'!I219</f>
        <v>0</v>
      </c>
      <c r="N66" s="515">
        <f>'FC1. Perfil de pagos'!J219</f>
        <v>0</v>
      </c>
      <c r="O66" s="515">
        <f>'FC1. Perfil de pagos'!K219</f>
        <v>5589868.42105263</v>
      </c>
      <c r="P66" s="515">
        <f>'FC1. Perfil de pagos'!L219</f>
        <v>5589868.42105263</v>
      </c>
      <c r="Q66" s="515">
        <f>'FC1. Perfil de pagos'!M219</f>
        <v>5589868.42105263</v>
      </c>
      <c r="R66" s="515">
        <f>'FC1. Perfil de pagos'!N219</f>
        <v>5589868.42105263</v>
      </c>
      <c r="S66" s="515">
        <f>'FC1. Perfil de pagos'!O219</f>
        <v>5589868.42105263</v>
      </c>
      <c r="T66" s="515">
        <f>'FC1. Perfil de pagos'!P219</f>
        <v>5589868.42105263</v>
      </c>
      <c r="U66" s="515">
        <f>'FC1. Perfil de pagos'!Q219</f>
        <v>5589868.42105263</v>
      </c>
      <c r="V66" s="515">
        <f>'FC1. Perfil de pagos'!R219</f>
        <v>5589868.42105263</v>
      </c>
      <c r="W66" s="515">
        <f>'FC1. Perfil de pagos'!S219</f>
        <v>5589868.42105263</v>
      </c>
      <c r="X66" s="515">
        <f>SUM(L66:W66)</f>
        <v>50308815.7894737</v>
      </c>
      <c r="Y66" s="515">
        <f>'FC1. Perfil de pagos'!T219</f>
        <v>5589868.42105263</v>
      </c>
      <c r="Z66" s="515">
        <f>'FC1. Perfil de pagos'!U219</f>
        <v>5589868.42105263</v>
      </c>
      <c r="AA66" s="515">
        <f>'FC1. Perfil de pagos'!V219</f>
        <v>5589868.42105263</v>
      </c>
      <c r="AB66" s="515">
        <f>'FC1. Perfil de pagos'!W219</f>
        <v>5589868.42105263</v>
      </c>
      <c r="AC66" s="515">
        <f>'FC1. Perfil de pagos'!X219</f>
        <v>5589868.42105263</v>
      </c>
      <c r="AD66" s="515">
        <f>'FC1. Perfil de pagos'!Y219</f>
        <v>5589868.42105263</v>
      </c>
      <c r="AE66" s="515">
        <f>'FC1. Perfil de pagos'!Z219</f>
        <v>5589868.42105263</v>
      </c>
      <c r="AF66" s="515">
        <f>'FC1. Perfil de pagos'!AA219</f>
        <v>5589868.42105263</v>
      </c>
      <c r="AG66" s="515">
        <f>'FC1. Perfil de pagos'!AB219</f>
        <v>5589868.42105263</v>
      </c>
      <c r="AH66" s="515">
        <f>'FC1. Perfil de pagos'!AC219</f>
        <v>5589868.42105263</v>
      </c>
      <c r="AI66" s="515">
        <f>'FC1. Perfil de pagos'!AD219</f>
        <v>0</v>
      </c>
      <c r="AJ66" s="515">
        <f>'FC1. Perfil de pagos'!AE219</f>
        <v>0</v>
      </c>
      <c r="AK66" s="515">
        <f>SUM(Y66:AJ66)</f>
        <v>55898684.2105263</v>
      </c>
      <c r="AL66" s="515">
        <f>X66+AK66</f>
        <v>106207500</v>
      </c>
      <c r="AM66" s="513" t="str">
        <f>IF(ABS(AL66-'04. Servicios Tecnologicos'!$G$28)&lt;1,"OK","ERROR")</f>
        <v>OK</v>
      </c>
    </row>
    <row r="67">
      <c r="A67" s="513" t="str">
        <f>IFERROR(INDEX($B$139:$B$160,MATCH($B67,$A$139:$A$160,0)),"")</f>
        <v>OE2</v>
      </c>
      <c r="B67" s="513" t="str">
        <f>'FC1. Perfil de pagos'!AQ88</f>
        <v>A2.2</v>
      </c>
      <c r="C67" s="514" t="str">
        <f>IFERROR(INDEX($C$139:$C$160,MATCH($B67,$A$139:$A$160,0)),"")</f>
        <v>Desarrollar el firmware y la plataforma base (gemelo digital y tablero)</v>
      </c>
      <c r="D67" s="513">
        <f>IFERROR(INDEX($D$139:$D$160,MATCH($B67,$A$139:$A$160,0)),"")</f>
        <v>3</v>
      </c>
      <c r="E67" s="513" t="inlineStr">
        <is>
          <t>Servicios tecnológicos y pruebas</t>
        </is>
      </c>
      <c r="F67" s="514" t="str">
        <f>'FC1. Perfil de pagos'!D88</f>
        <v>Plataforma geoespacial del índice de polvo (servicio contratado) · Especialista en infraestructura, despliegue y seguridad</v>
      </c>
      <c r="G67" s="513">
        <f>I67-H67+1</f>
        <v>19</v>
      </c>
      <c r="H67" s="513">
        <f>'FC1. Perfil de pagos'!AR88</f>
        <v>4</v>
      </c>
      <c r="I67" s="513">
        <f>'FC1. Perfil de pagos'!AS88</f>
        <v>22</v>
      </c>
      <c r="J67" s="515">
        <f>X67</f>
        <v>24661184.2105263</v>
      </c>
      <c r="K67" s="515">
        <f>AK67</f>
        <v>27401315.7894737</v>
      </c>
      <c r="L67" s="515">
        <f>'FC1. Perfil de pagos'!H222</f>
        <v>0</v>
      </c>
      <c r="M67" s="515">
        <f>'FC1. Perfil de pagos'!I222</f>
        <v>0</v>
      </c>
      <c r="N67" s="515">
        <f>'FC1. Perfil de pagos'!J222</f>
        <v>0</v>
      </c>
      <c r="O67" s="515">
        <f>'FC1. Perfil de pagos'!K222</f>
        <v>2740131.57894737</v>
      </c>
      <c r="P67" s="515">
        <f>'FC1. Perfil de pagos'!L222</f>
        <v>2740131.57894737</v>
      </c>
      <c r="Q67" s="515">
        <f>'FC1. Perfil de pagos'!M222</f>
        <v>2740131.57894737</v>
      </c>
      <c r="R67" s="515">
        <f>'FC1. Perfil de pagos'!N222</f>
        <v>2740131.57894737</v>
      </c>
      <c r="S67" s="515">
        <f>'FC1. Perfil de pagos'!O222</f>
        <v>2740131.57894737</v>
      </c>
      <c r="T67" s="515">
        <f>'FC1. Perfil de pagos'!P222</f>
        <v>2740131.57894737</v>
      </c>
      <c r="U67" s="515">
        <f>'FC1. Perfil de pagos'!Q222</f>
        <v>2740131.57894737</v>
      </c>
      <c r="V67" s="515">
        <f>'FC1. Perfil de pagos'!R222</f>
        <v>2740131.57894737</v>
      </c>
      <c r="W67" s="515">
        <f>'FC1. Perfil de pagos'!S222</f>
        <v>2740131.57894737</v>
      </c>
      <c r="X67" s="515">
        <f>SUM(L67:W67)</f>
        <v>24661184.2105263</v>
      </c>
      <c r="Y67" s="515">
        <f>'FC1. Perfil de pagos'!T222</f>
        <v>2740131.57894737</v>
      </c>
      <c r="Z67" s="515">
        <f>'FC1. Perfil de pagos'!U222</f>
        <v>2740131.57894737</v>
      </c>
      <c r="AA67" s="515">
        <f>'FC1. Perfil de pagos'!V222</f>
        <v>2740131.57894737</v>
      </c>
      <c r="AB67" s="515">
        <f>'FC1. Perfil de pagos'!W222</f>
        <v>2740131.57894737</v>
      </c>
      <c r="AC67" s="515">
        <f>'FC1. Perfil de pagos'!X222</f>
        <v>2740131.57894737</v>
      </c>
      <c r="AD67" s="515">
        <f>'FC1. Perfil de pagos'!Y222</f>
        <v>2740131.57894737</v>
      </c>
      <c r="AE67" s="515">
        <f>'FC1. Perfil de pagos'!Z222</f>
        <v>2740131.57894737</v>
      </c>
      <c r="AF67" s="515">
        <f>'FC1. Perfil de pagos'!AA222</f>
        <v>2740131.57894737</v>
      </c>
      <c r="AG67" s="515">
        <f>'FC1. Perfil de pagos'!AB222</f>
        <v>2740131.57894737</v>
      </c>
      <c r="AH67" s="515">
        <f>'FC1. Perfil de pagos'!AC222</f>
        <v>2740131.57894737</v>
      </c>
      <c r="AI67" s="515">
        <f>'FC1. Perfil de pagos'!AD222</f>
        <v>0</v>
      </c>
      <c r="AJ67" s="515">
        <f>'FC1. Perfil de pagos'!AE222</f>
        <v>0</v>
      </c>
      <c r="AK67" s="515">
        <f>SUM(Y67:AJ67)</f>
        <v>27401315.7894737</v>
      </c>
      <c r="AL67" s="515">
        <f>X67+AK67</f>
        <v>52062500</v>
      </c>
      <c r="AM67" s="513" t="str">
        <f>IF(ABS(AL67-'04. Servicios Tecnologicos'!$G$31)&lt;1,"OK","ERROR")</f>
        <v>OK</v>
      </c>
    </row>
    <row r="68">
      <c r="A68" s="513" t="str">
        <f>IFERROR(INDEX($B$139:$B$160,MATCH($B68,$A$139:$A$160,0)),"")</f>
        <v>OE2</v>
      </c>
      <c r="B68" s="513" t="str">
        <f>'FC1. Perfil de pagos'!AQ89</f>
        <v>A2.2</v>
      </c>
      <c r="C68" s="514" t="str">
        <f>IFERROR(INDEX($C$139:$C$160,MATCH($B68,$A$139:$A$160,0)),"")</f>
        <v>Desarrollar el firmware y la plataforma base (gemelo digital y tablero)</v>
      </c>
      <c r="D68" s="513">
        <f>IFERROR(INDEX($D$139:$D$160,MATCH($B68,$A$139:$A$160,0)),"")</f>
        <v>3</v>
      </c>
      <c r="E68" s="513" t="inlineStr">
        <is>
          <t>Servicios tecnológicos y pruebas</t>
        </is>
      </c>
      <c r="F68" s="514" t="str">
        <f>'FC1. Perfil de pagos'!D89</f>
        <v>Plataforma geoespacial del índice de polvo (servicio contratado) · Profesional de aseguramiento de calidad (QA)</v>
      </c>
      <c r="G68" s="513">
        <f>I68-H68+1</f>
        <v>19</v>
      </c>
      <c r="H68" s="513">
        <f>'FC1. Perfil de pagos'!AR89</f>
        <v>4</v>
      </c>
      <c r="I68" s="513">
        <f>'FC1. Perfil de pagos'!AS89</f>
        <v>22</v>
      </c>
      <c r="J68" s="515">
        <f>X68</f>
        <v>19728947.3684211</v>
      </c>
      <c r="K68" s="515">
        <f>AK68</f>
        <v>21921052.631579</v>
      </c>
      <c r="L68" s="515">
        <f>'FC1. Perfil de pagos'!H223</f>
        <v>0</v>
      </c>
      <c r="M68" s="515">
        <f>'FC1. Perfil de pagos'!I223</f>
        <v>0</v>
      </c>
      <c r="N68" s="515">
        <f>'FC1. Perfil de pagos'!J223</f>
        <v>0</v>
      </c>
      <c r="O68" s="515">
        <f>'FC1. Perfil de pagos'!K223</f>
        <v>2192105.2631579</v>
      </c>
      <c r="P68" s="515">
        <f>'FC1. Perfil de pagos'!L223</f>
        <v>2192105.2631579</v>
      </c>
      <c r="Q68" s="515">
        <f>'FC1. Perfil de pagos'!M223</f>
        <v>2192105.2631579</v>
      </c>
      <c r="R68" s="515">
        <f>'FC1. Perfil de pagos'!N223</f>
        <v>2192105.2631579</v>
      </c>
      <c r="S68" s="515">
        <f>'FC1. Perfil de pagos'!O223</f>
        <v>2192105.2631579</v>
      </c>
      <c r="T68" s="515">
        <f>'FC1. Perfil de pagos'!P223</f>
        <v>2192105.2631579</v>
      </c>
      <c r="U68" s="515">
        <f>'FC1. Perfil de pagos'!Q223</f>
        <v>2192105.2631579</v>
      </c>
      <c r="V68" s="515">
        <f>'FC1. Perfil de pagos'!R223</f>
        <v>2192105.2631579</v>
      </c>
      <c r="W68" s="515">
        <f>'FC1. Perfil de pagos'!S223</f>
        <v>2192105.2631579</v>
      </c>
      <c r="X68" s="515">
        <f>SUM(L68:W68)</f>
        <v>19728947.3684211</v>
      </c>
      <c r="Y68" s="515">
        <f>'FC1. Perfil de pagos'!T223</f>
        <v>2192105.2631579</v>
      </c>
      <c r="Z68" s="515">
        <f>'FC1. Perfil de pagos'!U223</f>
        <v>2192105.2631579</v>
      </c>
      <c r="AA68" s="515">
        <f>'FC1. Perfil de pagos'!V223</f>
        <v>2192105.2631579</v>
      </c>
      <c r="AB68" s="515">
        <f>'FC1. Perfil de pagos'!W223</f>
        <v>2192105.2631579</v>
      </c>
      <c r="AC68" s="515">
        <f>'FC1. Perfil de pagos'!X223</f>
        <v>2192105.2631579</v>
      </c>
      <c r="AD68" s="515">
        <f>'FC1. Perfil de pagos'!Y223</f>
        <v>2192105.2631579</v>
      </c>
      <c r="AE68" s="515">
        <f>'FC1. Perfil de pagos'!Z223</f>
        <v>2192105.2631579</v>
      </c>
      <c r="AF68" s="515">
        <f>'FC1. Perfil de pagos'!AA223</f>
        <v>2192105.2631579</v>
      </c>
      <c r="AG68" s="515">
        <f>'FC1. Perfil de pagos'!AB223</f>
        <v>2192105.2631579</v>
      </c>
      <c r="AH68" s="515">
        <f>'FC1. Perfil de pagos'!AC223</f>
        <v>2192105.2631579</v>
      </c>
      <c r="AI68" s="515">
        <f>'FC1. Perfil de pagos'!AD223</f>
        <v>0</v>
      </c>
      <c r="AJ68" s="515">
        <f>'FC1. Perfil de pagos'!AE223</f>
        <v>0</v>
      </c>
      <c r="AK68" s="515">
        <f>SUM(Y68:AJ68)</f>
        <v>21921052.631579</v>
      </c>
      <c r="AL68" s="515">
        <f>X68+AK68</f>
        <v>41650000</v>
      </c>
      <c r="AM68" s="513" t="str">
        <f>IF(ABS(AL68-'04. Servicios Tecnologicos'!$G$32)&lt;1,"OK","ERROR")</f>
        <v>OK</v>
      </c>
    </row>
    <row r="69">
      <c r="A69" s="513" t="str">
        <f>IFERROR(INDEX($B$139:$B$160,MATCH($B69,$A$139:$A$160,0)),"")</f>
        <v>OE2</v>
      </c>
      <c r="B69" s="513" t="str">
        <f>'FC1. Perfil de pagos'!AQ98</f>
        <v>A2.3</v>
      </c>
      <c r="C69" s="514" t="str">
        <f>IFERROR(INDEX($C$139:$C$160,MATCH($B69,$A$139:$A$160,0)),"")</f>
        <v>Instalar el tramo 2</v>
      </c>
      <c r="D69" s="513">
        <f>IFERROR(INDEX($D$139:$D$160,MATCH($B69,$A$139:$A$160,0)),"")</f>
        <v>4</v>
      </c>
      <c r="E69" s="513" t="inlineStr">
        <is>
          <t>Materiales, insumos y documentación</t>
        </is>
      </c>
      <c r="F69" s="514" t="str">
        <f>'FC1. Perfil de pagos'!D98</f>
        <v>Repuestos y consumibles de mantenimiento (baterías, cables, conectores)</v>
      </c>
      <c r="G69" s="513">
        <f>I69-H69+1</f>
        <v>8</v>
      </c>
      <c r="H69" s="513">
        <f>'FC1. Perfil de pagos'!AR98</f>
        <v>12</v>
      </c>
      <c r="I69" s="513">
        <f>'FC1. Perfil de pagos'!AS98</f>
        <v>19</v>
      </c>
      <c r="J69" s="515">
        <f>X69</f>
        <v>7500000</v>
      </c>
      <c r="K69" s="515">
        <f>AK69</f>
        <v>52500000</v>
      </c>
      <c r="L69" s="515">
        <f>'FC1. Perfil de pagos'!H232</f>
        <v>0</v>
      </c>
      <c r="M69" s="515">
        <f>'FC1. Perfil de pagos'!I232</f>
        <v>0</v>
      </c>
      <c r="N69" s="515">
        <f>'FC1. Perfil de pagos'!J232</f>
        <v>0</v>
      </c>
      <c r="O69" s="515">
        <f>'FC1. Perfil de pagos'!K232</f>
        <v>0</v>
      </c>
      <c r="P69" s="515">
        <f>'FC1. Perfil de pagos'!L232</f>
        <v>0</v>
      </c>
      <c r="Q69" s="515">
        <f>'FC1. Perfil de pagos'!M232</f>
        <v>0</v>
      </c>
      <c r="R69" s="515">
        <f>'FC1. Perfil de pagos'!N232</f>
        <v>0</v>
      </c>
      <c r="S69" s="515">
        <f>'FC1. Perfil de pagos'!O232</f>
        <v>0</v>
      </c>
      <c r="T69" s="515">
        <f>'FC1. Perfil de pagos'!P232</f>
        <v>0</v>
      </c>
      <c r="U69" s="515">
        <f>'FC1. Perfil de pagos'!Q232</f>
        <v>0</v>
      </c>
      <c r="V69" s="515">
        <f>'FC1. Perfil de pagos'!R232</f>
        <v>0</v>
      </c>
      <c r="W69" s="515">
        <f>'FC1. Perfil de pagos'!S232</f>
        <v>7500000</v>
      </c>
      <c r="X69" s="515">
        <f>SUM(L69:W69)</f>
        <v>7500000</v>
      </c>
      <c r="Y69" s="515">
        <f>'FC1. Perfil de pagos'!T232</f>
        <v>7500000</v>
      </c>
      <c r="Z69" s="515">
        <f>'FC1. Perfil de pagos'!U232</f>
        <v>7500000</v>
      </c>
      <c r="AA69" s="515">
        <f>'FC1. Perfil de pagos'!V232</f>
        <v>7500000</v>
      </c>
      <c r="AB69" s="515">
        <f>'FC1. Perfil de pagos'!W232</f>
        <v>7500000</v>
      </c>
      <c r="AC69" s="515">
        <f>'FC1. Perfil de pagos'!X232</f>
        <v>7500000</v>
      </c>
      <c r="AD69" s="515">
        <f>'FC1. Perfil de pagos'!Y232</f>
        <v>7500000</v>
      </c>
      <c r="AE69" s="515">
        <f>'FC1. Perfil de pagos'!Z232</f>
        <v>7500000</v>
      </c>
      <c r="AF69" s="515">
        <f>'FC1. Perfil de pagos'!AA232</f>
        <v>0</v>
      </c>
      <c r="AG69" s="515">
        <f>'FC1. Perfil de pagos'!AB232</f>
        <v>0</v>
      </c>
      <c r="AH69" s="515">
        <f>'FC1. Perfil de pagos'!AC232</f>
        <v>0</v>
      </c>
      <c r="AI69" s="515">
        <f>'FC1. Perfil de pagos'!AD232</f>
        <v>0</v>
      </c>
      <c r="AJ69" s="515">
        <f>'FC1. Perfil de pagos'!AE232</f>
        <v>0</v>
      </c>
      <c r="AK69" s="515">
        <f>SUM(Y69:AJ69)</f>
        <v>52500000</v>
      </c>
      <c r="AL69" s="515">
        <f>X69+AK69</f>
        <v>60000000</v>
      </c>
      <c r="AM69" s="513" t="str">
        <f>IF(ABS(AL69-'05. Materiales, Insumos y Doc.'!$I$17)&lt;1,"OK","ERROR")</f>
        <v>OK</v>
      </c>
    </row>
    <row r="70">
      <c r="A70" s="513" t="str">
        <f>IFERROR(INDEX($B$139:$B$160,MATCH($B70,$A$139:$A$160,0)),"")</f>
        <v>OE2</v>
      </c>
      <c r="B70" s="513" t="str">
        <f>'FC1. Perfil de pagos'!AQ123</f>
        <v>A2.3</v>
      </c>
      <c r="C70" s="514" t="str">
        <f>IFERROR(INDEX($C$139:$C$160,MATCH($B70,$A$139:$A$160,0)),"")</f>
        <v>Instalar el tramo 2</v>
      </c>
      <c r="D70" s="513">
        <f>IFERROR(INDEX($D$139:$D$160,MATCH($B70,$A$139:$A$160,0)),"")</f>
        <v>4</v>
      </c>
      <c r="E70" s="513" t="inlineStr">
        <is>
          <t>Gastos de viaje</t>
        </is>
      </c>
      <c r="F70" s="514" t="str">
        <f>'FC1. Perfil de pagos'!D123</f>
        <v>Logística y viáticos de los tramos 2 y 3 — aporte en efectivo de Gestión y Medio Ambiente</v>
      </c>
      <c r="G70" s="513">
        <f>I70-H70+1</f>
        <v>8</v>
      </c>
      <c r="H70" s="513">
        <f>'FC1. Perfil de pagos'!AR123</f>
        <v>12</v>
      </c>
      <c r="I70" s="513">
        <f>'FC1. Perfil de pagos'!AS123</f>
        <v>19</v>
      </c>
      <c r="J70" s="515">
        <f>X70</f>
        <v>18750000</v>
      </c>
      <c r="K70" s="515">
        <f>AK70</f>
        <v>131250000</v>
      </c>
      <c r="L70" s="515">
        <f>'FC1. Perfil de pagos'!H257</f>
        <v>0</v>
      </c>
      <c r="M70" s="515">
        <f>'FC1. Perfil de pagos'!I257</f>
        <v>0</v>
      </c>
      <c r="N70" s="515">
        <f>'FC1. Perfil de pagos'!J257</f>
        <v>0</v>
      </c>
      <c r="O70" s="515">
        <f>'FC1. Perfil de pagos'!K257</f>
        <v>0</v>
      </c>
      <c r="P70" s="515">
        <f>'FC1. Perfil de pagos'!L257</f>
        <v>0</v>
      </c>
      <c r="Q70" s="515">
        <f>'FC1. Perfil de pagos'!M257</f>
        <v>0</v>
      </c>
      <c r="R70" s="515">
        <f>'FC1. Perfil de pagos'!N257</f>
        <v>0</v>
      </c>
      <c r="S70" s="515">
        <f>'FC1. Perfil de pagos'!O257</f>
        <v>0</v>
      </c>
      <c r="T70" s="515">
        <f>'FC1. Perfil de pagos'!P257</f>
        <v>0</v>
      </c>
      <c r="U70" s="515">
        <f>'FC1. Perfil de pagos'!Q257</f>
        <v>0</v>
      </c>
      <c r="V70" s="515">
        <f>'FC1. Perfil de pagos'!R257</f>
        <v>0</v>
      </c>
      <c r="W70" s="515">
        <f>'FC1. Perfil de pagos'!S257</f>
        <v>18750000</v>
      </c>
      <c r="X70" s="515">
        <f>SUM(L70:W70)</f>
        <v>18750000</v>
      </c>
      <c r="Y70" s="515">
        <f>'FC1. Perfil de pagos'!T257</f>
        <v>18750000</v>
      </c>
      <c r="Z70" s="515">
        <f>'FC1. Perfil de pagos'!U257</f>
        <v>18750000</v>
      </c>
      <c r="AA70" s="515">
        <f>'FC1. Perfil de pagos'!V257</f>
        <v>18750000</v>
      </c>
      <c r="AB70" s="515">
        <f>'FC1. Perfil de pagos'!W257</f>
        <v>18750000</v>
      </c>
      <c r="AC70" s="515">
        <f>'FC1. Perfil de pagos'!X257</f>
        <v>18750000</v>
      </c>
      <c r="AD70" s="515">
        <f>'FC1. Perfil de pagos'!Y257</f>
        <v>18750000</v>
      </c>
      <c r="AE70" s="515">
        <f>'FC1. Perfil de pagos'!Z257</f>
        <v>18750000</v>
      </c>
      <c r="AF70" s="515">
        <f>'FC1. Perfil de pagos'!AA257</f>
        <v>0</v>
      </c>
      <c r="AG70" s="515">
        <f>'FC1. Perfil de pagos'!AB257</f>
        <v>0</v>
      </c>
      <c r="AH70" s="515">
        <f>'FC1. Perfil de pagos'!AC257</f>
        <v>0</v>
      </c>
      <c r="AI70" s="515">
        <f>'FC1. Perfil de pagos'!AD257</f>
        <v>0</v>
      </c>
      <c r="AJ70" s="515">
        <f>'FC1. Perfil de pagos'!AE257</f>
        <v>0</v>
      </c>
      <c r="AK70" s="515">
        <f>SUM(Y70:AJ70)</f>
        <v>131250000</v>
      </c>
      <c r="AL70" s="515">
        <f>X70+AK70</f>
        <v>150000000</v>
      </c>
      <c r="AM70" s="513" t="str">
        <f>IF(ABS(AL70-'08. Gastos de viaje'!$I$17)&lt;1,"OK","ERROR")</f>
        <v>OK</v>
      </c>
    </row>
    <row r="71">
      <c r="A71" s="513" t="str">
        <f>IFERROR(INDEX($B$139:$B$160,MATCH($B71,$A$139:$A$160,0)),"")</f>
        <v>OE2</v>
      </c>
      <c r="B71" s="513" t="str">
        <f>'FC1. Perfil de pagos'!AQ24</f>
        <v>A2.5</v>
      </c>
      <c r="C71" s="514" t="str">
        <f>IFERROR(INDEX($C$139:$C$160,MATCH($B71,$A$139:$A$160,0)),"")</f>
        <v>Diseñar el laboratorio de modelación y el inventario de emisión de demolición</v>
      </c>
      <c r="D71" s="513">
        <f>IFERROR(INDEX($D$139:$D$160,MATCH($B71,$A$139:$A$160,0)),"")</f>
        <v>5</v>
      </c>
      <c r="E71" s="513" t="inlineStr">
        <is>
          <t>Talento humano</t>
        </is>
      </c>
      <c r="F71" s="514" t="str">
        <f>'FC1. Perfil de pagos'!D24</f>
        <v>Investigador líder en modelación atmosférica y dispersión de contaminantes</v>
      </c>
      <c r="G71" s="513">
        <f>I71-H71+1</f>
        <v>22</v>
      </c>
      <c r="H71" s="513">
        <f>'FC1. Perfil de pagos'!AR24</f>
        <v>3</v>
      </c>
      <c r="I71" s="513">
        <f>'FC1. Perfil de pagos'!AS24</f>
        <v>24</v>
      </c>
      <c r="J71" s="515">
        <f>X71</f>
        <v>134970904.545455</v>
      </c>
      <c r="K71" s="515">
        <f>AK71</f>
        <v>161965085.454545</v>
      </c>
      <c r="L71" s="515">
        <f>'FC1. Perfil de pagos'!H158</f>
        <v>0</v>
      </c>
      <c r="M71" s="515">
        <f>'FC1. Perfil de pagos'!I158</f>
        <v>0</v>
      </c>
      <c r="N71" s="515">
        <f>'FC1. Perfil de pagos'!J158</f>
        <v>13497090.4545455</v>
      </c>
      <c r="O71" s="515">
        <f>'FC1. Perfil de pagos'!K158</f>
        <v>13497090.4545455</v>
      </c>
      <c r="P71" s="515">
        <f>'FC1. Perfil de pagos'!L158</f>
        <v>13497090.4545455</v>
      </c>
      <c r="Q71" s="515">
        <f>'FC1. Perfil de pagos'!M158</f>
        <v>13497090.4545455</v>
      </c>
      <c r="R71" s="515">
        <f>'FC1. Perfil de pagos'!N158</f>
        <v>13497090.4545455</v>
      </c>
      <c r="S71" s="515">
        <f>'FC1. Perfil de pagos'!O158</f>
        <v>13497090.4545455</v>
      </c>
      <c r="T71" s="515">
        <f>'FC1. Perfil de pagos'!P158</f>
        <v>13497090.4545455</v>
      </c>
      <c r="U71" s="515">
        <f>'FC1. Perfil de pagos'!Q158</f>
        <v>13497090.4545455</v>
      </c>
      <c r="V71" s="515">
        <f>'FC1. Perfil de pagos'!R158</f>
        <v>13497090.4545455</v>
      </c>
      <c r="W71" s="515">
        <f>'FC1. Perfil de pagos'!S158</f>
        <v>13497090.4545455</v>
      </c>
      <c r="X71" s="515">
        <f>SUM(L71:W71)</f>
        <v>134970904.545455</v>
      </c>
      <c r="Y71" s="515">
        <f>'FC1. Perfil de pagos'!T158</f>
        <v>13497090.4545455</v>
      </c>
      <c r="Z71" s="515">
        <f>'FC1. Perfil de pagos'!U158</f>
        <v>13497090.4545455</v>
      </c>
      <c r="AA71" s="515">
        <f>'FC1. Perfil de pagos'!V158</f>
        <v>13497090.4545455</v>
      </c>
      <c r="AB71" s="515">
        <f>'FC1. Perfil de pagos'!W158</f>
        <v>13497090.4545455</v>
      </c>
      <c r="AC71" s="515">
        <f>'FC1. Perfil de pagos'!X158</f>
        <v>13497090.4545455</v>
      </c>
      <c r="AD71" s="515">
        <f>'FC1. Perfil de pagos'!Y158</f>
        <v>13497090.4545455</v>
      </c>
      <c r="AE71" s="515">
        <f>'FC1. Perfil de pagos'!Z158</f>
        <v>13497090.4545455</v>
      </c>
      <c r="AF71" s="515">
        <f>'FC1. Perfil de pagos'!AA158</f>
        <v>13497090.4545455</v>
      </c>
      <c r="AG71" s="515">
        <f>'FC1. Perfil de pagos'!AB158</f>
        <v>13497090.4545455</v>
      </c>
      <c r="AH71" s="515">
        <f>'FC1. Perfil de pagos'!AC158</f>
        <v>13497090.4545455</v>
      </c>
      <c r="AI71" s="515">
        <f>'FC1. Perfil de pagos'!AD158</f>
        <v>13497090.4545455</v>
      </c>
      <c r="AJ71" s="515">
        <f>'FC1. Perfil de pagos'!AE158</f>
        <v>13497090.4545455</v>
      </c>
      <c r="AK71" s="515">
        <f>SUM(Y71:AJ71)</f>
        <v>161965085.454545</v>
      </c>
      <c r="AL71" s="515">
        <f>X71+AK71</f>
        <v>296935990</v>
      </c>
      <c r="AM71" s="513" t="str">
        <f>IF(ABS(AL71-'01. Talento Humano'!$J$26)&lt;1,"OK","ERROR")</f>
        <v>OK</v>
      </c>
    </row>
    <row r="72">
      <c r="A72" s="513" t="str">
        <f>IFERROR(INDEX($B$139:$B$160,MATCH($B72,$A$139:$A$160,0)),"")</f>
        <v>OE2</v>
      </c>
      <c r="B72" s="513" t="str">
        <f>'FC1. Perfil de pagos'!AQ26</f>
        <v>A2.5</v>
      </c>
      <c r="C72" s="514" t="str">
        <f>IFERROR(INDEX($C$139:$C$160,MATCH($B72,$A$139:$A$160,0)),"")</f>
        <v>Diseñar el laboratorio de modelación y el inventario de emisión de demolición</v>
      </c>
      <c r="D72" s="513">
        <f>IFERROR(INDEX($D$139:$D$160,MATCH($B72,$A$139:$A$160,0)),"")</f>
        <v>5</v>
      </c>
      <c r="E72" s="513" t="inlineStr">
        <is>
          <t>Talento humano</t>
        </is>
      </c>
      <c r="F72" s="514" t="str">
        <f>'FC1. Perfil de pagos'!D26</f>
        <v>Ingeniero en demolición y control de polvo en obra</v>
      </c>
      <c r="G72" s="513">
        <f>I72-H72+1</f>
        <v>14</v>
      </c>
      <c r="H72" s="513">
        <f>'FC1. Perfil de pagos'!AR26</f>
        <v>11</v>
      </c>
      <c r="I72" s="513">
        <f>'FC1. Perfil de pagos'!AS26</f>
        <v>24</v>
      </c>
      <c r="J72" s="515">
        <f>X72</f>
        <v>21015613</v>
      </c>
      <c r="K72" s="515">
        <f>AK72</f>
        <v>126093678</v>
      </c>
      <c r="L72" s="515">
        <f>'FC1. Perfil de pagos'!H160</f>
        <v>0</v>
      </c>
      <c r="M72" s="515">
        <f>'FC1. Perfil de pagos'!I160</f>
        <v>0</v>
      </c>
      <c r="N72" s="515">
        <f>'FC1. Perfil de pagos'!J160</f>
        <v>0</v>
      </c>
      <c r="O72" s="515">
        <f>'FC1. Perfil de pagos'!K160</f>
        <v>0</v>
      </c>
      <c r="P72" s="515">
        <f>'FC1. Perfil de pagos'!L160</f>
        <v>0</v>
      </c>
      <c r="Q72" s="515">
        <f>'FC1. Perfil de pagos'!M160</f>
        <v>0</v>
      </c>
      <c r="R72" s="515">
        <f>'FC1. Perfil de pagos'!N160</f>
        <v>0</v>
      </c>
      <c r="S72" s="515">
        <f>'FC1. Perfil de pagos'!O160</f>
        <v>0</v>
      </c>
      <c r="T72" s="515">
        <f>'FC1. Perfil de pagos'!P160</f>
        <v>0</v>
      </c>
      <c r="U72" s="515">
        <f>'FC1. Perfil de pagos'!Q160</f>
        <v>0</v>
      </c>
      <c r="V72" s="515">
        <f>'FC1. Perfil de pagos'!R160</f>
        <v>10507806.5</v>
      </c>
      <c r="W72" s="515">
        <f>'FC1. Perfil de pagos'!S160</f>
        <v>10507806.5</v>
      </c>
      <c r="X72" s="515">
        <f>SUM(L72:W72)</f>
        <v>21015613</v>
      </c>
      <c r="Y72" s="515">
        <f>'FC1. Perfil de pagos'!T160</f>
        <v>10507806.5</v>
      </c>
      <c r="Z72" s="515">
        <f>'FC1. Perfil de pagos'!U160</f>
        <v>10507806.5</v>
      </c>
      <c r="AA72" s="515">
        <f>'FC1. Perfil de pagos'!V160</f>
        <v>10507806.5</v>
      </c>
      <c r="AB72" s="515">
        <f>'FC1. Perfil de pagos'!W160</f>
        <v>10507806.5</v>
      </c>
      <c r="AC72" s="515">
        <f>'FC1. Perfil de pagos'!X160</f>
        <v>10507806.5</v>
      </c>
      <c r="AD72" s="515">
        <f>'FC1. Perfil de pagos'!Y160</f>
        <v>10507806.5</v>
      </c>
      <c r="AE72" s="515">
        <f>'FC1. Perfil de pagos'!Z160</f>
        <v>10507806.5</v>
      </c>
      <c r="AF72" s="515">
        <f>'FC1. Perfil de pagos'!AA160</f>
        <v>10507806.5</v>
      </c>
      <c r="AG72" s="515">
        <f>'FC1. Perfil de pagos'!AB160</f>
        <v>10507806.5</v>
      </c>
      <c r="AH72" s="515">
        <f>'FC1. Perfil de pagos'!AC160</f>
        <v>10507806.5</v>
      </c>
      <c r="AI72" s="515">
        <f>'FC1. Perfil de pagos'!AD160</f>
        <v>10507806.5</v>
      </c>
      <c r="AJ72" s="515">
        <f>'FC1. Perfil de pagos'!AE160</f>
        <v>10507806.5</v>
      </c>
      <c r="AK72" s="515">
        <f>SUM(Y72:AJ72)</f>
        <v>126093678</v>
      </c>
      <c r="AL72" s="515">
        <f>X72+AK72</f>
        <v>147109291</v>
      </c>
      <c r="AM72" s="513" t="str">
        <f>IF(ABS(AL72-'01. Talento Humano'!$J$28)&lt;1,"OK","ERROR")</f>
        <v>OK</v>
      </c>
    </row>
    <row r="73">
      <c r="A73" s="513" t="str">
        <f>IFERROR(INDEX($B$139:$B$160,MATCH($B73,$A$139:$A$160,0)),"")</f>
        <v>OE2</v>
      </c>
      <c r="B73" s="513" t="str">
        <f>'FC1. Perfil de pagos'!AQ54</f>
        <v>A2.5</v>
      </c>
      <c r="C73" s="514" t="str">
        <f>IFERROR(INDEX($C$139:$C$160,MATCH($B73,$A$139:$A$160,0)),"")</f>
        <v>Diseñar el laboratorio de modelación y el inventario de emisión de demolición</v>
      </c>
      <c r="D73" s="513">
        <f>IFERROR(INDEX($D$139:$D$160,MATCH($B73,$A$139:$A$160,0)),"")</f>
        <v>5</v>
      </c>
      <c r="E73" s="513" t="inlineStr">
        <is>
          <t>Equipos y software</t>
        </is>
      </c>
      <c r="F73" s="514" t="str">
        <f>'FC1. Perfil de pagos'!D54</f>
        <v>Espacio, energía, red y soporte técnico del laboratorio de modelación (aporte en especie)</v>
      </c>
      <c r="G73" s="513">
        <f>I73-H73+1</f>
        <v>23</v>
      </c>
      <c r="H73" s="513">
        <f>'FC1. Perfil de pagos'!AR54</f>
        <v>2</v>
      </c>
      <c r="I73" s="513">
        <f>'FC1. Perfil de pagos'!AS54</f>
        <v>24</v>
      </c>
      <c r="J73" s="515">
        <f>X73</f>
        <v>68869565.2173913</v>
      </c>
      <c r="K73" s="515">
        <f>AK73</f>
        <v>75130434.7826087</v>
      </c>
      <c r="L73" s="515">
        <f>'FC1. Perfil de pagos'!H188</f>
        <v>0</v>
      </c>
      <c r="M73" s="515">
        <f>'FC1. Perfil de pagos'!I188</f>
        <v>6260869.56521739</v>
      </c>
      <c r="N73" s="515">
        <f>'FC1. Perfil de pagos'!J188</f>
        <v>6260869.56521739</v>
      </c>
      <c r="O73" s="515">
        <f>'FC1. Perfil de pagos'!K188</f>
        <v>6260869.56521739</v>
      </c>
      <c r="P73" s="515">
        <f>'FC1. Perfil de pagos'!L188</f>
        <v>6260869.56521739</v>
      </c>
      <c r="Q73" s="515">
        <f>'FC1. Perfil de pagos'!M188</f>
        <v>6260869.56521739</v>
      </c>
      <c r="R73" s="515">
        <f>'FC1. Perfil de pagos'!N188</f>
        <v>6260869.56521739</v>
      </c>
      <c r="S73" s="515">
        <f>'FC1. Perfil de pagos'!O188</f>
        <v>6260869.56521739</v>
      </c>
      <c r="T73" s="515">
        <f>'FC1. Perfil de pagos'!P188</f>
        <v>6260869.56521739</v>
      </c>
      <c r="U73" s="515">
        <f>'FC1. Perfil de pagos'!Q188</f>
        <v>6260869.56521739</v>
      </c>
      <c r="V73" s="515">
        <f>'FC1. Perfil de pagos'!R188</f>
        <v>6260869.56521739</v>
      </c>
      <c r="W73" s="515">
        <f>'FC1. Perfil de pagos'!S188</f>
        <v>6260869.56521739</v>
      </c>
      <c r="X73" s="515">
        <f>SUM(L73:W73)</f>
        <v>68869565.2173913</v>
      </c>
      <c r="Y73" s="515">
        <f>'FC1. Perfil de pagos'!T188</f>
        <v>6260869.56521739</v>
      </c>
      <c r="Z73" s="515">
        <f>'FC1. Perfil de pagos'!U188</f>
        <v>6260869.56521739</v>
      </c>
      <c r="AA73" s="515">
        <f>'FC1. Perfil de pagos'!V188</f>
        <v>6260869.56521739</v>
      </c>
      <c r="AB73" s="515">
        <f>'FC1. Perfil de pagos'!W188</f>
        <v>6260869.56521739</v>
      </c>
      <c r="AC73" s="515">
        <f>'FC1. Perfil de pagos'!X188</f>
        <v>6260869.56521739</v>
      </c>
      <c r="AD73" s="515">
        <f>'FC1. Perfil de pagos'!Y188</f>
        <v>6260869.56521739</v>
      </c>
      <c r="AE73" s="515">
        <f>'FC1. Perfil de pagos'!Z188</f>
        <v>6260869.56521739</v>
      </c>
      <c r="AF73" s="515">
        <f>'FC1. Perfil de pagos'!AA188</f>
        <v>6260869.56521739</v>
      </c>
      <c r="AG73" s="515">
        <f>'FC1. Perfil de pagos'!AB188</f>
        <v>6260869.56521739</v>
      </c>
      <c r="AH73" s="515">
        <f>'FC1. Perfil de pagos'!AC188</f>
        <v>6260869.56521739</v>
      </c>
      <c r="AI73" s="515">
        <f>'FC1. Perfil de pagos'!AD188</f>
        <v>6260869.56521739</v>
      </c>
      <c r="AJ73" s="515">
        <f>'FC1. Perfil de pagos'!AE188</f>
        <v>6260869.56521739</v>
      </c>
      <c r="AK73" s="515">
        <f>SUM(Y73:AJ73)</f>
        <v>75130434.7826087</v>
      </c>
      <c r="AL73" s="515">
        <f>X73+AK73</f>
        <v>144000000</v>
      </c>
      <c r="AM73" s="513" t="str">
        <f>IF(ABS(AL73-'02. Equipos y Software'!$H$29)&lt;1,"OK","ERROR")</f>
        <v>OK</v>
      </c>
    </row>
    <row r="74">
      <c r="A74" s="513" t="str">
        <f>IFERROR(INDEX($B$139:$B$160,MATCH($B74,$A$139:$A$160,0)),"")</f>
        <v>OE2</v>
      </c>
      <c r="B74" s="513" t="str">
        <f>'FC1. Perfil de pagos'!AQ78</f>
        <v>A2.5</v>
      </c>
      <c r="C74" s="514" t="str">
        <f>IFERROR(INDEX($C$139:$C$160,MATCH($B74,$A$139:$A$160,0)),"")</f>
        <v>Diseñar el laboratorio de modelación y el inventario de emisión de demolición</v>
      </c>
      <c r="D74" s="513">
        <f>IFERROR(INDEX($D$139:$D$160,MATCH($B74,$A$139:$A$160,0)),"")</f>
        <v>5</v>
      </c>
      <c r="E74" s="513" t="inlineStr">
        <is>
          <t>Servicios tecnológicos y pruebas</t>
        </is>
      </c>
      <c r="F74" s="514" t="str">
        <f>'FC1. Perfil de pagos'!D78</f>
        <v>Caracterización granulométrica y química del polvo de escombros en laboratorio acreditado</v>
      </c>
      <c r="G74" s="513">
        <f>I74-H74+1</f>
        <v>16</v>
      </c>
      <c r="H74" s="513">
        <f>'FC1. Perfil de pagos'!AR78</f>
        <v>2</v>
      </c>
      <c r="I74" s="513">
        <f>'FC1. Perfil de pagos'!AS78</f>
        <v>17</v>
      </c>
      <c r="J74" s="515">
        <f>X74</f>
        <v>22687500</v>
      </c>
      <c r="K74" s="515">
        <f>AK74</f>
        <v>10312500</v>
      </c>
      <c r="L74" s="515">
        <f>'FC1. Perfil de pagos'!H212</f>
        <v>0</v>
      </c>
      <c r="M74" s="515">
        <f>'FC1. Perfil de pagos'!I212</f>
        <v>2062500</v>
      </c>
      <c r="N74" s="515">
        <f>'FC1. Perfil de pagos'!J212</f>
        <v>2062500</v>
      </c>
      <c r="O74" s="515">
        <f>'FC1. Perfil de pagos'!K212</f>
        <v>2062500</v>
      </c>
      <c r="P74" s="515">
        <f>'FC1. Perfil de pagos'!L212</f>
        <v>2062500</v>
      </c>
      <c r="Q74" s="515">
        <f>'FC1. Perfil de pagos'!M212</f>
        <v>2062500</v>
      </c>
      <c r="R74" s="515">
        <f>'FC1. Perfil de pagos'!N212</f>
        <v>2062500</v>
      </c>
      <c r="S74" s="515">
        <f>'FC1. Perfil de pagos'!O212</f>
        <v>2062500</v>
      </c>
      <c r="T74" s="515">
        <f>'FC1. Perfil de pagos'!P212</f>
        <v>2062500</v>
      </c>
      <c r="U74" s="515">
        <f>'FC1. Perfil de pagos'!Q212</f>
        <v>2062500</v>
      </c>
      <c r="V74" s="515">
        <f>'FC1. Perfil de pagos'!R212</f>
        <v>2062500</v>
      </c>
      <c r="W74" s="515">
        <f>'FC1. Perfil de pagos'!S212</f>
        <v>2062500</v>
      </c>
      <c r="X74" s="515">
        <f>SUM(L74:W74)</f>
        <v>22687500</v>
      </c>
      <c r="Y74" s="515">
        <f>'FC1. Perfil de pagos'!T212</f>
        <v>2062500</v>
      </c>
      <c r="Z74" s="515">
        <f>'FC1. Perfil de pagos'!U212</f>
        <v>2062500</v>
      </c>
      <c r="AA74" s="515">
        <f>'FC1. Perfil de pagos'!V212</f>
        <v>2062500</v>
      </c>
      <c r="AB74" s="515">
        <f>'FC1. Perfil de pagos'!W212</f>
        <v>2062500</v>
      </c>
      <c r="AC74" s="515">
        <f>'FC1. Perfil de pagos'!X212</f>
        <v>2062500</v>
      </c>
      <c r="AD74" s="515">
        <f>'FC1. Perfil de pagos'!Y212</f>
        <v>0</v>
      </c>
      <c r="AE74" s="515">
        <f>'FC1. Perfil de pagos'!Z212</f>
        <v>0</v>
      </c>
      <c r="AF74" s="515">
        <f>'FC1. Perfil de pagos'!AA212</f>
        <v>0</v>
      </c>
      <c r="AG74" s="515">
        <f>'FC1. Perfil de pagos'!AB212</f>
        <v>0</v>
      </c>
      <c r="AH74" s="515">
        <f>'FC1. Perfil de pagos'!AC212</f>
        <v>0</v>
      </c>
      <c r="AI74" s="515">
        <f>'FC1. Perfil de pagos'!AD212</f>
        <v>0</v>
      </c>
      <c r="AJ74" s="515">
        <f>'FC1. Perfil de pagos'!AE212</f>
        <v>0</v>
      </c>
      <c r="AK74" s="515">
        <f>SUM(Y74:AJ74)</f>
        <v>10312500</v>
      </c>
      <c r="AL74" s="515">
        <f>X74+AK74</f>
        <v>33000000</v>
      </c>
      <c r="AM74" s="513" t="str">
        <f>IF(ABS(AL74-'04. Servicios Tecnologicos'!$G$21)&lt;1,"OK","ERROR")</f>
        <v>OK</v>
      </c>
    </row>
    <row r="75">
      <c r="A75" s="513" t="str">
        <f>IFERROR(INDEX($B$139:$B$160,MATCH($B75,$A$139:$A$160,0)),"")</f>
        <v>OE2</v>
      </c>
      <c r="B75" s="513" t="str">
        <f>'FC1. Perfil de pagos'!AQ80</f>
        <v>A2.5</v>
      </c>
      <c r="C75" s="514" t="str">
        <f>IFERROR(INDEX($C$139:$C$160,MATCH($B75,$A$139:$A$160,0)),"")</f>
        <v>Diseñar el laboratorio de modelación y el inventario de emisión de demolición</v>
      </c>
      <c r="D75" s="513">
        <f>IFERROR(INDEX($D$139:$D$160,MATCH($B75,$A$139:$A$160,0)),"")</f>
        <v>5</v>
      </c>
      <c r="E75" s="513" t="inlineStr">
        <is>
          <t>Servicios tecnológicos y pruebas</t>
        </is>
      </c>
      <c r="F75" s="514" t="str">
        <f>'FC1. Perfil de pagos'!D80</f>
        <v>Cartografía de alta resolución y modelos digitales de terreno de los sitios</v>
      </c>
      <c r="G75" s="513">
        <f>I75-H75+1</f>
        <v>5</v>
      </c>
      <c r="H75" s="513">
        <f>'FC1. Perfil de pagos'!AR80</f>
        <v>2</v>
      </c>
      <c r="I75" s="513">
        <f>'FC1. Perfil de pagos'!AS80</f>
        <v>6</v>
      </c>
      <c r="J75" s="515">
        <f>X75</f>
        <v>20000000</v>
      </c>
      <c r="K75" s="515">
        <f>AK75</f>
        <v>0</v>
      </c>
      <c r="L75" s="515">
        <f>'FC1. Perfil de pagos'!H214</f>
        <v>0</v>
      </c>
      <c r="M75" s="515">
        <f>'FC1. Perfil de pagos'!I214</f>
        <v>4000000</v>
      </c>
      <c r="N75" s="515">
        <f>'FC1. Perfil de pagos'!J214</f>
        <v>4000000</v>
      </c>
      <c r="O75" s="515">
        <f>'FC1. Perfil de pagos'!K214</f>
        <v>4000000</v>
      </c>
      <c r="P75" s="515">
        <f>'FC1. Perfil de pagos'!L214</f>
        <v>4000000</v>
      </c>
      <c r="Q75" s="515">
        <f>'FC1. Perfil de pagos'!M214</f>
        <v>4000000</v>
      </c>
      <c r="R75" s="515">
        <f>'FC1. Perfil de pagos'!N214</f>
        <v>0</v>
      </c>
      <c r="S75" s="515">
        <f>'FC1. Perfil de pagos'!O214</f>
        <v>0</v>
      </c>
      <c r="T75" s="515">
        <f>'FC1. Perfil de pagos'!P214</f>
        <v>0</v>
      </c>
      <c r="U75" s="515">
        <f>'FC1. Perfil de pagos'!Q214</f>
        <v>0</v>
      </c>
      <c r="V75" s="515">
        <f>'FC1. Perfil de pagos'!R214</f>
        <v>0</v>
      </c>
      <c r="W75" s="515">
        <f>'FC1. Perfil de pagos'!S214</f>
        <v>0</v>
      </c>
      <c r="X75" s="515">
        <f>SUM(L75:W75)</f>
        <v>20000000</v>
      </c>
      <c r="Y75" s="515">
        <f>'FC1. Perfil de pagos'!T214</f>
        <v>0</v>
      </c>
      <c r="Z75" s="515">
        <f>'FC1. Perfil de pagos'!U214</f>
        <v>0</v>
      </c>
      <c r="AA75" s="515">
        <f>'FC1. Perfil de pagos'!V214</f>
        <v>0</v>
      </c>
      <c r="AB75" s="515">
        <f>'FC1. Perfil de pagos'!W214</f>
        <v>0</v>
      </c>
      <c r="AC75" s="515">
        <f>'FC1. Perfil de pagos'!X214</f>
        <v>0</v>
      </c>
      <c r="AD75" s="515">
        <f>'FC1. Perfil de pagos'!Y214</f>
        <v>0</v>
      </c>
      <c r="AE75" s="515">
        <f>'FC1. Perfil de pagos'!Z214</f>
        <v>0</v>
      </c>
      <c r="AF75" s="515">
        <f>'FC1. Perfil de pagos'!AA214</f>
        <v>0</v>
      </c>
      <c r="AG75" s="515">
        <f>'FC1. Perfil de pagos'!AB214</f>
        <v>0</v>
      </c>
      <c r="AH75" s="515">
        <f>'FC1. Perfil de pagos'!AC214</f>
        <v>0</v>
      </c>
      <c r="AI75" s="515">
        <f>'FC1. Perfil de pagos'!AD214</f>
        <v>0</v>
      </c>
      <c r="AJ75" s="515">
        <f>'FC1. Perfil de pagos'!AE214</f>
        <v>0</v>
      </c>
      <c r="AK75" s="515">
        <f>SUM(Y75:AJ75)</f>
        <v>0</v>
      </c>
      <c r="AL75" s="515">
        <f>X75+AK75</f>
        <v>20000000</v>
      </c>
      <c r="AM75" s="513" t="str">
        <f>IF(ABS(AL75-'04. Servicios Tecnologicos'!$G$23)&lt;1,"OK","ERROR")</f>
        <v>OK</v>
      </c>
    </row>
    <row r="76">
      <c r="A76" s="513" t="str">
        <f>IFERROR(INDEX($B$139:$B$160,MATCH($B76,$A$139:$A$160,0)),"")</f>
        <v>OE2</v>
      </c>
      <c r="B76" s="513" t="str">
        <f>'FC1. Perfil de pagos'!AQ25</f>
        <v>A2.6</v>
      </c>
      <c r="C76" s="514" t="str">
        <f>IFERROR(INDEX($C$139:$C$160,MATCH($B76,$A$139:$A$160,0)),"")</f>
        <v>Dotar el laboratorio y montar la cadena de modelación</v>
      </c>
      <c r="D76" s="513">
        <f>IFERROR(INDEX($D$139:$D$160,MATCH($B76,$A$139:$A$160,0)),"")</f>
        <v>5</v>
      </c>
      <c r="E76" s="513" t="inlineStr">
        <is>
          <t>Talento humano</t>
        </is>
      </c>
      <c r="F76" s="514" t="str">
        <f>'FC1. Perfil de pagos'!D25</f>
        <v>Ingeniero en dinámica de fluidos computacional y cómputo de alto rendimiento</v>
      </c>
      <c r="G76" s="513">
        <f>I76-H76+1</f>
        <v>20</v>
      </c>
      <c r="H76" s="513">
        <f>'FC1. Perfil de pagos'!AR25</f>
        <v>5</v>
      </c>
      <c r="I76" s="513">
        <f>'FC1. Perfil de pagos'!AS25</f>
        <v>24</v>
      </c>
      <c r="J76" s="515">
        <f>X76</f>
        <v>83006206</v>
      </c>
      <c r="K76" s="515">
        <f>AK76</f>
        <v>124509309</v>
      </c>
      <c r="L76" s="515">
        <f>'FC1. Perfil de pagos'!H159</f>
        <v>0</v>
      </c>
      <c r="M76" s="515">
        <f>'FC1. Perfil de pagos'!I159</f>
        <v>0</v>
      </c>
      <c r="N76" s="515">
        <f>'FC1. Perfil de pagos'!J159</f>
        <v>0</v>
      </c>
      <c r="O76" s="515">
        <f>'FC1. Perfil de pagos'!K159</f>
        <v>0</v>
      </c>
      <c r="P76" s="515">
        <f>'FC1. Perfil de pagos'!L159</f>
        <v>10375775.75</v>
      </c>
      <c r="Q76" s="515">
        <f>'FC1. Perfil de pagos'!M159</f>
        <v>10375775.75</v>
      </c>
      <c r="R76" s="515">
        <f>'FC1. Perfil de pagos'!N159</f>
        <v>10375775.75</v>
      </c>
      <c r="S76" s="515">
        <f>'FC1. Perfil de pagos'!O159</f>
        <v>10375775.75</v>
      </c>
      <c r="T76" s="515">
        <f>'FC1. Perfil de pagos'!P159</f>
        <v>10375775.75</v>
      </c>
      <c r="U76" s="515">
        <f>'FC1. Perfil de pagos'!Q159</f>
        <v>10375775.75</v>
      </c>
      <c r="V76" s="515">
        <f>'FC1. Perfil de pagos'!R159</f>
        <v>10375775.75</v>
      </c>
      <c r="W76" s="515">
        <f>'FC1. Perfil de pagos'!S159</f>
        <v>10375775.75</v>
      </c>
      <c r="X76" s="515">
        <f>SUM(L76:W76)</f>
        <v>83006206</v>
      </c>
      <c r="Y76" s="515">
        <f>'FC1. Perfil de pagos'!T159</f>
        <v>10375775.75</v>
      </c>
      <c r="Z76" s="515">
        <f>'FC1. Perfil de pagos'!U159</f>
        <v>10375775.75</v>
      </c>
      <c r="AA76" s="515">
        <f>'FC1. Perfil de pagos'!V159</f>
        <v>10375775.75</v>
      </c>
      <c r="AB76" s="515">
        <f>'FC1. Perfil de pagos'!W159</f>
        <v>10375775.75</v>
      </c>
      <c r="AC76" s="515">
        <f>'FC1. Perfil de pagos'!X159</f>
        <v>10375775.75</v>
      </c>
      <c r="AD76" s="515">
        <f>'FC1. Perfil de pagos'!Y159</f>
        <v>10375775.75</v>
      </c>
      <c r="AE76" s="515">
        <f>'FC1. Perfil de pagos'!Z159</f>
        <v>10375775.75</v>
      </c>
      <c r="AF76" s="515">
        <f>'FC1. Perfil de pagos'!AA159</f>
        <v>10375775.75</v>
      </c>
      <c r="AG76" s="515">
        <f>'FC1. Perfil de pagos'!AB159</f>
        <v>10375775.75</v>
      </c>
      <c r="AH76" s="515">
        <f>'FC1. Perfil de pagos'!AC159</f>
        <v>10375775.75</v>
      </c>
      <c r="AI76" s="515">
        <f>'FC1. Perfil de pagos'!AD159</f>
        <v>10375775.75</v>
      </c>
      <c r="AJ76" s="515">
        <f>'FC1. Perfil de pagos'!AE159</f>
        <v>10375775.75</v>
      </c>
      <c r="AK76" s="515">
        <f>SUM(Y76:AJ76)</f>
        <v>124509309</v>
      </c>
      <c r="AL76" s="515">
        <f>X76+AK76</f>
        <v>207515515</v>
      </c>
      <c r="AM76" s="513" t="str">
        <f>IF(ABS(AL76-'01. Talento Humano'!$J$27)&lt;1,"OK","ERROR")</f>
        <v>OK</v>
      </c>
    </row>
    <row r="77">
      <c r="A77" s="513" t="str">
        <f>IFERROR(INDEX($B$139:$B$160,MATCH($B77,$A$139:$A$160,0)),"")</f>
        <v>OE2</v>
      </c>
      <c r="B77" s="513" t="str">
        <f>'FC1. Perfil de pagos'!AQ47</f>
        <v>A2.6</v>
      </c>
      <c r="C77" s="514" t="str">
        <f>IFERROR(INDEX($C$139:$C$160,MATCH($B77,$A$139:$A$160,0)),"")</f>
        <v>Dotar el laboratorio y montar la cadena de modelación</v>
      </c>
      <c r="D77" s="513">
        <f>IFERROR(INDEX($D$139:$D$160,MATCH($B77,$A$139:$A$160,0)),"")</f>
        <v>5</v>
      </c>
      <c r="E77" s="513" t="inlineStr">
        <is>
          <t>Equipos y software</t>
        </is>
      </c>
      <c r="F77" s="514" t="str">
        <f>'FC1. Perfil de pagos'!D47</f>
        <v>Servidor de cálculo de alto rendimiento y almacenamiento del laboratorio de modelación</v>
      </c>
      <c r="G77" s="513">
        <f>I77-H77+1</f>
        <v>5</v>
      </c>
      <c r="H77" s="513">
        <f>'FC1. Perfil de pagos'!AR47</f>
        <v>7</v>
      </c>
      <c r="I77" s="513">
        <f>'FC1. Perfil de pagos'!AS47</f>
        <v>11</v>
      </c>
      <c r="J77" s="515">
        <f>X77</f>
        <v>160000000</v>
      </c>
      <c r="K77" s="515">
        <f>AK77</f>
        <v>0</v>
      </c>
      <c r="L77" s="515">
        <f>'FC1. Perfil de pagos'!H181</f>
        <v>0</v>
      </c>
      <c r="M77" s="515">
        <f>'FC1. Perfil de pagos'!I181</f>
        <v>0</v>
      </c>
      <c r="N77" s="515">
        <f>'FC1. Perfil de pagos'!J181</f>
        <v>0</v>
      </c>
      <c r="O77" s="515">
        <f>'FC1. Perfil de pagos'!K181</f>
        <v>0</v>
      </c>
      <c r="P77" s="515">
        <f>'FC1. Perfil de pagos'!L181</f>
        <v>0</v>
      </c>
      <c r="Q77" s="515">
        <f>'FC1. Perfil de pagos'!M181</f>
        <v>0</v>
      </c>
      <c r="R77" s="515">
        <f>'FC1. Perfil de pagos'!N181</f>
        <v>32000000</v>
      </c>
      <c r="S77" s="515">
        <f>'FC1. Perfil de pagos'!O181</f>
        <v>32000000</v>
      </c>
      <c r="T77" s="515">
        <f>'FC1. Perfil de pagos'!P181</f>
        <v>32000000</v>
      </c>
      <c r="U77" s="515">
        <f>'FC1. Perfil de pagos'!Q181</f>
        <v>32000000</v>
      </c>
      <c r="V77" s="515">
        <f>'FC1. Perfil de pagos'!R181</f>
        <v>32000000</v>
      </c>
      <c r="W77" s="515">
        <f>'FC1. Perfil de pagos'!S181</f>
        <v>0</v>
      </c>
      <c r="X77" s="515">
        <f>SUM(L77:W77)</f>
        <v>160000000</v>
      </c>
      <c r="Y77" s="515">
        <f>'FC1. Perfil de pagos'!T181</f>
        <v>0</v>
      </c>
      <c r="Z77" s="515">
        <f>'FC1. Perfil de pagos'!U181</f>
        <v>0</v>
      </c>
      <c r="AA77" s="515">
        <f>'FC1. Perfil de pagos'!V181</f>
        <v>0</v>
      </c>
      <c r="AB77" s="515">
        <f>'FC1. Perfil de pagos'!W181</f>
        <v>0</v>
      </c>
      <c r="AC77" s="515">
        <f>'FC1. Perfil de pagos'!X181</f>
        <v>0</v>
      </c>
      <c r="AD77" s="515">
        <f>'FC1. Perfil de pagos'!Y181</f>
        <v>0</v>
      </c>
      <c r="AE77" s="515">
        <f>'FC1. Perfil de pagos'!Z181</f>
        <v>0</v>
      </c>
      <c r="AF77" s="515">
        <f>'FC1. Perfil de pagos'!AA181</f>
        <v>0</v>
      </c>
      <c r="AG77" s="515">
        <f>'FC1. Perfil de pagos'!AB181</f>
        <v>0</v>
      </c>
      <c r="AH77" s="515">
        <f>'FC1. Perfil de pagos'!AC181</f>
        <v>0</v>
      </c>
      <c r="AI77" s="515">
        <f>'FC1. Perfil de pagos'!AD181</f>
        <v>0</v>
      </c>
      <c r="AJ77" s="515">
        <f>'FC1. Perfil de pagos'!AE181</f>
        <v>0</v>
      </c>
      <c r="AK77" s="515">
        <f>SUM(Y77:AJ77)</f>
        <v>0</v>
      </c>
      <c r="AL77" s="515">
        <f>X77+AK77</f>
        <v>160000000</v>
      </c>
      <c r="AM77" s="513" t="str">
        <f>IF(ABS(AL77-'02. Equipos y Software'!$H$22)&lt;1,"OK","ERROR")</f>
        <v>OK</v>
      </c>
    </row>
    <row r="78">
      <c r="A78" s="513" t="str">
        <f>IFERROR(INDEX($B$139:$B$160,MATCH($B78,$A$139:$A$160,0)),"")</f>
        <v>OE2</v>
      </c>
      <c r="B78" s="513" t="str">
        <f>'FC1. Perfil de pagos'!AQ48</f>
        <v>A2.6</v>
      </c>
      <c r="C78" s="514" t="str">
        <f>IFERROR(INDEX($C$139:$C$160,MATCH($B78,$A$139:$A$160,0)),"")</f>
        <v>Dotar el laboratorio y montar la cadena de modelación</v>
      </c>
      <c r="D78" s="513">
        <f>IFERROR(INDEX($D$139:$D$160,MATCH($B78,$A$139:$A$160,0)),"")</f>
        <v>5</v>
      </c>
      <c r="E78" s="513" t="inlineStr">
        <is>
          <t>Equipos y software</t>
        </is>
      </c>
      <c r="F78" s="514" t="str">
        <f>'FC1. Perfil de pagos'!D48</f>
        <v>Estaciones meteorológicas automáticas con anemómetro sónico, pluviómetro y radiómetro</v>
      </c>
      <c r="G78" s="513">
        <f>I78-H78+1</f>
        <v>5</v>
      </c>
      <c r="H78" s="513">
        <f>'FC1. Perfil de pagos'!AR48</f>
        <v>7</v>
      </c>
      <c r="I78" s="513">
        <f>'FC1. Perfil de pagos'!AS48</f>
        <v>11</v>
      </c>
      <c r="J78" s="515">
        <f>X78</f>
        <v>128000000</v>
      </c>
      <c r="K78" s="515">
        <f>AK78</f>
        <v>0</v>
      </c>
      <c r="L78" s="515">
        <f>'FC1. Perfil de pagos'!H182</f>
        <v>0</v>
      </c>
      <c r="M78" s="515">
        <f>'FC1. Perfil de pagos'!I182</f>
        <v>0</v>
      </c>
      <c r="N78" s="515">
        <f>'FC1. Perfil de pagos'!J182</f>
        <v>0</v>
      </c>
      <c r="O78" s="515">
        <f>'FC1. Perfil de pagos'!K182</f>
        <v>0</v>
      </c>
      <c r="P78" s="515">
        <f>'FC1. Perfil de pagos'!L182</f>
        <v>0</v>
      </c>
      <c r="Q78" s="515">
        <f>'FC1. Perfil de pagos'!M182</f>
        <v>0</v>
      </c>
      <c r="R78" s="515">
        <f>'FC1. Perfil de pagos'!N182</f>
        <v>25600000</v>
      </c>
      <c r="S78" s="515">
        <f>'FC1. Perfil de pagos'!O182</f>
        <v>25600000</v>
      </c>
      <c r="T78" s="515">
        <f>'FC1. Perfil de pagos'!P182</f>
        <v>25600000</v>
      </c>
      <c r="U78" s="515">
        <f>'FC1. Perfil de pagos'!Q182</f>
        <v>25600000</v>
      </c>
      <c r="V78" s="515">
        <f>'FC1. Perfil de pagos'!R182</f>
        <v>25600000</v>
      </c>
      <c r="W78" s="515">
        <f>'FC1. Perfil de pagos'!S182</f>
        <v>0</v>
      </c>
      <c r="X78" s="515">
        <f>SUM(L78:W78)</f>
        <v>128000000</v>
      </c>
      <c r="Y78" s="515">
        <f>'FC1. Perfil de pagos'!T182</f>
        <v>0</v>
      </c>
      <c r="Z78" s="515">
        <f>'FC1. Perfil de pagos'!U182</f>
        <v>0</v>
      </c>
      <c r="AA78" s="515">
        <f>'FC1. Perfil de pagos'!V182</f>
        <v>0</v>
      </c>
      <c r="AB78" s="515">
        <f>'FC1. Perfil de pagos'!W182</f>
        <v>0</v>
      </c>
      <c r="AC78" s="515">
        <f>'FC1. Perfil de pagos'!X182</f>
        <v>0</v>
      </c>
      <c r="AD78" s="515">
        <f>'FC1. Perfil de pagos'!Y182</f>
        <v>0</v>
      </c>
      <c r="AE78" s="515">
        <f>'FC1. Perfil de pagos'!Z182</f>
        <v>0</v>
      </c>
      <c r="AF78" s="515">
        <f>'FC1. Perfil de pagos'!AA182</f>
        <v>0</v>
      </c>
      <c r="AG78" s="515">
        <f>'FC1. Perfil de pagos'!AB182</f>
        <v>0</v>
      </c>
      <c r="AH78" s="515">
        <f>'FC1. Perfil de pagos'!AC182</f>
        <v>0</v>
      </c>
      <c r="AI78" s="515">
        <f>'FC1. Perfil de pagos'!AD182</f>
        <v>0</v>
      </c>
      <c r="AJ78" s="515">
        <f>'FC1. Perfil de pagos'!AE182</f>
        <v>0</v>
      </c>
      <c r="AK78" s="515">
        <f>SUM(Y78:AJ78)</f>
        <v>0</v>
      </c>
      <c r="AL78" s="515">
        <f>X78+AK78</f>
        <v>128000000</v>
      </c>
      <c r="AM78" s="513" t="str">
        <f>IF(ABS(AL78-'02. Equipos y Software'!$H$23)&lt;1,"OK","ERROR")</f>
        <v>OK</v>
      </c>
    </row>
    <row r="79">
      <c r="A79" s="513" t="str">
        <f>IFERROR(INDEX($B$139:$B$160,MATCH($B79,$A$139:$A$160,0)),"")</f>
        <v>OE2</v>
      </c>
      <c r="B79" s="513" t="str">
        <f>'FC1. Perfil de pagos'!AQ49</f>
        <v>A2.6</v>
      </c>
      <c r="C79" s="514" t="str">
        <f>IFERROR(INDEX($C$139:$C$160,MATCH($B79,$A$139:$A$160,0)),"")</f>
        <v>Dotar el laboratorio y montar la cadena de modelación</v>
      </c>
      <c r="D79" s="513">
        <f>IFERROR(INDEX($D$139:$D$160,MATCH($B79,$A$139:$A$160,0)),"")</f>
        <v>5</v>
      </c>
      <c r="E79" s="513" t="inlineStr">
        <is>
          <t>Equipos y software</t>
        </is>
      </c>
      <c r="F79" s="514" t="str">
        <f>'FC1. Perfil de pagos'!D49</f>
        <v>Dron con sensor LiDAR, cámara fotogramétrica y receptor GNSS RTK</v>
      </c>
      <c r="G79" s="513">
        <f>I79-H79+1</f>
        <v>5</v>
      </c>
      <c r="H79" s="513">
        <f>'FC1. Perfil de pagos'!AR49</f>
        <v>7</v>
      </c>
      <c r="I79" s="513">
        <f>'FC1. Perfil de pagos'!AS49</f>
        <v>11</v>
      </c>
      <c r="J79" s="515">
        <f>X79</f>
        <v>105000000</v>
      </c>
      <c r="K79" s="515">
        <f>AK79</f>
        <v>0</v>
      </c>
      <c r="L79" s="515">
        <f>'FC1. Perfil de pagos'!H183</f>
        <v>0</v>
      </c>
      <c r="M79" s="515">
        <f>'FC1. Perfil de pagos'!I183</f>
        <v>0</v>
      </c>
      <c r="N79" s="515">
        <f>'FC1. Perfil de pagos'!J183</f>
        <v>0</v>
      </c>
      <c r="O79" s="515">
        <f>'FC1. Perfil de pagos'!K183</f>
        <v>0</v>
      </c>
      <c r="P79" s="515">
        <f>'FC1. Perfil de pagos'!L183</f>
        <v>0</v>
      </c>
      <c r="Q79" s="515">
        <f>'FC1. Perfil de pagos'!M183</f>
        <v>0</v>
      </c>
      <c r="R79" s="515">
        <f>'FC1. Perfil de pagos'!N183</f>
        <v>21000000</v>
      </c>
      <c r="S79" s="515">
        <f>'FC1. Perfil de pagos'!O183</f>
        <v>21000000</v>
      </c>
      <c r="T79" s="515">
        <f>'FC1. Perfil de pagos'!P183</f>
        <v>21000000</v>
      </c>
      <c r="U79" s="515">
        <f>'FC1. Perfil de pagos'!Q183</f>
        <v>21000000</v>
      </c>
      <c r="V79" s="515">
        <f>'FC1. Perfil de pagos'!R183</f>
        <v>21000000</v>
      </c>
      <c r="W79" s="515">
        <f>'FC1. Perfil de pagos'!S183</f>
        <v>0</v>
      </c>
      <c r="X79" s="515">
        <f>SUM(L79:W79)</f>
        <v>105000000</v>
      </c>
      <c r="Y79" s="515">
        <f>'FC1. Perfil de pagos'!T183</f>
        <v>0</v>
      </c>
      <c r="Z79" s="515">
        <f>'FC1. Perfil de pagos'!U183</f>
        <v>0</v>
      </c>
      <c r="AA79" s="515">
        <f>'FC1. Perfil de pagos'!V183</f>
        <v>0</v>
      </c>
      <c r="AB79" s="515">
        <f>'FC1. Perfil de pagos'!W183</f>
        <v>0</v>
      </c>
      <c r="AC79" s="515">
        <f>'FC1. Perfil de pagos'!X183</f>
        <v>0</v>
      </c>
      <c r="AD79" s="515">
        <f>'FC1. Perfil de pagos'!Y183</f>
        <v>0</v>
      </c>
      <c r="AE79" s="515">
        <f>'FC1. Perfil de pagos'!Z183</f>
        <v>0</v>
      </c>
      <c r="AF79" s="515">
        <f>'FC1. Perfil de pagos'!AA183</f>
        <v>0</v>
      </c>
      <c r="AG79" s="515">
        <f>'FC1. Perfil de pagos'!AB183</f>
        <v>0</v>
      </c>
      <c r="AH79" s="515">
        <f>'FC1. Perfil de pagos'!AC183</f>
        <v>0</v>
      </c>
      <c r="AI79" s="515">
        <f>'FC1. Perfil de pagos'!AD183</f>
        <v>0</v>
      </c>
      <c r="AJ79" s="515">
        <f>'FC1. Perfil de pagos'!AE183</f>
        <v>0</v>
      </c>
      <c r="AK79" s="515">
        <f>SUM(Y79:AJ79)</f>
        <v>0</v>
      </c>
      <c r="AL79" s="515">
        <f>X79+AK79</f>
        <v>105000000</v>
      </c>
      <c r="AM79" s="513" t="str">
        <f>IF(ABS(AL79-'02. Equipos y Software'!$H$24)&lt;1,"OK","ERROR")</f>
        <v>OK</v>
      </c>
    </row>
    <row r="80">
      <c r="A80" s="513" t="str">
        <f>IFERROR(INDEX($B$139:$B$160,MATCH($B80,$A$139:$A$160,0)),"")</f>
        <v>OE2</v>
      </c>
      <c r="B80" s="513" t="str">
        <f>'FC1. Perfil de pagos'!AQ50</f>
        <v>A2.6</v>
      </c>
      <c r="C80" s="514" t="str">
        <f>IFERROR(INDEX($C$139:$C$160,MATCH($B80,$A$139:$A$160,0)),"")</f>
        <v>Dotar el laboratorio y montar la cadena de modelación</v>
      </c>
      <c r="D80" s="513">
        <f>IFERROR(INDEX($D$139:$D$160,MATCH($B80,$A$139:$A$160,0)),"")</f>
        <v>5</v>
      </c>
      <c r="E80" s="513" t="inlineStr">
        <is>
          <t>Equipos y software</t>
        </is>
      </c>
      <c r="F80" s="514" t="str">
        <f>'FC1. Perfil de pagos'!D50</f>
        <v>Monitores portátiles de material particulado de referencia equivalente para campañas de demolición</v>
      </c>
      <c r="G80" s="513">
        <f>I80-H80+1</f>
        <v>5</v>
      </c>
      <c r="H80" s="513">
        <f>'FC1. Perfil de pagos'!AR50</f>
        <v>7</v>
      </c>
      <c r="I80" s="513">
        <f>'FC1. Perfil de pagos'!AS50</f>
        <v>11</v>
      </c>
      <c r="J80" s="515">
        <f>X80</f>
        <v>144000000</v>
      </c>
      <c r="K80" s="515">
        <f>AK80</f>
        <v>0</v>
      </c>
      <c r="L80" s="515">
        <f>'FC1. Perfil de pagos'!H184</f>
        <v>0</v>
      </c>
      <c r="M80" s="515">
        <f>'FC1. Perfil de pagos'!I184</f>
        <v>0</v>
      </c>
      <c r="N80" s="515">
        <f>'FC1. Perfil de pagos'!J184</f>
        <v>0</v>
      </c>
      <c r="O80" s="515">
        <f>'FC1. Perfil de pagos'!K184</f>
        <v>0</v>
      </c>
      <c r="P80" s="515">
        <f>'FC1. Perfil de pagos'!L184</f>
        <v>0</v>
      </c>
      <c r="Q80" s="515">
        <f>'FC1. Perfil de pagos'!M184</f>
        <v>0</v>
      </c>
      <c r="R80" s="515">
        <f>'FC1. Perfil de pagos'!N184</f>
        <v>28800000</v>
      </c>
      <c r="S80" s="515">
        <f>'FC1. Perfil de pagos'!O184</f>
        <v>28800000</v>
      </c>
      <c r="T80" s="515">
        <f>'FC1. Perfil de pagos'!P184</f>
        <v>28800000</v>
      </c>
      <c r="U80" s="515">
        <f>'FC1. Perfil de pagos'!Q184</f>
        <v>28800000</v>
      </c>
      <c r="V80" s="515">
        <f>'FC1. Perfil de pagos'!R184</f>
        <v>28800000</v>
      </c>
      <c r="W80" s="515">
        <f>'FC1. Perfil de pagos'!S184</f>
        <v>0</v>
      </c>
      <c r="X80" s="515">
        <f>SUM(L80:W80)</f>
        <v>144000000</v>
      </c>
      <c r="Y80" s="515">
        <f>'FC1. Perfil de pagos'!T184</f>
        <v>0</v>
      </c>
      <c r="Z80" s="515">
        <f>'FC1. Perfil de pagos'!U184</f>
        <v>0</v>
      </c>
      <c r="AA80" s="515">
        <f>'FC1. Perfil de pagos'!V184</f>
        <v>0</v>
      </c>
      <c r="AB80" s="515">
        <f>'FC1. Perfil de pagos'!W184</f>
        <v>0</v>
      </c>
      <c r="AC80" s="515">
        <f>'FC1. Perfil de pagos'!X184</f>
        <v>0</v>
      </c>
      <c r="AD80" s="515">
        <f>'FC1. Perfil de pagos'!Y184</f>
        <v>0</v>
      </c>
      <c r="AE80" s="515">
        <f>'FC1. Perfil de pagos'!Z184</f>
        <v>0</v>
      </c>
      <c r="AF80" s="515">
        <f>'FC1. Perfil de pagos'!AA184</f>
        <v>0</v>
      </c>
      <c r="AG80" s="515">
        <f>'FC1. Perfil de pagos'!AB184</f>
        <v>0</v>
      </c>
      <c r="AH80" s="515">
        <f>'FC1. Perfil de pagos'!AC184</f>
        <v>0</v>
      </c>
      <c r="AI80" s="515">
        <f>'FC1. Perfil de pagos'!AD184</f>
        <v>0</v>
      </c>
      <c r="AJ80" s="515">
        <f>'FC1. Perfil de pagos'!AE184</f>
        <v>0</v>
      </c>
      <c r="AK80" s="515">
        <f>SUM(Y80:AJ80)</f>
        <v>0</v>
      </c>
      <c r="AL80" s="515">
        <f>X80+AK80</f>
        <v>144000000</v>
      </c>
      <c r="AM80" s="513" t="str">
        <f>IF(ABS(AL80-'02. Equipos y Software'!$H$25)&lt;1,"OK","ERROR")</f>
        <v>OK</v>
      </c>
    </row>
    <row r="81">
      <c r="A81" s="513" t="str">
        <f>IFERROR(INDEX($B$139:$B$160,MATCH($B81,$A$139:$A$160,0)),"")</f>
        <v>OE2</v>
      </c>
      <c r="B81" s="513" t="str">
        <f>'FC1. Perfil de pagos'!AQ51</f>
        <v>A2.6</v>
      </c>
      <c r="C81" s="514" t="str">
        <f>IFERROR(INDEX($C$139:$C$160,MATCH($B81,$A$139:$A$160,0)),"")</f>
        <v>Dotar el laboratorio y montar la cadena de modelación</v>
      </c>
      <c r="D81" s="513">
        <f>IFERROR(INDEX($D$139:$D$160,MATCH($B81,$A$139:$A$160,0)),"")</f>
        <v>5</v>
      </c>
      <c r="E81" s="513" t="inlineStr">
        <is>
          <t>Equipos y software</t>
        </is>
      </c>
      <c r="F81" s="514" t="str">
        <f>'FC1. Perfil de pagos'!D51</f>
        <v>Licencias de software de modelación urbana, de dispersión y SIG</v>
      </c>
      <c r="G81" s="513">
        <f>I81-H81+1</f>
        <v>11</v>
      </c>
      <c r="H81" s="513">
        <f>'FC1. Perfil de pagos'!AR51</f>
        <v>7</v>
      </c>
      <c r="I81" s="513">
        <f>'FC1. Perfil de pagos'!AS51</f>
        <v>17</v>
      </c>
      <c r="J81" s="515">
        <f>X81</f>
        <v>30000000</v>
      </c>
      <c r="K81" s="515">
        <f>AK81</f>
        <v>25000000</v>
      </c>
      <c r="L81" s="515">
        <f>'FC1. Perfil de pagos'!H185</f>
        <v>0</v>
      </c>
      <c r="M81" s="515">
        <f>'FC1. Perfil de pagos'!I185</f>
        <v>0</v>
      </c>
      <c r="N81" s="515">
        <f>'FC1. Perfil de pagos'!J185</f>
        <v>0</v>
      </c>
      <c r="O81" s="515">
        <f>'FC1. Perfil de pagos'!K185</f>
        <v>0</v>
      </c>
      <c r="P81" s="515">
        <f>'FC1. Perfil de pagos'!L185</f>
        <v>0</v>
      </c>
      <c r="Q81" s="515">
        <f>'FC1. Perfil de pagos'!M185</f>
        <v>0</v>
      </c>
      <c r="R81" s="515">
        <f>'FC1. Perfil de pagos'!N185</f>
        <v>5000000</v>
      </c>
      <c r="S81" s="515">
        <f>'FC1. Perfil de pagos'!O185</f>
        <v>5000000</v>
      </c>
      <c r="T81" s="515">
        <f>'FC1. Perfil de pagos'!P185</f>
        <v>5000000</v>
      </c>
      <c r="U81" s="515">
        <f>'FC1. Perfil de pagos'!Q185</f>
        <v>5000000</v>
      </c>
      <c r="V81" s="515">
        <f>'FC1. Perfil de pagos'!R185</f>
        <v>5000000</v>
      </c>
      <c r="W81" s="515">
        <f>'FC1. Perfil de pagos'!S185</f>
        <v>5000000</v>
      </c>
      <c r="X81" s="515">
        <f>SUM(L81:W81)</f>
        <v>30000000</v>
      </c>
      <c r="Y81" s="515">
        <f>'FC1. Perfil de pagos'!T185</f>
        <v>5000000</v>
      </c>
      <c r="Z81" s="515">
        <f>'FC1. Perfil de pagos'!U185</f>
        <v>5000000</v>
      </c>
      <c r="AA81" s="515">
        <f>'FC1. Perfil de pagos'!V185</f>
        <v>5000000</v>
      </c>
      <c r="AB81" s="515">
        <f>'FC1. Perfil de pagos'!W185</f>
        <v>5000000</v>
      </c>
      <c r="AC81" s="515">
        <f>'FC1. Perfil de pagos'!X185</f>
        <v>5000000</v>
      </c>
      <c r="AD81" s="515">
        <f>'FC1. Perfil de pagos'!Y185</f>
        <v>0</v>
      </c>
      <c r="AE81" s="515">
        <f>'FC1. Perfil de pagos'!Z185</f>
        <v>0</v>
      </c>
      <c r="AF81" s="515">
        <f>'FC1. Perfil de pagos'!AA185</f>
        <v>0</v>
      </c>
      <c r="AG81" s="515">
        <f>'FC1. Perfil de pagos'!AB185</f>
        <v>0</v>
      </c>
      <c r="AH81" s="515">
        <f>'FC1. Perfil de pagos'!AC185</f>
        <v>0</v>
      </c>
      <c r="AI81" s="515">
        <f>'FC1. Perfil de pagos'!AD185</f>
        <v>0</v>
      </c>
      <c r="AJ81" s="515">
        <f>'FC1. Perfil de pagos'!AE185</f>
        <v>0</v>
      </c>
      <c r="AK81" s="515">
        <f>SUM(Y81:AJ81)</f>
        <v>25000000</v>
      </c>
      <c r="AL81" s="515">
        <f>X81+AK81</f>
        <v>55000000</v>
      </c>
      <c r="AM81" s="513" t="str">
        <f>IF(ABS(AL81-'02. Equipos y Software'!$H$26)&lt;1,"OK","ERROR")</f>
        <v>OK</v>
      </c>
    </row>
    <row r="82">
      <c r="A82" s="513" t="str">
        <f>IFERROR(INDEX($B$139:$B$160,MATCH($B82,$A$139:$A$160,0)),"")</f>
        <v>OE3</v>
      </c>
      <c r="B82" s="513" t="str">
        <f>'FC1. Perfil de pagos'!AQ14</f>
        <v>A3.1</v>
      </c>
      <c r="C82" s="514" t="str">
        <f>IFERROR(INDEX($C$139:$C$160,MATCH($B82,$A$139:$A$160,0)),"")</f>
        <v>Co-diseñar los umbrales y el protocolo de alerta con los consejos</v>
      </c>
      <c r="D82" s="513">
        <f>IFERROR(INDEX($D$139:$D$160,MATCH($B82,$A$139:$A$160,0)),"")</f>
        <v>7</v>
      </c>
      <c r="E82" s="513" t="inlineStr">
        <is>
          <t>Talento humano</t>
        </is>
      </c>
      <c r="F82" s="514" t="str">
        <f>'FC1. Perfil de pagos'!D14</f>
        <v>Coordinación de apropiación social</v>
      </c>
      <c r="G82" s="513">
        <f>I82-H82+1</f>
        <v>24</v>
      </c>
      <c r="H82" s="513">
        <f>'FC1. Perfil de pagos'!AR14</f>
        <v>1</v>
      </c>
      <c r="I82" s="513">
        <f>'FC1. Perfil de pagos'!AS14</f>
        <v>24</v>
      </c>
      <c r="J82" s="515">
        <f>X82</f>
        <v>86186547.5</v>
      </c>
      <c r="K82" s="515">
        <f>AK82</f>
        <v>86186547.5</v>
      </c>
      <c r="L82" s="515">
        <f>'FC1. Perfil de pagos'!H148</f>
        <v>7182212.29166667</v>
      </c>
      <c r="M82" s="515">
        <f>'FC1. Perfil de pagos'!I148</f>
        <v>7182212.29166667</v>
      </c>
      <c r="N82" s="515">
        <f>'FC1. Perfil de pagos'!J148</f>
        <v>7182212.29166667</v>
      </c>
      <c r="O82" s="515">
        <f>'FC1. Perfil de pagos'!K148</f>
        <v>7182212.29166667</v>
      </c>
      <c r="P82" s="515">
        <f>'FC1. Perfil de pagos'!L148</f>
        <v>7182212.29166667</v>
      </c>
      <c r="Q82" s="515">
        <f>'FC1. Perfil de pagos'!M148</f>
        <v>7182212.29166667</v>
      </c>
      <c r="R82" s="515">
        <f>'FC1. Perfil de pagos'!N148</f>
        <v>7182212.29166667</v>
      </c>
      <c r="S82" s="515">
        <f>'FC1. Perfil de pagos'!O148</f>
        <v>7182212.29166667</v>
      </c>
      <c r="T82" s="515">
        <f>'FC1. Perfil de pagos'!P148</f>
        <v>7182212.29166667</v>
      </c>
      <c r="U82" s="515">
        <f>'FC1. Perfil de pagos'!Q148</f>
        <v>7182212.29166667</v>
      </c>
      <c r="V82" s="515">
        <f>'FC1. Perfil de pagos'!R148</f>
        <v>7182212.29166667</v>
      </c>
      <c r="W82" s="515">
        <f>'FC1. Perfil de pagos'!S148</f>
        <v>7182212.29166667</v>
      </c>
      <c r="X82" s="515">
        <f>SUM(L82:W82)</f>
        <v>86186547.5</v>
      </c>
      <c r="Y82" s="515">
        <f>'FC1. Perfil de pagos'!T148</f>
        <v>7182212.29166667</v>
      </c>
      <c r="Z82" s="515">
        <f>'FC1. Perfil de pagos'!U148</f>
        <v>7182212.29166667</v>
      </c>
      <c r="AA82" s="515">
        <f>'FC1. Perfil de pagos'!V148</f>
        <v>7182212.29166667</v>
      </c>
      <c r="AB82" s="515">
        <f>'FC1. Perfil de pagos'!W148</f>
        <v>7182212.29166667</v>
      </c>
      <c r="AC82" s="515">
        <f>'FC1. Perfil de pagos'!X148</f>
        <v>7182212.29166667</v>
      </c>
      <c r="AD82" s="515">
        <f>'FC1. Perfil de pagos'!Y148</f>
        <v>7182212.29166667</v>
      </c>
      <c r="AE82" s="515">
        <f>'FC1. Perfil de pagos'!Z148</f>
        <v>7182212.29166667</v>
      </c>
      <c r="AF82" s="515">
        <f>'FC1. Perfil de pagos'!AA148</f>
        <v>7182212.29166667</v>
      </c>
      <c r="AG82" s="515">
        <f>'FC1. Perfil de pagos'!AB148</f>
        <v>7182212.29166667</v>
      </c>
      <c r="AH82" s="515">
        <f>'FC1. Perfil de pagos'!AC148</f>
        <v>7182212.29166667</v>
      </c>
      <c r="AI82" s="515">
        <f>'FC1. Perfil de pagos'!AD148</f>
        <v>7182212.29166667</v>
      </c>
      <c r="AJ82" s="515">
        <f>'FC1. Perfil de pagos'!AE148</f>
        <v>7182212.29166667</v>
      </c>
      <c r="AK82" s="515">
        <f>SUM(Y82:AJ82)</f>
        <v>86186547.5</v>
      </c>
      <c r="AL82" s="515">
        <f>X82+AK82</f>
        <v>172373095</v>
      </c>
      <c r="AM82" s="513" t="str">
        <f>IF(ABS(AL82-'01. Talento Humano'!$J$16)&lt;1,"OK","ERROR")</f>
        <v>OK</v>
      </c>
    </row>
    <row r="83">
      <c r="A83" s="513" t="str">
        <f>IFERROR(INDEX($B$139:$B$160,MATCH($B83,$A$139:$A$160,0)),"")</f>
        <v>OE3</v>
      </c>
      <c r="B83" s="513" t="str">
        <f>'FC1. Perfil de pagos'!AQ20</f>
        <v>A3.1</v>
      </c>
      <c r="C83" s="514" t="str">
        <f>IFERROR(INDEX($C$139:$C$160,MATCH($B83,$A$139:$A$160,0)),"")</f>
        <v>Co-diseñar los umbrales y el protocolo de alerta con los consejos</v>
      </c>
      <c r="D83" s="513">
        <f>IFERROR(INDEX($D$139:$D$160,MATCH($B83,$A$139:$A$160,0)),"")</f>
        <v>7</v>
      </c>
      <c r="E83" s="513" t="inlineStr">
        <is>
          <t>Talento humano</t>
        </is>
      </c>
      <c r="F83" s="514" t="str">
        <f>'FC1. Perfil de pagos'!D20</f>
        <v>Profesionales de apropiación social</v>
      </c>
      <c r="G83" s="513">
        <f>I83-H83+1</f>
        <v>24</v>
      </c>
      <c r="H83" s="513">
        <f>'FC1. Perfil de pagos'!AR20</f>
        <v>1</v>
      </c>
      <c r="I83" s="513">
        <f>'FC1. Perfil de pagos'!AS20</f>
        <v>24</v>
      </c>
      <c r="J83" s="515">
        <f>X83</f>
        <v>172373095.5</v>
      </c>
      <c r="K83" s="515">
        <f>AK83</f>
        <v>172373095.5</v>
      </c>
      <c r="L83" s="515">
        <f>'FC1. Perfil de pagos'!H154</f>
        <v>14364424.625</v>
      </c>
      <c r="M83" s="515">
        <f>'FC1. Perfil de pagos'!I154</f>
        <v>14364424.625</v>
      </c>
      <c r="N83" s="515">
        <f>'FC1. Perfil de pagos'!J154</f>
        <v>14364424.625</v>
      </c>
      <c r="O83" s="515">
        <f>'FC1. Perfil de pagos'!K154</f>
        <v>14364424.625</v>
      </c>
      <c r="P83" s="515">
        <f>'FC1. Perfil de pagos'!L154</f>
        <v>14364424.625</v>
      </c>
      <c r="Q83" s="515">
        <f>'FC1. Perfil de pagos'!M154</f>
        <v>14364424.625</v>
      </c>
      <c r="R83" s="515">
        <f>'FC1. Perfil de pagos'!N154</f>
        <v>14364424.625</v>
      </c>
      <c r="S83" s="515">
        <f>'FC1. Perfil de pagos'!O154</f>
        <v>14364424.625</v>
      </c>
      <c r="T83" s="515">
        <f>'FC1. Perfil de pagos'!P154</f>
        <v>14364424.625</v>
      </c>
      <c r="U83" s="515">
        <f>'FC1. Perfil de pagos'!Q154</f>
        <v>14364424.625</v>
      </c>
      <c r="V83" s="515">
        <f>'FC1. Perfil de pagos'!R154</f>
        <v>14364424.625</v>
      </c>
      <c r="W83" s="515">
        <f>'FC1. Perfil de pagos'!S154</f>
        <v>14364424.625</v>
      </c>
      <c r="X83" s="515">
        <f>SUM(L83:W83)</f>
        <v>172373095.5</v>
      </c>
      <c r="Y83" s="515">
        <f>'FC1. Perfil de pagos'!T154</f>
        <v>14364424.625</v>
      </c>
      <c r="Z83" s="515">
        <f>'FC1. Perfil de pagos'!U154</f>
        <v>14364424.625</v>
      </c>
      <c r="AA83" s="515">
        <f>'FC1. Perfil de pagos'!V154</f>
        <v>14364424.625</v>
      </c>
      <c r="AB83" s="515">
        <f>'FC1. Perfil de pagos'!W154</f>
        <v>14364424.625</v>
      </c>
      <c r="AC83" s="515">
        <f>'FC1. Perfil de pagos'!X154</f>
        <v>14364424.625</v>
      </c>
      <c r="AD83" s="515">
        <f>'FC1. Perfil de pagos'!Y154</f>
        <v>14364424.625</v>
      </c>
      <c r="AE83" s="515">
        <f>'FC1. Perfil de pagos'!Z154</f>
        <v>14364424.625</v>
      </c>
      <c r="AF83" s="515">
        <f>'FC1. Perfil de pagos'!AA154</f>
        <v>14364424.625</v>
      </c>
      <c r="AG83" s="515">
        <f>'FC1. Perfil de pagos'!AB154</f>
        <v>14364424.625</v>
      </c>
      <c r="AH83" s="515">
        <f>'FC1. Perfil de pagos'!AC154</f>
        <v>14364424.625</v>
      </c>
      <c r="AI83" s="515">
        <f>'FC1. Perfil de pagos'!AD154</f>
        <v>14364424.625</v>
      </c>
      <c r="AJ83" s="515">
        <f>'FC1. Perfil de pagos'!AE154</f>
        <v>14364424.625</v>
      </c>
      <c r="AK83" s="515">
        <f>SUM(Y83:AJ83)</f>
        <v>172373095.5</v>
      </c>
      <c r="AL83" s="515">
        <f>X83+AK83</f>
        <v>344746191</v>
      </c>
      <c r="AM83" s="513" t="str">
        <f>IF(ABS(AL83-'01. Talento Humano'!$J$22)&lt;1,"OK","ERROR")</f>
        <v>OK</v>
      </c>
    </row>
    <row r="84">
      <c r="A84" s="513" t="str">
        <f>IFERROR(INDEX($B$139:$B$160,MATCH($B84,$A$139:$A$160,0)),"")</f>
        <v>OE3</v>
      </c>
      <c r="B84" s="513" t="str">
        <f>'FC1. Perfil de pagos'!AQ22</f>
        <v>A3.1</v>
      </c>
      <c r="C84" s="514" t="str">
        <f>IFERROR(INDEX($C$139:$C$160,MATCH($B84,$A$139:$A$160,0)),"")</f>
        <v>Co-diseñar los umbrales y el protocolo de alerta con los consejos</v>
      </c>
      <c r="D84" s="513">
        <f>IFERROR(INDEX($D$139:$D$160,MATCH($B84,$A$139:$A$160,0)),"")</f>
        <v>7</v>
      </c>
      <c r="E84" s="513" t="inlineStr">
        <is>
          <t>Talento humano</t>
        </is>
      </c>
      <c r="F84" s="514" t="str">
        <f>'FC1. Perfil de pagos'!D22</f>
        <v>Profesional en calidad del aire y salud ambiental</v>
      </c>
      <c r="G84" s="513">
        <f>I84-H84+1</f>
        <v>24</v>
      </c>
      <c r="H84" s="513">
        <f>'FC1. Perfil de pagos'!AR22</f>
        <v>1</v>
      </c>
      <c r="I84" s="513">
        <f>'FC1. Perfil de pagos'!AS22</f>
        <v>24</v>
      </c>
      <c r="J84" s="515">
        <f>X84</f>
        <v>123893165.5</v>
      </c>
      <c r="K84" s="515">
        <f>AK84</f>
        <v>123893165.5</v>
      </c>
      <c r="L84" s="515">
        <f>'FC1. Perfil de pagos'!H156</f>
        <v>10324430.4583333</v>
      </c>
      <c r="M84" s="515">
        <f>'FC1. Perfil de pagos'!I156</f>
        <v>10324430.4583333</v>
      </c>
      <c r="N84" s="515">
        <f>'FC1. Perfil de pagos'!J156</f>
        <v>10324430.4583333</v>
      </c>
      <c r="O84" s="515">
        <f>'FC1. Perfil de pagos'!K156</f>
        <v>10324430.4583333</v>
      </c>
      <c r="P84" s="515">
        <f>'FC1. Perfil de pagos'!L156</f>
        <v>10324430.4583333</v>
      </c>
      <c r="Q84" s="515">
        <f>'FC1. Perfil de pagos'!M156</f>
        <v>10324430.4583333</v>
      </c>
      <c r="R84" s="515">
        <f>'FC1. Perfil de pagos'!N156</f>
        <v>10324430.4583333</v>
      </c>
      <c r="S84" s="515">
        <f>'FC1. Perfil de pagos'!O156</f>
        <v>10324430.4583333</v>
      </c>
      <c r="T84" s="515">
        <f>'FC1. Perfil de pagos'!P156</f>
        <v>10324430.4583333</v>
      </c>
      <c r="U84" s="515">
        <f>'FC1. Perfil de pagos'!Q156</f>
        <v>10324430.4583333</v>
      </c>
      <c r="V84" s="515">
        <f>'FC1. Perfil de pagos'!R156</f>
        <v>10324430.4583333</v>
      </c>
      <c r="W84" s="515">
        <f>'FC1. Perfil de pagos'!S156</f>
        <v>10324430.4583333</v>
      </c>
      <c r="X84" s="515">
        <f>SUM(L84:W84)</f>
        <v>123893165.5</v>
      </c>
      <c r="Y84" s="515">
        <f>'FC1. Perfil de pagos'!T156</f>
        <v>10324430.4583333</v>
      </c>
      <c r="Z84" s="515">
        <f>'FC1. Perfil de pagos'!U156</f>
        <v>10324430.4583333</v>
      </c>
      <c r="AA84" s="515">
        <f>'FC1. Perfil de pagos'!V156</f>
        <v>10324430.4583333</v>
      </c>
      <c r="AB84" s="515">
        <f>'FC1. Perfil de pagos'!W156</f>
        <v>10324430.4583333</v>
      </c>
      <c r="AC84" s="515">
        <f>'FC1. Perfil de pagos'!X156</f>
        <v>10324430.4583333</v>
      </c>
      <c r="AD84" s="515">
        <f>'FC1. Perfil de pagos'!Y156</f>
        <v>10324430.4583333</v>
      </c>
      <c r="AE84" s="515">
        <f>'FC1. Perfil de pagos'!Z156</f>
        <v>10324430.4583333</v>
      </c>
      <c r="AF84" s="515">
        <f>'FC1. Perfil de pagos'!AA156</f>
        <v>10324430.4583333</v>
      </c>
      <c r="AG84" s="515">
        <f>'FC1. Perfil de pagos'!AB156</f>
        <v>10324430.4583333</v>
      </c>
      <c r="AH84" s="515">
        <f>'FC1. Perfil de pagos'!AC156</f>
        <v>10324430.4583333</v>
      </c>
      <c r="AI84" s="515">
        <f>'FC1. Perfil de pagos'!AD156</f>
        <v>10324430.4583333</v>
      </c>
      <c r="AJ84" s="515">
        <f>'FC1. Perfil de pagos'!AE156</f>
        <v>10324430.4583333</v>
      </c>
      <c r="AK84" s="515">
        <f>SUM(Y84:AJ84)</f>
        <v>123893165.5</v>
      </c>
      <c r="AL84" s="515">
        <f>X84+AK84</f>
        <v>247786331</v>
      </c>
      <c r="AM84" s="513" t="str">
        <f>IF(ABS(AL84-'01. Talento Humano'!$J$24)&lt;1,"OK","ERROR")</f>
        <v>OK</v>
      </c>
    </row>
    <row r="85">
      <c r="A85" s="513" t="str">
        <f>IFERROR(INDEX($B$139:$B$160,MATCH($B85,$A$139:$A$160,0)),"")</f>
        <v>OE3</v>
      </c>
      <c r="B85" s="513" t="str">
        <f>'FC1. Perfil de pagos'!AQ23</f>
        <v>A3.1</v>
      </c>
      <c r="C85" s="514" t="str">
        <f>IFERROR(INDEX($C$139:$C$160,MATCH($B85,$A$139:$A$160,0)),"")</f>
        <v>Co-diseñar los umbrales y el protocolo de alerta con los consejos</v>
      </c>
      <c r="D85" s="513">
        <f>IFERROR(INDEX($D$139:$D$160,MATCH($B85,$A$139:$A$160,0)),"")</f>
        <v>7</v>
      </c>
      <c r="E85" s="513" t="inlineStr">
        <is>
          <t>Talento humano</t>
        </is>
      </c>
      <c r="F85" s="514" t="str">
        <f>'FC1. Perfil de pagos'!D23</f>
        <v>Profesional de convenios y custodia</v>
      </c>
      <c r="G85" s="513">
        <f>I85-H85+1</f>
        <v>24</v>
      </c>
      <c r="H85" s="513">
        <f>'FC1. Perfil de pagos'!AR23</f>
        <v>1</v>
      </c>
      <c r="I85" s="513">
        <f>'FC1. Perfil de pagos'!AS23</f>
        <v>24</v>
      </c>
      <c r="J85" s="515">
        <f>X85</f>
        <v>86186547.5</v>
      </c>
      <c r="K85" s="515">
        <f>AK85</f>
        <v>86186547.5</v>
      </c>
      <c r="L85" s="515">
        <f>'FC1. Perfil de pagos'!H157</f>
        <v>7182212.29166667</v>
      </c>
      <c r="M85" s="515">
        <f>'FC1. Perfil de pagos'!I157</f>
        <v>7182212.29166667</v>
      </c>
      <c r="N85" s="515">
        <f>'FC1. Perfil de pagos'!J157</f>
        <v>7182212.29166667</v>
      </c>
      <c r="O85" s="515">
        <f>'FC1. Perfil de pagos'!K157</f>
        <v>7182212.29166667</v>
      </c>
      <c r="P85" s="515">
        <f>'FC1. Perfil de pagos'!L157</f>
        <v>7182212.29166667</v>
      </c>
      <c r="Q85" s="515">
        <f>'FC1. Perfil de pagos'!M157</f>
        <v>7182212.29166667</v>
      </c>
      <c r="R85" s="515">
        <f>'FC1. Perfil de pagos'!N157</f>
        <v>7182212.29166667</v>
      </c>
      <c r="S85" s="515">
        <f>'FC1. Perfil de pagos'!O157</f>
        <v>7182212.29166667</v>
      </c>
      <c r="T85" s="515">
        <f>'FC1. Perfil de pagos'!P157</f>
        <v>7182212.29166667</v>
      </c>
      <c r="U85" s="515">
        <f>'FC1. Perfil de pagos'!Q157</f>
        <v>7182212.29166667</v>
      </c>
      <c r="V85" s="515">
        <f>'FC1. Perfil de pagos'!R157</f>
        <v>7182212.29166667</v>
      </c>
      <c r="W85" s="515">
        <f>'FC1. Perfil de pagos'!S157</f>
        <v>7182212.29166667</v>
      </c>
      <c r="X85" s="515">
        <f>SUM(L85:W85)</f>
        <v>86186547.5</v>
      </c>
      <c r="Y85" s="515">
        <f>'FC1. Perfil de pagos'!T157</f>
        <v>7182212.29166667</v>
      </c>
      <c r="Z85" s="515">
        <f>'FC1. Perfil de pagos'!U157</f>
        <v>7182212.29166667</v>
      </c>
      <c r="AA85" s="515">
        <f>'FC1. Perfil de pagos'!V157</f>
        <v>7182212.29166667</v>
      </c>
      <c r="AB85" s="515">
        <f>'FC1. Perfil de pagos'!W157</f>
        <v>7182212.29166667</v>
      </c>
      <c r="AC85" s="515">
        <f>'FC1. Perfil de pagos'!X157</f>
        <v>7182212.29166667</v>
      </c>
      <c r="AD85" s="515">
        <f>'FC1. Perfil de pagos'!Y157</f>
        <v>7182212.29166667</v>
      </c>
      <c r="AE85" s="515">
        <f>'FC1. Perfil de pagos'!Z157</f>
        <v>7182212.29166667</v>
      </c>
      <c r="AF85" s="515">
        <f>'FC1. Perfil de pagos'!AA157</f>
        <v>7182212.29166667</v>
      </c>
      <c r="AG85" s="515">
        <f>'FC1. Perfil de pagos'!AB157</f>
        <v>7182212.29166667</v>
      </c>
      <c r="AH85" s="515">
        <f>'FC1. Perfil de pagos'!AC157</f>
        <v>7182212.29166667</v>
      </c>
      <c r="AI85" s="515">
        <f>'FC1. Perfil de pagos'!AD157</f>
        <v>7182212.29166667</v>
      </c>
      <c r="AJ85" s="515">
        <f>'FC1. Perfil de pagos'!AE157</f>
        <v>7182212.29166667</v>
      </c>
      <c r="AK85" s="515">
        <f>SUM(Y85:AJ85)</f>
        <v>86186547.5</v>
      </c>
      <c r="AL85" s="515">
        <f>X85+AK85</f>
        <v>172373095</v>
      </c>
      <c r="AM85" s="513" t="str">
        <f>IF(ABS(AL85-'01. Talento Humano'!$J$25)&lt;1,"OK","ERROR")</f>
        <v>OK</v>
      </c>
    </row>
    <row r="86">
      <c r="A86" s="513" t="str">
        <f>IFERROR(INDEX($B$139:$B$160,MATCH($B86,$A$139:$A$160,0)),"")</f>
        <v>OE3</v>
      </c>
      <c r="B86" s="513" t="str">
        <f>'FC1. Perfil de pagos'!AQ29</f>
        <v>A3.1</v>
      </c>
      <c r="C86" s="514" t="str">
        <f>IFERROR(INDEX($C$139:$C$160,MATCH($B86,$A$139:$A$160,0)),"")</f>
        <v>Co-diseñar los umbrales y el protocolo de alerta con los consejos</v>
      </c>
      <c r="D86" s="513">
        <f>IFERROR(INDEX($D$139:$D$160,MATCH($B86,$A$139:$A$160,0)),"")</f>
        <v>7</v>
      </c>
      <c r="E86" s="513" t="inlineStr">
        <is>
          <t>Talento humano</t>
        </is>
      </c>
      <c r="F86" s="514" t="str">
        <f>'FC1. Perfil de pagos'!D29</f>
        <v>Coinvestigadores de ambiente y ciencias sociales (20 %) — aporte de la entidad proponente</v>
      </c>
      <c r="G86" s="513">
        <f>I86-H86+1</f>
        <v>22</v>
      </c>
      <c r="H86" s="513">
        <f>'FC1. Perfil de pagos'!AR29</f>
        <v>3</v>
      </c>
      <c r="I86" s="513">
        <f>'FC1. Perfil de pagos'!AS29</f>
        <v>24</v>
      </c>
      <c r="J86" s="515">
        <f>X86</f>
        <v>90909090.9090909</v>
      </c>
      <c r="K86" s="515">
        <f>AK86</f>
        <v>109090909.090909</v>
      </c>
      <c r="L86" s="515">
        <f>'FC1. Perfil de pagos'!H163</f>
        <v>0</v>
      </c>
      <c r="M86" s="515">
        <f>'FC1. Perfil de pagos'!I163</f>
        <v>0</v>
      </c>
      <c r="N86" s="515">
        <f>'FC1. Perfil de pagos'!J163</f>
        <v>9090909.09090909</v>
      </c>
      <c r="O86" s="515">
        <f>'FC1. Perfil de pagos'!K163</f>
        <v>9090909.09090909</v>
      </c>
      <c r="P86" s="515">
        <f>'FC1. Perfil de pagos'!L163</f>
        <v>9090909.09090909</v>
      </c>
      <c r="Q86" s="515">
        <f>'FC1. Perfil de pagos'!M163</f>
        <v>9090909.09090909</v>
      </c>
      <c r="R86" s="515">
        <f>'FC1. Perfil de pagos'!N163</f>
        <v>9090909.09090909</v>
      </c>
      <c r="S86" s="515">
        <f>'FC1. Perfil de pagos'!O163</f>
        <v>9090909.09090909</v>
      </c>
      <c r="T86" s="515">
        <f>'FC1. Perfil de pagos'!P163</f>
        <v>9090909.09090909</v>
      </c>
      <c r="U86" s="515">
        <f>'FC1. Perfil de pagos'!Q163</f>
        <v>9090909.09090909</v>
      </c>
      <c r="V86" s="515">
        <f>'FC1. Perfil de pagos'!R163</f>
        <v>9090909.09090909</v>
      </c>
      <c r="W86" s="515">
        <f>'FC1. Perfil de pagos'!S163</f>
        <v>9090909.09090909</v>
      </c>
      <c r="X86" s="515">
        <f>SUM(L86:W86)</f>
        <v>90909090.9090909</v>
      </c>
      <c r="Y86" s="515">
        <f>'FC1. Perfil de pagos'!T163</f>
        <v>9090909.09090909</v>
      </c>
      <c r="Z86" s="515">
        <f>'FC1. Perfil de pagos'!U163</f>
        <v>9090909.09090909</v>
      </c>
      <c r="AA86" s="515">
        <f>'FC1. Perfil de pagos'!V163</f>
        <v>9090909.09090909</v>
      </c>
      <c r="AB86" s="515">
        <f>'FC1. Perfil de pagos'!W163</f>
        <v>9090909.09090909</v>
      </c>
      <c r="AC86" s="515">
        <f>'FC1. Perfil de pagos'!X163</f>
        <v>9090909.09090909</v>
      </c>
      <c r="AD86" s="515">
        <f>'FC1. Perfil de pagos'!Y163</f>
        <v>9090909.09090909</v>
      </c>
      <c r="AE86" s="515">
        <f>'FC1. Perfil de pagos'!Z163</f>
        <v>9090909.09090909</v>
      </c>
      <c r="AF86" s="515">
        <f>'FC1. Perfil de pagos'!AA163</f>
        <v>9090909.09090909</v>
      </c>
      <c r="AG86" s="515">
        <f>'FC1. Perfil de pagos'!AB163</f>
        <v>9090909.09090909</v>
      </c>
      <c r="AH86" s="515">
        <f>'FC1. Perfil de pagos'!AC163</f>
        <v>9090909.09090909</v>
      </c>
      <c r="AI86" s="515">
        <f>'FC1. Perfil de pagos'!AD163</f>
        <v>9090909.09090909</v>
      </c>
      <c r="AJ86" s="515">
        <f>'FC1. Perfil de pagos'!AE163</f>
        <v>9090909.09090909</v>
      </c>
      <c r="AK86" s="515">
        <f>SUM(Y86:AJ86)</f>
        <v>109090909.090909</v>
      </c>
      <c r="AL86" s="515">
        <f>X86+AK86</f>
        <v>200000000</v>
      </c>
      <c r="AM86" s="513" t="str">
        <f>IF(ABS(AL86-'01. Talento Humano'!$J$31)&lt;1,"OK","ERROR")</f>
        <v>OK</v>
      </c>
    </row>
    <row r="87">
      <c r="A87" s="513" t="str">
        <f>IFERROR(INDEX($B$139:$B$160,MATCH($B87,$A$139:$A$160,0)),"")</f>
        <v>OE3</v>
      </c>
      <c r="B87" s="513" t="str">
        <f>'FC1. Perfil de pagos'!AQ30</f>
        <v>A3.1</v>
      </c>
      <c r="C87" s="514" t="str">
        <f>IFERROR(INDEX($C$139:$C$160,MATCH($B87,$A$139:$A$160,0)),"")</f>
        <v>Co-diseñar los umbrales y el protocolo de alerta con los consejos</v>
      </c>
      <c r="D87" s="513">
        <f>IFERROR(INDEX($D$139:$D$160,MATCH($B87,$A$139:$A$160,0)),"")</f>
        <v>7</v>
      </c>
      <c r="E87" s="513" t="inlineStr">
        <is>
          <t>Talento humano</t>
        </is>
      </c>
      <c r="F87" s="514" t="str">
        <f>'FC1. Perfil de pagos'!D30</f>
        <v>Profesionales de gestión del riesgo y logística de acceso a sitios — aporte del municipio 1</v>
      </c>
      <c r="G87" s="513">
        <f>I87-H87+1</f>
        <v>22</v>
      </c>
      <c r="H87" s="513">
        <f>'FC1. Perfil de pagos'!AR30</f>
        <v>3</v>
      </c>
      <c r="I87" s="513">
        <f>'FC1. Perfil de pagos'!AS30</f>
        <v>24</v>
      </c>
      <c r="J87" s="515">
        <f>X87</f>
        <v>27272727.2727273</v>
      </c>
      <c r="K87" s="515">
        <f>AK87</f>
        <v>32727272.7272727</v>
      </c>
      <c r="L87" s="515">
        <f>'FC1. Perfil de pagos'!H164</f>
        <v>0</v>
      </c>
      <c r="M87" s="515">
        <f>'FC1. Perfil de pagos'!I164</f>
        <v>0</v>
      </c>
      <c r="N87" s="515">
        <f>'FC1. Perfil de pagos'!J164</f>
        <v>2727272.72727273</v>
      </c>
      <c r="O87" s="515">
        <f>'FC1. Perfil de pagos'!K164</f>
        <v>2727272.72727273</v>
      </c>
      <c r="P87" s="515">
        <f>'FC1. Perfil de pagos'!L164</f>
        <v>2727272.72727273</v>
      </c>
      <c r="Q87" s="515">
        <f>'FC1. Perfil de pagos'!M164</f>
        <v>2727272.72727273</v>
      </c>
      <c r="R87" s="515">
        <f>'FC1. Perfil de pagos'!N164</f>
        <v>2727272.72727273</v>
      </c>
      <c r="S87" s="515">
        <f>'FC1. Perfil de pagos'!O164</f>
        <v>2727272.72727273</v>
      </c>
      <c r="T87" s="515">
        <f>'FC1. Perfil de pagos'!P164</f>
        <v>2727272.72727273</v>
      </c>
      <c r="U87" s="515">
        <f>'FC1. Perfil de pagos'!Q164</f>
        <v>2727272.72727273</v>
      </c>
      <c r="V87" s="515">
        <f>'FC1. Perfil de pagos'!R164</f>
        <v>2727272.72727273</v>
      </c>
      <c r="W87" s="515">
        <f>'FC1. Perfil de pagos'!S164</f>
        <v>2727272.72727273</v>
      </c>
      <c r="X87" s="515">
        <f>SUM(L87:W87)</f>
        <v>27272727.2727273</v>
      </c>
      <c r="Y87" s="515">
        <f>'FC1. Perfil de pagos'!T164</f>
        <v>2727272.72727273</v>
      </c>
      <c r="Z87" s="515">
        <f>'FC1. Perfil de pagos'!U164</f>
        <v>2727272.72727273</v>
      </c>
      <c r="AA87" s="515">
        <f>'FC1. Perfil de pagos'!V164</f>
        <v>2727272.72727273</v>
      </c>
      <c r="AB87" s="515">
        <f>'FC1. Perfil de pagos'!W164</f>
        <v>2727272.72727273</v>
      </c>
      <c r="AC87" s="515">
        <f>'FC1. Perfil de pagos'!X164</f>
        <v>2727272.72727273</v>
      </c>
      <c r="AD87" s="515">
        <f>'FC1. Perfil de pagos'!Y164</f>
        <v>2727272.72727273</v>
      </c>
      <c r="AE87" s="515">
        <f>'FC1. Perfil de pagos'!Z164</f>
        <v>2727272.72727273</v>
      </c>
      <c r="AF87" s="515">
        <f>'FC1. Perfil de pagos'!AA164</f>
        <v>2727272.72727273</v>
      </c>
      <c r="AG87" s="515">
        <f>'FC1. Perfil de pagos'!AB164</f>
        <v>2727272.72727273</v>
      </c>
      <c r="AH87" s="515">
        <f>'FC1. Perfil de pagos'!AC164</f>
        <v>2727272.72727273</v>
      </c>
      <c r="AI87" s="515">
        <f>'FC1. Perfil de pagos'!AD164</f>
        <v>2727272.72727273</v>
      </c>
      <c r="AJ87" s="515">
        <f>'FC1. Perfil de pagos'!AE164</f>
        <v>2727272.72727273</v>
      </c>
      <c r="AK87" s="515">
        <f>SUM(Y87:AJ87)</f>
        <v>32727272.7272727</v>
      </c>
      <c r="AL87" s="515">
        <f>X87+AK87</f>
        <v>60000000</v>
      </c>
      <c r="AM87" s="513" t="str">
        <f>IF(ABS(AL87-'01. Talento Humano'!$J$32)&lt;1,"OK","ERROR")</f>
        <v>OK</v>
      </c>
    </row>
    <row r="88">
      <c r="A88" s="513" t="str">
        <f>IFERROR(INDEX($B$139:$B$160,MATCH($B88,$A$139:$A$160,0)),"")</f>
        <v>OE3</v>
      </c>
      <c r="B88" s="513" t="str">
        <f>'FC1. Perfil de pagos'!AQ31</f>
        <v>A3.1</v>
      </c>
      <c r="C88" s="514" t="str">
        <f>IFERROR(INDEX($C$139:$C$160,MATCH($B88,$A$139:$A$160,0)),"")</f>
        <v>Co-diseñar los umbrales y el protocolo de alerta con los consejos</v>
      </c>
      <c r="D88" s="513">
        <f>IFERROR(INDEX($D$139:$D$160,MATCH($B88,$A$139:$A$160,0)),"")</f>
        <v>7</v>
      </c>
      <c r="E88" s="513" t="inlineStr">
        <is>
          <t>Talento humano</t>
        </is>
      </c>
      <c r="F88" s="514" t="str">
        <f>'FC1. Perfil de pagos'!D31</f>
        <v>Profesionales de gestión del riesgo y logística de acceso a sitios — aporte del municipio 2</v>
      </c>
      <c r="G88" s="513">
        <f>I88-H88+1</f>
        <v>22</v>
      </c>
      <c r="H88" s="513">
        <f>'FC1. Perfil de pagos'!AR31</f>
        <v>3</v>
      </c>
      <c r="I88" s="513">
        <f>'FC1. Perfil de pagos'!AS31</f>
        <v>24</v>
      </c>
      <c r="J88" s="515">
        <f>X88</f>
        <v>27272727.2727273</v>
      </c>
      <c r="K88" s="515">
        <f>AK88</f>
        <v>32727272.7272727</v>
      </c>
      <c r="L88" s="515">
        <f>'FC1. Perfil de pagos'!H165</f>
        <v>0</v>
      </c>
      <c r="M88" s="515">
        <f>'FC1. Perfil de pagos'!I165</f>
        <v>0</v>
      </c>
      <c r="N88" s="515">
        <f>'FC1. Perfil de pagos'!J165</f>
        <v>2727272.72727273</v>
      </c>
      <c r="O88" s="515">
        <f>'FC1. Perfil de pagos'!K165</f>
        <v>2727272.72727273</v>
      </c>
      <c r="P88" s="515">
        <f>'FC1. Perfil de pagos'!L165</f>
        <v>2727272.72727273</v>
      </c>
      <c r="Q88" s="515">
        <f>'FC1. Perfil de pagos'!M165</f>
        <v>2727272.72727273</v>
      </c>
      <c r="R88" s="515">
        <f>'FC1. Perfil de pagos'!N165</f>
        <v>2727272.72727273</v>
      </c>
      <c r="S88" s="515">
        <f>'FC1. Perfil de pagos'!O165</f>
        <v>2727272.72727273</v>
      </c>
      <c r="T88" s="515">
        <f>'FC1. Perfil de pagos'!P165</f>
        <v>2727272.72727273</v>
      </c>
      <c r="U88" s="515">
        <f>'FC1. Perfil de pagos'!Q165</f>
        <v>2727272.72727273</v>
      </c>
      <c r="V88" s="515">
        <f>'FC1. Perfil de pagos'!R165</f>
        <v>2727272.72727273</v>
      </c>
      <c r="W88" s="515">
        <f>'FC1. Perfil de pagos'!S165</f>
        <v>2727272.72727273</v>
      </c>
      <c r="X88" s="515">
        <f>SUM(L88:W88)</f>
        <v>27272727.2727273</v>
      </c>
      <c r="Y88" s="515">
        <f>'FC1. Perfil de pagos'!T165</f>
        <v>2727272.72727273</v>
      </c>
      <c r="Z88" s="515">
        <f>'FC1. Perfil de pagos'!U165</f>
        <v>2727272.72727273</v>
      </c>
      <c r="AA88" s="515">
        <f>'FC1. Perfil de pagos'!V165</f>
        <v>2727272.72727273</v>
      </c>
      <c r="AB88" s="515">
        <f>'FC1. Perfil de pagos'!W165</f>
        <v>2727272.72727273</v>
      </c>
      <c r="AC88" s="515">
        <f>'FC1. Perfil de pagos'!X165</f>
        <v>2727272.72727273</v>
      </c>
      <c r="AD88" s="515">
        <f>'FC1. Perfil de pagos'!Y165</f>
        <v>2727272.72727273</v>
      </c>
      <c r="AE88" s="515">
        <f>'FC1. Perfil de pagos'!Z165</f>
        <v>2727272.72727273</v>
      </c>
      <c r="AF88" s="515">
        <f>'FC1. Perfil de pagos'!AA165</f>
        <v>2727272.72727273</v>
      </c>
      <c r="AG88" s="515">
        <f>'FC1. Perfil de pagos'!AB165</f>
        <v>2727272.72727273</v>
      </c>
      <c r="AH88" s="515">
        <f>'FC1. Perfil de pagos'!AC165</f>
        <v>2727272.72727273</v>
      </c>
      <c r="AI88" s="515">
        <f>'FC1. Perfil de pagos'!AD165</f>
        <v>2727272.72727273</v>
      </c>
      <c r="AJ88" s="515">
        <f>'FC1. Perfil de pagos'!AE165</f>
        <v>2727272.72727273</v>
      </c>
      <c r="AK88" s="515">
        <f>SUM(Y88:AJ88)</f>
        <v>32727272.7272727</v>
      </c>
      <c r="AL88" s="515">
        <f>X88+AK88</f>
        <v>60000000</v>
      </c>
      <c r="AM88" s="513" t="str">
        <f>IF(ABS(AL88-'01. Talento Humano'!$J$33)&lt;1,"OK","ERROR")</f>
        <v>OK</v>
      </c>
    </row>
    <row r="89">
      <c r="A89" s="513" t="str">
        <f>IFERROR(INDEX($B$139:$B$160,MATCH($B89,$A$139:$A$160,0)),"")</f>
        <v>OE3</v>
      </c>
      <c r="B89" s="513" t="str">
        <f>'FC1. Perfil de pagos'!AQ63</f>
        <v>A3.1</v>
      </c>
      <c r="C89" s="514" t="str">
        <f>IFERROR(INDEX($C$139:$C$160,MATCH($B89,$A$139:$A$160,0)),"")</f>
        <v>Co-diseñar los umbrales y el protocolo de alerta con los consejos</v>
      </c>
      <c r="D89" s="513">
        <f>IFERROR(INDEX($D$139:$D$160,MATCH($B89,$A$139:$A$160,0)),"")</f>
        <v>7</v>
      </c>
      <c r="E89" s="513" t="inlineStr">
        <is>
          <t>Capacitación y eventos</t>
        </is>
      </c>
      <c r="F89" s="514" t="str">
        <f>'FC1. Perfil de pagos'!D63</f>
        <v>Alimentación de laboratorios ciudadanos</v>
      </c>
      <c r="G89" s="513">
        <f>I89-H89+1</f>
        <v>7</v>
      </c>
      <c r="H89" s="513">
        <f>'FC1. Perfil de pagos'!AR63</f>
        <v>3</v>
      </c>
      <c r="I89" s="513">
        <f>'FC1. Perfil de pagos'!AS63</f>
        <v>9</v>
      </c>
      <c r="J89" s="515">
        <f>X89</f>
        <v>30000000</v>
      </c>
      <c r="K89" s="515">
        <f>AK89</f>
        <v>0</v>
      </c>
      <c r="L89" s="515">
        <f>'FC1. Perfil de pagos'!H197</f>
        <v>0</v>
      </c>
      <c r="M89" s="515">
        <f>'FC1. Perfil de pagos'!I197</f>
        <v>0</v>
      </c>
      <c r="N89" s="515">
        <f>'FC1. Perfil de pagos'!J197</f>
        <v>4285714.28571429</v>
      </c>
      <c r="O89" s="515">
        <f>'FC1. Perfil de pagos'!K197</f>
        <v>4285714.28571429</v>
      </c>
      <c r="P89" s="515">
        <f>'FC1. Perfil de pagos'!L197</f>
        <v>4285714.28571429</v>
      </c>
      <c r="Q89" s="515">
        <f>'FC1. Perfil de pagos'!M197</f>
        <v>4285714.28571429</v>
      </c>
      <c r="R89" s="515">
        <f>'FC1. Perfil de pagos'!N197</f>
        <v>4285714.28571429</v>
      </c>
      <c r="S89" s="515">
        <f>'FC1. Perfil de pagos'!O197</f>
        <v>4285714.28571429</v>
      </c>
      <c r="T89" s="515">
        <f>'FC1. Perfil de pagos'!P197</f>
        <v>4285714.28571429</v>
      </c>
      <c r="U89" s="515">
        <f>'FC1. Perfil de pagos'!Q197</f>
        <v>0</v>
      </c>
      <c r="V89" s="515">
        <f>'FC1. Perfil de pagos'!R197</f>
        <v>0</v>
      </c>
      <c r="W89" s="515">
        <f>'FC1. Perfil de pagos'!S197</f>
        <v>0</v>
      </c>
      <c r="X89" s="515">
        <f>SUM(L89:W89)</f>
        <v>30000000</v>
      </c>
      <c r="Y89" s="515">
        <f>'FC1. Perfil de pagos'!T197</f>
        <v>0</v>
      </c>
      <c r="Z89" s="515">
        <f>'FC1. Perfil de pagos'!U197</f>
        <v>0</v>
      </c>
      <c r="AA89" s="515">
        <f>'FC1. Perfil de pagos'!V197</f>
        <v>0</v>
      </c>
      <c r="AB89" s="515">
        <f>'FC1. Perfil de pagos'!W197</f>
        <v>0</v>
      </c>
      <c r="AC89" s="515">
        <f>'FC1. Perfil de pagos'!X197</f>
        <v>0</v>
      </c>
      <c r="AD89" s="515">
        <f>'FC1. Perfil de pagos'!Y197</f>
        <v>0</v>
      </c>
      <c r="AE89" s="515">
        <f>'FC1. Perfil de pagos'!Z197</f>
        <v>0</v>
      </c>
      <c r="AF89" s="515">
        <f>'FC1. Perfil de pagos'!AA197</f>
        <v>0</v>
      </c>
      <c r="AG89" s="515">
        <f>'FC1. Perfil de pagos'!AB197</f>
        <v>0</v>
      </c>
      <c r="AH89" s="515">
        <f>'FC1. Perfil de pagos'!AC197</f>
        <v>0</v>
      </c>
      <c r="AI89" s="515">
        <f>'FC1. Perfil de pagos'!AD197</f>
        <v>0</v>
      </c>
      <c r="AJ89" s="515">
        <f>'FC1. Perfil de pagos'!AE197</f>
        <v>0</v>
      </c>
      <c r="AK89" s="515">
        <f>SUM(Y89:AJ89)</f>
        <v>0</v>
      </c>
      <c r="AL89" s="515">
        <f>X89+AK89</f>
        <v>30000000</v>
      </c>
      <c r="AM89" s="513" t="str">
        <f>IF(ABS(AL89-'03. Capacitación Y Eventos'!$E$13)&lt;1,"OK","ERROR")</f>
        <v>OK</v>
      </c>
    </row>
    <row r="90">
      <c r="A90" s="513" t="str">
        <f>IFERROR(INDEX($B$139:$B$160,MATCH($B90,$A$139:$A$160,0)),"")</f>
        <v>OE3</v>
      </c>
      <c r="B90" s="513" t="str">
        <f>'FC1. Perfil de pagos'!AQ66</f>
        <v>A3.1</v>
      </c>
      <c r="C90" s="514" t="str">
        <f>IFERROR(INDEX($C$139:$C$160,MATCH($B90,$A$139:$A$160,0)),"")</f>
        <v>Co-diseñar los umbrales y el protocolo de alerta con los consejos</v>
      </c>
      <c r="D90" s="513">
        <f>IFERROR(INDEX($D$139:$D$160,MATCH($B90,$A$139:$A$160,0)),"")</f>
        <v>7</v>
      </c>
      <c r="E90" s="513" t="inlineStr">
        <is>
          <t>Capacitación y eventos</t>
        </is>
      </c>
      <c r="F90" s="514" t="str">
        <f>'FC1. Perfil de pagos'!D66</f>
        <v>Desplazamientos del equipo de apropiación social de Avanciencia a los talleres y jornadas</v>
      </c>
      <c r="G90" s="513">
        <f>I90-H90+1</f>
        <v>22</v>
      </c>
      <c r="H90" s="513">
        <f>'FC1. Perfil de pagos'!AR66</f>
        <v>3</v>
      </c>
      <c r="I90" s="513">
        <f>'FC1. Perfil de pagos'!AS66</f>
        <v>24</v>
      </c>
      <c r="J90" s="515">
        <f>X90</f>
        <v>53167459.0909091</v>
      </c>
      <c r="K90" s="515">
        <f>AK90</f>
        <v>63800950.9090909</v>
      </c>
      <c r="L90" s="515">
        <f>'FC1. Perfil de pagos'!H200</f>
        <v>0</v>
      </c>
      <c r="M90" s="515">
        <f>'FC1. Perfil de pagos'!I200</f>
        <v>0</v>
      </c>
      <c r="N90" s="515">
        <f>'FC1. Perfil de pagos'!J200</f>
        <v>5316745.90909091</v>
      </c>
      <c r="O90" s="515">
        <f>'FC1. Perfil de pagos'!K200</f>
        <v>5316745.90909091</v>
      </c>
      <c r="P90" s="515">
        <f>'FC1. Perfil de pagos'!L200</f>
        <v>5316745.90909091</v>
      </c>
      <c r="Q90" s="515">
        <f>'FC1. Perfil de pagos'!M200</f>
        <v>5316745.90909091</v>
      </c>
      <c r="R90" s="515">
        <f>'FC1. Perfil de pagos'!N200</f>
        <v>5316745.90909091</v>
      </c>
      <c r="S90" s="515">
        <f>'FC1. Perfil de pagos'!O200</f>
        <v>5316745.90909091</v>
      </c>
      <c r="T90" s="515">
        <f>'FC1. Perfil de pagos'!P200</f>
        <v>5316745.90909091</v>
      </c>
      <c r="U90" s="515">
        <f>'FC1. Perfil de pagos'!Q200</f>
        <v>5316745.90909091</v>
      </c>
      <c r="V90" s="515">
        <f>'FC1. Perfil de pagos'!R200</f>
        <v>5316745.90909091</v>
      </c>
      <c r="W90" s="515">
        <f>'FC1. Perfil de pagos'!S200</f>
        <v>5316745.90909091</v>
      </c>
      <c r="X90" s="515">
        <f>SUM(L90:W90)</f>
        <v>53167459.0909091</v>
      </c>
      <c r="Y90" s="515">
        <f>'FC1. Perfil de pagos'!T200</f>
        <v>5316745.90909091</v>
      </c>
      <c r="Z90" s="515">
        <f>'FC1. Perfil de pagos'!U200</f>
        <v>5316745.90909091</v>
      </c>
      <c r="AA90" s="515">
        <f>'FC1. Perfil de pagos'!V200</f>
        <v>5316745.90909091</v>
      </c>
      <c r="AB90" s="515">
        <f>'FC1. Perfil de pagos'!W200</f>
        <v>5316745.90909091</v>
      </c>
      <c r="AC90" s="515">
        <f>'FC1. Perfil de pagos'!X200</f>
        <v>5316745.90909091</v>
      </c>
      <c r="AD90" s="515">
        <f>'FC1. Perfil de pagos'!Y200</f>
        <v>5316745.90909091</v>
      </c>
      <c r="AE90" s="515">
        <f>'FC1. Perfil de pagos'!Z200</f>
        <v>5316745.90909091</v>
      </c>
      <c r="AF90" s="515">
        <f>'FC1. Perfil de pagos'!AA200</f>
        <v>5316745.90909091</v>
      </c>
      <c r="AG90" s="515">
        <f>'FC1. Perfil de pagos'!AB200</f>
        <v>5316745.90909091</v>
      </c>
      <c r="AH90" s="515">
        <f>'FC1. Perfil de pagos'!AC200</f>
        <v>5316745.90909091</v>
      </c>
      <c r="AI90" s="515">
        <f>'FC1. Perfil de pagos'!AD200</f>
        <v>5316745.90909091</v>
      </c>
      <c r="AJ90" s="515">
        <f>'FC1. Perfil de pagos'!AE200</f>
        <v>5316745.90909091</v>
      </c>
      <c r="AK90" s="515">
        <f>SUM(Y90:AJ90)</f>
        <v>63800950.9090909</v>
      </c>
      <c r="AL90" s="515">
        <f>X90+AK90</f>
        <v>116968410</v>
      </c>
      <c r="AM90" s="513" t="str">
        <f>IF(ABS(AL90-'03. Capacitación Y Eventos'!$E$16)&lt;1,"OK","ERROR")</f>
        <v>OK</v>
      </c>
    </row>
    <row r="91">
      <c r="A91" s="513" t="str">
        <f>IFERROR(INDEX($B$139:$B$160,MATCH($B91,$A$139:$A$160,0)),"")</f>
        <v>OE3</v>
      </c>
      <c r="B91" s="513" t="str">
        <f>'FC1. Perfil de pagos'!AQ87</f>
        <v>A3.1</v>
      </c>
      <c r="C91" s="514" t="str">
        <f>IFERROR(INDEX($C$139:$C$160,MATCH($B91,$A$139:$A$160,0)),"")</f>
        <v>Co-diseñar los umbrales y el protocolo de alerta con los consejos</v>
      </c>
      <c r="D91" s="513">
        <f>IFERROR(INDEX($D$139:$D$160,MATCH($B91,$A$139:$A$160,0)),"")</f>
        <v>7</v>
      </c>
      <c r="E91" s="513" t="inlineStr">
        <is>
          <t>Servicios tecnológicos y pruebas</t>
        </is>
      </c>
      <c r="F91" s="514" t="str">
        <f>'FC1. Perfil de pagos'!D87</f>
        <v>Plataforma geoespacial del índice de polvo (servicio contratado) · Diseñador UX/UI del tablero para consejos de gestión del riesgo y ciudadanía</v>
      </c>
      <c r="G91" s="513">
        <f>I91-H91+1</f>
        <v>19</v>
      </c>
      <c r="H91" s="513">
        <f>'FC1. Perfil de pagos'!AR87</f>
        <v>4</v>
      </c>
      <c r="I91" s="513">
        <f>'FC1. Perfil de pagos'!AS87</f>
        <v>22</v>
      </c>
      <c r="J91" s="515">
        <f>X91</f>
        <v>17262828.9473684</v>
      </c>
      <c r="K91" s="515">
        <f>AK91</f>
        <v>19180921.0526316</v>
      </c>
      <c r="L91" s="515">
        <f>'FC1. Perfil de pagos'!H221</f>
        <v>0</v>
      </c>
      <c r="M91" s="515">
        <f>'FC1. Perfil de pagos'!I221</f>
        <v>0</v>
      </c>
      <c r="N91" s="515">
        <f>'FC1. Perfil de pagos'!J221</f>
        <v>0</v>
      </c>
      <c r="O91" s="515">
        <f>'FC1. Perfil de pagos'!K221</f>
        <v>1918092.10526316</v>
      </c>
      <c r="P91" s="515">
        <f>'FC1. Perfil de pagos'!L221</f>
        <v>1918092.10526316</v>
      </c>
      <c r="Q91" s="515">
        <f>'FC1. Perfil de pagos'!M221</f>
        <v>1918092.10526316</v>
      </c>
      <c r="R91" s="515">
        <f>'FC1. Perfil de pagos'!N221</f>
        <v>1918092.10526316</v>
      </c>
      <c r="S91" s="515">
        <f>'FC1. Perfil de pagos'!O221</f>
        <v>1918092.10526316</v>
      </c>
      <c r="T91" s="515">
        <f>'FC1. Perfil de pagos'!P221</f>
        <v>1918092.10526316</v>
      </c>
      <c r="U91" s="515">
        <f>'FC1. Perfil de pagos'!Q221</f>
        <v>1918092.10526316</v>
      </c>
      <c r="V91" s="515">
        <f>'FC1. Perfil de pagos'!R221</f>
        <v>1918092.10526316</v>
      </c>
      <c r="W91" s="515">
        <f>'FC1. Perfil de pagos'!S221</f>
        <v>1918092.10526316</v>
      </c>
      <c r="X91" s="515">
        <f>SUM(L91:W91)</f>
        <v>17262828.9473684</v>
      </c>
      <c r="Y91" s="515">
        <f>'FC1. Perfil de pagos'!T221</f>
        <v>1918092.10526316</v>
      </c>
      <c r="Z91" s="515">
        <f>'FC1. Perfil de pagos'!U221</f>
        <v>1918092.10526316</v>
      </c>
      <c r="AA91" s="515">
        <f>'FC1. Perfil de pagos'!V221</f>
        <v>1918092.10526316</v>
      </c>
      <c r="AB91" s="515">
        <f>'FC1. Perfil de pagos'!W221</f>
        <v>1918092.10526316</v>
      </c>
      <c r="AC91" s="515">
        <f>'FC1. Perfil de pagos'!X221</f>
        <v>1918092.10526316</v>
      </c>
      <c r="AD91" s="515">
        <f>'FC1. Perfil de pagos'!Y221</f>
        <v>1918092.10526316</v>
      </c>
      <c r="AE91" s="515">
        <f>'FC1. Perfil de pagos'!Z221</f>
        <v>1918092.10526316</v>
      </c>
      <c r="AF91" s="515">
        <f>'FC1. Perfil de pagos'!AA221</f>
        <v>1918092.10526316</v>
      </c>
      <c r="AG91" s="515">
        <f>'FC1. Perfil de pagos'!AB221</f>
        <v>1918092.10526316</v>
      </c>
      <c r="AH91" s="515">
        <f>'FC1. Perfil de pagos'!AC221</f>
        <v>1918092.10526316</v>
      </c>
      <c r="AI91" s="515">
        <f>'FC1. Perfil de pagos'!AD221</f>
        <v>0</v>
      </c>
      <c r="AJ91" s="515">
        <f>'FC1. Perfil de pagos'!AE221</f>
        <v>0</v>
      </c>
      <c r="AK91" s="515">
        <f>SUM(Y91:AJ91)</f>
        <v>19180921.0526316</v>
      </c>
      <c r="AL91" s="515">
        <f>X91+AK91</f>
        <v>36443750</v>
      </c>
      <c r="AM91" s="513" t="str">
        <f>IF(ABS(AL91-'04. Servicios Tecnologicos'!$G$30)&lt;1,"OK","ERROR")</f>
        <v>OK</v>
      </c>
    </row>
    <row r="92">
      <c r="A92" s="513" t="str">
        <f>IFERROR(INDEX($B$139:$B$160,MATCH($B92,$A$139:$A$160,0)),"")</f>
        <v>OE3</v>
      </c>
      <c r="B92" s="513" t="str">
        <f>'FC1. Perfil de pagos'!AQ96</f>
        <v>A3.1</v>
      </c>
      <c r="C92" s="514" t="str">
        <f>IFERROR(INDEX($C$139:$C$160,MATCH($B92,$A$139:$A$160,0)),"")</f>
        <v>Co-diseñar los umbrales y el protocolo de alerta con los consejos</v>
      </c>
      <c r="D92" s="513">
        <f>IFERROR(INDEX($D$139:$D$160,MATCH($B92,$A$139:$A$160,0)),"")</f>
        <v>7</v>
      </c>
      <c r="E92" s="513" t="inlineStr">
        <is>
          <t>Materiales, insumos y documentación</t>
        </is>
      </c>
      <c r="F92" s="514" t="str">
        <f>'FC1. Perfil de pagos'!D96</f>
        <v>Kits de papelería para talleres de co-diseño</v>
      </c>
      <c r="G92" s="513">
        <f>I92-H92+1</f>
        <v>7</v>
      </c>
      <c r="H92" s="513">
        <f>'FC1. Perfil de pagos'!AR96</f>
        <v>3</v>
      </c>
      <c r="I92" s="513">
        <f>'FC1. Perfil de pagos'!AS96</f>
        <v>9</v>
      </c>
      <c r="J92" s="515">
        <f>X92</f>
        <v>30000000</v>
      </c>
      <c r="K92" s="515">
        <f>AK92</f>
        <v>0</v>
      </c>
      <c r="L92" s="515">
        <f>'FC1. Perfil de pagos'!H230</f>
        <v>0</v>
      </c>
      <c r="M92" s="515">
        <f>'FC1. Perfil de pagos'!I230</f>
        <v>0</v>
      </c>
      <c r="N92" s="515">
        <f>'FC1. Perfil de pagos'!J230</f>
        <v>4285714.28571429</v>
      </c>
      <c r="O92" s="515">
        <f>'FC1. Perfil de pagos'!K230</f>
        <v>4285714.28571429</v>
      </c>
      <c r="P92" s="515">
        <f>'FC1. Perfil de pagos'!L230</f>
        <v>4285714.28571429</v>
      </c>
      <c r="Q92" s="515">
        <f>'FC1. Perfil de pagos'!M230</f>
        <v>4285714.28571429</v>
      </c>
      <c r="R92" s="515">
        <f>'FC1. Perfil de pagos'!N230</f>
        <v>4285714.28571429</v>
      </c>
      <c r="S92" s="515">
        <f>'FC1. Perfil de pagos'!O230</f>
        <v>4285714.28571429</v>
      </c>
      <c r="T92" s="515">
        <f>'FC1. Perfil de pagos'!P230</f>
        <v>4285714.28571429</v>
      </c>
      <c r="U92" s="515">
        <f>'FC1. Perfil de pagos'!Q230</f>
        <v>0</v>
      </c>
      <c r="V92" s="515">
        <f>'FC1. Perfil de pagos'!R230</f>
        <v>0</v>
      </c>
      <c r="W92" s="515">
        <f>'FC1. Perfil de pagos'!S230</f>
        <v>0</v>
      </c>
      <c r="X92" s="515">
        <f>SUM(L92:W92)</f>
        <v>30000000</v>
      </c>
      <c r="Y92" s="515">
        <f>'FC1. Perfil de pagos'!T230</f>
        <v>0</v>
      </c>
      <c r="Z92" s="515">
        <f>'FC1. Perfil de pagos'!U230</f>
        <v>0</v>
      </c>
      <c r="AA92" s="515">
        <f>'FC1. Perfil de pagos'!V230</f>
        <v>0</v>
      </c>
      <c r="AB92" s="515">
        <f>'FC1. Perfil de pagos'!W230</f>
        <v>0</v>
      </c>
      <c r="AC92" s="515">
        <f>'FC1. Perfil de pagos'!X230</f>
        <v>0</v>
      </c>
      <c r="AD92" s="515">
        <f>'FC1. Perfil de pagos'!Y230</f>
        <v>0</v>
      </c>
      <c r="AE92" s="515">
        <f>'FC1. Perfil de pagos'!Z230</f>
        <v>0</v>
      </c>
      <c r="AF92" s="515">
        <f>'FC1. Perfil de pagos'!AA230</f>
        <v>0</v>
      </c>
      <c r="AG92" s="515">
        <f>'FC1. Perfil de pagos'!AB230</f>
        <v>0</v>
      </c>
      <c r="AH92" s="515">
        <f>'FC1. Perfil de pagos'!AC230</f>
        <v>0</v>
      </c>
      <c r="AI92" s="515">
        <f>'FC1. Perfil de pagos'!AD230</f>
        <v>0</v>
      </c>
      <c r="AJ92" s="515">
        <f>'FC1. Perfil de pagos'!AE230</f>
        <v>0</v>
      </c>
      <c r="AK92" s="515">
        <f>SUM(Y92:AJ92)</f>
        <v>0</v>
      </c>
      <c r="AL92" s="515">
        <f>X92+AK92</f>
        <v>30000000</v>
      </c>
      <c r="AM92" s="513" t="str">
        <f>IF(ABS(AL92-'05. Materiales, Insumos y Doc.'!$I$15)&lt;1,"OK","ERROR")</f>
        <v>OK</v>
      </c>
    </row>
    <row r="93">
      <c r="A93" s="513" t="str">
        <f>IFERROR(INDEX($B$139:$B$160,MATCH($B93,$A$139:$A$160,0)),"")</f>
        <v>OE3</v>
      </c>
      <c r="B93" s="513" t="str">
        <f>'FC1. Perfil de pagos'!AQ64</f>
        <v>A3.2</v>
      </c>
      <c r="C93" s="514" t="str">
        <f>IFERROR(INDEX($C$139:$C$160,MATCH($B93,$A$139:$A$160,0)),"")</f>
        <v>Poner en uso el tablero con los consejos</v>
      </c>
      <c r="D93" s="513">
        <f>IFERROR(INDEX($D$139:$D$160,MATCH($B93,$A$139:$A$160,0)),"")</f>
        <v>4</v>
      </c>
      <c r="E93" s="513" t="inlineStr">
        <is>
          <t>Capacitación y eventos</t>
        </is>
      </c>
      <c r="F93" s="514" t="str">
        <f>'FC1. Perfil de pagos'!D64</f>
        <v>Logística de ferias y laboratorios de apropiación</v>
      </c>
      <c r="G93" s="513">
        <f>I93-H93+1</f>
        <v>13</v>
      </c>
      <c r="H93" s="513">
        <f>'FC1. Perfil de pagos'!AR64</f>
        <v>12</v>
      </c>
      <c r="I93" s="513">
        <f>'FC1. Perfil de pagos'!AS64</f>
        <v>24</v>
      </c>
      <c r="J93" s="515">
        <f>X93</f>
        <v>5538461.53846154</v>
      </c>
      <c r="K93" s="515">
        <f>AK93</f>
        <v>66461538.4615385</v>
      </c>
      <c r="L93" s="515">
        <f>'FC1. Perfil de pagos'!H198</f>
        <v>0</v>
      </c>
      <c r="M93" s="515">
        <f>'FC1. Perfil de pagos'!I198</f>
        <v>0</v>
      </c>
      <c r="N93" s="515">
        <f>'FC1. Perfil de pagos'!J198</f>
        <v>0</v>
      </c>
      <c r="O93" s="515">
        <f>'FC1. Perfil de pagos'!K198</f>
        <v>0</v>
      </c>
      <c r="P93" s="515">
        <f>'FC1. Perfil de pagos'!L198</f>
        <v>0</v>
      </c>
      <c r="Q93" s="515">
        <f>'FC1. Perfil de pagos'!M198</f>
        <v>0</v>
      </c>
      <c r="R93" s="515">
        <f>'FC1. Perfil de pagos'!N198</f>
        <v>0</v>
      </c>
      <c r="S93" s="515">
        <f>'FC1. Perfil de pagos'!O198</f>
        <v>0</v>
      </c>
      <c r="T93" s="515">
        <f>'FC1. Perfil de pagos'!P198</f>
        <v>0</v>
      </c>
      <c r="U93" s="515">
        <f>'FC1. Perfil de pagos'!Q198</f>
        <v>0</v>
      </c>
      <c r="V93" s="515">
        <f>'FC1. Perfil de pagos'!R198</f>
        <v>0</v>
      </c>
      <c r="W93" s="515">
        <f>'FC1. Perfil de pagos'!S198</f>
        <v>5538461.53846154</v>
      </c>
      <c r="X93" s="515">
        <f>SUM(L93:W93)</f>
        <v>5538461.53846154</v>
      </c>
      <c r="Y93" s="515">
        <f>'FC1. Perfil de pagos'!T198</f>
        <v>5538461.53846154</v>
      </c>
      <c r="Z93" s="515">
        <f>'FC1. Perfil de pagos'!U198</f>
        <v>5538461.53846154</v>
      </c>
      <c r="AA93" s="515">
        <f>'FC1. Perfil de pagos'!V198</f>
        <v>5538461.53846154</v>
      </c>
      <c r="AB93" s="515">
        <f>'FC1. Perfil de pagos'!W198</f>
        <v>5538461.53846154</v>
      </c>
      <c r="AC93" s="515">
        <f>'FC1. Perfil de pagos'!X198</f>
        <v>5538461.53846154</v>
      </c>
      <c r="AD93" s="515">
        <f>'FC1. Perfil de pagos'!Y198</f>
        <v>5538461.53846154</v>
      </c>
      <c r="AE93" s="515">
        <f>'FC1. Perfil de pagos'!Z198</f>
        <v>5538461.53846154</v>
      </c>
      <c r="AF93" s="515">
        <f>'FC1. Perfil de pagos'!AA198</f>
        <v>5538461.53846154</v>
      </c>
      <c r="AG93" s="515">
        <f>'FC1. Perfil de pagos'!AB198</f>
        <v>5538461.53846154</v>
      </c>
      <c r="AH93" s="515">
        <f>'FC1. Perfil de pagos'!AC198</f>
        <v>5538461.53846154</v>
      </c>
      <c r="AI93" s="515">
        <f>'FC1. Perfil de pagos'!AD198</f>
        <v>5538461.53846154</v>
      </c>
      <c r="AJ93" s="515">
        <f>'FC1. Perfil de pagos'!AE198</f>
        <v>5538461.53846154</v>
      </c>
      <c r="AK93" s="515">
        <f>SUM(Y93:AJ93)</f>
        <v>66461538.4615385</v>
      </c>
      <c r="AL93" s="515">
        <f>X93+AK93</f>
        <v>72000000</v>
      </c>
      <c r="AM93" s="513" t="str">
        <f>IF(ABS(AL93-'03. Capacitación Y Eventos'!$E$14)&lt;1,"OK","ERROR")</f>
        <v>OK</v>
      </c>
    </row>
    <row r="94">
      <c r="A94" s="513" t="str">
        <f>IFERROR(INDEX($B$139:$B$160,MATCH($B94,$A$139:$A$160,0)),"")</f>
        <v>OE3</v>
      </c>
      <c r="B94" s="513" t="str">
        <f>'FC1. Perfil de pagos'!AQ103</f>
        <v>A3.2</v>
      </c>
      <c r="C94" s="514" t="str">
        <f>IFERROR(INDEX($C$139:$C$160,MATCH($B94,$A$139:$A$160,0)),"")</f>
        <v>Poner en uso el tablero con los consejos</v>
      </c>
      <c r="D94" s="513">
        <f>IFERROR(INDEX($D$139:$D$160,MATCH($B94,$A$139:$A$160,0)),"")</f>
        <v>4</v>
      </c>
      <c r="E94" s="513" t="inlineStr">
        <is>
          <t>Protección del conocimiento y divulgación</t>
        </is>
      </c>
      <c r="F94" s="514" t="str">
        <f>'FC1. Perfil de pagos'!D103</f>
        <v>Cartillas impresas del índice y del protocolo de alerta</v>
      </c>
      <c r="G94" s="513">
        <f>I94-H94+1</f>
        <v>9</v>
      </c>
      <c r="H94" s="513">
        <f>'FC1. Perfil de pagos'!AR103</f>
        <v>12</v>
      </c>
      <c r="I94" s="513">
        <f>'FC1. Perfil de pagos'!AS103</f>
        <v>20</v>
      </c>
      <c r="J94" s="515">
        <f>X94</f>
        <v>4722222.22222222</v>
      </c>
      <c r="K94" s="515">
        <f>AK94</f>
        <v>37777777.7777778</v>
      </c>
      <c r="L94" s="515">
        <f>'FC1. Perfil de pagos'!H237</f>
        <v>0</v>
      </c>
      <c r="M94" s="515">
        <f>'FC1. Perfil de pagos'!I237</f>
        <v>0</v>
      </c>
      <c r="N94" s="515">
        <f>'FC1. Perfil de pagos'!J237</f>
        <v>0</v>
      </c>
      <c r="O94" s="515">
        <f>'FC1. Perfil de pagos'!K237</f>
        <v>0</v>
      </c>
      <c r="P94" s="515">
        <f>'FC1. Perfil de pagos'!L237</f>
        <v>0</v>
      </c>
      <c r="Q94" s="515">
        <f>'FC1. Perfil de pagos'!M237</f>
        <v>0</v>
      </c>
      <c r="R94" s="515">
        <f>'FC1. Perfil de pagos'!N237</f>
        <v>0</v>
      </c>
      <c r="S94" s="515">
        <f>'FC1. Perfil de pagos'!O237</f>
        <v>0</v>
      </c>
      <c r="T94" s="515">
        <f>'FC1. Perfil de pagos'!P237</f>
        <v>0</v>
      </c>
      <c r="U94" s="515">
        <f>'FC1. Perfil de pagos'!Q237</f>
        <v>0</v>
      </c>
      <c r="V94" s="515">
        <f>'FC1. Perfil de pagos'!R237</f>
        <v>0</v>
      </c>
      <c r="W94" s="515">
        <f>'FC1. Perfil de pagos'!S237</f>
        <v>4722222.22222222</v>
      </c>
      <c r="X94" s="515">
        <f>SUM(L94:W94)</f>
        <v>4722222.22222222</v>
      </c>
      <c r="Y94" s="515">
        <f>'FC1. Perfil de pagos'!T237</f>
        <v>4722222.22222222</v>
      </c>
      <c r="Z94" s="515">
        <f>'FC1. Perfil de pagos'!U237</f>
        <v>4722222.22222222</v>
      </c>
      <c r="AA94" s="515">
        <f>'FC1. Perfil de pagos'!V237</f>
        <v>4722222.22222222</v>
      </c>
      <c r="AB94" s="515">
        <f>'FC1. Perfil de pagos'!W237</f>
        <v>4722222.22222222</v>
      </c>
      <c r="AC94" s="515">
        <f>'FC1. Perfil de pagos'!X237</f>
        <v>4722222.22222222</v>
      </c>
      <c r="AD94" s="515">
        <f>'FC1. Perfil de pagos'!Y237</f>
        <v>4722222.22222222</v>
      </c>
      <c r="AE94" s="515">
        <f>'FC1. Perfil de pagos'!Z237</f>
        <v>4722222.22222222</v>
      </c>
      <c r="AF94" s="515">
        <f>'FC1. Perfil de pagos'!AA237</f>
        <v>4722222.22222222</v>
      </c>
      <c r="AG94" s="515">
        <f>'FC1. Perfil de pagos'!AB237</f>
        <v>0</v>
      </c>
      <c r="AH94" s="515">
        <f>'FC1. Perfil de pagos'!AC237</f>
        <v>0</v>
      </c>
      <c r="AI94" s="515">
        <f>'FC1. Perfil de pagos'!AD237</f>
        <v>0</v>
      </c>
      <c r="AJ94" s="515">
        <f>'FC1. Perfil de pagos'!AE237</f>
        <v>0</v>
      </c>
      <c r="AK94" s="515">
        <f>SUM(Y94:AJ94)</f>
        <v>37777777.7777778</v>
      </c>
      <c r="AL94" s="515">
        <f>X94+AK94</f>
        <v>42500000</v>
      </c>
      <c r="AM94" s="513" t="str">
        <f>IF(ABS(AL94-'06.Protección conocimiento y Di'!$G$10)&lt;1,"OK","ERROR")</f>
        <v>OK</v>
      </c>
    </row>
    <row r="95">
      <c r="A95" s="513" t="str">
        <f>IFERROR(INDEX($B$139:$B$160,MATCH($B95,$A$139:$A$160,0)),"")</f>
        <v>OE3</v>
      </c>
      <c r="B95" s="513" t="str">
        <f>'FC1. Perfil de pagos'!AQ107</f>
        <v>A3.2</v>
      </c>
      <c r="C95" s="514" t="str">
        <f>IFERROR(INDEX($C$139:$C$160,MATCH($B95,$A$139:$A$160,0)),"")</f>
        <v>Poner en uso el tablero con los consejos</v>
      </c>
      <c r="D95" s="513">
        <f>IFERROR(INDEX($D$139:$D$160,MATCH($B95,$A$139:$A$160,0)),"")</f>
        <v>4</v>
      </c>
      <c r="E95" s="513" t="inlineStr">
        <is>
          <t>Protección del conocimiento y divulgación</t>
        </is>
      </c>
      <c r="F95" s="514" t="str">
        <f>'FC1. Perfil de pagos'!D107</f>
        <v>Publicaciones de divulgación y eventos de socialización</v>
      </c>
      <c r="G95" s="513">
        <f>I95-H95+1</f>
        <v>13</v>
      </c>
      <c r="H95" s="513">
        <f>'FC1. Perfil de pagos'!AR107</f>
        <v>12</v>
      </c>
      <c r="I95" s="513">
        <f>'FC1. Perfil de pagos'!AS107</f>
        <v>24</v>
      </c>
      <c r="J95" s="515">
        <f>X95</f>
        <v>4615384.61538462</v>
      </c>
      <c r="K95" s="515">
        <f>AK95</f>
        <v>55384615.3846154</v>
      </c>
      <c r="L95" s="515">
        <f>'FC1. Perfil de pagos'!H241</f>
        <v>0</v>
      </c>
      <c r="M95" s="515">
        <f>'FC1. Perfil de pagos'!I241</f>
        <v>0</v>
      </c>
      <c r="N95" s="515">
        <f>'FC1. Perfil de pagos'!J241</f>
        <v>0</v>
      </c>
      <c r="O95" s="515">
        <f>'FC1. Perfil de pagos'!K241</f>
        <v>0</v>
      </c>
      <c r="P95" s="515">
        <f>'FC1. Perfil de pagos'!L241</f>
        <v>0</v>
      </c>
      <c r="Q95" s="515">
        <f>'FC1. Perfil de pagos'!M241</f>
        <v>0</v>
      </c>
      <c r="R95" s="515">
        <f>'FC1. Perfil de pagos'!N241</f>
        <v>0</v>
      </c>
      <c r="S95" s="515">
        <f>'FC1. Perfil de pagos'!O241</f>
        <v>0</v>
      </c>
      <c r="T95" s="515">
        <f>'FC1. Perfil de pagos'!P241</f>
        <v>0</v>
      </c>
      <c r="U95" s="515">
        <f>'FC1. Perfil de pagos'!Q241</f>
        <v>0</v>
      </c>
      <c r="V95" s="515">
        <f>'FC1. Perfil de pagos'!R241</f>
        <v>0</v>
      </c>
      <c r="W95" s="515">
        <f>'FC1. Perfil de pagos'!S241</f>
        <v>4615384.61538462</v>
      </c>
      <c r="X95" s="515">
        <f>SUM(L95:W95)</f>
        <v>4615384.61538462</v>
      </c>
      <c r="Y95" s="515">
        <f>'FC1. Perfil de pagos'!T241</f>
        <v>4615384.61538462</v>
      </c>
      <c r="Z95" s="515">
        <f>'FC1. Perfil de pagos'!U241</f>
        <v>4615384.61538462</v>
      </c>
      <c r="AA95" s="515">
        <f>'FC1. Perfil de pagos'!V241</f>
        <v>4615384.61538462</v>
      </c>
      <c r="AB95" s="515">
        <f>'FC1. Perfil de pagos'!W241</f>
        <v>4615384.61538462</v>
      </c>
      <c r="AC95" s="515">
        <f>'FC1. Perfil de pagos'!X241</f>
        <v>4615384.61538462</v>
      </c>
      <c r="AD95" s="515">
        <f>'FC1. Perfil de pagos'!Y241</f>
        <v>4615384.61538462</v>
      </c>
      <c r="AE95" s="515">
        <f>'FC1. Perfil de pagos'!Z241</f>
        <v>4615384.61538462</v>
      </c>
      <c r="AF95" s="515">
        <f>'FC1. Perfil de pagos'!AA241</f>
        <v>4615384.61538462</v>
      </c>
      <c r="AG95" s="515">
        <f>'FC1. Perfil de pagos'!AB241</f>
        <v>4615384.61538462</v>
      </c>
      <c r="AH95" s="515">
        <f>'FC1. Perfil de pagos'!AC241</f>
        <v>4615384.61538462</v>
      </c>
      <c r="AI95" s="515">
        <f>'FC1. Perfil de pagos'!AD241</f>
        <v>4615384.61538462</v>
      </c>
      <c r="AJ95" s="515">
        <f>'FC1. Perfil de pagos'!AE241</f>
        <v>4615384.61538462</v>
      </c>
      <c r="AK95" s="515">
        <f>SUM(Y95:AJ95)</f>
        <v>55384615.3846154</v>
      </c>
      <c r="AL95" s="515">
        <f>X95+AK95</f>
        <v>60000000</v>
      </c>
      <c r="AM95" s="513" t="str">
        <f>IF(ABS(AL95-'06.Protección conocimiento y Di'!$G$14)&lt;1,"OK","ERROR")</f>
        <v>OK</v>
      </c>
    </row>
    <row r="96">
      <c r="A96" s="513" t="str">
        <f>IFERROR(INDEX($B$139:$B$160,MATCH($B96,$A$139:$A$160,0)),"")</f>
        <v>OE3</v>
      </c>
      <c r="B96" s="513" t="str">
        <f>'FC1. Perfil de pagos'!AQ62</f>
        <v>A3.3</v>
      </c>
      <c r="C96" s="514" t="str">
        <f>IFERROR(INDEX($C$139:$C$160,MATCH($B96,$A$139:$A$160,0)),"")</f>
        <v>Formar custodios y firmar los convenios por tramo</v>
      </c>
      <c r="D96" s="513">
        <f>IFERROR(INDEX($D$139:$D$160,MATCH($B96,$A$139:$A$160,0)),"")</f>
        <v>4</v>
      </c>
      <c r="E96" s="513" t="inlineStr">
        <is>
          <t>Capacitación y eventos</t>
        </is>
      </c>
      <c r="F96" s="514" t="str">
        <f>'FC1. Perfil de pagos'!D62</f>
        <v>Formación y soporte a custodios por tramo</v>
      </c>
      <c r="G96" s="513">
        <f>I96-H96+1</f>
        <v>4</v>
      </c>
      <c r="H96" s="513">
        <f>'FC1. Perfil de pagos'!AR62</f>
        <v>17</v>
      </c>
      <c r="I96" s="513">
        <f>'FC1. Perfil de pagos'!AS62</f>
        <v>20</v>
      </c>
      <c r="J96" s="515">
        <f>X96</f>
        <v>0</v>
      </c>
      <c r="K96" s="515">
        <f>AK96</f>
        <v>150000000</v>
      </c>
      <c r="L96" s="515">
        <f>'FC1. Perfil de pagos'!H196</f>
        <v>0</v>
      </c>
      <c r="M96" s="515">
        <f>'FC1. Perfil de pagos'!I196</f>
        <v>0</v>
      </c>
      <c r="N96" s="515">
        <f>'FC1. Perfil de pagos'!J196</f>
        <v>0</v>
      </c>
      <c r="O96" s="515">
        <f>'FC1. Perfil de pagos'!K196</f>
        <v>0</v>
      </c>
      <c r="P96" s="515">
        <f>'FC1. Perfil de pagos'!L196</f>
        <v>0</v>
      </c>
      <c r="Q96" s="515">
        <f>'FC1. Perfil de pagos'!M196</f>
        <v>0</v>
      </c>
      <c r="R96" s="515">
        <f>'FC1. Perfil de pagos'!N196</f>
        <v>0</v>
      </c>
      <c r="S96" s="515">
        <f>'FC1. Perfil de pagos'!O196</f>
        <v>0</v>
      </c>
      <c r="T96" s="515">
        <f>'FC1. Perfil de pagos'!P196</f>
        <v>0</v>
      </c>
      <c r="U96" s="515">
        <f>'FC1. Perfil de pagos'!Q196</f>
        <v>0</v>
      </c>
      <c r="V96" s="515">
        <f>'FC1. Perfil de pagos'!R196</f>
        <v>0</v>
      </c>
      <c r="W96" s="515">
        <f>'FC1. Perfil de pagos'!S196</f>
        <v>0</v>
      </c>
      <c r="X96" s="515">
        <f>SUM(L96:W96)</f>
        <v>0</v>
      </c>
      <c r="Y96" s="515">
        <f>'FC1. Perfil de pagos'!T196</f>
        <v>0</v>
      </c>
      <c r="Z96" s="515">
        <f>'FC1. Perfil de pagos'!U196</f>
        <v>0</v>
      </c>
      <c r="AA96" s="515">
        <f>'FC1. Perfil de pagos'!V196</f>
        <v>0</v>
      </c>
      <c r="AB96" s="515">
        <f>'FC1. Perfil de pagos'!W196</f>
        <v>0</v>
      </c>
      <c r="AC96" s="515">
        <f>'FC1. Perfil de pagos'!X196</f>
        <v>37500000</v>
      </c>
      <c r="AD96" s="515">
        <f>'FC1. Perfil de pagos'!Y196</f>
        <v>37500000</v>
      </c>
      <c r="AE96" s="515">
        <f>'FC1. Perfil de pagos'!Z196</f>
        <v>37500000</v>
      </c>
      <c r="AF96" s="515">
        <f>'FC1. Perfil de pagos'!AA196</f>
        <v>37500000</v>
      </c>
      <c r="AG96" s="515">
        <f>'FC1. Perfil de pagos'!AB196</f>
        <v>0</v>
      </c>
      <c r="AH96" s="515">
        <f>'FC1. Perfil de pagos'!AC196</f>
        <v>0</v>
      </c>
      <c r="AI96" s="515">
        <f>'FC1. Perfil de pagos'!AD196</f>
        <v>0</v>
      </c>
      <c r="AJ96" s="515">
        <f>'FC1. Perfil de pagos'!AE196</f>
        <v>0</v>
      </c>
      <c r="AK96" s="515">
        <f>SUM(Y96:AJ96)</f>
        <v>150000000</v>
      </c>
      <c r="AL96" s="515">
        <f>X96+AK96</f>
        <v>150000000</v>
      </c>
      <c r="AM96" s="513" t="str">
        <f>IF(ABS(AL96-'03. Capacitación Y Eventos'!$E$12)&lt;1,"OK","ERROR")</f>
        <v>OK</v>
      </c>
    </row>
    <row r="97">
      <c r="A97" s="513" t="str">
        <f>IFERROR(INDEX($B$139:$B$160,MATCH($B97,$A$139:$A$160,0)),"")</f>
        <v>OE3</v>
      </c>
      <c r="B97" s="513" t="str">
        <f>'FC1. Perfil de pagos'!AQ106</f>
        <v>A3.4</v>
      </c>
      <c r="C97" s="514" t="str">
        <f>IFERROR(INDEX($C$139:$C$160,MATCH($B97,$A$139:$A$160,0)),"")</f>
        <v>Transferir, cerrar y evaluar</v>
      </c>
      <c r="D97" s="513">
        <f>IFERROR(INDEX($D$139:$D$160,MATCH($B97,$A$139:$A$160,0)),"")</f>
        <v>2</v>
      </c>
      <c r="E97" s="513" t="inlineStr">
        <is>
          <t>Protección del conocimiento y divulgación</t>
        </is>
      </c>
      <c r="F97" s="514" t="str">
        <f>'FC1. Perfil de pagos'!D106</f>
        <v>Registro ante la DNDA y asesoría de propiedad intelectual</v>
      </c>
      <c r="G97" s="513">
        <f>I97-H97+1</f>
        <v>2</v>
      </c>
      <c r="H97" s="513">
        <f>'FC1. Perfil de pagos'!AR106</f>
        <v>23</v>
      </c>
      <c r="I97" s="513">
        <f>'FC1. Perfil de pagos'!AS106</f>
        <v>24</v>
      </c>
      <c r="J97" s="515">
        <f>X97</f>
        <v>0</v>
      </c>
      <c r="K97" s="515">
        <f>AK97</f>
        <v>15000000</v>
      </c>
      <c r="L97" s="515">
        <f>'FC1. Perfil de pagos'!H240</f>
        <v>0</v>
      </c>
      <c r="M97" s="515">
        <f>'FC1. Perfil de pagos'!I240</f>
        <v>0</v>
      </c>
      <c r="N97" s="515">
        <f>'FC1. Perfil de pagos'!J240</f>
        <v>0</v>
      </c>
      <c r="O97" s="515">
        <f>'FC1. Perfil de pagos'!K240</f>
        <v>0</v>
      </c>
      <c r="P97" s="515">
        <f>'FC1. Perfil de pagos'!L240</f>
        <v>0</v>
      </c>
      <c r="Q97" s="515">
        <f>'FC1. Perfil de pagos'!M240</f>
        <v>0</v>
      </c>
      <c r="R97" s="515">
        <f>'FC1. Perfil de pagos'!N240</f>
        <v>0</v>
      </c>
      <c r="S97" s="515">
        <f>'FC1. Perfil de pagos'!O240</f>
        <v>0</v>
      </c>
      <c r="T97" s="515">
        <f>'FC1. Perfil de pagos'!P240</f>
        <v>0</v>
      </c>
      <c r="U97" s="515">
        <f>'FC1. Perfil de pagos'!Q240</f>
        <v>0</v>
      </c>
      <c r="V97" s="515">
        <f>'FC1. Perfil de pagos'!R240</f>
        <v>0</v>
      </c>
      <c r="W97" s="515">
        <f>'FC1. Perfil de pagos'!S240</f>
        <v>0</v>
      </c>
      <c r="X97" s="515">
        <f>SUM(L97:W97)</f>
        <v>0</v>
      </c>
      <c r="Y97" s="515">
        <f>'FC1. Perfil de pagos'!T240</f>
        <v>0</v>
      </c>
      <c r="Z97" s="515">
        <f>'FC1. Perfil de pagos'!U240</f>
        <v>0</v>
      </c>
      <c r="AA97" s="515">
        <f>'FC1. Perfil de pagos'!V240</f>
        <v>0</v>
      </c>
      <c r="AB97" s="515">
        <f>'FC1. Perfil de pagos'!W240</f>
        <v>0</v>
      </c>
      <c r="AC97" s="515">
        <f>'FC1. Perfil de pagos'!X240</f>
        <v>0</v>
      </c>
      <c r="AD97" s="515">
        <f>'FC1. Perfil de pagos'!Y240</f>
        <v>0</v>
      </c>
      <c r="AE97" s="515">
        <f>'FC1. Perfil de pagos'!Z240</f>
        <v>0</v>
      </c>
      <c r="AF97" s="515">
        <f>'FC1. Perfil de pagos'!AA240</f>
        <v>0</v>
      </c>
      <c r="AG97" s="515">
        <f>'FC1. Perfil de pagos'!AB240</f>
        <v>0</v>
      </c>
      <c r="AH97" s="515">
        <f>'FC1. Perfil de pagos'!AC240</f>
        <v>0</v>
      </c>
      <c r="AI97" s="515">
        <f>'FC1. Perfil de pagos'!AD240</f>
        <v>7500000</v>
      </c>
      <c r="AJ97" s="515">
        <f>'FC1. Perfil de pagos'!AE240</f>
        <v>7500000</v>
      </c>
      <c r="AK97" s="515">
        <f>SUM(Y97:AJ97)</f>
        <v>15000000</v>
      </c>
      <c r="AL97" s="515">
        <f>X97+AK97</f>
        <v>15000000</v>
      </c>
      <c r="AM97" s="513" t="str">
        <f>IF(ABS(AL97-'06.Protección conocimiento y Di'!$G$13)&lt;1,"OK","ERROR")</f>
        <v>OK</v>
      </c>
    </row>
    <row r="98">
      <c r="A98" s="513" t="str">
        <f>IFERROR(INDEX($B$139:$B$160,MATCH($B98,$A$139:$A$160,0)),"")</f>
        <v>OE3</v>
      </c>
      <c r="B98" s="513" t="str">
        <f>'FC1. Perfil de pagos'!AQ119</f>
        <v>A3.4</v>
      </c>
      <c r="C98" s="514" t="str">
        <f>IFERROR(INDEX($C$139:$C$160,MATCH($B98,$A$139:$A$160,0)),"")</f>
        <v>Transferir, cerrar y evaluar</v>
      </c>
      <c r="D98" s="513">
        <f>IFERROR(INDEX($D$139:$D$160,MATCH($B98,$A$139:$A$160,0)),"")</f>
        <v>2</v>
      </c>
      <c r="E98" s="513" t="inlineStr">
        <is>
          <t>Gastos de viaje</t>
        </is>
      </c>
      <c r="F98" s="514" t="str">
        <f>'FC1. Perfil de pagos'!D119</f>
        <v>Viaje internacional para divulgación científica</v>
      </c>
      <c r="G98" s="513">
        <f>I98-H98+1</f>
        <v>2</v>
      </c>
      <c r="H98" s="513">
        <f>'FC1. Perfil de pagos'!AR119</f>
        <v>23</v>
      </c>
      <c r="I98" s="513">
        <f>'FC1. Perfil de pagos'!AS119</f>
        <v>24</v>
      </c>
      <c r="J98" s="515">
        <f>X98</f>
        <v>0</v>
      </c>
      <c r="K98" s="515">
        <f>AK98</f>
        <v>24000000</v>
      </c>
      <c r="L98" s="515">
        <f>'FC1. Perfil de pagos'!H253</f>
        <v>0</v>
      </c>
      <c r="M98" s="515">
        <f>'FC1. Perfil de pagos'!I253</f>
        <v>0</v>
      </c>
      <c r="N98" s="515">
        <f>'FC1. Perfil de pagos'!J253</f>
        <v>0</v>
      </c>
      <c r="O98" s="515">
        <f>'FC1. Perfil de pagos'!K253</f>
        <v>0</v>
      </c>
      <c r="P98" s="515">
        <f>'FC1. Perfil de pagos'!L253</f>
        <v>0</v>
      </c>
      <c r="Q98" s="515">
        <f>'FC1. Perfil de pagos'!M253</f>
        <v>0</v>
      </c>
      <c r="R98" s="515">
        <f>'FC1. Perfil de pagos'!N253</f>
        <v>0</v>
      </c>
      <c r="S98" s="515">
        <f>'FC1. Perfil de pagos'!O253</f>
        <v>0</v>
      </c>
      <c r="T98" s="515">
        <f>'FC1. Perfil de pagos'!P253</f>
        <v>0</v>
      </c>
      <c r="U98" s="515">
        <f>'FC1. Perfil de pagos'!Q253</f>
        <v>0</v>
      </c>
      <c r="V98" s="515">
        <f>'FC1. Perfil de pagos'!R253</f>
        <v>0</v>
      </c>
      <c r="W98" s="515">
        <f>'FC1. Perfil de pagos'!S253</f>
        <v>0</v>
      </c>
      <c r="X98" s="515">
        <f>SUM(L98:W98)</f>
        <v>0</v>
      </c>
      <c r="Y98" s="515">
        <f>'FC1. Perfil de pagos'!T253</f>
        <v>0</v>
      </c>
      <c r="Z98" s="515">
        <f>'FC1. Perfil de pagos'!U253</f>
        <v>0</v>
      </c>
      <c r="AA98" s="515">
        <f>'FC1. Perfil de pagos'!V253</f>
        <v>0</v>
      </c>
      <c r="AB98" s="515">
        <f>'FC1. Perfil de pagos'!W253</f>
        <v>0</v>
      </c>
      <c r="AC98" s="515">
        <f>'FC1. Perfil de pagos'!X253</f>
        <v>0</v>
      </c>
      <c r="AD98" s="515">
        <f>'FC1. Perfil de pagos'!Y253</f>
        <v>0</v>
      </c>
      <c r="AE98" s="515">
        <f>'FC1. Perfil de pagos'!Z253</f>
        <v>0</v>
      </c>
      <c r="AF98" s="515">
        <f>'FC1. Perfil de pagos'!AA253</f>
        <v>0</v>
      </c>
      <c r="AG98" s="515">
        <f>'FC1. Perfil de pagos'!AB253</f>
        <v>0</v>
      </c>
      <c r="AH98" s="515">
        <f>'FC1. Perfil de pagos'!AC253</f>
        <v>0</v>
      </c>
      <c r="AI98" s="515">
        <f>'FC1. Perfil de pagos'!AD253</f>
        <v>12000000</v>
      </c>
      <c r="AJ98" s="515">
        <f>'FC1. Perfil de pagos'!AE253</f>
        <v>12000000</v>
      </c>
      <c r="AK98" s="515">
        <f>SUM(Y98:AJ98)</f>
        <v>24000000</v>
      </c>
      <c r="AL98" s="515">
        <f>X98+AK98</f>
        <v>24000000</v>
      </c>
      <c r="AM98" s="513" t="str">
        <f>IF(ABS(AL98-'08. Gastos de viaje'!$I$13)&lt;1,"OK","ERROR")</f>
        <v>OK</v>
      </c>
    </row>
    <row r="99">
      <c r="A99" s="513" t="str">
        <f>IFERROR(INDEX($B$139:$B$160,MATCH($B99,$A$139:$A$160,0)),"")</f>
        <v>OE3</v>
      </c>
      <c r="B99" s="513" t="str">
        <f>'FC1. Perfil de pagos'!AQ65</f>
        <v>A3.5</v>
      </c>
      <c r="C99" s="514" t="str">
        <f>IFERROR(INDEX($C$139:$C$160,MATCH($B99,$A$139:$A$160,0)),"")</f>
        <v>Adoptar el protocolo de evaluación previa de demolición y transferir el laboratorio</v>
      </c>
      <c r="D99" s="513">
        <f>IFERROR(INDEX($D$139:$D$160,MATCH($B99,$A$139:$A$160,0)),"")</f>
        <v>4</v>
      </c>
      <c r="E99" s="513" t="inlineStr">
        <is>
          <t>Capacitación y eventos</t>
        </is>
      </c>
      <c r="F99" s="514" t="str">
        <f>'FC1. Perfil de pagos'!D65</f>
        <v>Talleres de evaluación previa de demolición con los consejos de gestión del riesgo y responsables de obra</v>
      </c>
      <c r="G99" s="513">
        <f>I99-H99+1</f>
        <v>4</v>
      </c>
      <c r="H99" s="513">
        <f>'FC1. Perfil de pagos'!AR65</f>
        <v>21</v>
      </c>
      <c r="I99" s="513">
        <f>'FC1. Perfil de pagos'!AS65</f>
        <v>24</v>
      </c>
      <c r="J99" s="515">
        <f>X99</f>
        <v>0</v>
      </c>
      <c r="K99" s="515">
        <f>AK99</f>
        <v>48000000</v>
      </c>
      <c r="L99" s="515">
        <f>'FC1. Perfil de pagos'!H199</f>
        <v>0</v>
      </c>
      <c r="M99" s="515">
        <f>'FC1. Perfil de pagos'!I199</f>
        <v>0</v>
      </c>
      <c r="N99" s="515">
        <f>'FC1. Perfil de pagos'!J199</f>
        <v>0</v>
      </c>
      <c r="O99" s="515">
        <f>'FC1. Perfil de pagos'!K199</f>
        <v>0</v>
      </c>
      <c r="P99" s="515">
        <f>'FC1. Perfil de pagos'!L199</f>
        <v>0</v>
      </c>
      <c r="Q99" s="515">
        <f>'FC1. Perfil de pagos'!M199</f>
        <v>0</v>
      </c>
      <c r="R99" s="515">
        <f>'FC1. Perfil de pagos'!N199</f>
        <v>0</v>
      </c>
      <c r="S99" s="515">
        <f>'FC1. Perfil de pagos'!O199</f>
        <v>0</v>
      </c>
      <c r="T99" s="515">
        <f>'FC1. Perfil de pagos'!P199</f>
        <v>0</v>
      </c>
      <c r="U99" s="515">
        <f>'FC1. Perfil de pagos'!Q199</f>
        <v>0</v>
      </c>
      <c r="V99" s="515">
        <f>'FC1. Perfil de pagos'!R199</f>
        <v>0</v>
      </c>
      <c r="W99" s="515">
        <f>'FC1. Perfil de pagos'!S199</f>
        <v>0</v>
      </c>
      <c r="X99" s="515">
        <f>SUM(L99:W99)</f>
        <v>0</v>
      </c>
      <c r="Y99" s="515">
        <f>'FC1. Perfil de pagos'!T199</f>
        <v>0</v>
      </c>
      <c r="Z99" s="515">
        <f>'FC1. Perfil de pagos'!U199</f>
        <v>0</v>
      </c>
      <c r="AA99" s="515">
        <f>'FC1. Perfil de pagos'!V199</f>
        <v>0</v>
      </c>
      <c r="AB99" s="515">
        <f>'FC1. Perfil de pagos'!W199</f>
        <v>0</v>
      </c>
      <c r="AC99" s="515">
        <f>'FC1. Perfil de pagos'!X199</f>
        <v>0</v>
      </c>
      <c r="AD99" s="515">
        <f>'FC1. Perfil de pagos'!Y199</f>
        <v>0</v>
      </c>
      <c r="AE99" s="515">
        <f>'FC1. Perfil de pagos'!Z199</f>
        <v>0</v>
      </c>
      <c r="AF99" s="515">
        <f>'FC1. Perfil de pagos'!AA199</f>
        <v>0</v>
      </c>
      <c r="AG99" s="515">
        <f>'FC1. Perfil de pagos'!AB199</f>
        <v>12000000</v>
      </c>
      <c r="AH99" s="515">
        <f>'FC1. Perfil de pagos'!AC199</f>
        <v>12000000</v>
      </c>
      <c r="AI99" s="515">
        <f>'FC1. Perfil de pagos'!AD199</f>
        <v>12000000</v>
      </c>
      <c r="AJ99" s="515">
        <f>'FC1. Perfil de pagos'!AE199</f>
        <v>12000000</v>
      </c>
      <c r="AK99" s="515">
        <f>SUM(Y99:AJ99)</f>
        <v>48000000</v>
      </c>
      <c r="AL99" s="515">
        <f>X99+AK99</f>
        <v>48000000</v>
      </c>
      <c r="AM99" s="513" t="str">
        <f>IF(ABS(AL99-'03. Capacitación Y Eventos'!$E$15)&lt;1,"OK","ERROR")</f>
        <v>OK</v>
      </c>
    </row>
    <row r="100">
      <c r="A100" s="513" t="str">
        <f>IFERROR(INDEX($B$139:$B$160,MATCH($B100,$A$139:$A$160,0)),"")</f>
        <v>OE3</v>
      </c>
      <c r="B100" s="513" t="str">
        <f>'FC1. Perfil de pagos'!AQ108</f>
        <v>A3.5</v>
      </c>
      <c r="C100" s="514" t="str">
        <f>IFERROR(INDEX($C$139:$C$160,MATCH($B100,$A$139:$A$160,0)),"")</f>
        <v>Adoptar el protocolo de evaluación previa de demolición y transferir el laboratorio</v>
      </c>
      <c r="D100" s="513">
        <f>IFERROR(INDEX($D$139:$D$160,MATCH($B100,$A$139:$A$160,0)),"")</f>
        <v>4</v>
      </c>
      <c r="E100" s="513" t="inlineStr">
        <is>
          <t>Protección del conocimiento y divulgación</t>
        </is>
      </c>
      <c r="F100" s="514" t="str">
        <f>'FC1. Perfil de pagos'!D108</f>
        <v>Registro del software y de los datos del modelo predictivo ante la DNDA</v>
      </c>
      <c r="G100" s="513">
        <f>I100-H100+1</f>
        <v>4</v>
      </c>
      <c r="H100" s="513">
        <f>'FC1. Perfil de pagos'!AR108</f>
        <v>21</v>
      </c>
      <c r="I100" s="513">
        <f>'FC1. Perfil de pagos'!AS108</f>
        <v>24</v>
      </c>
      <c r="J100" s="515">
        <f>X100</f>
        <v>0</v>
      </c>
      <c r="K100" s="515">
        <f>AK100</f>
        <v>10000000</v>
      </c>
      <c r="L100" s="515">
        <f>'FC1. Perfil de pagos'!H242</f>
        <v>0</v>
      </c>
      <c r="M100" s="515">
        <f>'FC1. Perfil de pagos'!I242</f>
        <v>0</v>
      </c>
      <c r="N100" s="515">
        <f>'FC1. Perfil de pagos'!J242</f>
        <v>0</v>
      </c>
      <c r="O100" s="515">
        <f>'FC1. Perfil de pagos'!K242</f>
        <v>0</v>
      </c>
      <c r="P100" s="515">
        <f>'FC1. Perfil de pagos'!L242</f>
        <v>0</v>
      </c>
      <c r="Q100" s="515">
        <f>'FC1. Perfil de pagos'!M242</f>
        <v>0</v>
      </c>
      <c r="R100" s="515">
        <f>'FC1. Perfil de pagos'!N242</f>
        <v>0</v>
      </c>
      <c r="S100" s="515">
        <f>'FC1. Perfil de pagos'!O242</f>
        <v>0</v>
      </c>
      <c r="T100" s="515">
        <f>'FC1. Perfil de pagos'!P242</f>
        <v>0</v>
      </c>
      <c r="U100" s="515">
        <f>'FC1. Perfil de pagos'!Q242</f>
        <v>0</v>
      </c>
      <c r="V100" s="515">
        <f>'FC1. Perfil de pagos'!R242</f>
        <v>0</v>
      </c>
      <c r="W100" s="515">
        <f>'FC1. Perfil de pagos'!S242</f>
        <v>0</v>
      </c>
      <c r="X100" s="515">
        <f>SUM(L100:W100)</f>
        <v>0</v>
      </c>
      <c r="Y100" s="515">
        <f>'FC1. Perfil de pagos'!T242</f>
        <v>0</v>
      </c>
      <c r="Z100" s="515">
        <f>'FC1. Perfil de pagos'!U242</f>
        <v>0</v>
      </c>
      <c r="AA100" s="515">
        <f>'FC1. Perfil de pagos'!V242</f>
        <v>0</v>
      </c>
      <c r="AB100" s="515">
        <f>'FC1. Perfil de pagos'!W242</f>
        <v>0</v>
      </c>
      <c r="AC100" s="515">
        <f>'FC1. Perfil de pagos'!X242</f>
        <v>0</v>
      </c>
      <c r="AD100" s="515">
        <f>'FC1. Perfil de pagos'!Y242</f>
        <v>0</v>
      </c>
      <c r="AE100" s="515">
        <f>'FC1. Perfil de pagos'!Z242</f>
        <v>0</v>
      </c>
      <c r="AF100" s="515">
        <f>'FC1. Perfil de pagos'!AA242</f>
        <v>0</v>
      </c>
      <c r="AG100" s="515">
        <f>'FC1. Perfil de pagos'!AB242</f>
        <v>2500000</v>
      </c>
      <c r="AH100" s="515">
        <f>'FC1. Perfil de pagos'!AC242</f>
        <v>2500000</v>
      </c>
      <c r="AI100" s="515">
        <f>'FC1. Perfil de pagos'!AD242</f>
        <v>2500000</v>
      </c>
      <c r="AJ100" s="515">
        <f>'FC1. Perfil de pagos'!AE242</f>
        <v>2500000</v>
      </c>
      <c r="AK100" s="515">
        <f>SUM(Y100:AJ100)</f>
        <v>10000000</v>
      </c>
      <c r="AL100" s="515">
        <f>X100+AK100</f>
        <v>10000000</v>
      </c>
      <c r="AM100" s="513" t="str">
        <f>IF(ABS(AL100-'06.Protección conocimiento y Di'!$G$15)&lt;1,"OK","ERROR")</f>
        <v>OK</v>
      </c>
    </row>
    <row r="101">
      <c r="A101" s="516">
        <f>IFERROR(INDEX($B$139:$B$160,MATCH($B101,$A$139:$A$160,0)),"")</f>
      </c>
      <c r="B101" s="516">
        <f>'FC1. Perfil de pagos'!AQ33</f>
        <v>0</v>
      </c>
      <c r="C101" s="517">
        <f>IFERROR(INDEX($C$139:$C$160,MATCH($B101,$A$139:$A$160,0)),"")</f>
      </c>
      <c r="D101" s="516">
        <f>IFERROR(INDEX($D$139:$D$160,MATCH($B101,$A$139:$A$160,0)),"")</f>
      </c>
      <c r="E101" s="516" t="inlineStr">
        <is>
          <t>Talento humano</t>
        </is>
      </c>
      <c r="F101" s="517" t="str">
        <f>'FC1. Perfil de pagos'!D33</f>
        <v>(fila reservada para un ítem nuevo)</v>
      </c>
      <c r="G101" s="516">
        <f>I101-H101+1</f>
        <v>24</v>
      </c>
      <c r="H101" s="516">
        <f>'FC1. Perfil de pagos'!AR33</f>
        <v>1</v>
      </c>
      <c r="I101" s="516">
        <f>'FC1. Perfil de pagos'!AS33</f>
        <v>24</v>
      </c>
      <c r="J101" s="518">
        <f>X101</f>
        <v>0</v>
      </c>
      <c r="K101" s="518">
        <f>AK101</f>
        <v>0</v>
      </c>
      <c r="L101" s="518">
        <f>'FC1. Perfil de pagos'!H167</f>
        <v>0</v>
      </c>
      <c r="M101" s="518">
        <f>'FC1. Perfil de pagos'!I167</f>
        <v>0</v>
      </c>
      <c r="N101" s="518">
        <f>'FC1. Perfil de pagos'!J167</f>
        <v>0</v>
      </c>
      <c r="O101" s="518">
        <f>'FC1. Perfil de pagos'!K167</f>
        <v>0</v>
      </c>
      <c r="P101" s="518">
        <f>'FC1. Perfil de pagos'!L167</f>
        <v>0</v>
      </c>
      <c r="Q101" s="518">
        <f>'FC1. Perfil de pagos'!M167</f>
        <v>0</v>
      </c>
      <c r="R101" s="518">
        <f>'FC1. Perfil de pagos'!N167</f>
        <v>0</v>
      </c>
      <c r="S101" s="518">
        <f>'FC1. Perfil de pagos'!O167</f>
        <v>0</v>
      </c>
      <c r="T101" s="518">
        <f>'FC1. Perfil de pagos'!P167</f>
        <v>0</v>
      </c>
      <c r="U101" s="518">
        <f>'FC1. Perfil de pagos'!Q167</f>
        <v>0</v>
      </c>
      <c r="V101" s="518">
        <f>'FC1. Perfil de pagos'!R167</f>
        <v>0</v>
      </c>
      <c r="W101" s="518">
        <f>'FC1. Perfil de pagos'!S167</f>
        <v>0</v>
      </c>
      <c r="X101" s="518">
        <f>SUM(L101:W101)</f>
        <v>0</v>
      </c>
      <c r="Y101" s="518">
        <f>'FC1. Perfil de pagos'!T167</f>
        <v>0</v>
      </c>
      <c r="Z101" s="518">
        <f>'FC1. Perfil de pagos'!U167</f>
        <v>0</v>
      </c>
      <c r="AA101" s="518">
        <f>'FC1. Perfil de pagos'!V167</f>
        <v>0</v>
      </c>
      <c r="AB101" s="518">
        <f>'FC1. Perfil de pagos'!W167</f>
        <v>0</v>
      </c>
      <c r="AC101" s="518">
        <f>'FC1. Perfil de pagos'!X167</f>
        <v>0</v>
      </c>
      <c r="AD101" s="518">
        <f>'FC1. Perfil de pagos'!Y167</f>
        <v>0</v>
      </c>
      <c r="AE101" s="518">
        <f>'FC1. Perfil de pagos'!Z167</f>
        <v>0</v>
      </c>
      <c r="AF101" s="518">
        <f>'FC1. Perfil de pagos'!AA167</f>
        <v>0</v>
      </c>
      <c r="AG101" s="518">
        <f>'FC1. Perfil de pagos'!AB167</f>
        <v>0</v>
      </c>
      <c r="AH101" s="518">
        <f>'FC1. Perfil de pagos'!AC167</f>
        <v>0</v>
      </c>
      <c r="AI101" s="518">
        <f>'FC1. Perfil de pagos'!AD167</f>
        <v>0</v>
      </c>
      <c r="AJ101" s="518">
        <f>'FC1. Perfil de pagos'!AE167</f>
        <v>0</v>
      </c>
      <c r="AK101" s="518">
        <f>SUM(Y101:AJ101)</f>
        <v>0</v>
      </c>
      <c r="AL101" s="518">
        <f>X101+AK101</f>
        <v>0</v>
      </c>
      <c r="AM101" s="516" t="str">
        <f>IF(ABS(AL101-'01. Talento Humano'!$J$35)&lt;1,"OK","ERROR")</f>
        <v>OK</v>
      </c>
    </row>
    <row r="102">
      <c r="A102" s="516">
        <f>IFERROR(INDEX($B$139:$B$160,MATCH($B102,$A$139:$A$160,0)),"")</f>
      </c>
      <c r="B102" s="516">
        <f>'FC1. Perfil de pagos'!AQ34</f>
        <v>0</v>
      </c>
      <c r="C102" s="517">
        <f>IFERROR(INDEX($C$139:$C$160,MATCH($B102,$A$139:$A$160,0)),"")</f>
      </c>
      <c r="D102" s="516">
        <f>IFERROR(INDEX($D$139:$D$160,MATCH($B102,$A$139:$A$160,0)),"")</f>
      </c>
      <c r="E102" s="516" t="inlineStr">
        <is>
          <t>Talento humano</t>
        </is>
      </c>
      <c r="F102" s="517" t="str">
        <f>'FC1. Perfil de pagos'!D34</f>
        <v>(fila reservada para un ítem nuevo)</v>
      </c>
      <c r="G102" s="516">
        <f>I102-H102+1</f>
        <v>24</v>
      </c>
      <c r="H102" s="516">
        <f>'FC1. Perfil de pagos'!AR34</f>
        <v>1</v>
      </c>
      <c r="I102" s="516">
        <f>'FC1. Perfil de pagos'!AS34</f>
        <v>24</v>
      </c>
      <c r="J102" s="518">
        <f>X102</f>
        <v>0</v>
      </c>
      <c r="K102" s="518">
        <f>AK102</f>
        <v>0</v>
      </c>
      <c r="L102" s="518">
        <f>'FC1. Perfil de pagos'!H168</f>
        <v>0</v>
      </c>
      <c r="M102" s="518">
        <f>'FC1. Perfil de pagos'!I168</f>
        <v>0</v>
      </c>
      <c r="N102" s="518">
        <f>'FC1. Perfil de pagos'!J168</f>
        <v>0</v>
      </c>
      <c r="O102" s="518">
        <f>'FC1. Perfil de pagos'!K168</f>
        <v>0</v>
      </c>
      <c r="P102" s="518">
        <f>'FC1. Perfil de pagos'!L168</f>
        <v>0</v>
      </c>
      <c r="Q102" s="518">
        <f>'FC1. Perfil de pagos'!M168</f>
        <v>0</v>
      </c>
      <c r="R102" s="518">
        <f>'FC1. Perfil de pagos'!N168</f>
        <v>0</v>
      </c>
      <c r="S102" s="518">
        <f>'FC1. Perfil de pagos'!O168</f>
        <v>0</v>
      </c>
      <c r="T102" s="518">
        <f>'FC1. Perfil de pagos'!P168</f>
        <v>0</v>
      </c>
      <c r="U102" s="518">
        <f>'FC1. Perfil de pagos'!Q168</f>
        <v>0</v>
      </c>
      <c r="V102" s="518">
        <f>'FC1. Perfil de pagos'!R168</f>
        <v>0</v>
      </c>
      <c r="W102" s="518">
        <f>'FC1. Perfil de pagos'!S168</f>
        <v>0</v>
      </c>
      <c r="X102" s="518">
        <f>SUM(L102:W102)</f>
        <v>0</v>
      </c>
      <c r="Y102" s="518">
        <f>'FC1. Perfil de pagos'!T168</f>
        <v>0</v>
      </c>
      <c r="Z102" s="518">
        <f>'FC1. Perfil de pagos'!U168</f>
        <v>0</v>
      </c>
      <c r="AA102" s="518">
        <f>'FC1. Perfil de pagos'!V168</f>
        <v>0</v>
      </c>
      <c r="AB102" s="518">
        <f>'FC1. Perfil de pagos'!W168</f>
        <v>0</v>
      </c>
      <c r="AC102" s="518">
        <f>'FC1. Perfil de pagos'!X168</f>
        <v>0</v>
      </c>
      <c r="AD102" s="518">
        <f>'FC1. Perfil de pagos'!Y168</f>
        <v>0</v>
      </c>
      <c r="AE102" s="518">
        <f>'FC1. Perfil de pagos'!Z168</f>
        <v>0</v>
      </c>
      <c r="AF102" s="518">
        <f>'FC1. Perfil de pagos'!AA168</f>
        <v>0</v>
      </c>
      <c r="AG102" s="518">
        <f>'FC1. Perfil de pagos'!AB168</f>
        <v>0</v>
      </c>
      <c r="AH102" s="518">
        <f>'FC1. Perfil de pagos'!AC168</f>
        <v>0</v>
      </c>
      <c r="AI102" s="518">
        <f>'FC1. Perfil de pagos'!AD168</f>
        <v>0</v>
      </c>
      <c r="AJ102" s="518">
        <f>'FC1. Perfil de pagos'!AE168</f>
        <v>0</v>
      </c>
      <c r="AK102" s="518">
        <f>SUM(Y102:AJ102)</f>
        <v>0</v>
      </c>
      <c r="AL102" s="518">
        <f>X102+AK102</f>
        <v>0</v>
      </c>
      <c r="AM102" s="516" t="str">
        <f>IF(ABS(AL102-'01. Talento Humano'!$J$36)&lt;1,"OK","ERROR")</f>
        <v>OK</v>
      </c>
    </row>
    <row r="103">
      <c r="A103" s="516">
        <f>IFERROR(INDEX($B$139:$B$160,MATCH($B103,$A$139:$A$160,0)),"")</f>
      </c>
      <c r="B103" s="516">
        <f>'FC1. Perfil de pagos'!AQ35</f>
        <v>0</v>
      </c>
      <c r="C103" s="517">
        <f>IFERROR(INDEX($C$139:$C$160,MATCH($B103,$A$139:$A$160,0)),"")</f>
      </c>
      <c r="D103" s="516">
        <f>IFERROR(INDEX($D$139:$D$160,MATCH($B103,$A$139:$A$160,0)),"")</f>
      </c>
      <c r="E103" s="516" t="inlineStr">
        <is>
          <t>Talento humano</t>
        </is>
      </c>
      <c r="F103" s="517" t="str">
        <f>'FC1. Perfil de pagos'!D35</f>
        <v>(fila reservada para un ítem nuevo)</v>
      </c>
      <c r="G103" s="516">
        <f>I103-H103+1</f>
        <v>24</v>
      </c>
      <c r="H103" s="516">
        <f>'FC1. Perfil de pagos'!AR35</f>
        <v>1</v>
      </c>
      <c r="I103" s="516">
        <f>'FC1. Perfil de pagos'!AS35</f>
        <v>24</v>
      </c>
      <c r="J103" s="518">
        <f>X103</f>
        <v>0</v>
      </c>
      <c r="K103" s="518">
        <f>AK103</f>
        <v>0</v>
      </c>
      <c r="L103" s="518">
        <f>'FC1. Perfil de pagos'!H169</f>
        <v>0</v>
      </c>
      <c r="M103" s="518">
        <f>'FC1. Perfil de pagos'!I169</f>
        <v>0</v>
      </c>
      <c r="N103" s="518">
        <f>'FC1. Perfil de pagos'!J169</f>
        <v>0</v>
      </c>
      <c r="O103" s="518">
        <f>'FC1. Perfil de pagos'!K169</f>
        <v>0</v>
      </c>
      <c r="P103" s="518">
        <f>'FC1. Perfil de pagos'!L169</f>
        <v>0</v>
      </c>
      <c r="Q103" s="518">
        <f>'FC1. Perfil de pagos'!M169</f>
        <v>0</v>
      </c>
      <c r="R103" s="518">
        <f>'FC1. Perfil de pagos'!N169</f>
        <v>0</v>
      </c>
      <c r="S103" s="518">
        <f>'FC1. Perfil de pagos'!O169</f>
        <v>0</v>
      </c>
      <c r="T103" s="518">
        <f>'FC1. Perfil de pagos'!P169</f>
        <v>0</v>
      </c>
      <c r="U103" s="518">
        <f>'FC1. Perfil de pagos'!Q169</f>
        <v>0</v>
      </c>
      <c r="V103" s="518">
        <f>'FC1. Perfil de pagos'!R169</f>
        <v>0</v>
      </c>
      <c r="W103" s="518">
        <f>'FC1. Perfil de pagos'!S169</f>
        <v>0</v>
      </c>
      <c r="X103" s="518">
        <f>SUM(L103:W103)</f>
        <v>0</v>
      </c>
      <c r="Y103" s="518">
        <f>'FC1. Perfil de pagos'!T169</f>
        <v>0</v>
      </c>
      <c r="Z103" s="518">
        <f>'FC1. Perfil de pagos'!U169</f>
        <v>0</v>
      </c>
      <c r="AA103" s="518">
        <f>'FC1. Perfil de pagos'!V169</f>
        <v>0</v>
      </c>
      <c r="AB103" s="518">
        <f>'FC1. Perfil de pagos'!W169</f>
        <v>0</v>
      </c>
      <c r="AC103" s="518">
        <f>'FC1. Perfil de pagos'!X169</f>
        <v>0</v>
      </c>
      <c r="AD103" s="518">
        <f>'FC1. Perfil de pagos'!Y169</f>
        <v>0</v>
      </c>
      <c r="AE103" s="518">
        <f>'FC1. Perfil de pagos'!Z169</f>
        <v>0</v>
      </c>
      <c r="AF103" s="518">
        <f>'FC1. Perfil de pagos'!AA169</f>
        <v>0</v>
      </c>
      <c r="AG103" s="518">
        <f>'FC1. Perfil de pagos'!AB169</f>
        <v>0</v>
      </c>
      <c r="AH103" s="518">
        <f>'FC1. Perfil de pagos'!AC169</f>
        <v>0</v>
      </c>
      <c r="AI103" s="518">
        <f>'FC1. Perfil de pagos'!AD169</f>
        <v>0</v>
      </c>
      <c r="AJ103" s="518">
        <f>'FC1. Perfil de pagos'!AE169</f>
        <v>0</v>
      </c>
      <c r="AK103" s="518">
        <f>SUM(Y103:AJ103)</f>
        <v>0</v>
      </c>
      <c r="AL103" s="518">
        <f>X103+AK103</f>
        <v>0</v>
      </c>
      <c r="AM103" s="516" t="str">
        <f>IF(ABS(AL103-'01. Talento Humano'!$J$37)&lt;1,"OK","ERROR")</f>
        <v>OK</v>
      </c>
    </row>
    <row r="104">
      <c r="A104" s="516">
        <f>IFERROR(INDEX($B$139:$B$160,MATCH($B104,$A$139:$A$160,0)),"")</f>
      </c>
      <c r="B104" s="516">
        <f>'FC1. Perfil de pagos'!AQ59</f>
        <v>0</v>
      </c>
      <c r="C104" s="517">
        <f>IFERROR(INDEX($C$139:$C$160,MATCH($B104,$A$139:$A$160,0)),"")</f>
      </c>
      <c r="D104" s="516">
        <f>IFERROR(INDEX($D$139:$D$160,MATCH($B104,$A$139:$A$160,0)),"")</f>
      </c>
      <c r="E104" s="516" t="inlineStr">
        <is>
          <t>Equipos y software</t>
        </is>
      </c>
      <c r="F104" s="517" t="str">
        <f>'FC1. Perfil de pagos'!D59</f>
        <v>(fila reservada para un ítem nuevo)</v>
      </c>
      <c r="G104" s="516">
        <f>I104-H104+1</f>
        <v>24</v>
      </c>
      <c r="H104" s="516">
        <f>'FC1. Perfil de pagos'!AR59</f>
        <v>1</v>
      </c>
      <c r="I104" s="516">
        <f>'FC1. Perfil de pagos'!AS59</f>
        <v>24</v>
      </c>
      <c r="J104" s="518">
        <f>X104</f>
        <v>0</v>
      </c>
      <c r="K104" s="518">
        <f>AK104</f>
        <v>0</v>
      </c>
      <c r="L104" s="518">
        <f>'FC1. Perfil de pagos'!H193</f>
        <v>0</v>
      </c>
      <c r="M104" s="518">
        <f>'FC1. Perfil de pagos'!I193</f>
        <v>0</v>
      </c>
      <c r="N104" s="518">
        <f>'FC1. Perfil de pagos'!J193</f>
        <v>0</v>
      </c>
      <c r="O104" s="518">
        <f>'FC1. Perfil de pagos'!K193</f>
        <v>0</v>
      </c>
      <c r="P104" s="518">
        <f>'FC1. Perfil de pagos'!L193</f>
        <v>0</v>
      </c>
      <c r="Q104" s="518">
        <f>'FC1. Perfil de pagos'!M193</f>
        <v>0</v>
      </c>
      <c r="R104" s="518">
        <f>'FC1. Perfil de pagos'!N193</f>
        <v>0</v>
      </c>
      <c r="S104" s="518">
        <f>'FC1. Perfil de pagos'!O193</f>
        <v>0</v>
      </c>
      <c r="T104" s="518">
        <f>'FC1. Perfil de pagos'!P193</f>
        <v>0</v>
      </c>
      <c r="U104" s="518">
        <f>'FC1. Perfil de pagos'!Q193</f>
        <v>0</v>
      </c>
      <c r="V104" s="518">
        <f>'FC1. Perfil de pagos'!R193</f>
        <v>0</v>
      </c>
      <c r="W104" s="518">
        <f>'FC1. Perfil de pagos'!S193</f>
        <v>0</v>
      </c>
      <c r="X104" s="518">
        <f>SUM(L104:W104)</f>
        <v>0</v>
      </c>
      <c r="Y104" s="518">
        <f>'FC1. Perfil de pagos'!T193</f>
        <v>0</v>
      </c>
      <c r="Z104" s="518">
        <f>'FC1. Perfil de pagos'!U193</f>
        <v>0</v>
      </c>
      <c r="AA104" s="518">
        <f>'FC1. Perfil de pagos'!V193</f>
        <v>0</v>
      </c>
      <c r="AB104" s="518">
        <f>'FC1. Perfil de pagos'!W193</f>
        <v>0</v>
      </c>
      <c r="AC104" s="518">
        <f>'FC1. Perfil de pagos'!X193</f>
        <v>0</v>
      </c>
      <c r="AD104" s="518">
        <f>'FC1. Perfil de pagos'!Y193</f>
        <v>0</v>
      </c>
      <c r="AE104" s="518">
        <f>'FC1. Perfil de pagos'!Z193</f>
        <v>0</v>
      </c>
      <c r="AF104" s="518">
        <f>'FC1. Perfil de pagos'!AA193</f>
        <v>0</v>
      </c>
      <c r="AG104" s="518">
        <f>'FC1. Perfil de pagos'!AB193</f>
        <v>0</v>
      </c>
      <c r="AH104" s="518">
        <f>'FC1. Perfil de pagos'!AC193</f>
        <v>0</v>
      </c>
      <c r="AI104" s="518">
        <f>'FC1. Perfil de pagos'!AD193</f>
        <v>0</v>
      </c>
      <c r="AJ104" s="518">
        <f>'FC1. Perfil de pagos'!AE193</f>
        <v>0</v>
      </c>
      <c r="AK104" s="518">
        <f>SUM(Y104:AJ104)</f>
        <v>0</v>
      </c>
      <c r="AL104" s="518">
        <f>X104+AK104</f>
        <v>0</v>
      </c>
      <c r="AM104" s="516" t="str">
        <f>IF(ABS(AL104-'02. Equipos y Software'!$H$34)&lt;1,"OK","ERROR")</f>
        <v>OK</v>
      </c>
    </row>
    <row r="105">
      <c r="A105" s="516">
        <f>IFERROR(INDEX($B$139:$B$160,MATCH($B105,$A$139:$A$160,0)),"")</f>
      </c>
      <c r="B105" s="516">
        <f>'FC1. Perfil de pagos'!AQ60</f>
        <v>0</v>
      </c>
      <c r="C105" s="517">
        <f>IFERROR(INDEX($C$139:$C$160,MATCH($B105,$A$139:$A$160,0)),"")</f>
      </c>
      <c r="D105" s="516">
        <f>IFERROR(INDEX($D$139:$D$160,MATCH($B105,$A$139:$A$160,0)),"")</f>
      </c>
      <c r="E105" s="516" t="inlineStr">
        <is>
          <t>Equipos y software</t>
        </is>
      </c>
      <c r="F105" s="517" t="str">
        <f>'FC1. Perfil de pagos'!D60</f>
        <v>(fila reservada para un ítem nuevo)</v>
      </c>
      <c r="G105" s="516">
        <f>I105-H105+1</f>
        <v>24</v>
      </c>
      <c r="H105" s="516">
        <f>'FC1. Perfil de pagos'!AR60</f>
        <v>1</v>
      </c>
      <c r="I105" s="516">
        <f>'FC1. Perfil de pagos'!AS60</f>
        <v>24</v>
      </c>
      <c r="J105" s="518">
        <f>X105</f>
        <v>0</v>
      </c>
      <c r="K105" s="518">
        <f>AK105</f>
        <v>0</v>
      </c>
      <c r="L105" s="518">
        <f>'FC1. Perfil de pagos'!H194</f>
        <v>0</v>
      </c>
      <c r="M105" s="518">
        <f>'FC1. Perfil de pagos'!I194</f>
        <v>0</v>
      </c>
      <c r="N105" s="518">
        <f>'FC1. Perfil de pagos'!J194</f>
        <v>0</v>
      </c>
      <c r="O105" s="518">
        <f>'FC1. Perfil de pagos'!K194</f>
        <v>0</v>
      </c>
      <c r="P105" s="518">
        <f>'FC1. Perfil de pagos'!L194</f>
        <v>0</v>
      </c>
      <c r="Q105" s="518">
        <f>'FC1. Perfil de pagos'!M194</f>
        <v>0</v>
      </c>
      <c r="R105" s="518">
        <f>'FC1. Perfil de pagos'!N194</f>
        <v>0</v>
      </c>
      <c r="S105" s="518">
        <f>'FC1. Perfil de pagos'!O194</f>
        <v>0</v>
      </c>
      <c r="T105" s="518">
        <f>'FC1. Perfil de pagos'!P194</f>
        <v>0</v>
      </c>
      <c r="U105" s="518">
        <f>'FC1. Perfil de pagos'!Q194</f>
        <v>0</v>
      </c>
      <c r="V105" s="518">
        <f>'FC1. Perfil de pagos'!R194</f>
        <v>0</v>
      </c>
      <c r="W105" s="518">
        <f>'FC1. Perfil de pagos'!S194</f>
        <v>0</v>
      </c>
      <c r="X105" s="518">
        <f>SUM(L105:W105)</f>
        <v>0</v>
      </c>
      <c r="Y105" s="518">
        <f>'FC1. Perfil de pagos'!T194</f>
        <v>0</v>
      </c>
      <c r="Z105" s="518">
        <f>'FC1. Perfil de pagos'!U194</f>
        <v>0</v>
      </c>
      <c r="AA105" s="518">
        <f>'FC1. Perfil de pagos'!V194</f>
        <v>0</v>
      </c>
      <c r="AB105" s="518">
        <f>'FC1. Perfil de pagos'!W194</f>
        <v>0</v>
      </c>
      <c r="AC105" s="518">
        <f>'FC1. Perfil de pagos'!X194</f>
        <v>0</v>
      </c>
      <c r="AD105" s="518">
        <f>'FC1. Perfil de pagos'!Y194</f>
        <v>0</v>
      </c>
      <c r="AE105" s="518">
        <f>'FC1. Perfil de pagos'!Z194</f>
        <v>0</v>
      </c>
      <c r="AF105" s="518">
        <f>'FC1. Perfil de pagos'!AA194</f>
        <v>0</v>
      </c>
      <c r="AG105" s="518">
        <f>'FC1. Perfil de pagos'!AB194</f>
        <v>0</v>
      </c>
      <c r="AH105" s="518">
        <f>'FC1. Perfil de pagos'!AC194</f>
        <v>0</v>
      </c>
      <c r="AI105" s="518">
        <f>'FC1. Perfil de pagos'!AD194</f>
        <v>0</v>
      </c>
      <c r="AJ105" s="518">
        <f>'FC1. Perfil de pagos'!AE194</f>
        <v>0</v>
      </c>
      <c r="AK105" s="518">
        <f>SUM(Y105:AJ105)</f>
        <v>0</v>
      </c>
      <c r="AL105" s="518">
        <f>X105+AK105</f>
        <v>0</v>
      </c>
      <c r="AM105" s="516" t="str">
        <f>IF(ABS(AL105-'02. Equipos y Software'!$H$35)&lt;1,"OK","ERROR")</f>
        <v>OK</v>
      </c>
    </row>
    <row r="106">
      <c r="A106" s="516">
        <f>IFERROR(INDEX($B$139:$B$160,MATCH($B106,$A$139:$A$160,0)),"")</f>
      </c>
      <c r="B106" s="516">
        <f>'FC1. Perfil de pagos'!AQ61</f>
        <v>0</v>
      </c>
      <c r="C106" s="517">
        <f>IFERROR(INDEX($C$139:$C$160,MATCH($B106,$A$139:$A$160,0)),"")</f>
      </c>
      <c r="D106" s="516">
        <f>IFERROR(INDEX($D$139:$D$160,MATCH($B106,$A$139:$A$160,0)),"")</f>
      </c>
      <c r="E106" s="516" t="inlineStr">
        <is>
          <t>Equipos y software</t>
        </is>
      </c>
      <c r="F106" s="517" t="str">
        <f>'FC1. Perfil de pagos'!D61</f>
        <v>(fila reservada para un ítem nuevo)</v>
      </c>
      <c r="G106" s="516">
        <f>I106-H106+1</f>
        <v>24</v>
      </c>
      <c r="H106" s="516">
        <f>'FC1. Perfil de pagos'!AR61</f>
        <v>1</v>
      </c>
      <c r="I106" s="516">
        <f>'FC1. Perfil de pagos'!AS61</f>
        <v>24</v>
      </c>
      <c r="J106" s="518">
        <f>X106</f>
        <v>0</v>
      </c>
      <c r="K106" s="518">
        <f>AK106</f>
        <v>0</v>
      </c>
      <c r="L106" s="518">
        <f>'FC1. Perfil de pagos'!H195</f>
        <v>0</v>
      </c>
      <c r="M106" s="518">
        <f>'FC1. Perfil de pagos'!I195</f>
        <v>0</v>
      </c>
      <c r="N106" s="518">
        <f>'FC1. Perfil de pagos'!J195</f>
        <v>0</v>
      </c>
      <c r="O106" s="518">
        <f>'FC1. Perfil de pagos'!K195</f>
        <v>0</v>
      </c>
      <c r="P106" s="518">
        <f>'FC1. Perfil de pagos'!L195</f>
        <v>0</v>
      </c>
      <c r="Q106" s="518">
        <f>'FC1. Perfil de pagos'!M195</f>
        <v>0</v>
      </c>
      <c r="R106" s="518">
        <f>'FC1. Perfil de pagos'!N195</f>
        <v>0</v>
      </c>
      <c r="S106" s="518">
        <f>'FC1. Perfil de pagos'!O195</f>
        <v>0</v>
      </c>
      <c r="T106" s="518">
        <f>'FC1. Perfil de pagos'!P195</f>
        <v>0</v>
      </c>
      <c r="U106" s="518">
        <f>'FC1. Perfil de pagos'!Q195</f>
        <v>0</v>
      </c>
      <c r="V106" s="518">
        <f>'FC1. Perfil de pagos'!R195</f>
        <v>0</v>
      </c>
      <c r="W106" s="518">
        <f>'FC1. Perfil de pagos'!S195</f>
        <v>0</v>
      </c>
      <c r="X106" s="518">
        <f>SUM(L106:W106)</f>
        <v>0</v>
      </c>
      <c r="Y106" s="518">
        <f>'FC1. Perfil de pagos'!T195</f>
        <v>0</v>
      </c>
      <c r="Z106" s="518">
        <f>'FC1. Perfil de pagos'!U195</f>
        <v>0</v>
      </c>
      <c r="AA106" s="518">
        <f>'FC1. Perfil de pagos'!V195</f>
        <v>0</v>
      </c>
      <c r="AB106" s="518">
        <f>'FC1. Perfil de pagos'!W195</f>
        <v>0</v>
      </c>
      <c r="AC106" s="518">
        <f>'FC1. Perfil de pagos'!X195</f>
        <v>0</v>
      </c>
      <c r="AD106" s="518">
        <f>'FC1. Perfil de pagos'!Y195</f>
        <v>0</v>
      </c>
      <c r="AE106" s="518">
        <f>'FC1. Perfil de pagos'!Z195</f>
        <v>0</v>
      </c>
      <c r="AF106" s="518">
        <f>'FC1. Perfil de pagos'!AA195</f>
        <v>0</v>
      </c>
      <c r="AG106" s="518">
        <f>'FC1. Perfil de pagos'!AB195</f>
        <v>0</v>
      </c>
      <c r="AH106" s="518">
        <f>'FC1. Perfil de pagos'!AC195</f>
        <v>0</v>
      </c>
      <c r="AI106" s="518">
        <f>'FC1. Perfil de pagos'!AD195</f>
        <v>0</v>
      </c>
      <c r="AJ106" s="518">
        <f>'FC1. Perfil de pagos'!AE195</f>
        <v>0</v>
      </c>
      <c r="AK106" s="518">
        <f>SUM(Y106:AJ106)</f>
        <v>0</v>
      </c>
      <c r="AL106" s="518">
        <f>X106+AK106</f>
        <v>0</v>
      </c>
      <c r="AM106" s="516" t="str">
        <f>IF(ABS(AL106-'02. Equipos y Software'!$H$36)&lt;1,"OK","ERROR")</f>
        <v>OK</v>
      </c>
    </row>
    <row r="107">
      <c r="A107" s="516">
        <f>IFERROR(INDEX($B$139:$B$160,MATCH($B107,$A$139:$A$160,0)),"")</f>
      </c>
      <c r="B107" s="516">
        <f>'FC1. Perfil de pagos'!AQ67</f>
        <v>0</v>
      </c>
      <c r="C107" s="517">
        <f>IFERROR(INDEX($C$139:$C$160,MATCH($B107,$A$139:$A$160,0)),"")</f>
      </c>
      <c r="D107" s="516">
        <f>IFERROR(INDEX($D$139:$D$160,MATCH($B107,$A$139:$A$160,0)),"")</f>
      </c>
      <c r="E107" s="516" t="inlineStr">
        <is>
          <t>Capacitación y eventos</t>
        </is>
      </c>
      <c r="F107" s="517" t="str">
        <f>'FC1. Perfil de pagos'!D67</f>
        <v>(fila reservada para un ítem nuevo)</v>
      </c>
      <c r="G107" s="516">
        <f>I107-H107+1</f>
        <v>24</v>
      </c>
      <c r="H107" s="516">
        <f>'FC1. Perfil de pagos'!AR67</f>
        <v>1</v>
      </c>
      <c r="I107" s="516">
        <f>'FC1. Perfil de pagos'!AS67</f>
        <v>24</v>
      </c>
      <c r="J107" s="518">
        <f>X107</f>
        <v>0</v>
      </c>
      <c r="K107" s="518">
        <f>AK107</f>
        <v>0</v>
      </c>
      <c r="L107" s="518">
        <f>'FC1. Perfil de pagos'!H201</f>
        <v>0</v>
      </c>
      <c r="M107" s="518">
        <f>'FC1. Perfil de pagos'!I201</f>
        <v>0</v>
      </c>
      <c r="N107" s="518">
        <f>'FC1. Perfil de pagos'!J201</f>
        <v>0</v>
      </c>
      <c r="O107" s="518">
        <f>'FC1. Perfil de pagos'!K201</f>
        <v>0</v>
      </c>
      <c r="P107" s="518">
        <f>'FC1. Perfil de pagos'!L201</f>
        <v>0</v>
      </c>
      <c r="Q107" s="518">
        <f>'FC1. Perfil de pagos'!M201</f>
        <v>0</v>
      </c>
      <c r="R107" s="518">
        <f>'FC1. Perfil de pagos'!N201</f>
        <v>0</v>
      </c>
      <c r="S107" s="518">
        <f>'FC1. Perfil de pagos'!O201</f>
        <v>0</v>
      </c>
      <c r="T107" s="518">
        <f>'FC1. Perfil de pagos'!P201</f>
        <v>0</v>
      </c>
      <c r="U107" s="518">
        <f>'FC1. Perfil de pagos'!Q201</f>
        <v>0</v>
      </c>
      <c r="V107" s="518">
        <f>'FC1. Perfil de pagos'!R201</f>
        <v>0</v>
      </c>
      <c r="W107" s="518">
        <f>'FC1. Perfil de pagos'!S201</f>
        <v>0</v>
      </c>
      <c r="X107" s="518">
        <f>SUM(L107:W107)</f>
        <v>0</v>
      </c>
      <c r="Y107" s="518">
        <f>'FC1. Perfil de pagos'!T201</f>
        <v>0</v>
      </c>
      <c r="Z107" s="518">
        <f>'FC1. Perfil de pagos'!U201</f>
        <v>0</v>
      </c>
      <c r="AA107" s="518">
        <f>'FC1. Perfil de pagos'!V201</f>
        <v>0</v>
      </c>
      <c r="AB107" s="518">
        <f>'FC1. Perfil de pagos'!W201</f>
        <v>0</v>
      </c>
      <c r="AC107" s="518">
        <f>'FC1. Perfil de pagos'!X201</f>
        <v>0</v>
      </c>
      <c r="AD107" s="518">
        <f>'FC1. Perfil de pagos'!Y201</f>
        <v>0</v>
      </c>
      <c r="AE107" s="518">
        <f>'FC1. Perfil de pagos'!Z201</f>
        <v>0</v>
      </c>
      <c r="AF107" s="518">
        <f>'FC1. Perfil de pagos'!AA201</f>
        <v>0</v>
      </c>
      <c r="AG107" s="518">
        <f>'FC1. Perfil de pagos'!AB201</f>
        <v>0</v>
      </c>
      <c r="AH107" s="518">
        <f>'FC1. Perfil de pagos'!AC201</f>
        <v>0</v>
      </c>
      <c r="AI107" s="518">
        <f>'FC1. Perfil de pagos'!AD201</f>
        <v>0</v>
      </c>
      <c r="AJ107" s="518">
        <f>'FC1. Perfil de pagos'!AE201</f>
        <v>0</v>
      </c>
      <c r="AK107" s="518">
        <f>SUM(Y107:AJ107)</f>
        <v>0</v>
      </c>
      <c r="AL107" s="518">
        <f>X107+AK107</f>
        <v>0</v>
      </c>
      <c r="AM107" s="516" t="str">
        <f>IF(ABS(AL107-'03. Capacitación Y Eventos'!$E$17)&lt;1,"OK","ERROR")</f>
        <v>OK</v>
      </c>
    </row>
    <row r="108">
      <c r="A108" s="516">
        <f>IFERROR(INDEX($B$139:$B$160,MATCH($B108,$A$139:$A$160,0)),"")</f>
      </c>
      <c r="B108" s="516">
        <f>'FC1. Perfil de pagos'!AQ68</f>
        <v>0</v>
      </c>
      <c r="C108" s="517">
        <f>IFERROR(INDEX($C$139:$C$160,MATCH($B108,$A$139:$A$160,0)),"")</f>
      </c>
      <c r="D108" s="516">
        <f>IFERROR(INDEX($D$139:$D$160,MATCH($B108,$A$139:$A$160,0)),"")</f>
      </c>
      <c r="E108" s="516" t="inlineStr">
        <is>
          <t>Capacitación y eventos</t>
        </is>
      </c>
      <c r="F108" s="517" t="str">
        <f>'FC1. Perfil de pagos'!D68</f>
        <v>(fila reservada para un ítem nuevo)</v>
      </c>
      <c r="G108" s="516">
        <f>I108-H108+1</f>
        <v>24</v>
      </c>
      <c r="H108" s="516">
        <f>'FC1. Perfil de pagos'!AR68</f>
        <v>1</v>
      </c>
      <c r="I108" s="516">
        <f>'FC1. Perfil de pagos'!AS68</f>
        <v>24</v>
      </c>
      <c r="J108" s="518">
        <f>X108</f>
        <v>0</v>
      </c>
      <c r="K108" s="518">
        <f>AK108</f>
        <v>0</v>
      </c>
      <c r="L108" s="518">
        <f>'FC1. Perfil de pagos'!H202</f>
        <v>0</v>
      </c>
      <c r="M108" s="518">
        <f>'FC1. Perfil de pagos'!I202</f>
        <v>0</v>
      </c>
      <c r="N108" s="518">
        <f>'FC1. Perfil de pagos'!J202</f>
        <v>0</v>
      </c>
      <c r="O108" s="518">
        <f>'FC1. Perfil de pagos'!K202</f>
        <v>0</v>
      </c>
      <c r="P108" s="518">
        <f>'FC1. Perfil de pagos'!L202</f>
        <v>0</v>
      </c>
      <c r="Q108" s="518">
        <f>'FC1. Perfil de pagos'!M202</f>
        <v>0</v>
      </c>
      <c r="R108" s="518">
        <f>'FC1. Perfil de pagos'!N202</f>
        <v>0</v>
      </c>
      <c r="S108" s="518">
        <f>'FC1. Perfil de pagos'!O202</f>
        <v>0</v>
      </c>
      <c r="T108" s="518">
        <f>'FC1. Perfil de pagos'!P202</f>
        <v>0</v>
      </c>
      <c r="U108" s="518">
        <f>'FC1. Perfil de pagos'!Q202</f>
        <v>0</v>
      </c>
      <c r="V108" s="518">
        <f>'FC1. Perfil de pagos'!R202</f>
        <v>0</v>
      </c>
      <c r="W108" s="518">
        <f>'FC1. Perfil de pagos'!S202</f>
        <v>0</v>
      </c>
      <c r="X108" s="518">
        <f>SUM(L108:W108)</f>
        <v>0</v>
      </c>
      <c r="Y108" s="518">
        <f>'FC1. Perfil de pagos'!T202</f>
        <v>0</v>
      </c>
      <c r="Z108" s="518">
        <f>'FC1. Perfil de pagos'!U202</f>
        <v>0</v>
      </c>
      <c r="AA108" s="518">
        <f>'FC1. Perfil de pagos'!V202</f>
        <v>0</v>
      </c>
      <c r="AB108" s="518">
        <f>'FC1. Perfil de pagos'!W202</f>
        <v>0</v>
      </c>
      <c r="AC108" s="518">
        <f>'FC1. Perfil de pagos'!X202</f>
        <v>0</v>
      </c>
      <c r="AD108" s="518">
        <f>'FC1. Perfil de pagos'!Y202</f>
        <v>0</v>
      </c>
      <c r="AE108" s="518">
        <f>'FC1. Perfil de pagos'!Z202</f>
        <v>0</v>
      </c>
      <c r="AF108" s="518">
        <f>'FC1. Perfil de pagos'!AA202</f>
        <v>0</v>
      </c>
      <c r="AG108" s="518">
        <f>'FC1. Perfil de pagos'!AB202</f>
        <v>0</v>
      </c>
      <c r="AH108" s="518">
        <f>'FC1. Perfil de pagos'!AC202</f>
        <v>0</v>
      </c>
      <c r="AI108" s="518">
        <f>'FC1. Perfil de pagos'!AD202</f>
        <v>0</v>
      </c>
      <c r="AJ108" s="518">
        <f>'FC1. Perfil de pagos'!AE202</f>
        <v>0</v>
      </c>
      <c r="AK108" s="518">
        <f>SUM(Y108:AJ108)</f>
        <v>0</v>
      </c>
      <c r="AL108" s="518">
        <f>X108+AK108</f>
        <v>0</v>
      </c>
      <c r="AM108" s="516" t="str">
        <f>IF(ABS(AL108-'03. Capacitación Y Eventos'!$E$18)&lt;1,"OK","ERROR")</f>
        <v>OK</v>
      </c>
    </row>
    <row r="109">
      <c r="A109" s="516">
        <f>IFERROR(INDEX($B$139:$B$160,MATCH($B109,$A$139:$A$160,0)),"")</f>
      </c>
      <c r="B109" s="516">
        <f>'FC1. Perfil de pagos'!AQ69</f>
        <v>0</v>
      </c>
      <c r="C109" s="517">
        <f>IFERROR(INDEX($C$139:$C$160,MATCH($B109,$A$139:$A$160,0)),"")</f>
      </c>
      <c r="D109" s="516">
        <f>IFERROR(INDEX($D$139:$D$160,MATCH($B109,$A$139:$A$160,0)),"")</f>
      </c>
      <c r="E109" s="516" t="inlineStr">
        <is>
          <t>Capacitación y eventos</t>
        </is>
      </c>
      <c r="F109" s="517" t="str">
        <f>'FC1. Perfil de pagos'!D69</f>
        <v>(fila reservada para un ítem nuevo)</v>
      </c>
      <c r="G109" s="516">
        <f>I109-H109+1</f>
        <v>24</v>
      </c>
      <c r="H109" s="516">
        <f>'FC1. Perfil de pagos'!AR69</f>
        <v>1</v>
      </c>
      <c r="I109" s="516">
        <f>'FC1. Perfil de pagos'!AS69</f>
        <v>24</v>
      </c>
      <c r="J109" s="518">
        <f>X109</f>
        <v>0</v>
      </c>
      <c r="K109" s="518">
        <f>AK109</f>
        <v>0</v>
      </c>
      <c r="L109" s="518">
        <f>'FC1. Perfil de pagos'!H203</f>
        <v>0</v>
      </c>
      <c r="M109" s="518">
        <f>'FC1. Perfil de pagos'!I203</f>
        <v>0</v>
      </c>
      <c r="N109" s="518">
        <f>'FC1. Perfil de pagos'!J203</f>
        <v>0</v>
      </c>
      <c r="O109" s="518">
        <f>'FC1. Perfil de pagos'!K203</f>
        <v>0</v>
      </c>
      <c r="P109" s="518">
        <f>'FC1. Perfil de pagos'!L203</f>
        <v>0</v>
      </c>
      <c r="Q109" s="518">
        <f>'FC1. Perfil de pagos'!M203</f>
        <v>0</v>
      </c>
      <c r="R109" s="518">
        <f>'FC1. Perfil de pagos'!N203</f>
        <v>0</v>
      </c>
      <c r="S109" s="518">
        <f>'FC1. Perfil de pagos'!O203</f>
        <v>0</v>
      </c>
      <c r="T109" s="518">
        <f>'FC1. Perfil de pagos'!P203</f>
        <v>0</v>
      </c>
      <c r="U109" s="518">
        <f>'FC1. Perfil de pagos'!Q203</f>
        <v>0</v>
      </c>
      <c r="V109" s="518">
        <f>'FC1. Perfil de pagos'!R203</f>
        <v>0</v>
      </c>
      <c r="W109" s="518">
        <f>'FC1. Perfil de pagos'!S203</f>
        <v>0</v>
      </c>
      <c r="X109" s="518">
        <f>SUM(L109:W109)</f>
        <v>0</v>
      </c>
      <c r="Y109" s="518">
        <f>'FC1. Perfil de pagos'!T203</f>
        <v>0</v>
      </c>
      <c r="Z109" s="518">
        <f>'FC1. Perfil de pagos'!U203</f>
        <v>0</v>
      </c>
      <c r="AA109" s="518">
        <f>'FC1. Perfil de pagos'!V203</f>
        <v>0</v>
      </c>
      <c r="AB109" s="518">
        <f>'FC1. Perfil de pagos'!W203</f>
        <v>0</v>
      </c>
      <c r="AC109" s="518">
        <f>'FC1. Perfil de pagos'!X203</f>
        <v>0</v>
      </c>
      <c r="AD109" s="518">
        <f>'FC1. Perfil de pagos'!Y203</f>
        <v>0</v>
      </c>
      <c r="AE109" s="518">
        <f>'FC1. Perfil de pagos'!Z203</f>
        <v>0</v>
      </c>
      <c r="AF109" s="518">
        <f>'FC1. Perfil de pagos'!AA203</f>
        <v>0</v>
      </c>
      <c r="AG109" s="518">
        <f>'FC1. Perfil de pagos'!AB203</f>
        <v>0</v>
      </c>
      <c r="AH109" s="518">
        <f>'FC1. Perfil de pagos'!AC203</f>
        <v>0</v>
      </c>
      <c r="AI109" s="518">
        <f>'FC1. Perfil de pagos'!AD203</f>
        <v>0</v>
      </c>
      <c r="AJ109" s="518">
        <f>'FC1. Perfil de pagos'!AE203</f>
        <v>0</v>
      </c>
      <c r="AK109" s="518">
        <f>SUM(Y109:AJ109)</f>
        <v>0</v>
      </c>
      <c r="AL109" s="518">
        <f>X109+AK109</f>
        <v>0</v>
      </c>
      <c r="AM109" s="516" t="str">
        <f>IF(ABS(AL109-'03. Capacitación Y Eventos'!$E$19)&lt;1,"OK","ERROR")</f>
        <v>OK</v>
      </c>
    </row>
    <row r="110">
      <c r="A110" s="516">
        <f>IFERROR(INDEX($B$139:$B$160,MATCH($B110,$A$139:$A$160,0)),"")</f>
      </c>
      <c r="B110" s="516">
        <f>'FC1. Perfil de pagos'!AQ90</f>
        <v>0</v>
      </c>
      <c r="C110" s="517">
        <f>IFERROR(INDEX($C$139:$C$160,MATCH($B110,$A$139:$A$160,0)),"")</f>
      </c>
      <c r="D110" s="516">
        <f>IFERROR(INDEX($D$139:$D$160,MATCH($B110,$A$139:$A$160,0)),"")</f>
      </c>
      <c r="E110" s="516" t="inlineStr">
        <is>
          <t>Servicios tecnológicos y pruebas</t>
        </is>
      </c>
      <c r="F110" s="517" t="str">
        <f>'FC1. Perfil de pagos'!D90</f>
        <v>(fila reservada para un ítem nuevo)</v>
      </c>
      <c r="G110" s="516">
        <f>I110-H110+1</f>
        <v>24</v>
      </c>
      <c r="H110" s="516">
        <f>'FC1. Perfil de pagos'!AR90</f>
        <v>1</v>
      </c>
      <c r="I110" s="516">
        <f>'FC1. Perfil de pagos'!AS90</f>
        <v>24</v>
      </c>
      <c r="J110" s="518">
        <f>X110</f>
        <v>0</v>
      </c>
      <c r="K110" s="518">
        <f>AK110</f>
        <v>0</v>
      </c>
      <c r="L110" s="518">
        <f>'FC1. Perfil de pagos'!H224</f>
        <v>0</v>
      </c>
      <c r="M110" s="518">
        <f>'FC1. Perfil de pagos'!I224</f>
        <v>0</v>
      </c>
      <c r="N110" s="518">
        <f>'FC1. Perfil de pagos'!J224</f>
        <v>0</v>
      </c>
      <c r="O110" s="518">
        <f>'FC1. Perfil de pagos'!K224</f>
        <v>0</v>
      </c>
      <c r="P110" s="518">
        <f>'FC1. Perfil de pagos'!L224</f>
        <v>0</v>
      </c>
      <c r="Q110" s="518">
        <f>'FC1. Perfil de pagos'!M224</f>
        <v>0</v>
      </c>
      <c r="R110" s="518">
        <f>'FC1. Perfil de pagos'!N224</f>
        <v>0</v>
      </c>
      <c r="S110" s="518">
        <f>'FC1. Perfil de pagos'!O224</f>
        <v>0</v>
      </c>
      <c r="T110" s="518">
        <f>'FC1. Perfil de pagos'!P224</f>
        <v>0</v>
      </c>
      <c r="U110" s="518">
        <f>'FC1. Perfil de pagos'!Q224</f>
        <v>0</v>
      </c>
      <c r="V110" s="518">
        <f>'FC1. Perfil de pagos'!R224</f>
        <v>0</v>
      </c>
      <c r="W110" s="518">
        <f>'FC1. Perfil de pagos'!S224</f>
        <v>0</v>
      </c>
      <c r="X110" s="518">
        <f>SUM(L110:W110)</f>
        <v>0</v>
      </c>
      <c r="Y110" s="518">
        <f>'FC1. Perfil de pagos'!T224</f>
        <v>0</v>
      </c>
      <c r="Z110" s="518">
        <f>'FC1. Perfil de pagos'!U224</f>
        <v>0</v>
      </c>
      <c r="AA110" s="518">
        <f>'FC1. Perfil de pagos'!V224</f>
        <v>0</v>
      </c>
      <c r="AB110" s="518">
        <f>'FC1. Perfil de pagos'!W224</f>
        <v>0</v>
      </c>
      <c r="AC110" s="518">
        <f>'FC1. Perfil de pagos'!X224</f>
        <v>0</v>
      </c>
      <c r="AD110" s="518">
        <f>'FC1. Perfil de pagos'!Y224</f>
        <v>0</v>
      </c>
      <c r="AE110" s="518">
        <f>'FC1. Perfil de pagos'!Z224</f>
        <v>0</v>
      </c>
      <c r="AF110" s="518">
        <f>'FC1. Perfil de pagos'!AA224</f>
        <v>0</v>
      </c>
      <c r="AG110" s="518">
        <f>'FC1. Perfil de pagos'!AB224</f>
        <v>0</v>
      </c>
      <c r="AH110" s="518">
        <f>'FC1. Perfil de pagos'!AC224</f>
        <v>0</v>
      </c>
      <c r="AI110" s="518">
        <f>'FC1. Perfil de pagos'!AD224</f>
        <v>0</v>
      </c>
      <c r="AJ110" s="518">
        <f>'FC1. Perfil de pagos'!AE224</f>
        <v>0</v>
      </c>
      <c r="AK110" s="518">
        <f>SUM(Y110:AJ110)</f>
        <v>0</v>
      </c>
      <c r="AL110" s="518">
        <f>X110+AK110</f>
        <v>0</v>
      </c>
      <c r="AM110" s="516" t="str">
        <f>IF(ABS(AL110-'04. Servicios Tecnologicos'!$G$33)&lt;1,"OK","ERROR")</f>
        <v>OK</v>
      </c>
    </row>
    <row r="111">
      <c r="A111" s="516">
        <f>IFERROR(INDEX($B$139:$B$160,MATCH($B111,$A$139:$A$160,0)),"")</f>
      </c>
      <c r="B111" s="516">
        <f>'FC1. Perfil de pagos'!AQ91</f>
        <v>0</v>
      </c>
      <c r="C111" s="517">
        <f>IFERROR(INDEX($C$139:$C$160,MATCH($B111,$A$139:$A$160,0)),"")</f>
      </c>
      <c r="D111" s="516">
        <f>IFERROR(INDEX($D$139:$D$160,MATCH($B111,$A$139:$A$160,0)),"")</f>
      </c>
      <c r="E111" s="516" t="inlineStr">
        <is>
          <t>Servicios tecnológicos y pruebas</t>
        </is>
      </c>
      <c r="F111" s="517" t="str">
        <f>'FC1. Perfil de pagos'!D91</f>
        <v>(fila reservada para un ítem nuevo)</v>
      </c>
      <c r="G111" s="516">
        <f>I111-H111+1</f>
        <v>24</v>
      </c>
      <c r="H111" s="516">
        <f>'FC1. Perfil de pagos'!AR91</f>
        <v>1</v>
      </c>
      <c r="I111" s="516">
        <f>'FC1. Perfil de pagos'!AS91</f>
        <v>24</v>
      </c>
      <c r="J111" s="518">
        <f>X111</f>
        <v>0</v>
      </c>
      <c r="K111" s="518">
        <f>AK111</f>
        <v>0</v>
      </c>
      <c r="L111" s="518">
        <f>'FC1. Perfil de pagos'!H225</f>
        <v>0</v>
      </c>
      <c r="M111" s="518">
        <f>'FC1. Perfil de pagos'!I225</f>
        <v>0</v>
      </c>
      <c r="N111" s="518">
        <f>'FC1. Perfil de pagos'!J225</f>
        <v>0</v>
      </c>
      <c r="O111" s="518">
        <f>'FC1. Perfil de pagos'!K225</f>
        <v>0</v>
      </c>
      <c r="P111" s="518">
        <f>'FC1. Perfil de pagos'!L225</f>
        <v>0</v>
      </c>
      <c r="Q111" s="518">
        <f>'FC1. Perfil de pagos'!M225</f>
        <v>0</v>
      </c>
      <c r="R111" s="518">
        <f>'FC1. Perfil de pagos'!N225</f>
        <v>0</v>
      </c>
      <c r="S111" s="518">
        <f>'FC1. Perfil de pagos'!O225</f>
        <v>0</v>
      </c>
      <c r="T111" s="518">
        <f>'FC1. Perfil de pagos'!P225</f>
        <v>0</v>
      </c>
      <c r="U111" s="518">
        <f>'FC1. Perfil de pagos'!Q225</f>
        <v>0</v>
      </c>
      <c r="V111" s="518">
        <f>'FC1. Perfil de pagos'!R225</f>
        <v>0</v>
      </c>
      <c r="W111" s="518">
        <f>'FC1. Perfil de pagos'!S225</f>
        <v>0</v>
      </c>
      <c r="X111" s="518">
        <f>SUM(L111:W111)</f>
        <v>0</v>
      </c>
      <c r="Y111" s="518">
        <f>'FC1. Perfil de pagos'!T225</f>
        <v>0</v>
      </c>
      <c r="Z111" s="518">
        <f>'FC1. Perfil de pagos'!U225</f>
        <v>0</v>
      </c>
      <c r="AA111" s="518">
        <f>'FC1. Perfil de pagos'!V225</f>
        <v>0</v>
      </c>
      <c r="AB111" s="518">
        <f>'FC1. Perfil de pagos'!W225</f>
        <v>0</v>
      </c>
      <c r="AC111" s="518">
        <f>'FC1. Perfil de pagos'!X225</f>
        <v>0</v>
      </c>
      <c r="AD111" s="518">
        <f>'FC1. Perfil de pagos'!Y225</f>
        <v>0</v>
      </c>
      <c r="AE111" s="518">
        <f>'FC1. Perfil de pagos'!Z225</f>
        <v>0</v>
      </c>
      <c r="AF111" s="518">
        <f>'FC1. Perfil de pagos'!AA225</f>
        <v>0</v>
      </c>
      <c r="AG111" s="518">
        <f>'FC1. Perfil de pagos'!AB225</f>
        <v>0</v>
      </c>
      <c r="AH111" s="518">
        <f>'FC1. Perfil de pagos'!AC225</f>
        <v>0</v>
      </c>
      <c r="AI111" s="518">
        <f>'FC1. Perfil de pagos'!AD225</f>
        <v>0</v>
      </c>
      <c r="AJ111" s="518">
        <f>'FC1. Perfil de pagos'!AE225</f>
        <v>0</v>
      </c>
      <c r="AK111" s="518">
        <f>SUM(Y111:AJ111)</f>
        <v>0</v>
      </c>
      <c r="AL111" s="518">
        <f>X111+AK111</f>
        <v>0</v>
      </c>
      <c r="AM111" s="516" t="str">
        <f>IF(ABS(AL111-'04. Servicios Tecnologicos'!$G$34)&lt;1,"OK","ERROR")</f>
        <v>OK</v>
      </c>
    </row>
    <row r="112">
      <c r="A112" s="516">
        <f>IFERROR(INDEX($B$139:$B$160,MATCH($B112,$A$139:$A$160,0)),"")</f>
      </c>
      <c r="B112" s="516">
        <f>'FC1. Perfil de pagos'!AQ92</f>
        <v>0</v>
      </c>
      <c r="C112" s="517">
        <f>IFERROR(INDEX($C$139:$C$160,MATCH($B112,$A$139:$A$160,0)),"")</f>
      </c>
      <c r="D112" s="516">
        <f>IFERROR(INDEX($D$139:$D$160,MATCH($B112,$A$139:$A$160,0)),"")</f>
      </c>
      <c r="E112" s="516" t="inlineStr">
        <is>
          <t>Servicios tecnológicos y pruebas</t>
        </is>
      </c>
      <c r="F112" s="517" t="str">
        <f>'FC1. Perfil de pagos'!D92</f>
        <v>(fila reservada para un ítem nuevo)</v>
      </c>
      <c r="G112" s="516">
        <f>I112-H112+1</f>
        <v>24</v>
      </c>
      <c r="H112" s="516">
        <f>'FC1. Perfil de pagos'!AR92</f>
        <v>1</v>
      </c>
      <c r="I112" s="516">
        <f>'FC1. Perfil de pagos'!AS92</f>
        <v>24</v>
      </c>
      <c r="J112" s="518">
        <f>X112</f>
        <v>0</v>
      </c>
      <c r="K112" s="518">
        <f>AK112</f>
        <v>0</v>
      </c>
      <c r="L112" s="518">
        <f>'FC1. Perfil de pagos'!H226</f>
        <v>0</v>
      </c>
      <c r="M112" s="518">
        <f>'FC1. Perfil de pagos'!I226</f>
        <v>0</v>
      </c>
      <c r="N112" s="518">
        <f>'FC1. Perfil de pagos'!J226</f>
        <v>0</v>
      </c>
      <c r="O112" s="518">
        <f>'FC1. Perfil de pagos'!K226</f>
        <v>0</v>
      </c>
      <c r="P112" s="518">
        <f>'FC1. Perfil de pagos'!L226</f>
        <v>0</v>
      </c>
      <c r="Q112" s="518">
        <f>'FC1. Perfil de pagos'!M226</f>
        <v>0</v>
      </c>
      <c r="R112" s="518">
        <f>'FC1. Perfil de pagos'!N226</f>
        <v>0</v>
      </c>
      <c r="S112" s="518">
        <f>'FC1. Perfil de pagos'!O226</f>
        <v>0</v>
      </c>
      <c r="T112" s="518">
        <f>'FC1. Perfil de pagos'!P226</f>
        <v>0</v>
      </c>
      <c r="U112" s="518">
        <f>'FC1. Perfil de pagos'!Q226</f>
        <v>0</v>
      </c>
      <c r="V112" s="518">
        <f>'FC1. Perfil de pagos'!R226</f>
        <v>0</v>
      </c>
      <c r="W112" s="518">
        <f>'FC1. Perfil de pagos'!S226</f>
        <v>0</v>
      </c>
      <c r="X112" s="518">
        <f>SUM(L112:W112)</f>
        <v>0</v>
      </c>
      <c r="Y112" s="518">
        <f>'FC1. Perfil de pagos'!T226</f>
        <v>0</v>
      </c>
      <c r="Z112" s="518">
        <f>'FC1. Perfil de pagos'!U226</f>
        <v>0</v>
      </c>
      <c r="AA112" s="518">
        <f>'FC1. Perfil de pagos'!V226</f>
        <v>0</v>
      </c>
      <c r="AB112" s="518">
        <f>'FC1. Perfil de pagos'!W226</f>
        <v>0</v>
      </c>
      <c r="AC112" s="518">
        <f>'FC1. Perfil de pagos'!X226</f>
        <v>0</v>
      </c>
      <c r="AD112" s="518">
        <f>'FC1. Perfil de pagos'!Y226</f>
        <v>0</v>
      </c>
      <c r="AE112" s="518">
        <f>'FC1. Perfil de pagos'!Z226</f>
        <v>0</v>
      </c>
      <c r="AF112" s="518">
        <f>'FC1. Perfil de pagos'!AA226</f>
        <v>0</v>
      </c>
      <c r="AG112" s="518">
        <f>'FC1. Perfil de pagos'!AB226</f>
        <v>0</v>
      </c>
      <c r="AH112" s="518">
        <f>'FC1. Perfil de pagos'!AC226</f>
        <v>0</v>
      </c>
      <c r="AI112" s="518">
        <f>'FC1. Perfil de pagos'!AD226</f>
        <v>0</v>
      </c>
      <c r="AJ112" s="518">
        <f>'FC1. Perfil de pagos'!AE226</f>
        <v>0</v>
      </c>
      <c r="AK112" s="518">
        <f>SUM(Y112:AJ112)</f>
        <v>0</v>
      </c>
      <c r="AL112" s="518">
        <f>X112+AK112</f>
        <v>0</v>
      </c>
      <c r="AM112" s="516" t="str">
        <f>IF(ABS(AL112-'04. Servicios Tecnologicos'!$G$35)&lt;1,"OK","ERROR")</f>
        <v>OK</v>
      </c>
    </row>
    <row r="113">
      <c r="A113" s="516">
        <f>IFERROR(INDEX($B$139:$B$160,MATCH($B113,$A$139:$A$160,0)),"")</f>
      </c>
      <c r="B113" s="516">
        <f>'FC1. Perfil de pagos'!AQ100</f>
        <v>0</v>
      </c>
      <c r="C113" s="517">
        <f>IFERROR(INDEX($C$139:$C$160,MATCH($B113,$A$139:$A$160,0)),"")</f>
      </c>
      <c r="D113" s="516">
        <f>IFERROR(INDEX($D$139:$D$160,MATCH($B113,$A$139:$A$160,0)),"")</f>
      </c>
      <c r="E113" s="516" t="inlineStr">
        <is>
          <t>Materiales, insumos y documentación</t>
        </is>
      </c>
      <c r="F113" s="517" t="str">
        <f>'FC1. Perfil de pagos'!D100</f>
        <v>(fila reservada para un ítem nuevo)</v>
      </c>
      <c r="G113" s="516">
        <f>I113-H113+1</f>
        <v>24</v>
      </c>
      <c r="H113" s="516">
        <f>'FC1. Perfil de pagos'!AR100</f>
        <v>1</v>
      </c>
      <c r="I113" s="516">
        <f>'FC1. Perfil de pagos'!AS100</f>
        <v>24</v>
      </c>
      <c r="J113" s="518">
        <f>X113</f>
        <v>0</v>
      </c>
      <c r="K113" s="518">
        <f>AK113</f>
        <v>0</v>
      </c>
      <c r="L113" s="518">
        <f>'FC1. Perfil de pagos'!H234</f>
        <v>0</v>
      </c>
      <c r="M113" s="518">
        <f>'FC1. Perfil de pagos'!I234</f>
        <v>0</v>
      </c>
      <c r="N113" s="518">
        <f>'FC1. Perfil de pagos'!J234</f>
        <v>0</v>
      </c>
      <c r="O113" s="518">
        <f>'FC1. Perfil de pagos'!K234</f>
        <v>0</v>
      </c>
      <c r="P113" s="518">
        <f>'FC1. Perfil de pagos'!L234</f>
        <v>0</v>
      </c>
      <c r="Q113" s="518">
        <f>'FC1. Perfil de pagos'!M234</f>
        <v>0</v>
      </c>
      <c r="R113" s="518">
        <f>'FC1. Perfil de pagos'!N234</f>
        <v>0</v>
      </c>
      <c r="S113" s="518">
        <f>'FC1. Perfil de pagos'!O234</f>
        <v>0</v>
      </c>
      <c r="T113" s="518">
        <f>'FC1. Perfil de pagos'!P234</f>
        <v>0</v>
      </c>
      <c r="U113" s="518">
        <f>'FC1. Perfil de pagos'!Q234</f>
        <v>0</v>
      </c>
      <c r="V113" s="518">
        <f>'FC1. Perfil de pagos'!R234</f>
        <v>0</v>
      </c>
      <c r="W113" s="518">
        <f>'FC1. Perfil de pagos'!S234</f>
        <v>0</v>
      </c>
      <c r="X113" s="518">
        <f>SUM(L113:W113)</f>
        <v>0</v>
      </c>
      <c r="Y113" s="518">
        <f>'FC1. Perfil de pagos'!T234</f>
        <v>0</v>
      </c>
      <c r="Z113" s="518">
        <f>'FC1. Perfil de pagos'!U234</f>
        <v>0</v>
      </c>
      <c r="AA113" s="518">
        <f>'FC1. Perfil de pagos'!V234</f>
        <v>0</v>
      </c>
      <c r="AB113" s="518">
        <f>'FC1. Perfil de pagos'!W234</f>
        <v>0</v>
      </c>
      <c r="AC113" s="518">
        <f>'FC1. Perfil de pagos'!X234</f>
        <v>0</v>
      </c>
      <c r="AD113" s="518">
        <f>'FC1. Perfil de pagos'!Y234</f>
        <v>0</v>
      </c>
      <c r="AE113" s="518">
        <f>'FC1. Perfil de pagos'!Z234</f>
        <v>0</v>
      </c>
      <c r="AF113" s="518">
        <f>'FC1. Perfil de pagos'!AA234</f>
        <v>0</v>
      </c>
      <c r="AG113" s="518">
        <f>'FC1. Perfil de pagos'!AB234</f>
        <v>0</v>
      </c>
      <c r="AH113" s="518">
        <f>'FC1. Perfil de pagos'!AC234</f>
        <v>0</v>
      </c>
      <c r="AI113" s="518">
        <f>'FC1. Perfil de pagos'!AD234</f>
        <v>0</v>
      </c>
      <c r="AJ113" s="518">
        <f>'FC1. Perfil de pagos'!AE234</f>
        <v>0</v>
      </c>
      <c r="AK113" s="518">
        <f>SUM(Y113:AJ113)</f>
        <v>0</v>
      </c>
      <c r="AL113" s="518">
        <f>X113+AK113</f>
        <v>0</v>
      </c>
      <c r="AM113" s="516" t="str">
        <f>IF(ABS(AL113-'05. Materiales, Insumos y Doc.'!$I$19)&lt;1,"OK","ERROR")</f>
        <v>OK</v>
      </c>
    </row>
    <row r="114">
      <c r="A114" s="516">
        <f>IFERROR(INDEX($B$139:$B$160,MATCH($B114,$A$139:$A$160,0)),"")</f>
      </c>
      <c r="B114" s="516">
        <f>'FC1. Perfil de pagos'!AQ101</f>
        <v>0</v>
      </c>
      <c r="C114" s="517">
        <f>IFERROR(INDEX($C$139:$C$160,MATCH($B114,$A$139:$A$160,0)),"")</f>
      </c>
      <c r="D114" s="516">
        <f>IFERROR(INDEX($D$139:$D$160,MATCH($B114,$A$139:$A$160,0)),"")</f>
      </c>
      <c r="E114" s="516" t="inlineStr">
        <is>
          <t>Materiales, insumos y documentación</t>
        </is>
      </c>
      <c r="F114" s="517" t="str">
        <f>'FC1. Perfil de pagos'!D101</f>
        <v>(fila reservada para un ítem nuevo)</v>
      </c>
      <c r="G114" s="516">
        <f>I114-H114+1</f>
        <v>24</v>
      </c>
      <c r="H114" s="516">
        <f>'FC1. Perfil de pagos'!AR101</f>
        <v>1</v>
      </c>
      <c r="I114" s="516">
        <f>'FC1. Perfil de pagos'!AS101</f>
        <v>24</v>
      </c>
      <c r="J114" s="518">
        <f>X114</f>
        <v>0</v>
      </c>
      <c r="K114" s="518">
        <f>AK114</f>
        <v>0</v>
      </c>
      <c r="L114" s="518">
        <f>'FC1. Perfil de pagos'!H235</f>
        <v>0</v>
      </c>
      <c r="M114" s="518">
        <f>'FC1. Perfil de pagos'!I235</f>
        <v>0</v>
      </c>
      <c r="N114" s="518">
        <f>'FC1. Perfil de pagos'!J235</f>
        <v>0</v>
      </c>
      <c r="O114" s="518">
        <f>'FC1. Perfil de pagos'!K235</f>
        <v>0</v>
      </c>
      <c r="P114" s="518">
        <f>'FC1. Perfil de pagos'!L235</f>
        <v>0</v>
      </c>
      <c r="Q114" s="518">
        <f>'FC1. Perfil de pagos'!M235</f>
        <v>0</v>
      </c>
      <c r="R114" s="518">
        <f>'FC1. Perfil de pagos'!N235</f>
        <v>0</v>
      </c>
      <c r="S114" s="518">
        <f>'FC1. Perfil de pagos'!O235</f>
        <v>0</v>
      </c>
      <c r="T114" s="518">
        <f>'FC1. Perfil de pagos'!P235</f>
        <v>0</v>
      </c>
      <c r="U114" s="518">
        <f>'FC1. Perfil de pagos'!Q235</f>
        <v>0</v>
      </c>
      <c r="V114" s="518">
        <f>'FC1. Perfil de pagos'!R235</f>
        <v>0</v>
      </c>
      <c r="W114" s="518">
        <f>'FC1. Perfil de pagos'!S235</f>
        <v>0</v>
      </c>
      <c r="X114" s="518">
        <f>SUM(L114:W114)</f>
        <v>0</v>
      </c>
      <c r="Y114" s="518">
        <f>'FC1. Perfil de pagos'!T235</f>
        <v>0</v>
      </c>
      <c r="Z114" s="518">
        <f>'FC1. Perfil de pagos'!U235</f>
        <v>0</v>
      </c>
      <c r="AA114" s="518">
        <f>'FC1. Perfil de pagos'!V235</f>
        <v>0</v>
      </c>
      <c r="AB114" s="518">
        <f>'FC1. Perfil de pagos'!W235</f>
        <v>0</v>
      </c>
      <c r="AC114" s="518">
        <f>'FC1. Perfil de pagos'!X235</f>
        <v>0</v>
      </c>
      <c r="AD114" s="518">
        <f>'FC1. Perfil de pagos'!Y235</f>
        <v>0</v>
      </c>
      <c r="AE114" s="518">
        <f>'FC1. Perfil de pagos'!Z235</f>
        <v>0</v>
      </c>
      <c r="AF114" s="518">
        <f>'FC1. Perfil de pagos'!AA235</f>
        <v>0</v>
      </c>
      <c r="AG114" s="518">
        <f>'FC1. Perfil de pagos'!AB235</f>
        <v>0</v>
      </c>
      <c r="AH114" s="518">
        <f>'FC1. Perfil de pagos'!AC235</f>
        <v>0</v>
      </c>
      <c r="AI114" s="518">
        <f>'FC1. Perfil de pagos'!AD235</f>
        <v>0</v>
      </c>
      <c r="AJ114" s="518">
        <f>'FC1. Perfil de pagos'!AE235</f>
        <v>0</v>
      </c>
      <c r="AK114" s="518">
        <f>SUM(Y114:AJ114)</f>
        <v>0</v>
      </c>
      <c r="AL114" s="518">
        <f>X114+AK114</f>
        <v>0</v>
      </c>
      <c r="AM114" s="516" t="str">
        <f>IF(ABS(AL114-'05. Materiales, Insumos y Doc.'!$I$20)&lt;1,"OK","ERROR")</f>
        <v>OK</v>
      </c>
    </row>
    <row r="115">
      <c r="A115" s="516">
        <f>IFERROR(INDEX($B$139:$B$160,MATCH($B115,$A$139:$A$160,0)),"")</f>
      </c>
      <c r="B115" s="516">
        <f>'FC1. Perfil de pagos'!AQ102</f>
        <v>0</v>
      </c>
      <c r="C115" s="517">
        <f>IFERROR(INDEX($C$139:$C$160,MATCH($B115,$A$139:$A$160,0)),"")</f>
      </c>
      <c r="D115" s="516">
        <f>IFERROR(INDEX($D$139:$D$160,MATCH($B115,$A$139:$A$160,0)),"")</f>
      </c>
      <c r="E115" s="516" t="inlineStr">
        <is>
          <t>Materiales, insumos y documentación</t>
        </is>
      </c>
      <c r="F115" s="517" t="str">
        <f>'FC1. Perfil de pagos'!D102</f>
        <v>(fila reservada para un ítem nuevo)</v>
      </c>
      <c r="G115" s="516">
        <f>I115-H115+1</f>
        <v>24</v>
      </c>
      <c r="H115" s="516">
        <f>'FC1. Perfil de pagos'!AR102</f>
        <v>1</v>
      </c>
      <c r="I115" s="516">
        <f>'FC1. Perfil de pagos'!AS102</f>
        <v>24</v>
      </c>
      <c r="J115" s="518">
        <f>X115</f>
        <v>0</v>
      </c>
      <c r="K115" s="518">
        <f>AK115</f>
        <v>0</v>
      </c>
      <c r="L115" s="518">
        <f>'FC1. Perfil de pagos'!H236</f>
        <v>0</v>
      </c>
      <c r="M115" s="518">
        <f>'FC1. Perfil de pagos'!I236</f>
        <v>0</v>
      </c>
      <c r="N115" s="518">
        <f>'FC1. Perfil de pagos'!J236</f>
        <v>0</v>
      </c>
      <c r="O115" s="518">
        <f>'FC1. Perfil de pagos'!K236</f>
        <v>0</v>
      </c>
      <c r="P115" s="518">
        <f>'FC1. Perfil de pagos'!L236</f>
        <v>0</v>
      </c>
      <c r="Q115" s="518">
        <f>'FC1. Perfil de pagos'!M236</f>
        <v>0</v>
      </c>
      <c r="R115" s="518">
        <f>'FC1. Perfil de pagos'!N236</f>
        <v>0</v>
      </c>
      <c r="S115" s="518">
        <f>'FC1. Perfil de pagos'!O236</f>
        <v>0</v>
      </c>
      <c r="T115" s="518">
        <f>'FC1. Perfil de pagos'!P236</f>
        <v>0</v>
      </c>
      <c r="U115" s="518">
        <f>'FC1. Perfil de pagos'!Q236</f>
        <v>0</v>
      </c>
      <c r="V115" s="518">
        <f>'FC1. Perfil de pagos'!R236</f>
        <v>0</v>
      </c>
      <c r="W115" s="518">
        <f>'FC1. Perfil de pagos'!S236</f>
        <v>0</v>
      </c>
      <c r="X115" s="518">
        <f>SUM(L115:W115)</f>
        <v>0</v>
      </c>
      <c r="Y115" s="518">
        <f>'FC1. Perfil de pagos'!T236</f>
        <v>0</v>
      </c>
      <c r="Z115" s="518">
        <f>'FC1. Perfil de pagos'!U236</f>
        <v>0</v>
      </c>
      <c r="AA115" s="518">
        <f>'FC1. Perfil de pagos'!V236</f>
        <v>0</v>
      </c>
      <c r="AB115" s="518">
        <f>'FC1. Perfil de pagos'!W236</f>
        <v>0</v>
      </c>
      <c r="AC115" s="518">
        <f>'FC1. Perfil de pagos'!X236</f>
        <v>0</v>
      </c>
      <c r="AD115" s="518">
        <f>'FC1. Perfil de pagos'!Y236</f>
        <v>0</v>
      </c>
      <c r="AE115" s="518">
        <f>'FC1. Perfil de pagos'!Z236</f>
        <v>0</v>
      </c>
      <c r="AF115" s="518">
        <f>'FC1. Perfil de pagos'!AA236</f>
        <v>0</v>
      </c>
      <c r="AG115" s="518">
        <f>'FC1. Perfil de pagos'!AB236</f>
        <v>0</v>
      </c>
      <c r="AH115" s="518">
        <f>'FC1. Perfil de pagos'!AC236</f>
        <v>0</v>
      </c>
      <c r="AI115" s="518">
        <f>'FC1. Perfil de pagos'!AD236</f>
        <v>0</v>
      </c>
      <c r="AJ115" s="518">
        <f>'FC1. Perfil de pagos'!AE236</f>
        <v>0</v>
      </c>
      <c r="AK115" s="518">
        <f>SUM(Y115:AJ115)</f>
        <v>0</v>
      </c>
      <c r="AL115" s="518">
        <f>X115+AK115</f>
        <v>0</v>
      </c>
      <c r="AM115" s="516" t="str">
        <f>IF(ABS(AL115-'05. Materiales, Insumos y Doc.'!$I$21)&lt;1,"OK","ERROR")</f>
        <v>OK</v>
      </c>
    </row>
    <row r="116">
      <c r="A116" s="516">
        <f>IFERROR(INDEX($B$139:$B$160,MATCH($B116,$A$139:$A$160,0)),"")</f>
      </c>
      <c r="B116" s="516">
        <f>'FC1. Perfil de pagos'!AQ109</f>
        <v>0</v>
      </c>
      <c r="C116" s="517">
        <f>IFERROR(INDEX($C$139:$C$160,MATCH($B116,$A$139:$A$160,0)),"")</f>
      </c>
      <c r="D116" s="516">
        <f>IFERROR(INDEX($D$139:$D$160,MATCH($B116,$A$139:$A$160,0)),"")</f>
      </c>
      <c r="E116" s="516" t="inlineStr">
        <is>
          <t>Protección del conocimiento y divulgación</t>
        </is>
      </c>
      <c r="F116" s="517" t="str">
        <f>'FC1. Perfil de pagos'!D109</f>
        <v>(fila reservada para un ítem nuevo)</v>
      </c>
      <c r="G116" s="516">
        <f>I116-H116+1</f>
        <v>24</v>
      </c>
      <c r="H116" s="516">
        <f>'FC1. Perfil de pagos'!AR109</f>
        <v>1</v>
      </c>
      <c r="I116" s="516">
        <f>'FC1. Perfil de pagos'!AS109</f>
        <v>24</v>
      </c>
      <c r="J116" s="518">
        <f>X116</f>
        <v>0</v>
      </c>
      <c r="K116" s="518">
        <f>AK116</f>
        <v>0</v>
      </c>
      <c r="L116" s="518">
        <f>'FC1. Perfil de pagos'!H243</f>
        <v>0</v>
      </c>
      <c r="M116" s="518">
        <f>'FC1. Perfil de pagos'!I243</f>
        <v>0</v>
      </c>
      <c r="N116" s="518">
        <f>'FC1. Perfil de pagos'!J243</f>
        <v>0</v>
      </c>
      <c r="O116" s="518">
        <f>'FC1. Perfil de pagos'!K243</f>
        <v>0</v>
      </c>
      <c r="P116" s="518">
        <f>'FC1. Perfil de pagos'!L243</f>
        <v>0</v>
      </c>
      <c r="Q116" s="518">
        <f>'FC1. Perfil de pagos'!M243</f>
        <v>0</v>
      </c>
      <c r="R116" s="518">
        <f>'FC1. Perfil de pagos'!N243</f>
        <v>0</v>
      </c>
      <c r="S116" s="518">
        <f>'FC1. Perfil de pagos'!O243</f>
        <v>0</v>
      </c>
      <c r="T116" s="518">
        <f>'FC1. Perfil de pagos'!P243</f>
        <v>0</v>
      </c>
      <c r="U116" s="518">
        <f>'FC1. Perfil de pagos'!Q243</f>
        <v>0</v>
      </c>
      <c r="V116" s="518">
        <f>'FC1. Perfil de pagos'!R243</f>
        <v>0</v>
      </c>
      <c r="W116" s="518">
        <f>'FC1. Perfil de pagos'!S243</f>
        <v>0</v>
      </c>
      <c r="X116" s="518">
        <f>SUM(L116:W116)</f>
        <v>0</v>
      </c>
      <c r="Y116" s="518">
        <f>'FC1. Perfil de pagos'!T243</f>
        <v>0</v>
      </c>
      <c r="Z116" s="518">
        <f>'FC1. Perfil de pagos'!U243</f>
        <v>0</v>
      </c>
      <c r="AA116" s="518">
        <f>'FC1. Perfil de pagos'!V243</f>
        <v>0</v>
      </c>
      <c r="AB116" s="518">
        <f>'FC1. Perfil de pagos'!W243</f>
        <v>0</v>
      </c>
      <c r="AC116" s="518">
        <f>'FC1. Perfil de pagos'!X243</f>
        <v>0</v>
      </c>
      <c r="AD116" s="518">
        <f>'FC1. Perfil de pagos'!Y243</f>
        <v>0</v>
      </c>
      <c r="AE116" s="518">
        <f>'FC1. Perfil de pagos'!Z243</f>
        <v>0</v>
      </c>
      <c r="AF116" s="518">
        <f>'FC1. Perfil de pagos'!AA243</f>
        <v>0</v>
      </c>
      <c r="AG116" s="518">
        <f>'FC1. Perfil de pagos'!AB243</f>
        <v>0</v>
      </c>
      <c r="AH116" s="518">
        <f>'FC1. Perfil de pagos'!AC243</f>
        <v>0</v>
      </c>
      <c r="AI116" s="518">
        <f>'FC1. Perfil de pagos'!AD243</f>
        <v>0</v>
      </c>
      <c r="AJ116" s="518">
        <f>'FC1. Perfil de pagos'!AE243</f>
        <v>0</v>
      </c>
      <c r="AK116" s="518">
        <f>SUM(Y116:AJ116)</f>
        <v>0</v>
      </c>
      <c r="AL116" s="518">
        <f>X116+AK116</f>
        <v>0</v>
      </c>
      <c r="AM116" s="516" t="str">
        <f>IF(ABS(AL116-'06.Protección conocimiento y Di'!$G$16)&lt;1,"OK","ERROR")</f>
        <v>OK</v>
      </c>
    </row>
    <row r="117">
      <c r="A117" s="516">
        <f>IFERROR(INDEX($B$139:$B$160,MATCH($B117,$A$139:$A$160,0)),"")</f>
      </c>
      <c r="B117" s="516">
        <f>'FC1. Perfil de pagos'!AQ110</f>
        <v>0</v>
      </c>
      <c r="C117" s="517">
        <f>IFERROR(INDEX($C$139:$C$160,MATCH($B117,$A$139:$A$160,0)),"")</f>
      </c>
      <c r="D117" s="516">
        <f>IFERROR(INDEX($D$139:$D$160,MATCH($B117,$A$139:$A$160,0)),"")</f>
      </c>
      <c r="E117" s="516" t="inlineStr">
        <is>
          <t>Protección del conocimiento y divulgación</t>
        </is>
      </c>
      <c r="F117" s="517" t="str">
        <f>'FC1. Perfil de pagos'!D110</f>
        <v>(fila reservada para un ítem nuevo)</v>
      </c>
      <c r="G117" s="516">
        <f>I117-H117+1</f>
        <v>24</v>
      </c>
      <c r="H117" s="516">
        <f>'FC1. Perfil de pagos'!AR110</f>
        <v>1</v>
      </c>
      <c r="I117" s="516">
        <f>'FC1. Perfil de pagos'!AS110</f>
        <v>24</v>
      </c>
      <c r="J117" s="518">
        <f>X117</f>
        <v>0</v>
      </c>
      <c r="K117" s="518">
        <f>AK117</f>
        <v>0</v>
      </c>
      <c r="L117" s="518">
        <f>'FC1. Perfil de pagos'!H244</f>
        <v>0</v>
      </c>
      <c r="M117" s="518">
        <f>'FC1. Perfil de pagos'!I244</f>
        <v>0</v>
      </c>
      <c r="N117" s="518">
        <f>'FC1. Perfil de pagos'!J244</f>
        <v>0</v>
      </c>
      <c r="O117" s="518">
        <f>'FC1. Perfil de pagos'!K244</f>
        <v>0</v>
      </c>
      <c r="P117" s="518">
        <f>'FC1. Perfil de pagos'!L244</f>
        <v>0</v>
      </c>
      <c r="Q117" s="518">
        <f>'FC1. Perfil de pagos'!M244</f>
        <v>0</v>
      </c>
      <c r="R117" s="518">
        <f>'FC1. Perfil de pagos'!N244</f>
        <v>0</v>
      </c>
      <c r="S117" s="518">
        <f>'FC1. Perfil de pagos'!O244</f>
        <v>0</v>
      </c>
      <c r="T117" s="518">
        <f>'FC1. Perfil de pagos'!P244</f>
        <v>0</v>
      </c>
      <c r="U117" s="518">
        <f>'FC1. Perfil de pagos'!Q244</f>
        <v>0</v>
      </c>
      <c r="V117" s="518">
        <f>'FC1. Perfil de pagos'!R244</f>
        <v>0</v>
      </c>
      <c r="W117" s="518">
        <f>'FC1. Perfil de pagos'!S244</f>
        <v>0</v>
      </c>
      <c r="X117" s="518">
        <f>SUM(L117:W117)</f>
        <v>0</v>
      </c>
      <c r="Y117" s="518">
        <f>'FC1. Perfil de pagos'!T244</f>
        <v>0</v>
      </c>
      <c r="Z117" s="518">
        <f>'FC1. Perfil de pagos'!U244</f>
        <v>0</v>
      </c>
      <c r="AA117" s="518">
        <f>'FC1. Perfil de pagos'!V244</f>
        <v>0</v>
      </c>
      <c r="AB117" s="518">
        <f>'FC1. Perfil de pagos'!W244</f>
        <v>0</v>
      </c>
      <c r="AC117" s="518">
        <f>'FC1. Perfil de pagos'!X244</f>
        <v>0</v>
      </c>
      <c r="AD117" s="518">
        <f>'FC1. Perfil de pagos'!Y244</f>
        <v>0</v>
      </c>
      <c r="AE117" s="518">
        <f>'FC1. Perfil de pagos'!Z244</f>
        <v>0</v>
      </c>
      <c r="AF117" s="518">
        <f>'FC1. Perfil de pagos'!AA244</f>
        <v>0</v>
      </c>
      <c r="AG117" s="518">
        <f>'FC1. Perfil de pagos'!AB244</f>
        <v>0</v>
      </c>
      <c r="AH117" s="518">
        <f>'FC1. Perfil de pagos'!AC244</f>
        <v>0</v>
      </c>
      <c r="AI117" s="518">
        <f>'FC1. Perfil de pagos'!AD244</f>
        <v>0</v>
      </c>
      <c r="AJ117" s="518">
        <f>'FC1. Perfil de pagos'!AE244</f>
        <v>0</v>
      </c>
      <c r="AK117" s="518">
        <f>SUM(Y117:AJ117)</f>
        <v>0</v>
      </c>
      <c r="AL117" s="518">
        <f>X117+AK117</f>
        <v>0</v>
      </c>
      <c r="AM117" s="516" t="str">
        <f>IF(ABS(AL117-'06.Protección conocimiento y Di'!$G$17)&lt;1,"OK","ERROR")</f>
        <v>OK</v>
      </c>
    </row>
    <row r="118">
      <c r="A118" s="516">
        <f>IFERROR(INDEX($B$139:$B$160,MATCH($B118,$A$139:$A$160,0)),"")</f>
      </c>
      <c r="B118" s="516">
        <f>'FC1. Perfil de pagos'!AQ111</f>
        <v>0</v>
      </c>
      <c r="C118" s="517">
        <f>IFERROR(INDEX($C$139:$C$160,MATCH($B118,$A$139:$A$160,0)),"")</f>
      </c>
      <c r="D118" s="516">
        <f>IFERROR(INDEX($D$139:$D$160,MATCH($B118,$A$139:$A$160,0)),"")</f>
      </c>
      <c r="E118" s="516" t="inlineStr">
        <is>
          <t>Protección del conocimiento y divulgación</t>
        </is>
      </c>
      <c r="F118" s="517" t="str">
        <f>'FC1. Perfil de pagos'!D111</f>
        <v>(fila reservada para un ítem nuevo)</v>
      </c>
      <c r="G118" s="516">
        <f>I118-H118+1</f>
        <v>24</v>
      </c>
      <c r="H118" s="516">
        <f>'FC1. Perfil de pagos'!AR111</f>
        <v>1</v>
      </c>
      <c r="I118" s="516">
        <f>'FC1. Perfil de pagos'!AS111</f>
        <v>24</v>
      </c>
      <c r="J118" s="518">
        <f>X118</f>
        <v>0</v>
      </c>
      <c r="K118" s="518">
        <f>AK118</f>
        <v>0</v>
      </c>
      <c r="L118" s="518">
        <f>'FC1. Perfil de pagos'!H245</f>
        <v>0</v>
      </c>
      <c r="M118" s="518">
        <f>'FC1. Perfil de pagos'!I245</f>
        <v>0</v>
      </c>
      <c r="N118" s="518">
        <f>'FC1. Perfil de pagos'!J245</f>
        <v>0</v>
      </c>
      <c r="O118" s="518">
        <f>'FC1. Perfil de pagos'!K245</f>
        <v>0</v>
      </c>
      <c r="P118" s="518">
        <f>'FC1. Perfil de pagos'!L245</f>
        <v>0</v>
      </c>
      <c r="Q118" s="518">
        <f>'FC1. Perfil de pagos'!M245</f>
        <v>0</v>
      </c>
      <c r="R118" s="518">
        <f>'FC1. Perfil de pagos'!N245</f>
        <v>0</v>
      </c>
      <c r="S118" s="518">
        <f>'FC1. Perfil de pagos'!O245</f>
        <v>0</v>
      </c>
      <c r="T118" s="518">
        <f>'FC1. Perfil de pagos'!P245</f>
        <v>0</v>
      </c>
      <c r="U118" s="518">
        <f>'FC1. Perfil de pagos'!Q245</f>
        <v>0</v>
      </c>
      <c r="V118" s="518">
        <f>'FC1. Perfil de pagos'!R245</f>
        <v>0</v>
      </c>
      <c r="W118" s="518">
        <f>'FC1. Perfil de pagos'!S245</f>
        <v>0</v>
      </c>
      <c r="X118" s="518">
        <f>SUM(L118:W118)</f>
        <v>0</v>
      </c>
      <c r="Y118" s="518">
        <f>'FC1. Perfil de pagos'!T245</f>
        <v>0</v>
      </c>
      <c r="Z118" s="518">
        <f>'FC1. Perfil de pagos'!U245</f>
        <v>0</v>
      </c>
      <c r="AA118" s="518">
        <f>'FC1. Perfil de pagos'!V245</f>
        <v>0</v>
      </c>
      <c r="AB118" s="518">
        <f>'FC1. Perfil de pagos'!W245</f>
        <v>0</v>
      </c>
      <c r="AC118" s="518">
        <f>'FC1. Perfil de pagos'!X245</f>
        <v>0</v>
      </c>
      <c r="AD118" s="518">
        <f>'FC1. Perfil de pagos'!Y245</f>
        <v>0</v>
      </c>
      <c r="AE118" s="518">
        <f>'FC1. Perfil de pagos'!Z245</f>
        <v>0</v>
      </c>
      <c r="AF118" s="518">
        <f>'FC1. Perfil de pagos'!AA245</f>
        <v>0</v>
      </c>
      <c r="AG118" s="518">
        <f>'FC1. Perfil de pagos'!AB245</f>
        <v>0</v>
      </c>
      <c r="AH118" s="518">
        <f>'FC1. Perfil de pagos'!AC245</f>
        <v>0</v>
      </c>
      <c r="AI118" s="518">
        <f>'FC1. Perfil de pagos'!AD245</f>
        <v>0</v>
      </c>
      <c r="AJ118" s="518">
        <f>'FC1. Perfil de pagos'!AE245</f>
        <v>0</v>
      </c>
      <c r="AK118" s="518">
        <f>SUM(Y118:AJ118)</f>
        <v>0</v>
      </c>
      <c r="AL118" s="518">
        <f>X118+AK118</f>
        <v>0</v>
      </c>
      <c r="AM118" s="516" t="str">
        <f>IF(ABS(AL118-'06.Protección conocimiento y Di'!$G$18)&lt;1,"OK","ERROR")</f>
        <v>OK</v>
      </c>
    </row>
    <row r="119">
      <c r="A119" s="516">
        <f>IFERROR(INDEX($B$139:$B$160,MATCH($B119,$A$139:$A$160,0)),"")</f>
      </c>
      <c r="B119" s="516">
        <f>'FC1. Perfil de pagos'!AQ113</f>
        <v>0</v>
      </c>
      <c r="C119" s="517">
        <f>IFERROR(INDEX($C$139:$C$160,MATCH($B119,$A$139:$A$160,0)),"")</f>
      </c>
      <c r="D119" s="516">
        <f>IFERROR(INDEX($D$139:$D$160,MATCH($B119,$A$139:$A$160,0)),"")</f>
      </c>
      <c r="E119" s="516" t="inlineStr">
        <is>
          <t>Infraestructura</t>
        </is>
      </c>
      <c r="F119" s="517" t="str">
        <f>'FC1. Perfil de pagos'!D113</f>
        <v>(fila reservada para un ítem nuevo)</v>
      </c>
      <c r="G119" s="516">
        <f>I119-H119+1</f>
        <v>24</v>
      </c>
      <c r="H119" s="516">
        <f>'FC1. Perfil de pagos'!AR113</f>
        <v>1</v>
      </c>
      <c r="I119" s="516">
        <f>'FC1. Perfil de pagos'!AS113</f>
        <v>24</v>
      </c>
      <c r="J119" s="518">
        <f>X119</f>
        <v>0</v>
      </c>
      <c r="K119" s="518">
        <f>AK119</f>
        <v>0</v>
      </c>
      <c r="L119" s="518">
        <f>'FC1. Perfil de pagos'!H247</f>
        <v>0</v>
      </c>
      <c r="M119" s="518">
        <f>'FC1. Perfil de pagos'!I247</f>
        <v>0</v>
      </c>
      <c r="N119" s="518">
        <f>'FC1. Perfil de pagos'!J247</f>
        <v>0</v>
      </c>
      <c r="O119" s="518">
        <f>'FC1. Perfil de pagos'!K247</f>
        <v>0</v>
      </c>
      <c r="P119" s="518">
        <f>'FC1. Perfil de pagos'!L247</f>
        <v>0</v>
      </c>
      <c r="Q119" s="518">
        <f>'FC1. Perfil de pagos'!M247</f>
        <v>0</v>
      </c>
      <c r="R119" s="518">
        <f>'FC1. Perfil de pagos'!N247</f>
        <v>0</v>
      </c>
      <c r="S119" s="518">
        <f>'FC1. Perfil de pagos'!O247</f>
        <v>0</v>
      </c>
      <c r="T119" s="518">
        <f>'FC1. Perfil de pagos'!P247</f>
        <v>0</v>
      </c>
      <c r="U119" s="518">
        <f>'FC1. Perfil de pagos'!Q247</f>
        <v>0</v>
      </c>
      <c r="V119" s="518">
        <f>'FC1. Perfil de pagos'!R247</f>
        <v>0</v>
      </c>
      <c r="W119" s="518">
        <f>'FC1. Perfil de pagos'!S247</f>
        <v>0</v>
      </c>
      <c r="X119" s="518">
        <f>SUM(L119:W119)</f>
        <v>0</v>
      </c>
      <c r="Y119" s="518">
        <f>'FC1. Perfil de pagos'!T247</f>
        <v>0</v>
      </c>
      <c r="Z119" s="518">
        <f>'FC1. Perfil de pagos'!U247</f>
        <v>0</v>
      </c>
      <c r="AA119" s="518">
        <f>'FC1. Perfil de pagos'!V247</f>
        <v>0</v>
      </c>
      <c r="AB119" s="518">
        <f>'FC1. Perfil de pagos'!W247</f>
        <v>0</v>
      </c>
      <c r="AC119" s="518">
        <f>'FC1. Perfil de pagos'!X247</f>
        <v>0</v>
      </c>
      <c r="AD119" s="518">
        <f>'FC1. Perfil de pagos'!Y247</f>
        <v>0</v>
      </c>
      <c r="AE119" s="518">
        <f>'FC1. Perfil de pagos'!Z247</f>
        <v>0</v>
      </c>
      <c r="AF119" s="518">
        <f>'FC1. Perfil de pagos'!AA247</f>
        <v>0</v>
      </c>
      <c r="AG119" s="518">
        <f>'FC1. Perfil de pagos'!AB247</f>
        <v>0</v>
      </c>
      <c r="AH119" s="518">
        <f>'FC1. Perfil de pagos'!AC247</f>
        <v>0</v>
      </c>
      <c r="AI119" s="518">
        <f>'FC1. Perfil de pagos'!AD247</f>
        <v>0</v>
      </c>
      <c r="AJ119" s="518">
        <f>'FC1. Perfil de pagos'!AE247</f>
        <v>0</v>
      </c>
      <c r="AK119" s="518">
        <f>SUM(Y119:AJ119)</f>
        <v>0</v>
      </c>
      <c r="AL119" s="518">
        <f>X119+AK119</f>
        <v>0</v>
      </c>
      <c r="AM119" s="516" t="str">
        <f>IF(ABS(AL119-'07. Infraestructura'!$E$12)&lt;1,"OK","ERROR")</f>
        <v>OK</v>
      </c>
    </row>
    <row r="120">
      <c r="A120" s="516">
        <f>IFERROR(INDEX($B$139:$B$160,MATCH($B120,$A$139:$A$160,0)),"")</f>
      </c>
      <c r="B120" s="516">
        <f>'FC1. Perfil de pagos'!AQ114</f>
        <v>0</v>
      </c>
      <c r="C120" s="517">
        <f>IFERROR(INDEX($C$139:$C$160,MATCH($B120,$A$139:$A$160,0)),"")</f>
      </c>
      <c r="D120" s="516">
        <f>IFERROR(INDEX($D$139:$D$160,MATCH($B120,$A$139:$A$160,0)),"")</f>
      </c>
      <c r="E120" s="516" t="inlineStr">
        <is>
          <t>Infraestructura</t>
        </is>
      </c>
      <c r="F120" s="517" t="str">
        <f>'FC1. Perfil de pagos'!D114</f>
        <v>(fila reservada para un ítem nuevo)</v>
      </c>
      <c r="G120" s="516">
        <f>I120-H120+1</f>
        <v>24</v>
      </c>
      <c r="H120" s="516">
        <f>'FC1. Perfil de pagos'!AR114</f>
        <v>1</v>
      </c>
      <c r="I120" s="516">
        <f>'FC1. Perfil de pagos'!AS114</f>
        <v>24</v>
      </c>
      <c r="J120" s="518">
        <f>X120</f>
        <v>0</v>
      </c>
      <c r="K120" s="518">
        <f>AK120</f>
        <v>0</v>
      </c>
      <c r="L120" s="518">
        <f>'FC1. Perfil de pagos'!H248</f>
        <v>0</v>
      </c>
      <c r="M120" s="518">
        <f>'FC1. Perfil de pagos'!I248</f>
        <v>0</v>
      </c>
      <c r="N120" s="518">
        <f>'FC1. Perfil de pagos'!J248</f>
        <v>0</v>
      </c>
      <c r="O120" s="518">
        <f>'FC1. Perfil de pagos'!K248</f>
        <v>0</v>
      </c>
      <c r="P120" s="518">
        <f>'FC1. Perfil de pagos'!L248</f>
        <v>0</v>
      </c>
      <c r="Q120" s="518">
        <f>'FC1. Perfil de pagos'!M248</f>
        <v>0</v>
      </c>
      <c r="R120" s="518">
        <f>'FC1. Perfil de pagos'!N248</f>
        <v>0</v>
      </c>
      <c r="S120" s="518">
        <f>'FC1. Perfil de pagos'!O248</f>
        <v>0</v>
      </c>
      <c r="T120" s="518">
        <f>'FC1. Perfil de pagos'!P248</f>
        <v>0</v>
      </c>
      <c r="U120" s="518">
        <f>'FC1. Perfil de pagos'!Q248</f>
        <v>0</v>
      </c>
      <c r="V120" s="518">
        <f>'FC1. Perfil de pagos'!R248</f>
        <v>0</v>
      </c>
      <c r="W120" s="518">
        <f>'FC1. Perfil de pagos'!S248</f>
        <v>0</v>
      </c>
      <c r="X120" s="518">
        <f>SUM(L120:W120)</f>
        <v>0</v>
      </c>
      <c r="Y120" s="518">
        <f>'FC1. Perfil de pagos'!T248</f>
        <v>0</v>
      </c>
      <c r="Z120" s="518">
        <f>'FC1. Perfil de pagos'!U248</f>
        <v>0</v>
      </c>
      <c r="AA120" s="518">
        <f>'FC1. Perfil de pagos'!V248</f>
        <v>0</v>
      </c>
      <c r="AB120" s="518">
        <f>'FC1. Perfil de pagos'!W248</f>
        <v>0</v>
      </c>
      <c r="AC120" s="518">
        <f>'FC1. Perfil de pagos'!X248</f>
        <v>0</v>
      </c>
      <c r="AD120" s="518">
        <f>'FC1. Perfil de pagos'!Y248</f>
        <v>0</v>
      </c>
      <c r="AE120" s="518">
        <f>'FC1. Perfil de pagos'!Z248</f>
        <v>0</v>
      </c>
      <c r="AF120" s="518">
        <f>'FC1. Perfil de pagos'!AA248</f>
        <v>0</v>
      </c>
      <c r="AG120" s="518">
        <f>'FC1. Perfil de pagos'!AB248</f>
        <v>0</v>
      </c>
      <c r="AH120" s="518">
        <f>'FC1. Perfil de pagos'!AC248</f>
        <v>0</v>
      </c>
      <c r="AI120" s="518">
        <f>'FC1. Perfil de pagos'!AD248</f>
        <v>0</v>
      </c>
      <c r="AJ120" s="518">
        <f>'FC1. Perfil de pagos'!AE248</f>
        <v>0</v>
      </c>
      <c r="AK120" s="518">
        <f>SUM(Y120:AJ120)</f>
        <v>0</v>
      </c>
      <c r="AL120" s="518">
        <f>X120+AK120</f>
        <v>0</v>
      </c>
      <c r="AM120" s="516" t="str">
        <f>IF(ABS(AL120-'07. Infraestructura'!$E$13)&lt;1,"OK","ERROR")</f>
        <v>OK</v>
      </c>
    </row>
    <row r="121">
      <c r="A121" s="516">
        <f>IFERROR(INDEX($B$139:$B$160,MATCH($B121,$A$139:$A$160,0)),"")</f>
      </c>
      <c r="B121" s="516">
        <f>'FC1. Perfil de pagos'!AQ115</f>
        <v>0</v>
      </c>
      <c r="C121" s="517">
        <f>IFERROR(INDEX($C$139:$C$160,MATCH($B121,$A$139:$A$160,0)),"")</f>
      </c>
      <c r="D121" s="516">
        <f>IFERROR(INDEX($D$139:$D$160,MATCH($B121,$A$139:$A$160,0)),"")</f>
      </c>
      <c r="E121" s="516" t="inlineStr">
        <is>
          <t>Infraestructura</t>
        </is>
      </c>
      <c r="F121" s="517" t="str">
        <f>'FC1. Perfil de pagos'!D115</f>
        <v>(fila reservada para un ítem nuevo)</v>
      </c>
      <c r="G121" s="516">
        <f>I121-H121+1</f>
        <v>24</v>
      </c>
      <c r="H121" s="516">
        <f>'FC1. Perfil de pagos'!AR115</f>
        <v>1</v>
      </c>
      <c r="I121" s="516">
        <f>'FC1. Perfil de pagos'!AS115</f>
        <v>24</v>
      </c>
      <c r="J121" s="518">
        <f>X121</f>
        <v>0</v>
      </c>
      <c r="K121" s="518">
        <f>AK121</f>
        <v>0</v>
      </c>
      <c r="L121" s="518">
        <f>'FC1. Perfil de pagos'!H249</f>
        <v>0</v>
      </c>
      <c r="M121" s="518">
        <f>'FC1. Perfil de pagos'!I249</f>
        <v>0</v>
      </c>
      <c r="N121" s="518">
        <f>'FC1. Perfil de pagos'!J249</f>
        <v>0</v>
      </c>
      <c r="O121" s="518">
        <f>'FC1. Perfil de pagos'!K249</f>
        <v>0</v>
      </c>
      <c r="P121" s="518">
        <f>'FC1. Perfil de pagos'!L249</f>
        <v>0</v>
      </c>
      <c r="Q121" s="518">
        <f>'FC1. Perfil de pagos'!M249</f>
        <v>0</v>
      </c>
      <c r="R121" s="518">
        <f>'FC1. Perfil de pagos'!N249</f>
        <v>0</v>
      </c>
      <c r="S121" s="518">
        <f>'FC1. Perfil de pagos'!O249</f>
        <v>0</v>
      </c>
      <c r="T121" s="518">
        <f>'FC1. Perfil de pagos'!P249</f>
        <v>0</v>
      </c>
      <c r="U121" s="518">
        <f>'FC1. Perfil de pagos'!Q249</f>
        <v>0</v>
      </c>
      <c r="V121" s="518">
        <f>'FC1. Perfil de pagos'!R249</f>
        <v>0</v>
      </c>
      <c r="W121" s="518">
        <f>'FC1. Perfil de pagos'!S249</f>
        <v>0</v>
      </c>
      <c r="X121" s="518">
        <f>SUM(L121:W121)</f>
        <v>0</v>
      </c>
      <c r="Y121" s="518">
        <f>'FC1. Perfil de pagos'!T249</f>
        <v>0</v>
      </c>
      <c r="Z121" s="518">
        <f>'FC1. Perfil de pagos'!U249</f>
        <v>0</v>
      </c>
      <c r="AA121" s="518">
        <f>'FC1. Perfil de pagos'!V249</f>
        <v>0</v>
      </c>
      <c r="AB121" s="518">
        <f>'FC1. Perfil de pagos'!W249</f>
        <v>0</v>
      </c>
      <c r="AC121" s="518">
        <f>'FC1. Perfil de pagos'!X249</f>
        <v>0</v>
      </c>
      <c r="AD121" s="518">
        <f>'FC1. Perfil de pagos'!Y249</f>
        <v>0</v>
      </c>
      <c r="AE121" s="518">
        <f>'FC1. Perfil de pagos'!Z249</f>
        <v>0</v>
      </c>
      <c r="AF121" s="518">
        <f>'FC1. Perfil de pagos'!AA249</f>
        <v>0</v>
      </c>
      <c r="AG121" s="518">
        <f>'FC1. Perfil de pagos'!AB249</f>
        <v>0</v>
      </c>
      <c r="AH121" s="518">
        <f>'FC1. Perfil de pagos'!AC249</f>
        <v>0</v>
      </c>
      <c r="AI121" s="518">
        <f>'FC1. Perfil de pagos'!AD249</f>
        <v>0</v>
      </c>
      <c r="AJ121" s="518">
        <f>'FC1. Perfil de pagos'!AE249</f>
        <v>0</v>
      </c>
      <c r="AK121" s="518">
        <f>SUM(Y121:AJ121)</f>
        <v>0</v>
      </c>
      <c r="AL121" s="518">
        <f>X121+AK121</f>
        <v>0</v>
      </c>
      <c r="AM121" s="516" t="str">
        <f>IF(ABS(AL121-'07. Infraestructura'!$E$14)&lt;1,"OK","ERROR")</f>
        <v>OK</v>
      </c>
    </row>
    <row r="122">
      <c r="A122" s="516">
        <f>IFERROR(INDEX($B$139:$B$160,MATCH($B122,$A$139:$A$160,0)),"")</f>
      </c>
      <c r="B122" s="516">
        <f>'FC1. Perfil de pagos'!AQ124</f>
        <v>0</v>
      </c>
      <c r="C122" s="517">
        <f>IFERROR(INDEX($C$139:$C$160,MATCH($B122,$A$139:$A$160,0)),"")</f>
      </c>
      <c r="D122" s="516">
        <f>IFERROR(INDEX($D$139:$D$160,MATCH($B122,$A$139:$A$160,0)),"")</f>
      </c>
      <c r="E122" s="516" t="inlineStr">
        <is>
          <t>Gastos de viaje</t>
        </is>
      </c>
      <c r="F122" s="517" t="str">
        <f>'FC1. Perfil de pagos'!D124</f>
        <v>(fila reservada para un ítem nuevo)</v>
      </c>
      <c r="G122" s="516">
        <f>I122-H122+1</f>
        <v>24</v>
      </c>
      <c r="H122" s="516">
        <f>'FC1. Perfil de pagos'!AR124</f>
        <v>1</v>
      </c>
      <c r="I122" s="516">
        <f>'FC1. Perfil de pagos'!AS124</f>
        <v>24</v>
      </c>
      <c r="J122" s="518">
        <f>X122</f>
        <v>0</v>
      </c>
      <c r="K122" s="518">
        <f>AK122</f>
        <v>0</v>
      </c>
      <c r="L122" s="518">
        <f>'FC1. Perfil de pagos'!H258</f>
        <v>0</v>
      </c>
      <c r="M122" s="518">
        <f>'FC1. Perfil de pagos'!I258</f>
        <v>0</v>
      </c>
      <c r="N122" s="518">
        <f>'FC1. Perfil de pagos'!J258</f>
        <v>0</v>
      </c>
      <c r="O122" s="518">
        <f>'FC1. Perfil de pagos'!K258</f>
        <v>0</v>
      </c>
      <c r="P122" s="518">
        <f>'FC1. Perfil de pagos'!L258</f>
        <v>0</v>
      </c>
      <c r="Q122" s="518">
        <f>'FC1. Perfil de pagos'!M258</f>
        <v>0</v>
      </c>
      <c r="R122" s="518">
        <f>'FC1. Perfil de pagos'!N258</f>
        <v>0</v>
      </c>
      <c r="S122" s="518">
        <f>'FC1. Perfil de pagos'!O258</f>
        <v>0</v>
      </c>
      <c r="T122" s="518">
        <f>'FC1. Perfil de pagos'!P258</f>
        <v>0</v>
      </c>
      <c r="U122" s="518">
        <f>'FC1. Perfil de pagos'!Q258</f>
        <v>0</v>
      </c>
      <c r="V122" s="518">
        <f>'FC1. Perfil de pagos'!R258</f>
        <v>0</v>
      </c>
      <c r="W122" s="518">
        <f>'FC1. Perfil de pagos'!S258</f>
        <v>0</v>
      </c>
      <c r="X122" s="518">
        <f>SUM(L122:W122)</f>
        <v>0</v>
      </c>
      <c r="Y122" s="518">
        <f>'FC1. Perfil de pagos'!T258</f>
        <v>0</v>
      </c>
      <c r="Z122" s="518">
        <f>'FC1. Perfil de pagos'!U258</f>
        <v>0</v>
      </c>
      <c r="AA122" s="518">
        <f>'FC1. Perfil de pagos'!V258</f>
        <v>0</v>
      </c>
      <c r="AB122" s="518">
        <f>'FC1. Perfil de pagos'!W258</f>
        <v>0</v>
      </c>
      <c r="AC122" s="518">
        <f>'FC1. Perfil de pagos'!X258</f>
        <v>0</v>
      </c>
      <c r="AD122" s="518">
        <f>'FC1. Perfil de pagos'!Y258</f>
        <v>0</v>
      </c>
      <c r="AE122" s="518">
        <f>'FC1. Perfil de pagos'!Z258</f>
        <v>0</v>
      </c>
      <c r="AF122" s="518">
        <f>'FC1. Perfil de pagos'!AA258</f>
        <v>0</v>
      </c>
      <c r="AG122" s="518">
        <f>'FC1. Perfil de pagos'!AB258</f>
        <v>0</v>
      </c>
      <c r="AH122" s="518">
        <f>'FC1. Perfil de pagos'!AC258</f>
        <v>0</v>
      </c>
      <c r="AI122" s="518">
        <f>'FC1. Perfil de pagos'!AD258</f>
        <v>0</v>
      </c>
      <c r="AJ122" s="518">
        <f>'FC1. Perfil de pagos'!AE258</f>
        <v>0</v>
      </c>
      <c r="AK122" s="518">
        <f>SUM(Y122:AJ122)</f>
        <v>0</v>
      </c>
      <c r="AL122" s="518">
        <f>X122+AK122</f>
        <v>0</v>
      </c>
      <c r="AM122" s="516" t="str">
        <f>IF(ABS(AL122-'08. Gastos de viaje'!$I$18)&lt;1,"OK","ERROR")</f>
        <v>OK</v>
      </c>
    </row>
    <row r="123">
      <c r="A123" s="516">
        <f>IFERROR(INDEX($B$139:$B$160,MATCH($B123,$A$139:$A$160,0)),"")</f>
      </c>
      <c r="B123" s="516">
        <f>'FC1. Perfil de pagos'!AQ125</f>
        <v>0</v>
      </c>
      <c r="C123" s="517">
        <f>IFERROR(INDEX($C$139:$C$160,MATCH($B123,$A$139:$A$160,0)),"")</f>
      </c>
      <c r="D123" s="516">
        <f>IFERROR(INDEX($D$139:$D$160,MATCH($B123,$A$139:$A$160,0)),"")</f>
      </c>
      <c r="E123" s="516" t="inlineStr">
        <is>
          <t>Gastos de viaje</t>
        </is>
      </c>
      <c r="F123" s="517" t="str">
        <f>'FC1. Perfil de pagos'!D125</f>
        <v>(fila reservada para un ítem nuevo)</v>
      </c>
      <c r="G123" s="516">
        <f>I123-H123+1</f>
        <v>24</v>
      </c>
      <c r="H123" s="516">
        <f>'FC1. Perfil de pagos'!AR125</f>
        <v>1</v>
      </c>
      <c r="I123" s="516">
        <f>'FC1. Perfil de pagos'!AS125</f>
        <v>24</v>
      </c>
      <c r="J123" s="518">
        <f>X123</f>
        <v>0</v>
      </c>
      <c r="K123" s="518">
        <f>AK123</f>
        <v>0</v>
      </c>
      <c r="L123" s="518">
        <f>'FC1. Perfil de pagos'!H259</f>
        <v>0</v>
      </c>
      <c r="M123" s="518">
        <f>'FC1. Perfil de pagos'!I259</f>
        <v>0</v>
      </c>
      <c r="N123" s="518">
        <f>'FC1. Perfil de pagos'!J259</f>
        <v>0</v>
      </c>
      <c r="O123" s="518">
        <f>'FC1. Perfil de pagos'!K259</f>
        <v>0</v>
      </c>
      <c r="P123" s="518">
        <f>'FC1. Perfil de pagos'!L259</f>
        <v>0</v>
      </c>
      <c r="Q123" s="518">
        <f>'FC1. Perfil de pagos'!M259</f>
        <v>0</v>
      </c>
      <c r="R123" s="518">
        <f>'FC1. Perfil de pagos'!N259</f>
        <v>0</v>
      </c>
      <c r="S123" s="518">
        <f>'FC1. Perfil de pagos'!O259</f>
        <v>0</v>
      </c>
      <c r="T123" s="518">
        <f>'FC1. Perfil de pagos'!P259</f>
        <v>0</v>
      </c>
      <c r="U123" s="518">
        <f>'FC1. Perfil de pagos'!Q259</f>
        <v>0</v>
      </c>
      <c r="V123" s="518">
        <f>'FC1. Perfil de pagos'!R259</f>
        <v>0</v>
      </c>
      <c r="W123" s="518">
        <f>'FC1. Perfil de pagos'!S259</f>
        <v>0</v>
      </c>
      <c r="X123" s="518">
        <f>SUM(L123:W123)</f>
        <v>0</v>
      </c>
      <c r="Y123" s="518">
        <f>'FC1. Perfil de pagos'!T259</f>
        <v>0</v>
      </c>
      <c r="Z123" s="518">
        <f>'FC1. Perfil de pagos'!U259</f>
        <v>0</v>
      </c>
      <c r="AA123" s="518">
        <f>'FC1. Perfil de pagos'!V259</f>
        <v>0</v>
      </c>
      <c r="AB123" s="518">
        <f>'FC1. Perfil de pagos'!W259</f>
        <v>0</v>
      </c>
      <c r="AC123" s="518">
        <f>'FC1. Perfil de pagos'!X259</f>
        <v>0</v>
      </c>
      <c r="AD123" s="518">
        <f>'FC1. Perfil de pagos'!Y259</f>
        <v>0</v>
      </c>
      <c r="AE123" s="518">
        <f>'FC1. Perfil de pagos'!Z259</f>
        <v>0</v>
      </c>
      <c r="AF123" s="518">
        <f>'FC1. Perfil de pagos'!AA259</f>
        <v>0</v>
      </c>
      <c r="AG123" s="518">
        <f>'FC1. Perfil de pagos'!AB259</f>
        <v>0</v>
      </c>
      <c r="AH123" s="518">
        <f>'FC1. Perfil de pagos'!AC259</f>
        <v>0</v>
      </c>
      <c r="AI123" s="518">
        <f>'FC1. Perfil de pagos'!AD259</f>
        <v>0</v>
      </c>
      <c r="AJ123" s="518">
        <f>'FC1. Perfil de pagos'!AE259</f>
        <v>0</v>
      </c>
      <c r="AK123" s="518">
        <f>SUM(Y123:AJ123)</f>
        <v>0</v>
      </c>
      <c r="AL123" s="518">
        <f>X123+AK123</f>
        <v>0</v>
      </c>
      <c r="AM123" s="516" t="str">
        <f>IF(ABS(AL123-'08. Gastos de viaje'!$I$19)&lt;1,"OK","ERROR")</f>
        <v>OK</v>
      </c>
    </row>
    <row r="124">
      <c r="A124" s="516">
        <f>IFERROR(INDEX($B$139:$B$160,MATCH($B124,$A$139:$A$160,0)),"")</f>
      </c>
      <c r="B124" s="516">
        <f>'FC1. Perfil de pagos'!AQ126</f>
        <v>0</v>
      </c>
      <c r="C124" s="517">
        <f>IFERROR(INDEX($C$139:$C$160,MATCH($B124,$A$139:$A$160,0)),"")</f>
      </c>
      <c r="D124" s="516">
        <f>IFERROR(INDEX($D$139:$D$160,MATCH($B124,$A$139:$A$160,0)),"")</f>
      </c>
      <c r="E124" s="516" t="inlineStr">
        <is>
          <t>Gastos de viaje</t>
        </is>
      </c>
      <c r="F124" s="517" t="str">
        <f>'FC1. Perfil de pagos'!D126</f>
        <v>(fila reservada para un ítem nuevo)</v>
      </c>
      <c r="G124" s="516">
        <f>I124-H124+1</f>
        <v>24</v>
      </c>
      <c r="H124" s="516">
        <f>'FC1. Perfil de pagos'!AR126</f>
        <v>1</v>
      </c>
      <c r="I124" s="516">
        <f>'FC1. Perfil de pagos'!AS126</f>
        <v>24</v>
      </c>
      <c r="J124" s="518">
        <f>X124</f>
        <v>0</v>
      </c>
      <c r="K124" s="518">
        <f>AK124</f>
        <v>0</v>
      </c>
      <c r="L124" s="518">
        <f>'FC1. Perfil de pagos'!H260</f>
        <v>0</v>
      </c>
      <c r="M124" s="518">
        <f>'FC1. Perfil de pagos'!I260</f>
        <v>0</v>
      </c>
      <c r="N124" s="518">
        <f>'FC1. Perfil de pagos'!J260</f>
        <v>0</v>
      </c>
      <c r="O124" s="518">
        <f>'FC1. Perfil de pagos'!K260</f>
        <v>0</v>
      </c>
      <c r="P124" s="518">
        <f>'FC1. Perfil de pagos'!L260</f>
        <v>0</v>
      </c>
      <c r="Q124" s="518">
        <f>'FC1. Perfil de pagos'!M260</f>
        <v>0</v>
      </c>
      <c r="R124" s="518">
        <f>'FC1. Perfil de pagos'!N260</f>
        <v>0</v>
      </c>
      <c r="S124" s="518">
        <f>'FC1. Perfil de pagos'!O260</f>
        <v>0</v>
      </c>
      <c r="T124" s="518">
        <f>'FC1. Perfil de pagos'!P260</f>
        <v>0</v>
      </c>
      <c r="U124" s="518">
        <f>'FC1. Perfil de pagos'!Q260</f>
        <v>0</v>
      </c>
      <c r="V124" s="518">
        <f>'FC1. Perfil de pagos'!R260</f>
        <v>0</v>
      </c>
      <c r="W124" s="518">
        <f>'FC1. Perfil de pagos'!S260</f>
        <v>0</v>
      </c>
      <c r="X124" s="518">
        <f>SUM(L124:W124)</f>
        <v>0</v>
      </c>
      <c r="Y124" s="518">
        <f>'FC1. Perfil de pagos'!T260</f>
        <v>0</v>
      </c>
      <c r="Z124" s="518">
        <f>'FC1. Perfil de pagos'!U260</f>
        <v>0</v>
      </c>
      <c r="AA124" s="518">
        <f>'FC1. Perfil de pagos'!V260</f>
        <v>0</v>
      </c>
      <c r="AB124" s="518">
        <f>'FC1. Perfil de pagos'!W260</f>
        <v>0</v>
      </c>
      <c r="AC124" s="518">
        <f>'FC1. Perfil de pagos'!X260</f>
        <v>0</v>
      </c>
      <c r="AD124" s="518">
        <f>'FC1. Perfil de pagos'!Y260</f>
        <v>0</v>
      </c>
      <c r="AE124" s="518">
        <f>'FC1. Perfil de pagos'!Z260</f>
        <v>0</v>
      </c>
      <c r="AF124" s="518">
        <f>'FC1. Perfil de pagos'!AA260</f>
        <v>0</v>
      </c>
      <c r="AG124" s="518">
        <f>'FC1. Perfil de pagos'!AB260</f>
        <v>0</v>
      </c>
      <c r="AH124" s="518">
        <f>'FC1. Perfil de pagos'!AC260</f>
        <v>0</v>
      </c>
      <c r="AI124" s="518">
        <f>'FC1. Perfil de pagos'!AD260</f>
        <v>0</v>
      </c>
      <c r="AJ124" s="518">
        <f>'FC1. Perfil de pagos'!AE260</f>
        <v>0</v>
      </c>
      <c r="AK124" s="518">
        <f>SUM(Y124:AJ124)</f>
        <v>0</v>
      </c>
      <c r="AL124" s="518">
        <f>X124+AK124</f>
        <v>0</v>
      </c>
      <c r="AM124" s="516" t="str">
        <f>IF(ABS(AL124-'08. Gastos de viaje'!$I$20)&lt;1,"OK","ERROR")</f>
        <v>OK</v>
      </c>
    </row>
    <row r="125">
      <c r="A125" s="516">
        <f>IFERROR(INDEX($B$139:$B$160,MATCH($B125,$A$139:$A$160,0)),"")</f>
      </c>
      <c r="B125" s="516">
        <f>'FC1. Perfil de pagos'!AQ128</f>
        <v>0</v>
      </c>
      <c r="C125" s="517">
        <f>IFERROR(INDEX($C$139:$C$160,MATCH($B125,$A$139:$A$160,0)),"")</f>
      </c>
      <c r="D125" s="516">
        <f>IFERROR(INDEX($D$139:$D$160,MATCH($B125,$A$139:$A$160,0)),"")</f>
      </c>
      <c r="E125" s="516" t="inlineStr">
        <is>
          <t>Administrativos</t>
        </is>
      </c>
      <c r="F125" s="517" t="str">
        <f>'FC1. Perfil de pagos'!D128</f>
        <v>(fila reservada para un ítem nuevo)</v>
      </c>
      <c r="G125" s="516">
        <f>I125-H125+1</f>
        <v>24</v>
      </c>
      <c r="H125" s="516">
        <f>'FC1. Perfil de pagos'!AR128</f>
        <v>1</v>
      </c>
      <c r="I125" s="516">
        <f>'FC1. Perfil de pagos'!AS128</f>
        <v>24</v>
      </c>
      <c r="J125" s="518">
        <f>X125</f>
        <v>0</v>
      </c>
      <c r="K125" s="518">
        <f>AK125</f>
        <v>0</v>
      </c>
      <c r="L125" s="518">
        <f>'FC1. Perfil de pagos'!H262</f>
        <v>0</v>
      </c>
      <c r="M125" s="518">
        <f>'FC1. Perfil de pagos'!I262</f>
        <v>0</v>
      </c>
      <c r="N125" s="518">
        <f>'FC1. Perfil de pagos'!J262</f>
        <v>0</v>
      </c>
      <c r="O125" s="518">
        <f>'FC1. Perfil de pagos'!K262</f>
        <v>0</v>
      </c>
      <c r="P125" s="518">
        <f>'FC1. Perfil de pagos'!L262</f>
        <v>0</v>
      </c>
      <c r="Q125" s="518">
        <f>'FC1. Perfil de pagos'!M262</f>
        <v>0</v>
      </c>
      <c r="R125" s="518">
        <f>'FC1. Perfil de pagos'!N262</f>
        <v>0</v>
      </c>
      <c r="S125" s="518">
        <f>'FC1. Perfil de pagos'!O262</f>
        <v>0</v>
      </c>
      <c r="T125" s="518">
        <f>'FC1. Perfil de pagos'!P262</f>
        <v>0</v>
      </c>
      <c r="U125" s="518">
        <f>'FC1. Perfil de pagos'!Q262</f>
        <v>0</v>
      </c>
      <c r="V125" s="518">
        <f>'FC1. Perfil de pagos'!R262</f>
        <v>0</v>
      </c>
      <c r="W125" s="518">
        <f>'FC1. Perfil de pagos'!S262</f>
        <v>0</v>
      </c>
      <c r="X125" s="518">
        <f>SUM(L125:W125)</f>
        <v>0</v>
      </c>
      <c r="Y125" s="518">
        <f>'FC1. Perfil de pagos'!T262</f>
        <v>0</v>
      </c>
      <c r="Z125" s="518">
        <f>'FC1. Perfil de pagos'!U262</f>
        <v>0</v>
      </c>
      <c r="AA125" s="518">
        <f>'FC1. Perfil de pagos'!V262</f>
        <v>0</v>
      </c>
      <c r="AB125" s="518">
        <f>'FC1. Perfil de pagos'!W262</f>
        <v>0</v>
      </c>
      <c r="AC125" s="518">
        <f>'FC1. Perfil de pagos'!X262</f>
        <v>0</v>
      </c>
      <c r="AD125" s="518">
        <f>'FC1. Perfil de pagos'!Y262</f>
        <v>0</v>
      </c>
      <c r="AE125" s="518">
        <f>'FC1. Perfil de pagos'!Z262</f>
        <v>0</v>
      </c>
      <c r="AF125" s="518">
        <f>'FC1. Perfil de pagos'!AA262</f>
        <v>0</v>
      </c>
      <c r="AG125" s="518">
        <f>'FC1. Perfil de pagos'!AB262</f>
        <v>0</v>
      </c>
      <c r="AH125" s="518">
        <f>'FC1. Perfil de pagos'!AC262</f>
        <v>0</v>
      </c>
      <c r="AI125" s="518">
        <f>'FC1. Perfil de pagos'!AD262</f>
        <v>0</v>
      </c>
      <c r="AJ125" s="518">
        <f>'FC1. Perfil de pagos'!AE262</f>
        <v>0</v>
      </c>
      <c r="AK125" s="518">
        <f>SUM(Y125:AJ125)</f>
        <v>0</v>
      </c>
      <c r="AL125" s="518">
        <f>X125+AK125</f>
        <v>0</v>
      </c>
      <c r="AM125" s="516" t="str">
        <f>IF(ABS(AL125-'09. Administrativos '!$E$9)&lt;1,"OK","ERROR")</f>
        <v>OK</v>
      </c>
    </row>
    <row r="126">
      <c r="A126" s="516">
        <f>IFERROR(INDEX($B$139:$B$160,MATCH($B126,$A$139:$A$160,0)),"")</f>
      </c>
      <c r="B126" s="516">
        <f>'FC1. Perfil de pagos'!AQ129</f>
        <v>0</v>
      </c>
      <c r="C126" s="517">
        <f>IFERROR(INDEX($C$139:$C$160,MATCH($B126,$A$139:$A$160,0)),"")</f>
      </c>
      <c r="D126" s="516">
        <f>IFERROR(INDEX($D$139:$D$160,MATCH($B126,$A$139:$A$160,0)),"")</f>
      </c>
      <c r="E126" s="516" t="inlineStr">
        <is>
          <t>Administrativos</t>
        </is>
      </c>
      <c r="F126" s="517" t="str">
        <f>'FC1. Perfil de pagos'!D129</f>
        <v>(fila reservada para un ítem nuevo)</v>
      </c>
      <c r="G126" s="516">
        <f>I126-H126+1</f>
        <v>24</v>
      </c>
      <c r="H126" s="516">
        <f>'FC1. Perfil de pagos'!AR129</f>
        <v>1</v>
      </c>
      <c r="I126" s="516">
        <f>'FC1. Perfil de pagos'!AS129</f>
        <v>24</v>
      </c>
      <c r="J126" s="518">
        <f>X126</f>
        <v>0</v>
      </c>
      <c r="K126" s="518">
        <f>AK126</f>
        <v>0</v>
      </c>
      <c r="L126" s="518">
        <f>'FC1. Perfil de pagos'!H263</f>
        <v>0</v>
      </c>
      <c r="M126" s="518">
        <f>'FC1. Perfil de pagos'!I263</f>
        <v>0</v>
      </c>
      <c r="N126" s="518">
        <f>'FC1. Perfil de pagos'!J263</f>
        <v>0</v>
      </c>
      <c r="O126" s="518">
        <f>'FC1. Perfil de pagos'!K263</f>
        <v>0</v>
      </c>
      <c r="P126" s="518">
        <f>'FC1. Perfil de pagos'!L263</f>
        <v>0</v>
      </c>
      <c r="Q126" s="518">
        <f>'FC1. Perfil de pagos'!M263</f>
        <v>0</v>
      </c>
      <c r="R126" s="518">
        <f>'FC1. Perfil de pagos'!N263</f>
        <v>0</v>
      </c>
      <c r="S126" s="518">
        <f>'FC1. Perfil de pagos'!O263</f>
        <v>0</v>
      </c>
      <c r="T126" s="518">
        <f>'FC1. Perfil de pagos'!P263</f>
        <v>0</v>
      </c>
      <c r="U126" s="518">
        <f>'FC1. Perfil de pagos'!Q263</f>
        <v>0</v>
      </c>
      <c r="V126" s="518">
        <f>'FC1. Perfil de pagos'!R263</f>
        <v>0</v>
      </c>
      <c r="W126" s="518">
        <f>'FC1. Perfil de pagos'!S263</f>
        <v>0</v>
      </c>
      <c r="X126" s="518">
        <f>SUM(L126:W126)</f>
        <v>0</v>
      </c>
      <c r="Y126" s="518">
        <f>'FC1. Perfil de pagos'!T263</f>
        <v>0</v>
      </c>
      <c r="Z126" s="518">
        <f>'FC1. Perfil de pagos'!U263</f>
        <v>0</v>
      </c>
      <c r="AA126" s="518">
        <f>'FC1. Perfil de pagos'!V263</f>
        <v>0</v>
      </c>
      <c r="AB126" s="518">
        <f>'FC1. Perfil de pagos'!W263</f>
        <v>0</v>
      </c>
      <c r="AC126" s="518">
        <f>'FC1. Perfil de pagos'!X263</f>
        <v>0</v>
      </c>
      <c r="AD126" s="518">
        <f>'FC1. Perfil de pagos'!Y263</f>
        <v>0</v>
      </c>
      <c r="AE126" s="518">
        <f>'FC1. Perfil de pagos'!Z263</f>
        <v>0</v>
      </c>
      <c r="AF126" s="518">
        <f>'FC1. Perfil de pagos'!AA263</f>
        <v>0</v>
      </c>
      <c r="AG126" s="518">
        <f>'FC1. Perfil de pagos'!AB263</f>
        <v>0</v>
      </c>
      <c r="AH126" s="518">
        <f>'FC1. Perfil de pagos'!AC263</f>
        <v>0</v>
      </c>
      <c r="AI126" s="518">
        <f>'FC1. Perfil de pagos'!AD263</f>
        <v>0</v>
      </c>
      <c r="AJ126" s="518">
        <f>'FC1. Perfil de pagos'!AE263</f>
        <v>0</v>
      </c>
      <c r="AK126" s="518">
        <f>SUM(Y126:AJ126)</f>
        <v>0</v>
      </c>
      <c r="AL126" s="518">
        <f>X126+AK126</f>
        <v>0</v>
      </c>
      <c r="AM126" s="516" t="str">
        <f>IF(ABS(AL126-'09. Administrativos '!$E$10)&lt;1,"OK","ERROR")</f>
        <v>OK</v>
      </c>
    </row>
    <row r="127">
      <c r="A127" s="516">
        <f>IFERROR(INDEX($B$139:$B$160,MATCH($B127,$A$139:$A$160,0)),"")</f>
      </c>
      <c r="B127" s="516">
        <f>'FC1. Perfil de pagos'!AQ130</f>
        <v>0</v>
      </c>
      <c r="C127" s="517">
        <f>IFERROR(INDEX($C$139:$C$160,MATCH($B127,$A$139:$A$160,0)),"")</f>
      </c>
      <c r="D127" s="516">
        <f>IFERROR(INDEX($D$139:$D$160,MATCH($B127,$A$139:$A$160,0)),"")</f>
      </c>
      <c r="E127" s="516" t="inlineStr">
        <is>
          <t>Administrativos</t>
        </is>
      </c>
      <c r="F127" s="517" t="str">
        <f>'FC1. Perfil de pagos'!D130</f>
        <v>(fila reservada para un ítem nuevo)</v>
      </c>
      <c r="G127" s="516">
        <f>I127-H127+1</f>
        <v>24</v>
      </c>
      <c r="H127" s="516">
        <f>'FC1. Perfil de pagos'!AR130</f>
        <v>1</v>
      </c>
      <c r="I127" s="516">
        <f>'FC1. Perfil de pagos'!AS130</f>
        <v>24</v>
      </c>
      <c r="J127" s="518">
        <f>X127</f>
        <v>0</v>
      </c>
      <c r="K127" s="518">
        <f>AK127</f>
        <v>0</v>
      </c>
      <c r="L127" s="518">
        <f>'FC1. Perfil de pagos'!H264</f>
        <v>0</v>
      </c>
      <c r="M127" s="518">
        <f>'FC1. Perfil de pagos'!I264</f>
        <v>0</v>
      </c>
      <c r="N127" s="518">
        <f>'FC1. Perfil de pagos'!J264</f>
        <v>0</v>
      </c>
      <c r="O127" s="518">
        <f>'FC1. Perfil de pagos'!K264</f>
        <v>0</v>
      </c>
      <c r="P127" s="518">
        <f>'FC1. Perfil de pagos'!L264</f>
        <v>0</v>
      </c>
      <c r="Q127" s="518">
        <f>'FC1. Perfil de pagos'!M264</f>
        <v>0</v>
      </c>
      <c r="R127" s="518">
        <f>'FC1. Perfil de pagos'!N264</f>
        <v>0</v>
      </c>
      <c r="S127" s="518">
        <f>'FC1. Perfil de pagos'!O264</f>
        <v>0</v>
      </c>
      <c r="T127" s="518">
        <f>'FC1. Perfil de pagos'!P264</f>
        <v>0</v>
      </c>
      <c r="U127" s="518">
        <f>'FC1. Perfil de pagos'!Q264</f>
        <v>0</v>
      </c>
      <c r="V127" s="518">
        <f>'FC1. Perfil de pagos'!R264</f>
        <v>0</v>
      </c>
      <c r="W127" s="518">
        <f>'FC1. Perfil de pagos'!S264</f>
        <v>0</v>
      </c>
      <c r="X127" s="518">
        <f>SUM(L127:W127)</f>
        <v>0</v>
      </c>
      <c r="Y127" s="518">
        <f>'FC1. Perfil de pagos'!T264</f>
        <v>0</v>
      </c>
      <c r="Z127" s="518">
        <f>'FC1. Perfil de pagos'!U264</f>
        <v>0</v>
      </c>
      <c r="AA127" s="518">
        <f>'FC1. Perfil de pagos'!V264</f>
        <v>0</v>
      </c>
      <c r="AB127" s="518">
        <f>'FC1. Perfil de pagos'!W264</f>
        <v>0</v>
      </c>
      <c r="AC127" s="518">
        <f>'FC1. Perfil de pagos'!X264</f>
        <v>0</v>
      </c>
      <c r="AD127" s="518">
        <f>'FC1. Perfil de pagos'!Y264</f>
        <v>0</v>
      </c>
      <c r="AE127" s="518">
        <f>'FC1. Perfil de pagos'!Z264</f>
        <v>0</v>
      </c>
      <c r="AF127" s="518">
        <f>'FC1. Perfil de pagos'!AA264</f>
        <v>0</v>
      </c>
      <c r="AG127" s="518">
        <f>'FC1. Perfil de pagos'!AB264</f>
        <v>0</v>
      </c>
      <c r="AH127" s="518">
        <f>'FC1. Perfil de pagos'!AC264</f>
        <v>0</v>
      </c>
      <c r="AI127" s="518">
        <f>'FC1. Perfil de pagos'!AD264</f>
        <v>0</v>
      </c>
      <c r="AJ127" s="518">
        <f>'FC1. Perfil de pagos'!AE264</f>
        <v>0</v>
      </c>
      <c r="AK127" s="518">
        <f>SUM(Y127:AJ127)</f>
        <v>0</v>
      </c>
      <c r="AL127" s="518">
        <f>X127+AK127</f>
        <v>0</v>
      </c>
      <c r="AM127" s="516" t="str">
        <f>IF(ABS(AL127-'09. Administrativos '!$E$11)&lt;1,"OK","ERROR")</f>
        <v>OK</v>
      </c>
    </row>
    <row r="128">
      <c r="A128" s="516">
        <f>IFERROR(INDEX($B$139:$B$160,MATCH($B128,$A$139:$A$160,0)),"")</f>
      </c>
      <c r="B128" s="516">
        <f>'FC1. Perfil de pagos'!AQ132</f>
        <v>0</v>
      </c>
      <c r="C128" s="517">
        <f>IFERROR(INDEX($C$139:$C$160,MATCH($B128,$A$139:$A$160,0)),"")</f>
      </c>
      <c r="D128" s="516">
        <f>IFERROR(INDEX($D$139:$D$160,MATCH($B128,$A$139:$A$160,0)),"")</f>
      </c>
      <c r="E128" s="516" t="inlineStr">
        <is>
          <t>Seguimiento</t>
        </is>
      </c>
      <c r="F128" s="517" t="str">
        <f>'FC1. Perfil de pagos'!D132</f>
        <v>(fila reservada para un ítem nuevo)</v>
      </c>
      <c r="G128" s="516">
        <f>I128-H128+1</f>
        <v>24</v>
      </c>
      <c r="H128" s="516">
        <f>'FC1. Perfil de pagos'!AR132</f>
        <v>1</v>
      </c>
      <c r="I128" s="516">
        <f>'FC1. Perfil de pagos'!AS132</f>
        <v>24</v>
      </c>
      <c r="J128" s="518">
        <f>X128</f>
        <v>0</v>
      </c>
      <c r="K128" s="518">
        <f>AK128</f>
        <v>0</v>
      </c>
      <c r="L128" s="518">
        <f>'FC1. Perfil de pagos'!H266</f>
        <v>0</v>
      </c>
      <c r="M128" s="518">
        <f>'FC1. Perfil de pagos'!I266</f>
        <v>0</v>
      </c>
      <c r="N128" s="518">
        <f>'FC1. Perfil de pagos'!J266</f>
        <v>0</v>
      </c>
      <c r="O128" s="518">
        <f>'FC1. Perfil de pagos'!K266</f>
        <v>0</v>
      </c>
      <c r="P128" s="518">
        <f>'FC1. Perfil de pagos'!L266</f>
        <v>0</v>
      </c>
      <c r="Q128" s="518">
        <f>'FC1. Perfil de pagos'!M266</f>
        <v>0</v>
      </c>
      <c r="R128" s="518">
        <f>'FC1. Perfil de pagos'!N266</f>
        <v>0</v>
      </c>
      <c r="S128" s="518">
        <f>'FC1. Perfil de pagos'!O266</f>
        <v>0</v>
      </c>
      <c r="T128" s="518">
        <f>'FC1. Perfil de pagos'!P266</f>
        <v>0</v>
      </c>
      <c r="U128" s="518">
        <f>'FC1. Perfil de pagos'!Q266</f>
        <v>0</v>
      </c>
      <c r="V128" s="518">
        <f>'FC1. Perfil de pagos'!R266</f>
        <v>0</v>
      </c>
      <c r="W128" s="518">
        <f>'FC1. Perfil de pagos'!S266</f>
        <v>0</v>
      </c>
      <c r="X128" s="518">
        <f>SUM(L128:W128)</f>
        <v>0</v>
      </c>
      <c r="Y128" s="518">
        <f>'FC1. Perfil de pagos'!T266</f>
        <v>0</v>
      </c>
      <c r="Z128" s="518">
        <f>'FC1. Perfil de pagos'!U266</f>
        <v>0</v>
      </c>
      <c r="AA128" s="518">
        <f>'FC1. Perfil de pagos'!V266</f>
        <v>0</v>
      </c>
      <c r="AB128" s="518">
        <f>'FC1. Perfil de pagos'!W266</f>
        <v>0</v>
      </c>
      <c r="AC128" s="518">
        <f>'FC1. Perfil de pagos'!X266</f>
        <v>0</v>
      </c>
      <c r="AD128" s="518">
        <f>'FC1. Perfil de pagos'!Y266</f>
        <v>0</v>
      </c>
      <c r="AE128" s="518">
        <f>'FC1. Perfil de pagos'!Z266</f>
        <v>0</v>
      </c>
      <c r="AF128" s="518">
        <f>'FC1. Perfil de pagos'!AA266</f>
        <v>0</v>
      </c>
      <c r="AG128" s="518">
        <f>'FC1. Perfil de pagos'!AB266</f>
        <v>0</v>
      </c>
      <c r="AH128" s="518">
        <f>'FC1. Perfil de pagos'!AC266</f>
        <v>0</v>
      </c>
      <c r="AI128" s="518">
        <f>'FC1. Perfil de pagos'!AD266</f>
        <v>0</v>
      </c>
      <c r="AJ128" s="518">
        <f>'FC1. Perfil de pagos'!AE266</f>
        <v>0</v>
      </c>
      <c r="AK128" s="518">
        <f>SUM(Y128:AJ128)</f>
        <v>0</v>
      </c>
      <c r="AL128" s="518">
        <f>X128+AK128</f>
        <v>0</v>
      </c>
      <c r="AM128" s="516" t="str">
        <f>IF(ABS(AL128-'10. Seguimiento'!$D$10)&lt;1,"OK","ERROR")</f>
        <v>OK</v>
      </c>
    </row>
    <row r="129">
      <c r="A129" s="516">
        <f>IFERROR(INDEX($B$139:$B$160,MATCH($B129,$A$139:$A$160,0)),"")</f>
      </c>
      <c r="B129" s="516">
        <f>'FC1. Perfil de pagos'!AQ133</f>
        <v>0</v>
      </c>
      <c r="C129" s="517">
        <f>IFERROR(INDEX($C$139:$C$160,MATCH($B129,$A$139:$A$160,0)),"")</f>
      </c>
      <c r="D129" s="516">
        <f>IFERROR(INDEX($D$139:$D$160,MATCH($B129,$A$139:$A$160,0)),"")</f>
      </c>
      <c r="E129" s="516" t="inlineStr">
        <is>
          <t>Seguimiento</t>
        </is>
      </c>
      <c r="F129" s="517" t="str">
        <f>'FC1. Perfil de pagos'!D133</f>
        <v>(fila reservada para un ítem nuevo)</v>
      </c>
      <c r="G129" s="516">
        <f>I129-H129+1</f>
        <v>24</v>
      </c>
      <c r="H129" s="516">
        <f>'FC1. Perfil de pagos'!AR133</f>
        <v>1</v>
      </c>
      <c r="I129" s="516">
        <f>'FC1. Perfil de pagos'!AS133</f>
        <v>24</v>
      </c>
      <c r="J129" s="518">
        <f>X129</f>
        <v>0</v>
      </c>
      <c r="K129" s="518">
        <f>AK129</f>
        <v>0</v>
      </c>
      <c r="L129" s="518">
        <f>'FC1. Perfil de pagos'!H267</f>
        <v>0</v>
      </c>
      <c r="M129" s="518">
        <f>'FC1. Perfil de pagos'!I267</f>
        <v>0</v>
      </c>
      <c r="N129" s="518">
        <f>'FC1. Perfil de pagos'!J267</f>
        <v>0</v>
      </c>
      <c r="O129" s="518">
        <f>'FC1. Perfil de pagos'!K267</f>
        <v>0</v>
      </c>
      <c r="P129" s="518">
        <f>'FC1. Perfil de pagos'!L267</f>
        <v>0</v>
      </c>
      <c r="Q129" s="518">
        <f>'FC1. Perfil de pagos'!M267</f>
        <v>0</v>
      </c>
      <c r="R129" s="518">
        <f>'FC1. Perfil de pagos'!N267</f>
        <v>0</v>
      </c>
      <c r="S129" s="518">
        <f>'FC1. Perfil de pagos'!O267</f>
        <v>0</v>
      </c>
      <c r="T129" s="518">
        <f>'FC1. Perfil de pagos'!P267</f>
        <v>0</v>
      </c>
      <c r="U129" s="518">
        <f>'FC1. Perfil de pagos'!Q267</f>
        <v>0</v>
      </c>
      <c r="V129" s="518">
        <f>'FC1. Perfil de pagos'!R267</f>
        <v>0</v>
      </c>
      <c r="W129" s="518">
        <f>'FC1. Perfil de pagos'!S267</f>
        <v>0</v>
      </c>
      <c r="X129" s="518">
        <f>SUM(L129:W129)</f>
        <v>0</v>
      </c>
      <c r="Y129" s="518">
        <f>'FC1. Perfil de pagos'!T267</f>
        <v>0</v>
      </c>
      <c r="Z129" s="518">
        <f>'FC1. Perfil de pagos'!U267</f>
        <v>0</v>
      </c>
      <c r="AA129" s="518">
        <f>'FC1. Perfil de pagos'!V267</f>
        <v>0</v>
      </c>
      <c r="AB129" s="518">
        <f>'FC1. Perfil de pagos'!W267</f>
        <v>0</v>
      </c>
      <c r="AC129" s="518">
        <f>'FC1. Perfil de pagos'!X267</f>
        <v>0</v>
      </c>
      <c r="AD129" s="518">
        <f>'FC1. Perfil de pagos'!Y267</f>
        <v>0</v>
      </c>
      <c r="AE129" s="518">
        <f>'FC1. Perfil de pagos'!Z267</f>
        <v>0</v>
      </c>
      <c r="AF129" s="518">
        <f>'FC1. Perfil de pagos'!AA267</f>
        <v>0</v>
      </c>
      <c r="AG129" s="518">
        <f>'FC1. Perfil de pagos'!AB267</f>
        <v>0</v>
      </c>
      <c r="AH129" s="518">
        <f>'FC1. Perfil de pagos'!AC267</f>
        <v>0</v>
      </c>
      <c r="AI129" s="518">
        <f>'FC1. Perfil de pagos'!AD267</f>
        <v>0</v>
      </c>
      <c r="AJ129" s="518">
        <f>'FC1. Perfil de pagos'!AE267</f>
        <v>0</v>
      </c>
      <c r="AK129" s="518">
        <f>SUM(Y129:AJ129)</f>
        <v>0</v>
      </c>
      <c r="AL129" s="518">
        <f>X129+AK129</f>
        <v>0</v>
      </c>
      <c r="AM129" s="516" t="str">
        <f>IF(ABS(AL129-'10. Seguimiento'!$D$11)&lt;1,"OK","ERROR")</f>
        <v>OK</v>
      </c>
    </row>
    <row r="130">
      <c r="A130" s="516">
        <f>IFERROR(INDEX($B$139:$B$160,MATCH($B130,$A$139:$A$160,0)),"")</f>
      </c>
      <c r="B130" s="516">
        <f>'FC1. Perfil de pagos'!AQ134</f>
        <v>0</v>
      </c>
      <c r="C130" s="517">
        <f>IFERROR(INDEX($C$139:$C$160,MATCH($B130,$A$139:$A$160,0)),"")</f>
      </c>
      <c r="D130" s="516">
        <f>IFERROR(INDEX($D$139:$D$160,MATCH($B130,$A$139:$A$160,0)),"")</f>
      </c>
      <c r="E130" s="516" t="inlineStr">
        <is>
          <t>Seguimiento</t>
        </is>
      </c>
      <c r="F130" s="517" t="str">
        <f>'FC1. Perfil de pagos'!D134</f>
        <v>(fila reservada para un ítem nuevo)</v>
      </c>
      <c r="G130" s="516">
        <f>I130-H130+1</f>
        <v>24</v>
      </c>
      <c r="H130" s="516">
        <f>'FC1. Perfil de pagos'!AR134</f>
        <v>1</v>
      </c>
      <c r="I130" s="516">
        <f>'FC1. Perfil de pagos'!AS134</f>
        <v>24</v>
      </c>
      <c r="J130" s="518">
        <f>X130</f>
        <v>0</v>
      </c>
      <c r="K130" s="518">
        <f>AK130</f>
        <v>0</v>
      </c>
      <c r="L130" s="518">
        <f>'FC1. Perfil de pagos'!H268</f>
        <v>0</v>
      </c>
      <c r="M130" s="518">
        <f>'FC1. Perfil de pagos'!I268</f>
        <v>0</v>
      </c>
      <c r="N130" s="518">
        <f>'FC1. Perfil de pagos'!J268</f>
        <v>0</v>
      </c>
      <c r="O130" s="518">
        <f>'FC1. Perfil de pagos'!K268</f>
        <v>0</v>
      </c>
      <c r="P130" s="518">
        <f>'FC1. Perfil de pagos'!L268</f>
        <v>0</v>
      </c>
      <c r="Q130" s="518">
        <f>'FC1. Perfil de pagos'!M268</f>
        <v>0</v>
      </c>
      <c r="R130" s="518">
        <f>'FC1. Perfil de pagos'!N268</f>
        <v>0</v>
      </c>
      <c r="S130" s="518">
        <f>'FC1. Perfil de pagos'!O268</f>
        <v>0</v>
      </c>
      <c r="T130" s="518">
        <f>'FC1. Perfil de pagos'!P268</f>
        <v>0</v>
      </c>
      <c r="U130" s="518">
        <f>'FC1. Perfil de pagos'!Q268</f>
        <v>0</v>
      </c>
      <c r="V130" s="518">
        <f>'FC1. Perfil de pagos'!R268</f>
        <v>0</v>
      </c>
      <c r="W130" s="518">
        <f>'FC1. Perfil de pagos'!S268</f>
        <v>0</v>
      </c>
      <c r="X130" s="518">
        <f>SUM(L130:W130)</f>
        <v>0</v>
      </c>
      <c r="Y130" s="518">
        <f>'FC1. Perfil de pagos'!T268</f>
        <v>0</v>
      </c>
      <c r="Z130" s="518">
        <f>'FC1. Perfil de pagos'!U268</f>
        <v>0</v>
      </c>
      <c r="AA130" s="518">
        <f>'FC1. Perfil de pagos'!V268</f>
        <v>0</v>
      </c>
      <c r="AB130" s="518">
        <f>'FC1. Perfil de pagos'!W268</f>
        <v>0</v>
      </c>
      <c r="AC130" s="518">
        <f>'FC1. Perfil de pagos'!X268</f>
        <v>0</v>
      </c>
      <c r="AD130" s="518">
        <f>'FC1. Perfil de pagos'!Y268</f>
        <v>0</v>
      </c>
      <c r="AE130" s="518">
        <f>'FC1. Perfil de pagos'!Z268</f>
        <v>0</v>
      </c>
      <c r="AF130" s="518">
        <f>'FC1. Perfil de pagos'!AA268</f>
        <v>0</v>
      </c>
      <c r="AG130" s="518">
        <f>'FC1. Perfil de pagos'!AB268</f>
        <v>0</v>
      </c>
      <c r="AH130" s="518">
        <f>'FC1. Perfil de pagos'!AC268</f>
        <v>0</v>
      </c>
      <c r="AI130" s="518">
        <f>'FC1. Perfil de pagos'!AD268</f>
        <v>0</v>
      </c>
      <c r="AJ130" s="518">
        <f>'FC1. Perfil de pagos'!AE268</f>
        <v>0</v>
      </c>
      <c r="AK130" s="518">
        <f>SUM(Y130:AJ130)</f>
        <v>0</v>
      </c>
      <c r="AL130" s="518">
        <f>X130+AK130</f>
        <v>0</v>
      </c>
      <c r="AM130" s="516" t="str">
        <f>IF(ABS(AL130-'10. Seguimiento'!$D$12)&lt;1,"OK","ERROR")</f>
        <v>OK</v>
      </c>
    </row>
    <row r="131">
      <c r="A131" s="516">
        <f>IFERROR(INDEX($B$139:$B$160,MATCH($B131,$A$139:$A$160,0)),"")</f>
      </c>
      <c r="B131" s="516">
        <f>'FC1. Perfil de pagos'!AQ135</f>
        <v>0</v>
      </c>
      <c r="C131" s="517">
        <f>IFERROR(INDEX($C$139:$C$160,MATCH($B131,$A$139:$A$160,0)),"")</f>
      </c>
      <c r="D131" s="516">
        <f>IFERROR(INDEX($D$139:$D$160,MATCH($B131,$A$139:$A$160,0)),"")</f>
      </c>
      <c r="E131" s="516" t="inlineStr">
        <is>
          <t>Otros</t>
        </is>
      </c>
      <c r="F131" s="517" t="str">
        <f>'FC1. Perfil de pagos'!D135</f>
        <v>(fila reservada para un ítem nuevo)</v>
      </c>
      <c r="G131" s="516">
        <f>I131-H131+1</f>
        <v>24</v>
      </c>
      <c r="H131" s="516">
        <f>'FC1. Perfil de pagos'!AR135</f>
        <v>1</v>
      </c>
      <c r="I131" s="516">
        <f>'FC1. Perfil de pagos'!AS135</f>
        <v>24</v>
      </c>
      <c r="J131" s="518">
        <f>X131</f>
        <v>0</v>
      </c>
      <c r="K131" s="518">
        <f>AK131</f>
        <v>0</v>
      </c>
      <c r="L131" s="518">
        <f>'FC1. Perfil de pagos'!H269</f>
        <v>0</v>
      </c>
      <c r="M131" s="518">
        <f>'FC1. Perfil de pagos'!I269</f>
        <v>0</v>
      </c>
      <c r="N131" s="518">
        <f>'FC1. Perfil de pagos'!J269</f>
        <v>0</v>
      </c>
      <c r="O131" s="518">
        <f>'FC1. Perfil de pagos'!K269</f>
        <v>0</v>
      </c>
      <c r="P131" s="518">
        <f>'FC1. Perfil de pagos'!L269</f>
        <v>0</v>
      </c>
      <c r="Q131" s="518">
        <f>'FC1. Perfil de pagos'!M269</f>
        <v>0</v>
      </c>
      <c r="R131" s="518">
        <f>'FC1. Perfil de pagos'!N269</f>
        <v>0</v>
      </c>
      <c r="S131" s="518">
        <f>'FC1. Perfil de pagos'!O269</f>
        <v>0</v>
      </c>
      <c r="T131" s="518">
        <f>'FC1. Perfil de pagos'!P269</f>
        <v>0</v>
      </c>
      <c r="U131" s="518">
        <f>'FC1. Perfil de pagos'!Q269</f>
        <v>0</v>
      </c>
      <c r="V131" s="518">
        <f>'FC1. Perfil de pagos'!R269</f>
        <v>0</v>
      </c>
      <c r="W131" s="518">
        <f>'FC1. Perfil de pagos'!S269</f>
        <v>0</v>
      </c>
      <c r="X131" s="518">
        <f>SUM(L131:W131)</f>
        <v>0</v>
      </c>
      <c r="Y131" s="518">
        <f>'FC1. Perfil de pagos'!T269</f>
        <v>0</v>
      </c>
      <c r="Z131" s="518">
        <f>'FC1. Perfil de pagos'!U269</f>
        <v>0</v>
      </c>
      <c r="AA131" s="518">
        <f>'FC1. Perfil de pagos'!V269</f>
        <v>0</v>
      </c>
      <c r="AB131" s="518">
        <f>'FC1. Perfil de pagos'!W269</f>
        <v>0</v>
      </c>
      <c r="AC131" s="518">
        <f>'FC1. Perfil de pagos'!X269</f>
        <v>0</v>
      </c>
      <c r="AD131" s="518">
        <f>'FC1. Perfil de pagos'!Y269</f>
        <v>0</v>
      </c>
      <c r="AE131" s="518">
        <f>'FC1. Perfil de pagos'!Z269</f>
        <v>0</v>
      </c>
      <c r="AF131" s="518">
        <f>'FC1. Perfil de pagos'!AA269</f>
        <v>0</v>
      </c>
      <c r="AG131" s="518">
        <f>'FC1. Perfil de pagos'!AB269</f>
        <v>0</v>
      </c>
      <c r="AH131" s="518">
        <f>'FC1. Perfil de pagos'!AC269</f>
        <v>0</v>
      </c>
      <c r="AI131" s="518">
        <f>'FC1. Perfil de pagos'!AD269</f>
        <v>0</v>
      </c>
      <c r="AJ131" s="518">
        <f>'FC1. Perfil de pagos'!AE269</f>
        <v>0</v>
      </c>
      <c r="AK131" s="518">
        <f>SUM(Y131:AJ131)</f>
        <v>0</v>
      </c>
      <c r="AL131" s="518">
        <f>X131+AK131</f>
        <v>0</v>
      </c>
      <c r="AM131" s="516" t="str">
        <f>IF(ABS(AL131-'11. Otros'!$G$10)&lt;1,"OK","ERROR")</f>
        <v>OK</v>
      </c>
    </row>
    <row r="132">
      <c r="A132" s="516">
        <f>IFERROR(INDEX($B$139:$B$160,MATCH($B132,$A$139:$A$160,0)),"")</f>
      </c>
      <c r="B132" s="516">
        <f>'FC1. Perfil de pagos'!AQ136</f>
        <v>0</v>
      </c>
      <c r="C132" s="517">
        <f>IFERROR(INDEX($C$139:$C$160,MATCH($B132,$A$139:$A$160,0)),"")</f>
      </c>
      <c r="D132" s="516">
        <f>IFERROR(INDEX($D$139:$D$160,MATCH($B132,$A$139:$A$160,0)),"")</f>
      </c>
      <c r="E132" s="516" t="inlineStr">
        <is>
          <t>Otros</t>
        </is>
      </c>
      <c r="F132" s="517" t="str">
        <f>'FC1. Perfil de pagos'!D136</f>
        <v>(fila reservada para un ítem nuevo)</v>
      </c>
      <c r="G132" s="516">
        <f>I132-H132+1</f>
        <v>24</v>
      </c>
      <c r="H132" s="516">
        <f>'FC1. Perfil de pagos'!AR136</f>
        <v>1</v>
      </c>
      <c r="I132" s="516">
        <f>'FC1. Perfil de pagos'!AS136</f>
        <v>24</v>
      </c>
      <c r="J132" s="518">
        <f>X132</f>
        <v>0</v>
      </c>
      <c r="K132" s="518">
        <f>AK132</f>
        <v>0</v>
      </c>
      <c r="L132" s="518">
        <f>'FC1. Perfil de pagos'!H270</f>
        <v>0</v>
      </c>
      <c r="M132" s="518">
        <f>'FC1. Perfil de pagos'!I270</f>
        <v>0</v>
      </c>
      <c r="N132" s="518">
        <f>'FC1. Perfil de pagos'!J270</f>
        <v>0</v>
      </c>
      <c r="O132" s="518">
        <f>'FC1. Perfil de pagos'!K270</f>
        <v>0</v>
      </c>
      <c r="P132" s="518">
        <f>'FC1. Perfil de pagos'!L270</f>
        <v>0</v>
      </c>
      <c r="Q132" s="518">
        <f>'FC1. Perfil de pagos'!M270</f>
        <v>0</v>
      </c>
      <c r="R132" s="518">
        <f>'FC1. Perfil de pagos'!N270</f>
        <v>0</v>
      </c>
      <c r="S132" s="518">
        <f>'FC1. Perfil de pagos'!O270</f>
        <v>0</v>
      </c>
      <c r="T132" s="518">
        <f>'FC1. Perfil de pagos'!P270</f>
        <v>0</v>
      </c>
      <c r="U132" s="518">
        <f>'FC1. Perfil de pagos'!Q270</f>
        <v>0</v>
      </c>
      <c r="V132" s="518">
        <f>'FC1. Perfil de pagos'!R270</f>
        <v>0</v>
      </c>
      <c r="W132" s="518">
        <f>'FC1. Perfil de pagos'!S270</f>
        <v>0</v>
      </c>
      <c r="X132" s="518">
        <f>SUM(L132:W132)</f>
        <v>0</v>
      </c>
      <c r="Y132" s="518">
        <f>'FC1. Perfil de pagos'!T270</f>
        <v>0</v>
      </c>
      <c r="Z132" s="518">
        <f>'FC1. Perfil de pagos'!U270</f>
        <v>0</v>
      </c>
      <c r="AA132" s="518">
        <f>'FC1. Perfil de pagos'!V270</f>
        <v>0</v>
      </c>
      <c r="AB132" s="518">
        <f>'FC1. Perfil de pagos'!W270</f>
        <v>0</v>
      </c>
      <c r="AC132" s="518">
        <f>'FC1. Perfil de pagos'!X270</f>
        <v>0</v>
      </c>
      <c r="AD132" s="518">
        <f>'FC1. Perfil de pagos'!Y270</f>
        <v>0</v>
      </c>
      <c r="AE132" s="518">
        <f>'FC1. Perfil de pagos'!Z270</f>
        <v>0</v>
      </c>
      <c r="AF132" s="518">
        <f>'FC1. Perfil de pagos'!AA270</f>
        <v>0</v>
      </c>
      <c r="AG132" s="518">
        <f>'FC1. Perfil de pagos'!AB270</f>
        <v>0</v>
      </c>
      <c r="AH132" s="518">
        <f>'FC1. Perfil de pagos'!AC270</f>
        <v>0</v>
      </c>
      <c r="AI132" s="518">
        <f>'FC1. Perfil de pagos'!AD270</f>
        <v>0</v>
      </c>
      <c r="AJ132" s="518">
        <f>'FC1. Perfil de pagos'!AE270</f>
        <v>0</v>
      </c>
      <c r="AK132" s="518">
        <f>SUM(Y132:AJ132)</f>
        <v>0</v>
      </c>
      <c r="AL132" s="518">
        <f>X132+AK132</f>
        <v>0</v>
      </c>
      <c r="AM132" s="516" t="str">
        <f>IF(ABS(AL132-'11. Otros'!$G$11)&lt;1,"OK","ERROR")</f>
        <v>OK</v>
      </c>
    </row>
    <row r="133">
      <c r="A133" s="516">
        <f>IFERROR(INDEX($B$139:$B$160,MATCH($B133,$A$139:$A$160,0)),"")</f>
      </c>
      <c r="B133" s="516">
        <f>'FC1. Perfil de pagos'!AQ137</f>
        <v>0</v>
      </c>
      <c r="C133" s="517">
        <f>IFERROR(INDEX($C$139:$C$160,MATCH($B133,$A$139:$A$160,0)),"")</f>
      </c>
      <c r="D133" s="516">
        <f>IFERROR(INDEX($D$139:$D$160,MATCH($B133,$A$139:$A$160,0)),"")</f>
      </c>
      <c r="E133" s="516" t="inlineStr">
        <is>
          <t>Otros</t>
        </is>
      </c>
      <c r="F133" s="517" t="str">
        <f>'FC1. Perfil de pagos'!D137</f>
        <v>(fila reservada para un ítem nuevo)</v>
      </c>
      <c r="G133" s="516">
        <f>I133-H133+1</f>
        <v>24</v>
      </c>
      <c r="H133" s="516">
        <f>'FC1. Perfil de pagos'!AR137</f>
        <v>1</v>
      </c>
      <c r="I133" s="516">
        <f>'FC1. Perfil de pagos'!AS137</f>
        <v>24</v>
      </c>
      <c r="J133" s="518">
        <f>X133</f>
        <v>0</v>
      </c>
      <c r="K133" s="518">
        <f>AK133</f>
        <v>0</v>
      </c>
      <c r="L133" s="518">
        <f>'FC1. Perfil de pagos'!H271</f>
        <v>0</v>
      </c>
      <c r="M133" s="518">
        <f>'FC1. Perfil de pagos'!I271</f>
        <v>0</v>
      </c>
      <c r="N133" s="518">
        <f>'FC1. Perfil de pagos'!J271</f>
        <v>0</v>
      </c>
      <c r="O133" s="518">
        <f>'FC1. Perfil de pagos'!K271</f>
        <v>0</v>
      </c>
      <c r="P133" s="518">
        <f>'FC1. Perfil de pagos'!L271</f>
        <v>0</v>
      </c>
      <c r="Q133" s="518">
        <f>'FC1. Perfil de pagos'!M271</f>
        <v>0</v>
      </c>
      <c r="R133" s="518">
        <f>'FC1. Perfil de pagos'!N271</f>
        <v>0</v>
      </c>
      <c r="S133" s="518">
        <f>'FC1. Perfil de pagos'!O271</f>
        <v>0</v>
      </c>
      <c r="T133" s="518">
        <f>'FC1. Perfil de pagos'!P271</f>
        <v>0</v>
      </c>
      <c r="U133" s="518">
        <f>'FC1. Perfil de pagos'!Q271</f>
        <v>0</v>
      </c>
      <c r="V133" s="518">
        <f>'FC1. Perfil de pagos'!R271</f>
        <v>0</v>
      </c>
      <c r="W133" s="518">
        <f>'FC1. Perfil de pagos'!S271</f>
        <v>0</v>
      </c>
      <c r="X133" s="518">
        <f>SUM(L133:W133)</f>
        <v>0</v>
      </c>
      <c r="Y133" s="518">
        <f>'FC1. Perfil de pagos'!T271</f>
        <v>0</v>
      </c>
      <c r="Z133" s="518">
        <f>'FC1. Perfil de pagos'!U271</f>
        <v>0</v>
      </c>
      <c r="AA133" s="518">
        <f>'FC1. Perfil de pagos'!V271</f>
        <v>0</v>
      </c>
      <c r="AB133" s="518">
        <f>'FC1. Perfil de pagos'!W271</f>
        <v>0</v>
      </c>
      <c r="AC133" s="518">
        <f>'FC1. Perfil de pagos'!X271</f>
        <v>0</v>
      </c>
      <c r="AD133" s="518">
        <f>'FC1. Perfil de pagos'!Y271</f>
        <v>0</v>
      </c>
      <c r="AE133" s="518">
        <f>'FC1. Perfil de pagos'!Z271</f>
        <v>0</v>
      </c>
      <c r="AF133" s="518">
        <f>'FC1. Perfil de pagos'!AA271</f>
        <v>0</v>
      </c>
      <c r="AG133" s="518">
        <f>'FC1. Perfil de pagos'!AB271</f>
        <v>0</v>
      </c>
      <c r="AH133" s="518">
        <f>'FC1. Perfil de pagos'!AC271</f>
        <v>0</v>
      </c>
      <c r="AI133" s="518">
        <f>'FC1. Perfil de pagos'!AD271</f>
        <v>0</v>
      </c>
      <c r="AJ133" s="518">
        <f>'FC1. Perfil de pagos'!AE271</f>
        <v>0</v>
      </c>
      <c r="AK133" s="518">
        <f>SUM(Y133:AJ133)</f>
        <v>0</v>
      </c>
      <c r="AL133" s="518">
        <f>X133+AK133</f>
        <v>0</v>
      </c>
      <c r="AM133" s="516" t="str">
        <f>IF(ABS(AL133-'11. Otros'!$G$12)&lt;1,"OK","ERROR")</f>
        <v>OK</v>
      </c>
    </row>
    <row r="134">
      <c r="A134" s="519" t="n"/>
      <c r="B134" s="519" t="inlineStr">
        <is>
          <t>TOTAL DEL PROYECTO</t>
        </is>
      </c>
      <c r="C134" s="519" t="n"/>
      <c r="D134" s="519" t="n"/>
      <c r="E134" s="519" t="n"/>
      <c r="F134" s="519" t="n"/>
      <c r="G134" s="519" t="n"/>
      <c r="H134" s="519" t="n"/>
      <c r="I134" s="519" t="n"/>
      <c r="J134" s="520">
        <f>SUM(J4:J133)</f>
        <v>8430602494.05203</v>
      </c>
      <c r="K134" s="520">
        <f>SUM(K4:K133)</f>
        <v>7342802720.94797</v>
      </c>
      <c r="L134" s="520">
        <f>SUM(L4:L133)</f>
        <v>253313118.083333</v>
      </c>
      <c r="M134" s="520">
        <f>SUM(M4:M133)</f>
        <v>322258736.444335</v>
      </c>
      <c r="N134" s="520">
        <f>SUM(N4:N133)</f>
        <v>383706327.591521</v>
      </c>
      <c r="O134" s="520">
        <f>SUM(O4:O133)</f>
        <v>1216213477.36345</v>
      </c>
      <c r="P134" s="520">
        <f>SUM(P4:P133)</f>
        <v>1876218179.78012</v>
      </c>
      <c r="Q134" s="520">
        <f>SUM(Q4:Q133)</f>
        <v>1203512086.44678</v>
      </c>
      <c r="R134" s="520">
        <f>SUM(R4:R133)</f>
        <v>546725528.780117</v>
      </c>
      <c r="S134" s="520">
        <f>SUM(S4:S133)</f>
        <v>522725528.780117</v>
      </c>
      <c r="T134" s="520">
        <f>SUM(T4:T133)</f>
        <v>522725528.780117</v>
      </c>
      <c r="U134" s="520">
        <f>SUM(U4:U133)</f>
        <v>530820766.875355</v>
      </c>
      <c r="V134" s="520">
        <f>SUM(V4:V133)</f>
        <v>529328573.375355</v>
      </c>
      <c r="W134" s="520">
        <f>SUM(W4:W133)</f>
        <v>523054641.751424</v>
      </c>
      <c r="X134" s="520">
        <f>SUM(X4:X133)</f>
        <v>8430602494.05203</v>
      </c>
      <c r="Y134" s="520">
        <f>SUM(Y4:Y133)</f>
        <v>1395334583.08476</v>
      </c>
      <c r="Z134" s="520">
        <f>SUM(Z4:Z133)</f>
        <v>478676389.630212</v>
      </c>
      <c r="AA134" s="520">
        <f>SUM(AA4:AA133)</f>
        <v>478676389.630212</v>
      </c>
      <c r="AB134" s="520">
        <f>SUM(AB4:AB133)</f>
        <v>478676389.630212</v>
      </c>
      <c r="AC134" s="520">
        <f>SUM(AC4:AC133)</f>
        <v>516176389.630212</v>
      </c>
      <c r="AD134" s="520">
        <f>SUM(AD4:AD133)</f>
        <v>1202823845.63021</v>
      </c>
      <c r="AE134" s="520">
        <f>SUM(AE4:AE133)</f>
        <v>556184586.830212</v>
      </c>
      <c r="AF134" s="520">
        <f>SUM(AF4:AF133)</f>
        <v>491445086.830212</v>
      </c>
      <c r="AG134" s="520">
        <f>SUM(AG4:AG133)</f>
        <v>446205992.941323</v>
      </c>
      <c r="AH134" s="520">
        <f>SUM(AH4:AH133)</f>
        <v>446205992.941323</v>
      </c>
      <c r="AI134" s="520">
        <f>SUM(AI4:AI133)</f>
        <v>428385400.83606</v>
      </c>
      <c r="AJ134" s="520">
        <f>SUM(AJ4:AJ133)</f>
        <v>424011673.333029</v>
      </c>
      <c r="AK134" s="520">
        <f>SUM(AK4:AK133)</f>
        <v>7342802720.94797</v>
      </c>
      <c r="AL134" s="520">
        <f>SUM(AL4:AL133)</f>
        <v>15773405215</v>
      </c>
      <c r="AM134" s="519" t="str">
        <f>IF(ABS(AL134-'RESUMEN'!$O$23)&lt;1,"OK","ERROR")</f>
        <v>OK</v>
      </c>
    </row>
    <row r="135">
      <c r="B135" t="inlineStr">
        <is>
          <t>Control contra el TOTAL de RESUMEN (todas las fuentes)</t>
        </is>
      </c>
      <c r="AL135" s="521">
        <f>'RESUMEN'!$O$23</f>
        <v>15773405215</v>
      </c>
    </row>
    <row r="137">
      <c r="A137" s="522" t="inlineStr">
        <is>
          <t>RESUMEN POR ACTIVIDAD (SUMIF sobre la actividad de cada ítem en FC1; las filas amarillas de arriba son filas reservadas para ítems nuevos)</t>
        </is>
      </c>
    </row>
    <row r="138">
      <c r="A138" s="523" t="inlineStr">
        <is>
          <t>Actividad</t>
        </is>
      </c>
      <c r="B138" s="523" t="inlineStr">
        <is>
          <t>Objetivo específico</t>
        </is>
      </c>
      <c r="C138" s="523" t="inlineStr">
        <is>
          <t>Actividad MGA</t>
        </is>
      </c>
      <c r="D138" s="523" t="inlineStr">
        <is>
          <t>Duración (meses)</t>
        </is>
      </c>
      <c r="E138" s="523" t="inlineStr">
        <is>
          <t>Mes inicio</t>
        </is>
      </c>
      <c r="F138" s="523" t="inlineStr">
        <is>
          <t>Mes fin</t>
        </is>
      </c>
      <c r="G138" s="523" t="inlineStr"/>
      <c r="H138" s="523" t="inlineStr"/>
      <c r="I138" s="523" t="inlineStr"/>
      <c r="J138" s="523" t="inlineStr">
        <is>
          <t>Valor año 1</t>
        </is>
      </c>
      <c r="K138" s="523" t="inlineStr">
        <is>
          <t>Valor año 2</t>
        </is>
      </c>
    </row>
    <row r="139">
      <c r="A139" s="513" t="inlineStr">
        <is>
          <t>A1.1</t>
        </is>
      </c>
      <c r="B139" s="513" t="inlineStr">
        <is>
          <t>OE1</t>
        </is>
      </c>
      <c r="C139" s="514" t="inlineStr">
        <is>
          <t>Seleccionar los sitios y diseñar la colocalización</t>
        </is>
      </c>
      <c r="D139" s="513" t="n">
        <v>2</v>
      </c>
      <c r="E139" s="513" t="n">
        <v>2</v>
      </c>
      <c r="F139" s="513" t="n">
        <v>3</v>
      </c>
      <c r="G139" s="513" t="n"/>
      <c r="H139" s="513" t="n"/>
      <c r="I139" s="513" t="n"/>
      <c r="J139" s="515">
        <f>SUMIF($B$4:$B$133,$A139,J$4:J$133)</f>
        <v>1099071216.08696</v>
      </c>
      <c r="K139" s="515">
        <f>SUMIF($B$4:$B$133,$A139,K$4:K$133)</f>
        <v>1004923767.91304</v>
      </c>
      <c r="L139" s="515">
        <f>SUMIF($B$4:$B$133,$A139,L$4:L$133)</f>
        <v>73707762.1666667</v>
      </c>
      <c r="M139" s="515">
        <f>SUMIF($B$4:$B$133,$A139,M$4:M$133)</f>
        <v>116996677.629117</v>
      </c>
      <c r="N139" s="515">
        <f>SUMIF($B$4:$B$133,$A139,N$4:N$133)</f>
        <v>116996677.629117</v>
      </c>
      <c r="O139" s="515">
        <f>SUMIF($B$4:$B$133,$A139,O$4:O$133)</f>
        <v>116996677.629117</v>
      </c>
      <c r="P139" s="515">
        <f>SUMIF($B$4:$B$133,$A139,P$4:P$133)</f>
        <v>81296677.6291173</v>
      </c>
      <c r="Q139" s="515">
        <f>SUMIF($B$4:$B$133,$A139,Q$4:Q$133)</f>
        <v>81296677.6291173</v>
      </c>
      <c r="R139" s="515">
        <f>SUMIF($B$4:$B$133,$A139,R$4:R$133)</f>
        <v>105296677.629117</v>
      </c>
      <c r="S139" s="515">
        <f>SUMIF($B$4:$B$133,$A139,S$4:S$133)</f>
        <v>81296677.6291173</v>
      </c>
      <c r="T139" s="515">
        <f>SUMIF($B$4:$B$133,$A139,T$4:T$133)</f>
        <v>81296677.6291173</v>
      </c>
      <c r="U139" s="515">
        <f>SUMIF($B$4:$B$133,$A139,U$4:U$133)</f>
        <v>81296677.6291173</v>
      </c>
      <c r="V139" s="515">
        <f>SUMIF($B$4:$B$133,$A139,V$4:V$133)</f>
        <v>81296677.6291173</v>
      </c>
      <c r="W139" s="515">
        <f>SUMIF($B$4:$B$133,$A139,W$4:W$133)</f>
        <v>81296677.6291173</v>
      </c>
      <c r="X139" s="515">
        <f>SUMIF($B$4:$B$133,$A139,X$4:X$133)</f>
        <v>1099071216.08696</v>
      </c>
      <c r="Y139" s="515">
        <f>SUMIF($B$4:$B$133,$A139,Y$4:Y$133)</f>
        <v>105296677.629117</v>
      </c>
      <c r="Z139" s="515">
        <f>SUMIF($B$4:$B$133,$A139,Z$4:Z$133)</f>
        <v>81296677.6291173</v>
      </c>
      <c r="AA139" s="515">
        <f>SUMIF($B$4:$B$133,$A139,AA$4:AA$133)</f>
        <v>81296677.6291173</v>
      </c>
      <c r="AB139" s="515">
        <f>SUMIF($B$4:$B$133,$A139,AB$4:AB$133)</f>
        <v>81296677.6291173</v>
      </c>
      <c r="AC139" s="515">
        <f>SUMIF($B$4:$B$133,$A139,AC$4:AC$133)</f>
        <v>81296677.6291173</v>
      </c>
      <c r="AD139" s="515">
        <f>SUMIF($B$4:$B$133,$A139,AD$4:AD$133)</f>
        <v>81296677.6291173</v>
      </c>
      <c r="AE139" s="515">
        <f>SUMIF($B$4:$B$133,$A139,AE$4:AE$133)</f>
        <v>105296677.629117</v>
      </c>
      <c r="AF139" s="515">
        <f>SUMIF($B$4:$B$133,$A139,AF$4:AF$133)</f>
        <v>81296677.6291173</v>
      </c>
      <c r="AG139" s="515">
        <f>SUMIF($B$4:$B$133,$A139,AG$4:AG$133)</f>
        <v>81296677.6291173</v>
      </c>
      <c r="AH139" s="515">
        <f>SUMIF($B$4:$B$133,$A139,AH$4:AH$133)</f>
        <v>81296677.6291173</v>
      </c>
      <c r="AI139" s="515">
        <f>SUMIF($B$4:$B$133,$A139,AI$4:AI$133)</f>
        <v>81296677.6291173</v>
      </c>
      <c r="AJ139" s="515">
        <f>SUMIF($B$4:$B$133,$A139,AJ$4:AJ$133)</f>
        <v>62660313.9927536</v>
      </c>
      <c r="AK139" s="515">
        <f>SUMIF($B$4:$B$133,$A139,AK$4:AK$133)</f>
        <v>1004923767.91304</v>
      </c>
      <c r="AL139" s="515">
        <f>SUMIF($B$4:$B$133,$A139,AL$4:AL$133)</f>
        <v>2103994984</v>
      </c>
    </row>
    <row r="140">
      <c r="A140" s="513" t="inlineStr">
        <is>
          <t>A1.2</t>
        </is>
      </c>
      <c r="B140" s="513" t="inlineStr">
        <is>
          <t>OE1</t>
        </is>
      </c>
      <c r="C140" s="514" t="inlineStr">
        <is>
          <t>Adquirir y caracterizar el lote 1 de nodos y las referencias</t>
        </is>
      </c>
      <c r="D140" s="513" t="n">
        <v>3</v>
      </c>
      <c r="E140" s="513" t="n">
        <v>4</v>
      </c>
      <c r="F140" s="513" t="n">
        <v>6</v>
      </c>
      <c r="G140" s="513" t="n"/>
      <c r="H140" s="513" t="n"/>
      <c r="I140" s="513" t="n"/>
      <c r="J140" s="515">
        <f>SUMIF($B$4:$B$133,$A140,J$4:J$133)</f>
        <v>2883221933</v>
      </c>
      <c r="K140" s="515">
        <f>SUMIF($B$4:$B$133,$A140,K$4:K$133)</f>
        <v>1618656564</v>
      </c>
      <c r="L140" s="515">
        <f>SUMIF($B$4:$B$133,$A140,L$4:L$133)</f>
        <v>0</v>
      </c>
      <c r="M140" s="515">
        <f>SUMIF($B$4:$B$133,$A140,M$4:M$133)</f>
        <v>0</v>
      </c>
      <c r="N140" s="515">
        <f>SUMIF($B$4:$B$133,$A140,N$4:N$133)</f>
        <v>0</v>
      </c>
      <c r="O140" s="515">
        <f>SUMIF($B$4:$B$133,$A140,O$4:O$133)</f>
        <v>720186557.666667</v>
      </c>
      <c r="P140" s="515">
        <f>SUMIF($B$4:$B$133,$A140,P$4:P$133)</f>
        <v>1418848817.66667</v>
      </c>
      <c r="Q140" s="515">
        <f>SUMIF($B$4:$B$133,$A140,Q$4:Q$133)</f>
        <v>720186557.666667</v>
      </c>
      <c r="R140" s="515">
        <f>SUMIF($B$4:$B$133,$A140,R$4:R$133)</f>
        <v>6000000</v>
      </c>
      <c r="S140" s="515">
        <f>SUMIF($B$4:$B$133,$A140,S$4:S$133)</f>
        <v>6000000</v>
      </c>
      <c r="T140" s="515">
        <f>SUMIF($B$4:$B$133,$A140,T$4:T$133)</f>
        <v>6000000</v>
      </c>
      <c r="U140" s="515">
        <f>SUMIF($B$4:$B$133,$A140,U$4:U$133)</f>
        <v>6000000</v>
      </c>
      <c r="V140" s="515">
        <f>SUMIF($B$4:$B$133,$A140,V$4:V$133)</f>
        <v>0</v>
      </c>
      <c r="W140" s="515">
        <f>SUMIF($B$4:$B$133,$A140,W$4:W$133)</f>
        <v>0</v>
      </c>
      <c r="X140" s="515">
        <f>SUMIF($B$4:$B$133,$A140,X$4:X$133)</f>
        <v>2883221933</v>
      </c>
      <c r="Y140" s="515">
        <f>SUMIF($B$4:$B$133,$A140,Y$4:Y$133)</f>
        <v>924946608</v>
      </c>
      <c r="Z140" s="515">
        <f>SUMIF($B$4:$B$133,$A140,Z$4:Z$133)</f>
        <v>0</v>
      </c>
      <c r="AA140" s="515">
        <f>SUMIF($B$4:$B$133,$A140,AA$4:AA$133)</f>
        <v>0</v>
      </c>
      <c r="AB140" s="515">
        <f>SUMIF($B$4:$B$133,$A140,AB$4:AB$133)</f>
        <v>0</v>
      </c>
      <c r="AC140" s="515">
        <f>SUMIF($B$4:$B$133,$A140,AC$4:AC$133)</f>
        <v>0</v>
      </c>
      <c r="AD140" s="515">
        <f>SUMIF($B$4:$B$133,$A140,AD$4:AD$133)</f>
        <v>693709956</v>
      </c>
      <c r="AE140" s="515">
        <f>SUMIF($B$4:$B$133,$A140,AE$4:AE$133)</f>
        <v>0</v>
      </c>
      <c r="AF140" s="515">
        <f>SUMIF($B$4:$B$133,$A140,AF$4:AF$133)</f>
        <v>0</v>
      </c>
      <c r="AG140" s="515">
        <f>SUMIF($B$4:$B$133,$A140,AG$4:AG$133)</f>
        <v>0</v>
      </c>
      <c r="AH140" s="515">
        <f>SUMIF($B$4:$B$133,$A140,AH$4:AH$133)</f>
        <v>0</v>
      </c>
      <c r="AI140" s="515">
        <f>SUMIF($B$4:$B$133,$A140,AI$4:AI$133)</f>
        <v>0</v>
      </c>
      <c r="AJ140" s="515">
        <f>SUMIF($B$4:$B$133,$A140,AJ$4:AJ$133)</f>
        <v>0</v>
      </c>
      <c r="AK140" s="515">
        <f>SUMIF($B$4:$B$133,$A140,AK$4:AK$133)</f>
        <v>1618656564</v>
      </c>
      <c r="AL140" s="515">
        <f>SUMIF($B$4:$B$133,$A140,AL$4:AL$133)</f>
        <v>4501878497</v>
      </c>
    </row>
    <row r="141">
      <c r="A141" s="513" t="inlineStr">
        <is>
          <t>A1.3</t>
        </is>
      </c>
      <c r="B141" s="513" t="inlineStr">
        <is>
          <t>OE1</t>
        </is>
      </c>
      <c r="C141" s="514" t="inlineStr">
        <is>
          <t>Instalar el tramo 1, colocalizar y calibrar en el piloto</t>
        </is>
      </c>
      <c r="D141" s="513" t="n">
        <v>5</v>
      </c>
      <c r="E141" s="513" t="n">
        <v>6</v>
      </c>
      <c r="F141" s="513" t="n">
        <v>10</v>
      </c>
      <c r="G141" s="513" t="n"/>
      <c r="H141" s="513" t="n"/>
      <c r="I141" s="513" t="n"/>
      <c r="J141" s="515">
        <f>SUMIF($B$4:$B$133,$A141,J$4:J$133)</f>
        <v>367141883.333333</v>
      </c>
      <c r="K141" s="515">
        <f>SUMIF($B$4:$B$133,$A141,K$4:K$133)</f>
        <v>327974806.666667</v>
      </c>
      <c r="L141" s="515">
        <f>SUMIF($B$4:$B$133,$A141,L$4:L$133)</f>
        <v>1440000</v>
      </c>
      <c r="M141" s="515">
        <f>SUMIF($B$4:$B$133,$A141,M$4:M$133)</f>
        <v>1440000</v>
      </c>
      <c r="N141" s="515">
        <f>SUMIF($B$4:$B$133,$A141,N$4:N$133)</f>
        <v>20956871.6666667</v>
      </c>
      <c r="O141" s="515">
        <f>SUMIF($B$4:$B$133,$A141,O$4:O$133)</f>
        <v>20956871.6666667</v>
      </c>
      <c r="P141" s="515">
        <f>SUMIF($B$4:$B$133,$A141,P$4:P$133)</f>
        <v>20956871.6666667</v>
      </c>
      <c r="Q141" s="515">
        <f>SUMIF($B$4:$B$133,$A141,Q$4:Q$133)</f>
        <v>44770181.1904762</v>
      </c>
      <c r="R141" s="515">
        <f>SUMIF($B$4:$B$133,$A141,R$4:R$133)</f>
        <v>44770181.1904762</v>
      </c>
      <c r="S141" s="515">
        <f>SUMIF($B$4:$B$133,$A141,S$4:S$133)</f>
        <v>44770181.1904762</v>
      </c>
      <c r="T141" s="515">
        <f>SUMIF($B$4:$B$133,$A141,T$4:T$133)</f>
        <v>44770181.1904762</v>
      </c>
      <c r="U141" s="515">
        <f>SUMIF($B$4:$B$133,$A141,U$4:U$133)</f>
        <v>44770181.1904762</v>
      </c>
      <c r="V141" s="515">
        <f>SUMIF($B$4:$B$133,$A141,V$4:V$133)</f>
        <v>38770181.1904762</v>
      </c>
      <c r="W141" s="515">
        <f>SUMIF($B$4:$B$133,$A141,W$4:W$133)</f>
        <v>38770181.1904762</v>
      </c>
      <c r="X141" s="515">
        <f>SUMIF($B$4:$B$133,$A141,X$4:X$133)</f>
        <v>367141883.333333</v>
      </c>
      <c r="Y141" s="515">
        <f>SUMIF($B$4:$B$133,$A141,Y$4:Y$133)</f>
        <v>38770181.1904762</v>
      </c>
      <c r="Z141" s="515">
        <f>SUMIF($B$4:$B$133,$A141,Z$4:Z$133)</f>
        <v>38770181.1904762</v>
      </c>
      <c r="AA141" s="515">
        <f>SUMIF($B$4:$B$133,$A141,AA$4:AA$133)</f>
        <v>38770181.1904762</v>
      </c>
      <c r="AB141" s="515">
        <f>SUMIF($B$4:$B$133,$A141,AB$4:AB$133)</f>
        <v>38770181.1904762</v>
      </c>
      <c r="AC141" s="515">
        <f>SUMIF($B$4:$B$133,$A141,AC$4:AC$133)</f>
        <v>38770181.1904762</v>
      </c>
      <c r="AD141" s="515">
        <f>SUMIF($B$4:$B$133,$A141,AD$4:AD$133)</f>
        <v>38770181.1904762</v>
      </c>
      <c r="AE141" s="515">
        <f>SUMIF($B$4:$B$133,$A141,AE$4:AE$133)</f>
        <v>38770181.1904762</v>
      </c>
      <c r="AF141" s="515">
        <f>SUMIF($B$4:$B$133,$A141,AF$4:AF$133)</f>
        <v>26423538.3333333</v>
      </c>
      <c r="AG141" s="515">
        <f>SUMIF($B$4:$B$133,$A141,AG$4:AG$133)</f>
        <v>8906666.66666667</v>
      </c>
      <c r="AH141" s="515">
        <f>SUMIF($B$4:$B$133,$A141,AH$4:AH$133)</f>
        <v>8906666.66666667</v>
      </c>
      <c r="AI141" s="515">
        <f>SUMIF($B$4:$B$133,$A141,AI$4:AI$133)</f>
        <v>8906666.66666667</v>
      </c>
      <c r="AJ141" s="515">
        <f>SUMIF($B$4:$B$133,$A141,AJ$4:AJ$133)</f>
        <v>3440000</v>
      </c>
      <c r="AK141" s="515">
        <f>SUMIF($B$4:$B$133,$A141,AK$4:AK$133)</f>
        <v>327974806.666667</v>
      </c>
      <c r="AL141" s="515">
        <f>SUMIF($B$4:$B$133,$A141,AL$4:AL$133)</f>
        <v>695116690</v>
      </c>
    </row>
    <row r="142">
      <c r="A142" s="513" t="inlineStr">
        <is>
          <t>A1.4</t>
        </is>
      </c>
      <c r="B142" s="513" t="inlineStr">
        <is>
          <t>OE1</t>
        </is>
      </c>
      <c r="C142" s="514" t="inlineStr">
        <is>
          <t>Entrenar y validar el modelo de corrección y decidir en la compuerta C1</t>
        </is>
      </c>
      <c r="D142" s="513" t="n">
        <v>3</v>
      </c>
      <c r="E142" s="513" t="n">
        <v>10</v>
      </c>
      <c r="F142" s="513" t="n">
        <v>12</v>
      </c>
      <c r="G142" s="513" t="n"/>
      <c r="H142" s="513" t="n"/>
      <c r="I142" s="513" t="n"/>
      <c r="J142" s="515">
        <f>SUMIF($B$4:$B$133,$A142,J$4:J$133)</f>
        <v>110000000</v>
      </c>
      <c r="K142" s="515">
        <f>SUMIF($B$4:$B$133,$A142,K$4:K$133)</f>
        <v>60000000</v>
      </c>
      <c r="L142" s="515">
        <f>SUMIF($B$4:$B$133,$A142,L$4:L$133)</f>
        <v>0</v>
      </c>
      <c r="M142" s="515">
        <f>SUMIF($B$4:$B$133,$A142,M$4:M$133)</f>
        <v>0</v>
      </c>
      <c r="N142" s="515">
        <f>SUMIF($B$4:$B$133,$A142,N$4:N$133)</f>
        <v>0</v>
      </c>
      <c r="O142" s="515">
        <f>SUMIF($B$4:$B$133,$A142,O$4:O$133)</f>
        <v>0</v>
      </c>
      <c r="P142" s="515">
        <f>SUMIF($B$4:$B$133,$A142,P$4:P$133)</f>
        <v>0</v>
      </c>
      <c r="Q142" s="515">
        <f>SUMIF($B$4:$B$133,$A142,Q$4:Q$133)</f>
        <v>0</v>
      </c>
      <c r="R142" s="515">
        <f>SUMIF($B$4:$B$133,$A142,R$4:R$133)</f>
        <v>0</v>
      </c>
      <c r="S142" s="515">
        <f>SUMIF($B$4:$B$133,$A142,S$4:S$133)</f>
        <v>0</v>
      </c>
      <c r="T142" s="515">
        <f>SUMIF($B$4:$B$133,$A142,T$4:T$133)</f>
        <v>0</v>
      </c>
      <c r="U142" s="515">
        <f>SUMIF($B$4:$B$133,$A142,U$4:U$133)</f>
        <v>16666666.6666667</v>
      </c>
      <c r="V142" s="515">
        <f>SUMIF($B$4:$B$133,$A142,V$4:V$133)</f>
        <v>16666666.6666667</v>
      </c>
      <c r="W142" s="515">
        <f>SUMIF($B$4:$B$133,$A142,W$4:W$133)</f>
        <v>76666666.6666667</v>
      </c>
      <c r="X142" s="515">
        <f>SUMIF($B$4:$B$133,$A142,X$4:X$133)</f>
        <v>110000000</v>
      </c>
      <c r="Y142" s="515">
        <f>SUMIF($B$4:$B$133,$A142,Y$4:Y$133)</f>
        <v>0</v>
      </c>
      <c r="Z142" s="515">
        <f>SUMIF($B$4:$B$133,$A142,Z$4:Z$133)</f>
        <v>0</v>
      </c>
      <c r="AA142" s="515">
        <f>SUMIF($B$4:$B$133,$A142,AA$4:AA$133)</f>
        <v>0</v>
      </c>
      <c r="AB142" s="515">
        <f>SUMIF($B$4:$B$133,$A142,AB$4:AB$133)</f>
        <v>0</v>
      </c>
      <c r="AC142" s="515">
        <f>SUMIF($B$4:$B$133,$A142,AC$4:AC$133)</f>
        <v>0</v>
      </c>
      <c r="AD142" s="515">
        <f>SUMIF($B$4:$B$133,$A142,AD$4:AD$133)</f>
        <v>0</v>
      </c>
      <c r="AE142" s="515">
        <f>SUMIF($B$4:$B$133,$A142,AE$4:AE$133)</f>
        <v>0</v>
      </c>
      <c r="AF142" s="515">
        <f>SUMIF($B$4:$B$133,$A142,AF$4:AF$133)</f>
        <v>0</v>
      </c>
      <c r="AG142" s="515">
        <f>SUMIF($B$4:$B$133,$A142,AG$4:AG$133)</f>
        <v>0</v>
      </c>
      <c r="AH142" s="515">
        <f>SUMIF($B$4:$B$133,$A142,AH$4:AH$133)</f>
        <v>0</v>
      </c>
      <c r="AI142" s="515">
        <f>SUMIF($B$4:$B$133,$A142,AI$4:AI$133)</f>
        <v>0</v>
      </c>
      <c r="AJ142" s="515">
        <f>SUMIF($B$4:$B$133,$A142,AJ$4:AJ$133)</f>
        <v>60000000</v>
      </c>
      <c r="AK142" s="515">
        <f>SUMIF($B$4:$B$133,$A142,AK$4:AK$133)</f>
        <v>60000000</v>
      </c>
      <c r="AL142" s="515">
        <f>SUMIF($B$4:$B$133,$A142,AL$4:AL$133)</f>
        <v>170000000</v>
      </c>
    </row>
    <row r="143">
      <c r="A143" s="513" t="inlineStr">
        <is>
          <t>A1.5</t>
        </is>
      </c>
      <c r="B143" s="513" t="inlineStr">
        <is>
          <t>OE1</t>
        </is>
      </c>
      <c r="C143" s="514" t="inlineStr">
        <is>
          <t>Reentrenar y verificar por municipio el tramo 2 y decidir en la compuerta C2</t>
        </is>
      </c>
      <c r="D143" s="513" t="n">
        <v>3</v>
      </c>
      <c r="E143" s="513" t="n">
        <v>15</v>
      </c>
      <c r="F143" s="513" t="n">
        <v>17</v>
      </c>
      <c r="G143" s="513" t="n"/>
      <c r="H143" s="513" t="n"/>
      <c r="I143" s="513" t="n"/>
      <c r="J143" s="515">
        <f>SUMIF($B$4:$B$133,$A143,J$4:J$133)</f>
        <v>0</v>
      </c>
      <c r="K143" s="515">
        <f>SUMIF($B$4:$B$133,$A143,K$4:K$133)</f>
        <v>0</v>
      </c>
      <c r="L143" s="515">
        <f>SUMIF($B$4:$B$133,$A143,L$4:L$133)</f>
        <v>0</v>
      </c>
      <c r="M143" s="515">
        <f>SUMIF($B$4:$B$133,$A143,M$4:M$133)</f>
        <v>0</v>
      </c>
      <c r="N143" s="515">
        <f>SUMIF($B$4:$B$133,$A143,N$4:N$133)</f>
        <v>0</v>
      </c>
      <c r="O143" s="515">
        <f>SUMIF($B$4:$B$133,$A143,O$4:O$133)</f>
        <v>0</v>
      </c>
      <c r="P143" s="515">
        <f>SUMIF($B$4:$B$133,$A143,P$4:P$133)</f>
        <v>0</v>
      </c>
      <c r="Q143" s="515">
        <f>SUMIF($B$4:$B$133,$A143,Q$4:Q$133)</f>
        <v>0</v>
      </c>
      <c r="R143" s="515">
        <f>SUMIF($B$4:$B$133,$A143,R$4:R$133)</f>
        <v>0</v>
      </c>
      <c r="S143" s="515">
        <f>SUMIF($B$4:$B$133,$A143,S$4:S$133)</f>
        <v>0</v>
      </c>
      <c r="T143" s="515">
        <f>SUMIF($B$4:$B$133,$A143,T$4:T$133)</f>
        <v>0</v>
      </c>
      <c r="U143" s="515">
        <f>SUMIF($B$4:$B$133,$A143,U$4:U$133)</f>
        <v>0</v>
      </c>
      <c r="V143" s="515">
        <f>SUMIF($B$4:$B$133,$A143,V$4:V$133)</f>
        <v>0</v>
      </c>
      <c r="W143" s="515">
        <f>SUMIF($B$4:$B$133,$A143,W$4:W$133)</f>
        <v>0</v>
      </c>
      <c r="X143" s="515">
        <f>SUMIF($B$4:$B$133,$A143,X$4:X$133)</f>
        <v>0</v>
      </c>
      <c r="Y143" s="515">
        <f>SUMIF($B$4:$B$133,$A143,Y$4:Y$133)</f>
        <v>0</v>
      </c>
      <c r="Z143" s="515">
        <f>SUMIF($B$4:$B$133,$A143,Z$4:Z$133)</f>
        <v>0</v>
      </c>
      <c r="AA143" s="515">
        <f>SUMIF($B$4:$B$133,$A143,AA$4:AA$133)</f>
        <v>0</v>
      </c>
      <c r="AB143" s="515">
        <f>SUMIF($B$4:$B$133,$A143,AB$4:AB$133)</f>
        <v>0</v>
      </c>
      <c r="AC143" s="515">
        <f>SUMIF($B$4:$B$133,$A143,AC$4:AC$133)</f>
        <v>0</v>
      </c>
      <c r="AD143" s="515">
        <f>SUMIF($B$4:$B$133,$A143,AD$4:AD$133)</f>
        <v>0</v>
      </c>
      <c r="AE143" s="515">
        <f>SUMIF($B$4:$B$133,$A143,AE$4:AE$133)</f>
        <v>0</v>
      </c>
      <c r="AF143" s="515">
        <f>SUMIF($B$4:$B$133,$A143,AF$4:AF$133)</f>
        <v>0</v>
      </c>
      <c r="AG143" s="515">
        <f>SUMIF($B$4:$B$133,$A143,AG$4:AG$133)</f>
        <v>0</v>
      </c>
      <c r="AH143" s="515">
        <f>SUMIF($B$4:$B$133,$A143,AH$4:AH$133)</f>
        <v>0</v>
      </c>
      <c r="AI143" s="515">
        <f>SUMIF($B$4:$B$133,$A143,AI$4:AI$133)</f>
        <v>0</v>
      </c>
      <c r="AJ143" s="515">
        <f>SUMIF($B$4:$B$133,$A143,AJ$4:AJ$133)</f>
        <v>0</v>
      </c>
      <c r="AK143" s="515">
        <f>SUMIF($B$4:$B$133,$A143,AK$4:AK$133)</f>
        <v>0</v>
      </c>
      <c r="AL143" s="515">
        <f>SUMIF($B$4:$B$133,$A143,AL$4:AL$133)</f>
        <v>0</v>
      </c>
    </row>
    <row r="144">
      <c r="A144" s="513" t="inlineStr">
        <is>
          <t>A1.6</t>
        </is>
      </c>
      <c r="B144" s="513" t="inlineStr">
        <is>
          <t>OE1</t>
        </is>
      </c>
      <c r="C144" s="514" t="inlineStr">
        <is>
          <t>Verificar el desempeño final y ejecutar el ensayo independiente</t>
        </is>
      </c>
      <c r="D144" s="513" t="n">
        <v>5</v>
      </c>
      <c r="E144" s="513" t="n">
        <v>19</v>
      </c>
      <c r="F144" s="513" t="n">
        <v>23</v>
      </c>
      <c r="G144" s="513" t="n"/>
      <c r="H144" s="513" t="n"/>
      <c r="I144" s="513" t="n"/>
      <c r="J144" s="515">
        <f>SUMIF($B$4:$B$133,$A144,J$4:J$133)</f>
        <v>0</v>
      </c>
      <c r="K144" s="515">
        <f>SUMIF($B$4:$B$133,$A144,K$4:K$133)</f>
        <v>115353486</v>
      </c>
      <c r="L144" s="515">
        <f>SUMIF($B$4:$B$133,$A144,L$4:L$133)</f>
        <v>0</v>
      </c>
      <c r="M144" s="515">
        <f>SUMIF($B$4:$B$133,$A144,M$4:M$133)</f>
        <v>0</v>
      </c>
      <c r="N144" s="515">
        <f>SUMIF($B$4:$B$133,$A144,N$4:N$133)</f>
        <v>0</v>
      </c>
      <c r="O144" s="515">
        <f>SUMIF($B$4:$B$133,$A144,O$4:O$133)</f>
        <v>0</v>
      </c>
      <c r="P144" s="515">
        <f>SUMIF($B$4:$B$133,$A144,P$4:P$133)</f>
        <v>0</v>
      </c>
      <c r="Q144" s="515">
        <f>SUMIF($B$4:$B$133,$A144,Q$4:Q$133)</f>
        <v>0</v>
      </c>
      <c r="R144" s="515">
        <f>SUMIF($B$4:$B$133,$A144,R$4:R$133)</f>
        <v>0</v>
      </c>
      <c r="S144" s="515">
        <f>SUMIF($B$4:$B$133,$A144,S$4:S$133)</f>
        <v>0</v>
      </c>
      <c r="T144" s="515">
        <f>SUMIF($B$4:$B$133,$A144,T$4:T$133)</f>
        <v>0</v>
      </c>
      <c r="U144" s="515">
        <f>SUMIF($B$4:$B$133,$A144,U$4:U$133)</f>
        <v>0</v>
      </c>
      <c r="V144" s="515">
        <f>SUMIF($B$4:$B$133,$A144,V$4:V$133)</f>
        <v>0</v>
      </c>
      <c r="W144" s="515">
        <f>SUMIF($B$4:$B$133,$A144,W$4:W$133)</f>
        <v>0</v>
      </c>
      <c r="X144" s="515">
        <f>SUMIF($B$4:$B$133,$A144,X$4:X$133)</f>
        <v>0</v>
      </c>
      <c r="Y144" s="515">
        <f>SUMIF($B$4:$B$133,$A144,Y$4:Y$133)</f>
        <v>0</v>
      </c>
      <c r="Z144" s="515">
        <f>SUMIF($B$4:$B$133,$A144,Z$4:Z$133)</f>
        <v>0</v>
      </c>
      <c r="AA144" s="515">
        <f>SUMIF($B$4:$B$133,$A144,AA$4:AA$133)</f>
        <v>0</v>
      </c>
      <c r="AB144" s="515">
        <f>SUMIF($B$4:$B$133,$A144,AB$4:AB$133)</f>
        <v>0</v>
      </c>
      <c r="AC144" s="515">
        <f>SUMIF($B$4:$B$133,$A144,AC$4:AC$133)</f>
        <v>0</v>
      </c>
      <c r="AD144" s="515">
        <f>SUMIF($B$4:$B$133,$A144,AD$4:AD$133)</f>
        <v>0</v>
      </c>
      <c r="AE144" s="515">
        <f>SUMIF($B$4:$B$133,$A144,AE$4:AE$133)</f>
        <v>23070697.2</v>
      </c>
      <c r="AF144" s="515">
        <f>SUMIF($B$4:$B$133,$A144,AF$4:AF$133)</f>
        <v>23070697.2</v>
      </c>
      <c r="AG144" s="515">
        <f>SUMIF($B$4:$B$133,$A144,AG$4:AG$133)</f>
        <v>23070697.2</v>
      </c>
      <c r="AH144" s="515">
        <f>SUMIF($B$4:$B$133,$A144,AH$4:AH$133)</f>
        <v>23070697.2</v>
      </c>
      <c r="AI144" s="515">
        <f>SUMIF($B$4:$B$133,$A144,AI$4:AI$133)</f>
        <v>23070697.2</v>
      </c>
      <c r="AJ144" s="515">
        <f>SUMIF($B$4:$B$133,$A144,AJ$4:AJ$133)</f>
        <v>0</v>
      </c>
      <c r="AK144" s="515">
        <f>SUMIF($B$4:$B$133,$A144,AK$4:AK$133)</f>
        <v>115353486</v>
      </c>
      <c r="AL144" s="515">
        <f>SUMIF($B$4:$B$133,$A144,AL$4:AL$133)</f>
        <v>115353486</v>
      </c>
    </row>
    <row r="145">
      <c r="A145" s="513" t="inlineStr">
        <is>
          <t>A1.7</t>
        </is>
      </c>
      <c r="B145" s="513" t="inlineStr">
        <is>
          <t>OE1</t>
        </is>
      </c>
      <c r="C145" s="514" t="inlineStr">
        <is>
          <t>Validar el gemelo predictivo con demoliciones y remociones reales en los dos municipios</t>
        </is>
      </c>
      <c r="D145" s="513" t="n">
        <v>10</v>
      </c>
      <c r="E145" s="513" t="n">
        <v>14</v>
      </c>
      <c r="F145" s="513" t="n">
        <v>23</v>
      </c>
      <c r="G145" s="513" t="n"/>
      <c r="H145" s="513" t="n"/>
      <c r="I145" s="513" t="n"/>
      <c r="J145" s="515">
        <f>SUMIF($B$4:$B$133,$A145,J$4:J$133)</f>
        <v>40247052.6315789</v>
      </c>
      <c r="K145" s="515">
        <f>SUMIF($B$4:$B$133,$A145,K$4:K$133)</f>
        <v>382691507.368421</v>
      </c>
      <c r="L145" s="515">
        <f>SUMIF($B$4:$B$133,$A145,L$4:L$133)</f>
        <v>0</v>
      </c>
      <c r="M145" s="515">
        <f>SUMIF($B$4:$B$133,$A145,M$4:M$133)</f>
        <v>0</v>
      </c>
      <c r="N145" s="515">
        <f>SUMIF($B$4:$B$133,$A145,N$4:N$133)</f>
        <v>0</v>
      </c>
      <c r="O145" s="515">
        <f>SUMIF($B$4:$B$133,$A145,O$4:O$133)</f>
        <v>4471894.73684211</v>
      </c>
      <c r="P145" s="515">
        <f>SUMIF($B$4:$B$133,$A145,P$4:P$133)</f>
        <v>4471894.73684211</v>
      </c>
      <c r="Q145" s="515">
        <f>SUMIF($B$4:$B$133,$A145,Q$4:Q$133)</f>
        <v>4471894.73684211</v>
      </c>
      <c r="R145" s="515">
        <f>SUMIF($B$4:$B$133,$A145,R$4:R$133)</f>
        <v>4471894.73684211</v>
      </c>
      <c r="S145" s="515">
        <f>SUMIF($B$4:$B$133,$A145,S$4:S$133)</f>
        <v>4471894.73684211</v>
      </c>
      <c r="T145" s="515">
        <f>SUMIF($B$4:$B$133,$A145,T$4:T$133)</f>
        <v>4471894.73684211</v>
      </c>
      <c r="U145" s="515">
        <f>SUMIF($B$4:$B$133,$A145,U$4:U$133)</f>
        <v>4471894.73684211</v>
      </c>
      <c r="V145" s="515">
        <f>SUMIF($B$4:$B$133,$A145,V$4:V$133)</f>
        <v>4471894.73684211</v>
      </c>
      <c r="W145" s="515">
        <f>SUMIF($B$4:$B$133,$A145,W$4:W$133)</f>
        <v>4471894.73684211</v>
      </c>
      <c r="X145" s="515">
        <f>SUMIF($B$4:$B$133,$A145,X$4:X$133)</f>
        <v>40247052.6315789</v>
      </c>
      <c r="Y145" s="515">
        <f>SUMIF($B$4:$B$133,$A145,Y$4:Y$133)</f>
        <v>4471894.73684211</v>
      </c>
      <c r="Z145" s="515">
        <f>SUMIF($B$4:$B$133,$A145,Z$4:Z$133)</f>
        <v>36760309.2822967</v>
      </c>
      <c r="AA145" s="515">
        <f>SUMIF($B$4:$B$133,$A145,AA$4:AA$133)</f>
        <v>36760309.2822967</v>
      </c>
      <c r="AB145" s="515">
        <f>SUMIF($B$4:$B$133,$A145,AB$4:AB$133)</f>
        <v>36760309.2822967</v>
      </c>
      <c r="AC145" s="515">
        <f>SUMIF($B$4:$B$133,$A145,AC$4:AC$133)</f>
        <v>36760309.2822967</v>
      </c>
      <c r="AD145" s="515">
        <f>SUMIF($B$4:$B$133,$A145,AD$4:AD$133)</f>
        <v>36760309.2822967</v>
      </c>
      <c r="AE145" s="515">
        <f>SUMIF($B$4:$B$133,$A145,AE$4:AE$133)</f>
        <v>36760309.2822967</v>
      </c>
      <c r="AF145" s="515">
        <f>SUMIF($B$4:$B$133,$A145,AF$4:AF$133)</f>
        <v>36760309.2822967</v>
      </c>
      <c r="AG145" s="515">
        <f>SUMIF($B$4:$B$133,$A145,AG$4:AG$133)</f>
        <v>36760309.2822967</v>
      </c>
      <c r="AH145" s="515">
        <f>SUMIF($B$4:$B$133,$A145,AH$4:AH$133)</f>
        <v>36760309.2822967</v>
      </c>
      <c r="AI145" s="515">
        <f>SUMIF($B$4:$B$133,$A145,AI$4:AI$133)</f>
        <v>32288414.5454545</v>
      </c>
      <c r="AJ145" s="515">
        <f>SUMIF($B$4:$B$133,$A145,AJ$4:AJ$133)</f>
        <v>15088414.5454545</v>
      </c>
      <c r="AK145" s="515">
        <f>SUMIF($B$4:$B$133,$A145,AK$4:AK$133)</f>
        <v>382691507.368421</v>
      </c>
      <c r="AL145" s="515">
        <f>SUMIF($B$4:$B$133,$A145,AL$4:AL$133)</f>
        <v>422938560</v>
      </c>
    </row>
    <row r="146">
      <c r="A146" s="513" t="inlineStr">
        <is>
          <t>A1.8</t>
        </is>
      </c>
      <c r="B146" s="513" t="inlineStr">
        <is>
          <t>OE1</t>
        </is>
      </c>
      <c r="C146" s="514" t="inlineStr">
        <is>
          <t>Administración y apoyo a la supervisión (objetivo específico 1)</t>
        </is>
      </c>
      <c r="D146" s="513" t="n">
        <v>24</v>
      </c>
      <c r="E146" s="513" t="n">
        <v>1</v>
      </c>
      <c r="F146" s="513" t="n">
        <v>24</v>
      </c>
      <c r="G146" s="513" t="n"/>
      <c r="H146" s="513" t="n"/>
      <c r="I146" s="513" t="n"/>
      <c r="J146" s="515">
        <f>SUMIF($B$4:$B$133,$A146,J$4:J$133)</f>
        <v>478893165.5</v>
      </c>
      <c r="K146" s="515">
        <f>SUMIF($B$4:$B$133,$A146,K$4:K$133)</f>
        <v>478893165.5</v>
      </c>
      <c r="L146" s="515">
        <f>SUMIF($B$4:$B$133,$A146,L$4:L$133)</f>
        <v>39907763.7916667</v>
      </c>
      <c r="M146" s="515">
        <f>SUMIF($B$4:$B$133,$A146,M$4:M$133)</f>
        <v>39907763.7916667</v>
      </c>
      <c r="N146" s="515">
        <f>SUMIF($B$4:$B$133,$A146,N$4:N$133)</f>
        <v>39907763.7916667</v>
      </c>
      <c r="O146" s="515">
        <f>SUMIF($B$4:$B$133,$A146,O$4:O$133)</f>
        <v>39907763.7916667</v>
      </c>
      <c r="P146" s="515">
        <f>SUMIF($B$4:$B$133,$A146,P$4:P$133)</f>
        <v>39907763.7916667</v>
      </c>
      <c r="Q146" s="515">
        <f>SUMIF($B$4:$B$133,$A146,Q$4:Q$133)</f>
        <v>39907763.7916667</v>
      </c>
      <c r="R146" s="515">
        <f>SUMIF($B$4:$B$133,$A146,R$4:R$133)</f>
        <v>39907763.7916667</v>
      </c>
      <c r="S146" s="515">
        <f>SUMIF($B$4:$B$133,$A146,S$4:S$133)</f>
        <v>39907763.7916667</v>
      </c>
      <c r="T146" s="515">
        <f>SUMIF($B$4:$B$133,$A146,T$4:T$133)</f>
        <v>39907763.7916667</v>
      </c>
      <c r="U146" s="515">
        <f>SUMIF($B$4:$B$133,$A146,U$4:U$133)</f>
        <v>39907763.7916667</v>
      </c>
      <c r="V146" s="515">
        <f>SUMIF($B$4:$B$133,$A146,V$4:V$133)</f>
        <v>39907763.7916667</v>
      </c>
      <c r="W146" s="515">
        <f>SUMIF($B$4:$B$133,$A146,W$4:W$133)</f>
        <v>39907763.7916667</v>
      </c>
      <c r="X146" s="515">
        <f>SUMIF($B$4:$B$133,$A146,X$4:X$133)</f>
        <v>478893165.5</v>
      </c>
      <c r="Y146" s="515">
        <f>SUMIF($B$4:$B$133,$A146,Y$4:Y$133)</f>
        <v>39907763.7916667</v>
      </c>
      <c r="Z146" s="515">
        <f>SUMIF($B$4:$B$133,$A146,Z$4:Z$133)</f>
        <v>39907763.7916667</v>
      </c>
      <c r="AA146" s="515">
        <f>SUMIF($B$4:$B$133,$A146,AA$4:AA$133)</f>
        <v>39907763.7916667</v>
      </c>
      <c r="AB146" s="515">
        <f>SUMIF($B$4:$B$133,$A146,AB$4:AB$133)</f>
        <v>39907763.7916667</v>
      </c>
      <c r="AC146" s="515">
        <f>SUMIF($B$4:$B$133,$A146,AC$4:AC$133)</f>
        <v>39907763.7916667</v>
      </c>
      <c r="AD146" s="515">
        <f>SUMIF($B$4:$B$133,$A146,AD$4:AD$133)</f>
        <v>39907763.7916667</v>
      </c>
      <c r="AE146" s="515">
        <f>SUMIF($B$4:$B$133,$A146,AE$4:AE$133)</f>
        <v>39907763.7916667</v>
      </c>
      <c r="AF146" s="515">
        <f>SUMIF($B$4:$B$133,$A146,AF$4:AF$133)</f>
        <v>39907763.7916667</v>
      </c>
      <c r="AG146" s="515">
        <f>SUMIF($B$4:$B$133,$A146,AG$4:AG$133)</f>
        <v>39907763.7916667</v>
      </c>
      <c r="AH146" s="515">
        <f>SUMIF($B$4:$B$133,$A146,AH$4:AH$133)</f>
        <v>39907763.7916667</v>
      </c>
      <c r="AI146" s="515">
        <f>SUMIF($B$4:$B$133,$A146,AI$4:AI$133)</f>
        <v>39907763.7916667</v>
      </c>
      <c r="AJ146" s="515">
        <f>SUMIF($B$4:$B$133,$A146,AJ$4:AJ$133)</f>
        <v>39907763.7916667</v>
      </c>
      <c r="AK146" s="515">
        <f>SUMIF($B$4:$B$133,$A146,AK$4:AK$133)</f>
        <v>478893165.5</v>
      </c>
      <c r="AL146" s="515">
        <f>SUMIF($B$4:$B$133,$A146,AL$4:AL$133)</f>
        <v>957786331</v>
      </c>
    </row>
    <row r="147">
      <c r="A147" s="513" t="inlineStr">
        <is>
          <t>A2.1</t>
        </is>
      </c>
      <c r="B147" s="513" t="inlineStr">
        <is>
          <t>OE2</t>
        </is>
      </c>
      <c r="C147" s="514" t="inlineStr">
        <is>
          <t>Diseñar la arquitectura de enlace y energía</t>
        </is>
      </c>
      <c r="D147" s="513" t="n">
        <v>3</v>
      </c>
      <c r="E147" s="513" t="n">
        <v>2</v>
      </c>
      <c r="F147" s="513" t="n">
        <v>4</v>
      </c>
      <c r="G147" s="513" t="n"/>
      <c r="H147" s="513" t="n"/>
      <c r="I147" s="513" t="n"/>
      <c r="J147" s="515">
        <f>SUMIF($B$4:$B$133,$A147,J$4:J$133)</f>
        <v>1257283117.92105</v>
      </c>
      <c r="K147" s="515">
        <f>SUMIF($B$4:$B$133,$A147,K$4:K$133)</f>
        <v>1220264381.07895</v>
      </c>
      <c r="L147" s="515">
        <f>SUMIF($B$4:$B$133,$A147,L$4:L$133)</f>
        <v>99204312.4583333</v>
      </c>
      <c r="M147" s="515">
        <f>SUMIF($B$4:$B$133,$A147,M$4:M$133)</f>
        <v>112537645.791667</v>
      </c>
      <c r="N147" s="515">
        <f>SUMIF($B$4:$B$133,$A147,N$4:N$133)</f>
        <v>112537645.791667</v>
      </c>
      <c r="O147" s="515">
        <f>SUMIF($B$4:$B$133,$A147,O$4:O$133)</f>
        <v>115518908.949561</v>
      </c>
      <c r="P147" s="515">
        <f>SUMIF($B$4:$B$133,$A147,P$4:P$133)</f>
        <v>102185575.616228</v>
      </c>
      <c r="Q147" s="515">
        <f>SUMIF($B$4:$B$133,$A147,Q$4:Q$133)</f>
        <v>102185575.616228</v>
      </c>
      <c r="R147" s="515">
        <f>SUMIF($B$4:$B$133,$A147,R$4:R$133)</f>
        <v>102185575.616228</v>
      </c>
      <c r="S147" s="515">
        <f>SUMIF($B$4:$B$133,$A147,S$4:S$133)</f>
        <v>102185575.616228</v>
      </c>
      <c r="T147" s="515">
        <f>SUMIF($B$4:$B$133,$A147,T$4:T$133)</f>
        <v>102185575.616228</v>
      </c>
      <c r="U147" s="515">
        <f>SUMIF($B$4:$B$133,$A147,U$4:U$133)</f>
        <v>102185575.616228</v>
      </c>
      <c r="V147" s="515">
        <f>SUMIF($B$4:$B$133,$A147,V$4:V$133)</f>
        <v>102185575.616228</v>
      </c>
      <c r="W147" s="515">
        <f>SUMIF($B$4:$B$133,$A147,W$4:W$133)</f>
        <v>102185575.616228</v>
      </c>
      <c r="X147" s="515">
        <f>SUMIF($B$4:$B$133,$A147,X$4:X$133)</f>
        <v>1257283117.92105</v>
      </c>
      <c r="Y147" s="515">
        <f>SUMIF($B$4:$B$133,$A147,Y$4:Y$133)</f>
        <v>102185575.616228</v>
      </c>
      <c r="Z147" s="515">
        <f>SUMIF($B$4:$B$133,$A147,Z$4:Z$133)</f>
        <v>102185575.616228</v>
      </c>
      <c r="AA147" s="515">
        <f>SUMIF($B$4:$B$133,$A147,AA$4:AA$133)</f>
        <v>102185575.616228</v>
      </c>
      <c r="AB147" s="515">
        <f>SUMIF($B$4:$B$133,$A147,AB$4:AB$133)</f>
        <v>102185575.616228</v>
      </c>
      <c r="AC147" s="515">
        <f>SUMIF($B$4:$B$133,$A147,AC$4:AC$133)</f>
        <v>102185575.616228</v>
      </c>
      <c r="AD147" s="515">
        <f>SUMIF($B$4:$B$133,$A147,AD$4:AD$133)</f>
        <v>102185575.616228</v>
      </c>
      <c r="AE147" s="515">
        <f>SUMIF($B$4:$B$133,$A147,AE$4:AE$133)</f>
        <v>102185575.616228</v>
      </c>
      <c r="AF147" s="515">
        <f>SUMIF($B$4:$B$133,$A147,AF$4:AF$133)</f>
        <v>102185575.616228</v>
      </c>
      <c r="AG147" s="515">
        <f>SUMIF($B$4:$B$133,$A147,AG$4:AG$133)</f>
        <v>102185575.616228</v>
      </c>
      <c r="AH147" s="515">
        <f>SUMIF($B$4:$B$133,$A147,AH$4:AH$133)</f>
        <v>102185575.616228</v>
      </c>
      <c r="AI147" s="515">
        <f>SUMIF($B$4:$B$133,$A147,AI$4:AI$133)</f>
        <v>99204312.4583333</v>
      </c>
      <c r="AJ147" s="515">
        <f>SUMIF($B$4:$B$133,$A147,AJ$4:AJ$133)</f>
        <v>99204312.4583333</v>
      </c>
      <c r="AK147" s="515">
        <f>SUMIF($B$4:$B$133,$A147,AK$4:AK$133)</f>
        <v>1220264381.07895</v>
      </c>
      <c r="AL147" s="515">
        <f>SUMIF($B$4:$B$133,$A147,AL$4:AL$133)</f>
        <v>2477547499</v>
      </c>
    </row>
    <row r="148">
      <c r="A148" s="513" t="inlineStr">
        <is>
          <t>A2.2</t>
        </is>
      </c>
      <c r="B148" s="513" t="inlineStr">
        <is>
          <t>OE2</t>
        </is>
      </c>
      <c r="C148" s="514" t="inlineStr">
        <is>
          <t>Desarrollar el firmware y la plataforma base (gemelo digital y tablero)</t>
        </is>
      </c>
      <c r="D148" s="513" t="n">
        <v>3</v>
      </c>
      <c r="E148" s="513" t="n">
        <v>4</v>
      </c>
      <c r="F148" s="513" t="n">
        <v>6</v>
      </c>
      <c r="G148" s="513" t="n"/>
      <c r="H148" s="513" t="n"/>
      <c r="I148" s="513" t="n"/>
      <c r="J148" s="515">
        <f>SUMIF($B$4:$B$133,$A148,J$4:J$133)</f>
        <v>491544078.947368</v>
      </c>
      <c r="K148" s="515">
        <f>SUMIF($B$4:$B$133,$A148,K$4:K$133)</f>
        <v>294493421.052632</v>
      </c>
      <c r="L148" s="515">
        <f>SUMIF($B$4:$B$133,$A148,L$4:L$133)</f>
        <v>0</v>
      </c>
      <c r="M148" s="515">
        <f>SUMIF($B$4:$B$133,$A148,M$4:M$133)</f>
        <v>0</v>
      </c>
      <c r="N148" s="515">
        <f>SUMIF($B$4:$B$133,$A148,N$4:N$133)</f>
        <v>0</v>
      </c>
      <c r="O148" s="515">
        <f>SUMIF($B$4:$B$133,$A148,O$4:O$133)</f>
        <v>102949342.105263</v>
      </c>
      <c r="P148" s="515">
        <f>SUMIF($B$4:$B$133,$A148,P$4:P$133)</f>
        <v>102949342.105263</v>
      </c>
      <c r="Q148" s="515">
        <f>SUMIF($B$4:$B$133,$A148,Q$4:Q$133)</f>
        <v>105092199.24812</v>
      </c>
      <c r="R148" s="515">
        <f>SUMIF($B$4:$B$133,$A148,R$4:R$133)</f>
        <v>30092199.2481203</v>
      </c>
      <c r="S148" s="515">
        <f>SUMIF($B$4:$B$133,$A148,S$4:S$133)</f>
        <v>30092199.2481203</v>
      </c>
      <c r="T148" s="515">
        <f>SUMIF($B$4:$B$133,$A148,T$4:T$133)</f>
        <v>30092199.2481203</v>
      </c>
      <c r="U148" s="515">
        <f>SUMIF($B$4:$B$133,$A148,U$4:U$133)</f>
        <v>30092199.2481203</v>
      </c>
      <c r="V148" s="515">
        <f>SUMIF($B$4:$B$133,$A148,V$4:V$133)</f>
        <v>30092199.2481203</v>
      </c>
      <c r="W148" s="515">
        <f>SUMIF($B$4:$B$133,$A148,W$4:W$133)</f>
        <v>30092199.2481203</v>
      </c>
      <c r="X148" s="515">
        <f>SUMIF($B$4:$B$133,$A148,X$4:X$133)</f>
        <v>491544078.947368</v>
      </c>
      <c r="Y148" s="515">
        <f>SUMIF($B$4:$B$133,$A148,Y$4:Y$133)</f>
        <v>30092199.2481203</v>
      </c>
      <c r="Z148" s="515">
        <f>SUMIF($B$4:$B$133,$A148,Z$4:Z$133)</f>
        <v>30092199.2481203</v>
      </c>
      <c r="AA148" s="515">
        <f>SUMIF($B$4:$B$133,$A148,AA$4:AA$133)</f>
        <v>30092199.2481203</v>
      </c>
      <c r="AB148" s="515">
        <f>SUMIF($B$4:$B$133,$A148,AB$4:AB$133)</f>
        <v>30092199.2481203</v>
      </c>
      <c r="AC148" s="515">
        <f>SUMIF($B$4:$B$133,$A148,AC$4:AC$133)</f>
        <v>30092199.2481203</v>
      </c>
      <c r="AD148" s="515">
        <f>SUMIF($B$4:$B$133,$A148,AD$4:AD$133)</f>
        <v>30092199.2481203</v>
      </c>
      <c r="AE148" s="515">
        <f>SUMIF($B$4:$B$133,$A148,AE$4:AE$133)</f>
        <v>30092199.2481203</v>
      </c>
      <c r="AF148" s="515">
        <f>SUMIF($B$4:$B$133,$A148,AF$4:AF$133)</f>
        <v>27949342.1052632</v>
      </c>
      <c r="AG148" s="515">
        <f>SUMIF($B$4:$B$133,$A148,AG$4:AG$133)</f>
        <v>27949342.1052632</v>
      </c>
      <c r="AH148" s="515">
        <f>SUMIF($B$4:$B$133,$A148,AH$4:AH$133)</f>
        <v>27949342.1052632</v>
      </c>
      <c r="AI148" s="515">
        <f>SUMIF($B$4:$B$133,$A148,AI$4:AI$133)</f>
        <v>0</v>
      </c>
      <c r="AJ148" s="515">
        <f>SUMIF($B$4:$B$133,$A148,AJ$4:AJ$133)</f>
        <v>0</v>
      </c>
      <c r="AK148" s="515">
        <f>SUMIF($B$4:$B$133,$A148,AK$4:AK$133)</f>
        <v>294493421.052632</v>
      </c>
      <c r="AL148" s="515">
        <f>SUMIF($B$4:$B$133,$A148,AL$4:AL$133)</f>
        <v>786037500</v>
      </c>
    </row>
    <row r="149">
      <c r="A149" s="513" t="inlineStr">
        <is>
          <t>A2.3</t>
        </is>
      </c>
      <c r="B149" s="513" t="inlineStr">
        <is>
          <t>OE2</t>
        </is>
      </c>
      <c r="C149" s="514" t="inlineStr">
        <is>
          <t>Instalar el tramo 2</t>
        </is>
      </c>
      <c r="D149" s="513" t="n">
        <v>4</v>
      </c>
      <c r="E149" s="513" t="n">
        <v>12</v>
      </c>
      <c r="F149" s="513" t="n">
        <v>15</v>
      </c>
      <c r="G149" s="513" t="n"/>
      <c r="H149" s="513" t="n"/>
      <c r="I149" s="513" t="n"/>
      <c r="J149" s="515">
        <f>SUMIF($B$4:$B$133,$A149,J$4:J$133)</f>
        <v>26250000</v>
      </c>
      <c r="K149" s="515">
        <f>SUMIF($B$4:$B$133,$A149,K$4:K$133)</f>
        <v>183750000</v>
      </c>
      <c r="L149" s="515">
        <f>SUMIF($B$4:$B$133,$A149,L$4:L$133)</f>
        <v>0</v>
      </c>
      <c r="M149" s="515">
        <f>SUMIF($B$4:$B$133,$A149,M$4:M$133)</f>
        <v>0</v>
      </c>
      <c r="N149" s="515">
        <f>SUMIF($B$4:$B$133,$A149,N$4:N$133)</f>
        <v>0</v>
      </c>
      <c r="O149" s="515">
        <f>SUMIF($B$4:$B$133,$A149,O$4:O$133)</f>
        <v>0</v>
      </c>
      <c r="P149" s="515">
        <f>SUMIF($B$4:$B$133,$A149,P$4:P$133)</f>
        <v>0</v>
      </c>
      <c r="Q149" s="515">
        <f>SUMIF($B$4:$B$133,$A149,Q$4:Q$133)</f>
        <v>0</v>
      </c>
      <c r="R149" s="515">
        <f>SUMIF($B$4:$B$133,$A149,R$4:R$133)</f>
        <v>0</v>
      </c>
      <c r="S149" s="515">
        <f>SUMIF($B$4:$B$133,$A149,S$4:S$133)</f>
        <v>0</v>
      </c>
      <c r="T149" s="515">
        <f>SUMIF($B$4:$B$133,$A149,T$4:T$133)</f>
        <v>0</v>
      </c>
      <c r="U149" s="515">
        <f>SUMIF($B$4:$B$133,$A149,U$4:U$133)</f>
        <v>0</v>
      </c>
      <c r="V149" s="515">
        <f>SUMIF($B$4:$B$133,$A149,V$4:V$133)</f>
        <v>0</v>
      </c>
      <c r="W149" s="515">
        <f>SUMIF($B$4:$B$133,$A149,W$4:W$133)</f>
        <v>26250000</v>
      </c>
      <c r="X149" s="515">
        <f>SUMIF($B$4:$B$133,$A149,X$4:X$133)</f>
        <v>26250000</v>
      </c>
      <c r="Y149" s="515">
        <f>SUMIF($B$4:$B$133,$A149,Y$4:Y$133)</f>
        <v>26250000</v>
      </c>
      <c r="Z149" s="515">
        <f>SUMIF($B$4:$B$133,$A149,Z$4:Z$133)</f>
        <v>26250000</v>
      </c>
      <c r="AA149" s="515">
        <f>SUMIF($B$4:$B$133,$A149,AA$4:AA$133)</f>
        <v>26250000</v>
      </c>
      <c r="AB149" s="515">
        <f>SUMIF($B$4:$B$133,$A149,AB$4:AB$133)</f>
        <v>26250000</v>
      </c>
      <c r="AC149" s="515">
        <f>SUMIF($B$4:$B$133,$A149,AC$4:AC$133)</f>
        <v>26250000</v>
      </c>
      <c r="AD149" s="515">
        <f>SUMIF($B$4:$B$133,$A149,AD$4:AD$133)</f>
        <v>26250000</v>
      </c>
      <c r="AE149" s="515">
        <f>SUMIF($B$4:$B$133,$A149,AE$4:AE$133)</f>
        <v>26250000</v>
      </c>
      <c r="AF149" s="515">
        <f>SUMIF($B$4:$B$133,$A149,AF$4:AF$133)</f>
        <v>0</v>
      </c>
      <c r="AG149" s="515">
        <f>SUMIF($B$4:$B$133,$A149,AG$4:AG$133)</f>
        <v>0</v>
      </c>
      <c r="AH149" s="515">
        <f>SUMIF($B$4:$B$133,$A149,AH$4:AH$133)</f>
        <v>0</v>
      </c>
      <c r="AI149" s="515">
        <f>SUMIF($B$4:$B$133,$A149,AI$4:AI$133)</f>
        <v>0</v>
      </c>
      <c r="AJ149" s="515">
        <f>SUMIF($B$4:$B$133,$A149,AJ$4:AJ$133)</f>
        <v>0</v>
      </c>
      <c r="AK149" s="515">
        <f>SUMIF($B$4:$B$133,$A149,AK$4:AK$133)</f>
        <v>183750000</v>
      </c>
      <c r="AL149" s="515">
        <f>SUMIF($B$4:$B$133,$A149,AL$4:AL$133)</f>
        <v>210000000</v>
      </c>
    </row>
    <row r="150">
      <c r="A150" s="513" t="inlineStr">
        <is>
          <t>A2.4</t>
        </is>
      </c>
      <c r="B150" s="513" t="inlineStr">
        <is>
          <t>OE2</t>
        </is>
      </c>
      <c r="C150" s="514" t="inlineStr">
        <is>
          <t>Instalar el tramo 3</t>
        </is>
      </c>
      <c r="D150" s="513" t="n">
        <v>3</v>
      </c>
      <c r="E150" s="513" t="n">
        <v>17</v>
      </c>
      <c r="F150" s="513" t="n">
        <v>19</v>
      </c>
      <c r="G150" s="513" t="n"/>
      <c r="H150" s="513" t="n"/>
      <c r="I150" s="513" t="n"/>
      <c r="J150" s="515">
        <f>SUMIF($B$4:$B$133,$A150,J$4:J$133)</f>
        <v>0</v>
      </c>
      <c r="K150" s="515">
        <f>SUMIF($B$4:$B$133,$A150,K$4:K$133)</f>
        <v>0</v>
      </c>
      <c r="L150" s="515">
        <f>SUMIF($B$4:$B$133,$A150,L$4:L$133)</f>
        <v>0</v>
      </c>
      <c r="M150" s="515">
        <f>SUMIF($B$4:$B$133,$A150,M$4:M$133)</f>
        <v>0</v>
      </c>
      <c r="N150" s="515">
        <f>SUMIF($B$4:$B$133,$A150,N$4:N$133)</f>
        <v>0</v>
      </c>
      <c r="O150" s="515">
        <f>SUMIF($B$4:$B$133,$A150,O$4:O$133)</f>
        <v>0</v>
      </c>
      <c r="P150" s="515">
        <f>SUMIF($B$4:$B$133,$A150,P$4:P$133)</f>
        <v>0</v>
      </c>
      <c r="Q150" s="515">
        <f>SUMIF($B$4:$B$133,$A150,Q$4:Q$133)</f>
        <v>0</v>
      </c>
      <c r="R150" s="515">
        <f>SUMIF($B$4:$B$133,$A150,R$4:R$133)</f>
        <v>0</v>
      </c>
      <c r="S150" s="515">
        <f>SUMIF($B$4:$B$133,$A150,S$4:S$133)</f>
        <v>0</v>
      </c>
      <c r="T150" s="515">
        <f>SUMIF($B$4:$B$133,$A150,T$4:T$133)</f>
        <v>0</v>
      </c>
      <c r="U150" s="515">
        <f>SUMIF($B$4:$B$133,$A150,U$4:U$133)</f>
        <v>0</v>
      </c>
      <c r="V150" s="515">
        <f>SUMIF($B$4:$B$133,$A150,V$4:V$133)</f>
        <v>0</v>
      </c>
      <c r="W150" s="515">
        <f>SUMIF($B$4:$B$133,$A150,W$4:W$133)</f>
        <v>0</v>
      </c>
      <c r="X150" s="515">
        <f>SUMIF($B$4:$B$133,$A150,X$4:X$133)</f>
        <v>0</v>
      </c>
      <c r="Y150" s="515">
        <f>SUMIF($B$4:$B$133,$A150,Y$4:Y$133)</f>
        <v>0</v>
      </c>
      <c r="Z150" s="515">
        <f>SUMIF($B$4:$B$133,$A150,Z$4:Z$133)</f>
        <v>0</v>
      </c>
      <c r="AA150" s="515">
        <f>SUMIF($B$4:$B$133,$A150,AA$4:AA$133)</f>
        <v>0</v>
      </c>
      <c r="AB150" s="515">
        <f>SUMIF($B$4:$B$133,$A150,AB$4:AB$133)</f>
        <v>0</v>
      </c>
      <c r="AC150" s="515">
        <f>SUMIF($B$4:$B$133,$A150,AC$4:AC$133)</f>
        <v>0</v>
      </c>
      <c r="AD150" s="515">
        <f>SUMIF($B$4:$B$133,$A150,AD$4:AD$133)</f>
        <v>0</v>
      </c>
      <c r="AE150" s="515">
        <f>SUMIF($B$4:$B$133,$A150,AE$4:AE$133)</f>
        <v>0</v>
      </c>
      <c r="AF150" s="515">
        <f>SUMIF($B$4:$B$133,$A150,AF$4:AF$133)</f>
        <v>0</v>
      </c>
      <c r="AG150" s="515">
        <f>SUMIF($B$4:$B$133,$A150,AG$4:AG$133)</f>
        <v>0</v>
      </c>
      <c r="AH150" s="515">
        <f>SUMIF($B$4:$B$133,$A150,AH$4:AH$133)</f>
        <v>0</v>
      </c>
      <c r="AI150" s="515">
        <f>SUMIF($B$4:$B$133,$A150,AI$4:AI$133)</f>
        <v>0</v>
      </c>
      <c r="AJ150" s="515">
        <f>SUMIF($B$4:$B$133,$A150,AJ$4:AJ$133)</f>
        <v>0</v>
      </c>
      <c r="AK150" s="515">
        <f>SUMIF($B$4:$B$133,$A150,AK$4:AK$133)</f>
        <v>0</v>
      </c>
      <c r="AL150" s="515">
        <f>SUMIF($B$4:$B$133,$A150,AL$4:AL$133)</f>
        <v>0</v>
      </c>
    </row>
    <row r="151">
      <c r="A151" s="513" t="inlineStr">
        <is>
          <t>A2.5</t>
        </is>
      </c>
      <c r="B151" s="513" t="inlineStr">
        <is>
          <t>OE2</t>
        </is>
      </c>
      <c r="C151" s="514" t="inlineStr">
        <is>
          <t>Diseñar el laboratorio de modelación y el inventario de emisión de demolición</t>
        </is>
      </c>
      <c r="D151" s="513" t="n">
        <v>5</v>
      </c>
      <c r="E151" s="513" t="n">
        <v>2</v>
      </c>
      <c r="F151" s="513" t="n">
        <v>6</v>
      </c>
      <c r="G151" s="513" t="n"/>
      <c r="H151" s="513" t="n"/>
      <c r="I151" s="513" t="n"/>
      <c r="J151" s="515">
        <f>SUMIF($B$4:$B$133,$A151,J$4:J$133)</f>
        <v>267543582.762846</v>
      </c>
      <c r="K151" s="515">
        <f>SUMIF($B$4:$B$133,$A151,K$4:K$133)</f>
        <v>373501698.237154</v>
      </c>
      <c r="L151" s="515">
        <f>SUMIF($B$4:$B$133,$A151,L$4:L$133)</f>
        <v>0</v>
      </c>
      <c r="M151" s="515">
        <f>SUMIF($B$4:$B$133,$A151,M$4:M$133)</f>
        <v>12323369.5652174</v>
      </c>
      <c r="N151" s="515">
        <f>SUMIF($B$4:$B$133,$A151,N$4:N$133)</f>
        <v>25820460.0197628</v>
      </c>
      <c r="O151" s="515">
        <f>SUMIF($B$4:$B$133,$A151,O$4:O$133)</f>
        <v>25820460.0197628</v>
      </c>
      <c r="P151" s="515">
        <f>SUMIF($B$4:$B$133,$A151,P$4:P$133)</f>
        <v>25820460.0197628</v>
      </c>
      <c r="Q151" s="515">
        <f>SUMIF($B$4:$B$133,$A151,Q$4:Q$133)</f>
        <v>25820460.0197628</v>
      </c>
      <c r="R151" s="515">
        <f>SUMIF($B$4:$B$133,$A151,R$4:R$133)</f>
        <v>21820460.0197628</v>
      </c>
      <c r="S151" s="515">
        <f>SUMIF($B$4:$B$133,$A151,S$4:S$133)</f>
        <v>21820460.0197628</v>
      </c>
      <c r="T151" s="515">
        <f>SUMIF($B$4:$B$133,$A151,T$4:T$133)</f>
        <v>21820460.0197628</v>
      </c>
      <c r="U151" s="515">
        <f>SUMIF($B$4:$B$133,$A151,U$4:U$133)</f>
        <v>21820460.0197628</v>
      </c>
      <c r="V151" s="515">
        <f>SUMIF($B$4:$B$133,$A151,V$4:V$133)</f>
        <v>32328266.5197628</v>
      </c>
      <c r="W151" s="515">
        <f>SUMIF($B$4:$B$133,$A151,W$4:W$133)</f>
        <v>32328266.5197628</v>
      </c>
      <c r="X151" s="515">
        <f>SUMIF($B$4:$B$133,$A151,X$4:X$133)</f>
        <v>267543582.762846</v>
      </c>
      <c r="Y151" s="515">
        <f>SUMIF($B$4:$B$133,$A151,Y$4:Y$133)</f>
        <v>32328266.5197628</v>
      </c>
      <c r="Z151" s="515">
        <f>SUMIF($B$4:$B$133,$A151,Z$4:Z$133)</f>
        <v>32328266.5197628</v>
      </c>
      <c r="AA151" s="515">
        <f>SUMIF($B$4:$B$133,$A151,AA$4:AA$133)</f>
        <v>32328266.5197628</v>
      </c>
      <c r="AB151" s="515">
        <f>SUMIF($B$4:$B$133,$A151,AB$4:AB$133)</f>
        <v>32328266.5197628</v>
      </c>
      <c r="AC151" s="515">
        <f>SUMIF($B$4:$B$133,$A151,AC$4:AC$133)</f>
        <v>32328266.5197628</v>
      </c>
      <c r="AD151" s="515">
        <f>SUMIF($B$4:$B$133,$A151,AD$4:AD$133)</f>
        <v>30265766.5197628</v>
      </c>
      <c r="AE151" s="515">
        <f>SUMIF($B$4:$B$133,$A151,AE$4:AE$133)</f>
        <v>30265766.5197628</v>
      </c>
      <c r="AF151" s="515">
        <f>SUMIF($B$4:$B$133,$A151,AF$4:AF$133)</f>
        <v>30265766.5197628</v>
      </c>
      <c r="AG151" s="515">
        <f>SUMIF($B$4:$B$133,$A151,AG$4:AG$133)</f>
        <v>30265766.5197628</v>
      </c>
      <c r="AH151" s="515">
        <f>SUMIF($B$4:$B$133,$A151,AH$4:AH$133)</f>
        <v>30265766.5197628</v>
      </c>
      <c r="AI151" s="515">
        <f>SUMIF($B$4:$B$133,$A151,AI$4:AI$133)</f>
        <v>30265766.5197628</v>
      </c>
      <c r="AJ151" s="515">
        <f>SUMIF($B$4:$B$133,$A151,AJ$4:AJ$133)</f>
        <v>30265766.5197628</v>
      </c>
      <c r="AK151" s="515">
        <f>SUMIF($B$4:$B$133,$A151,AK$4:AK$133)</f>
        <v>373501698.237154</v>
      </c>
      <c r="AL151" s="515">
        <f>SUMIF($B$4:$B$133,$A151,AL$4:AL$133)</f>
        <v>641045281</v>
      </c>
    </row>
    <row r="152">
      <c r="A152" s="513" t="inlineStr">
        <is>
          <t>A2.6</t>
        </is>
      </c>
      <c r="B152" s="513" t="inlineStr">
        <is>
          <t>OE2</t>
        </is>
      </c>
      <c r="C152" s="514" t="inlineStr">
        <is>
          <t>Dotar el laboratorio y montar la cadena de modelación</t>
        </is>
      </c>
      <c r="D152" s="513" t="n">
        <v>5</v>
      </c>
      <c r="E152" s="513" t="n">
        <v>7</v>
      </c>
      <c r="F152" s="513" t="n">
        <v>11</v>
      </c>
      <c r="G152" s="513" t="n"/>
      <c r="H152" s="513" t="n"/>
      <c r="I152" s="513" t="n"/>
      <c r="J152" s="515">
        <f>SUMIF($B$4:$B$133,$A152,J$4:J$133)</f>
        <v>650006206</v>
      </c>
      <c r="K152" s="515">
        <f>SUMIF($B$4:$B$133,$A152,K$4:K$133)</f>
        <v>149509309</v>
      </c>
      <c r="L152" s="515">
        <f>SUMIF($B$4:$B$133,$A152,L$4:L$133)</f>
        <v>0</v>
      </c>
      <c r="M152" s="515">
        <f>SUMIF($B$4:$B$133,$A152,M$4:M$133)</f>
        <v>0</v>
      </c>
      <c r="N152" s="515">
        <f>SUMIF($B$4:$B$133,$A152,N$4:N$133)</f>
        <v>0</v>
      </c>
      <c r="O152" s="515">
        <f>SUMIF($B$4:$B$133,$A152,O$4:O$133)</f>
        <v>0</v>
      </c>
      <c r="P152" s="515">
        <f>SUMIF($B$4:$B$133,$A152,P$4:P$133)</f>
        <v>10375775.75</v>
      </c>
      <c r="Q152" s="515">
        <f>SUMIF($B$4:$B$133,$A152,Q$4:Q$133)</f>
        <v>10375775.75</v>
      </c>
      <c r="R152" s="515">
        <f>SUMIF($B$4:$B$133,$A152,R$4:R$133)</f>
        <v>122775775.75</v>
      </c>
      <c r="S152" s="515">
        <f>SUMIF($B$4:$B$133,$A152,S$4:S$133)</f>
        <v>122775775.75</v>
      </c>
      <c r="T152" s="515">
        <f>SUMIF($B$4:$B$133,$A152,T$4:T$133)</f>
        <v>122775775.75</v>
      </c>
      <c r="U152" s="515">
        <f>SUMIF($B$4:$B$133,$A152,U$4:U$133)</f>
        <v>122775775.75</v>
      </c>
      <c r="V152" s="515">
        <f>SUMIF($B$4:$B$133,$A152,V$4:V$133)</f>
        <v>122775775.75</v>
      </c>
      <c r="W152" s="515">
        <f>SUMIF($B$4:$B$133,$A152,W$4:W$133)</f>
        <v>15375775.75</v>
      </c>
      <c r="X152" s="515">
        <f>SUMIF($B$4:$B$133,$A152,X$4:X$133)</f>
        <v>650006206</v>
      </c>
      <c r="Y152" s="515">
        <f>SUMIF($B$4:$B$133,$A152,Y$4:Y$133)</f>
        <v>15375775.75</v>
      </c>
      <c r="Z152" s="515">
        <f>SUMIF($B$4:$B$133,$A152,Z$4:Z$133)</f>
        <v>15375775.75</v>
      </c>
      <c r="AA152" s="515">
        <f>SUMIF($B$4:$B$133,$A152,AA$4:AA$133)</f>
        <v>15375775.75</v>
      </c>
      <c r="AB152" s="515">
        <f>SUMIF($B$4:$B$133,$A152,AB$4:AB$133)</f>
        <v>15375775.75</v>
      </c>
      <c r="AC152" s="515">
        <f>SUMIF($B$4:$B$133,$A152,AC$4:AC$133)</f>
        <v>15375775.75</v>
      </c>
      <c r="AD152" s="515">
        <f>SUMIF($B$4:$B$133,$A152,AD$4:AD$133)</f>
        <v>10375775.75</v>
      </c>
      <c r="AE152" s="515">
        <f>SUMIF($B$4:$B$133,$A152,AE$4:AE$133)</f>
        <v>10375775.75</v>
      </c>
      <c r="AF152" s="515">
        <f>SUMIF($B$4:$B$133,$A152,AF$4:AF$133)</f>
        <v>10375775.75</v>
      </c>
      <c r="AG152" s="515">
        <f>SUMIF($B$4:$B$133,$A152,AG$4:AG$133)</f>
        <v>10375775.75</v>
      </c>
      <c r="AH152" s="515">
        <f>SUMIF($B$4:$B$133,$A152,AH$4:AH$133)</f>
        <v>10375775.75</v>
      </c>
      <c r="AI152" s="515">
        <f>SUMIF($B$4:$B$133,$A152,AI$4:AI$133)</f>
        <v>10375775.75</v>
      </c>
      <c r="AJ152" s="515">
        <f>SUMIF($B$4:$B$133,$A152,AJ$4:AJ$133)</f>
        <v>10375775.75</v>
      </c>
      <c r="AK152" s="515">
        <f>SUMIF($B$4:$B$133,$A152,AK$4:AK$133)</f>
        <v>149509309</v>
      </c>
      <c r="AL152" s="515">
        <f>SUMIF($B$4:$B$133,$A152,AL$4:AL$133)</f>
        <v>799515515</v>
      </c>
    </row>
    <row r="153">
      <c r="A153" s="513" t="inlineStr">
        <is>
          <t>A2.7</t>
        </is>
      </c>
      <c r="B153" s="513" t="inlineStr">
        <is>
          <t>OE2</t>
        </is>
      </c>
      <c r="C153" s="514" t="inlineStr">
        <is>
          <t>Construir y calibrar el gemelo predictivo de demolición</t>
        </is>
      </c>
      <c r="D153" s="513" t="n">
        <v>7</v>
      </c>
      <c r="E153" s="513" t="n">
        <v>11</v>
      </c>
      <c r="F153" s="513" t="n">
        <v>17</v>
      </c>
      <c r="G153" s="513" t="n"/>
      <c r="H153" s="513" t="n"/>
      <c r="I153" s="513" t="n"/>
      <c r="J153" s="515">
        <f>SUMIF($B$4:$B$133,$A153,J$4:J$133)</f>
        <v>0</v>
      </c>
      <c r="K153" s="515">
        <f>SUMIF($B$4:$B$133,$A153,K$4:K$133)</f>
        <v>0</v>
      </c>
      <c r="L153" s="515">
        <f>SUMIF($B$4:$B$133,$A153,L$4:L$133)</f>
        <v>0</v>
      </c>
      <c r="M153" s="515">
        <f>SUMIF($B$4:$B$133,$A153,M$4:M$133)</f>
        <v>0</v>
      </c>
      <c r="N153" s="515">
        <f>SUMIF($B$4:$B$133,$A153,N$4:N$133)</f>
        <v>0</v>
      </c>
      <c r="O153" s="515">
        <f>SUMIF($B$4:$B$133,$A153,O$4:O$133)</f>
        <v>0</v>
      </c>
      <c r="P153" s="515">
        <f>SUMIF($B$4:$B$133,$A153,P$4:P$133)</f>
        <v>0</v>
      </c>
      <c r="Q153" s="515">
        <f>SUMIF($B$4:$B$133,$A153,Q$4:Q$133)</f>
        <v>0</v>
      </c>
      <c r="R153" s="515">
        <f>SUMIF($B$4:$B$133,$A153,R$4:R$133)</f>
        <v>0</v>
      </c>
      <c r="S153" s="515">
        <f>SUMIF($B$4:$B$133,$A153,S$4:S$133)</f>
        <v>0</v>
      </c>
      <c r="T153" s="515">
        <f>SUMIF($B$4:$B$133,$A153,T$4:T$133)</f>
        <v>0</v>
      </c>
      <c r="U153" s="515">
        <f>SUMIF($B$4:$B$133,$A153,U$4:U$133)</f>
        <v>0</v>
      </c>
      <c r="V153" s="515">
        <f>SUMIF($B$4:$B$133,$A153,V$4:V$133)</f>
        <v>0</v>
      </c>
      <c r="W153" s="515">
        <f>SUMIF($B$4:$B$133,$A153,W$4:W$133)</f>
        <v>0</v>
      </c>
      <c r="X153" s="515">
        <f>SUMIF($B$4:$B$133,$A153,X$4:X$133)</f>
        <v>0</v>
      </c>
      <c r="Y153" s="515">
        <f>SUMIF($B$4:$B$133,$A153,Y$4:Y$133)</f>
        <v>0</v>
      </c>
      <c r="Z153" s="515">
        <f>SUMIF($B$4:$B$133,$A153,Z$4:Z$133)</f>
        <v>0</v>
      </c>
      <c r="AA153" s="515">
        <f>SUMIF($B$4:$B$133,$A153,AA$4:AA$133)</f>
        <v>0</v>
      </c>
      <c r="AB153" s="515">
        <f>SUMIF($B$4:$B$133,$A153,AB$4:AB$133)</f>
        <v>0</v>
      </c>
      <c r="AC153" s="515">
        <f>SUMIF($B$4:$B$133,$A153,AC$4:AC$133)</f>
        <v>0</v>
      </c>
      <c r="AD153" s="515">
        <f>SUMIF($B$4:$B$133,$A153,AD$4:AD$133)</f>
        <v>0</v>
      </c>
      <c r="AE153" s="515">
        <f>SUMIF($B$4:$B$133,$A153,AE$4:AE$133)</f>
        <v>0</v>
      </c>
      <c r="AF153" s="515">
        <f>SUMIF($B$4:$B$133,$A153,AF$4:AF$133)</f>
        <v>0</v>
      </c>
      <c r="AG153" s="515">
        <f>SUMIF($B$4:$B$133,$A153,AG$4:AG$133)</f>
        <v>0</v>
      </c>
      <c r="AH153" s="515">
        <f>SUMIF($B$4:$B$133,$A153,AH$4:AH$133)</f>
        <v>0</v>
      </c>
      <c r="AI153" s="515">
        <f>SUMIF($B$4:$B$133,$A153,AI$4:AI$133)</f>
        <v>0</v>
      </c>
      <c r="AJ153" s="515">
        <f>SUMIF($B$4:$B$133,$A153,AJ$4:AJ$133)</f>
        <v>0</v>
      </c>
      <c r="AK153" s="515">
        <f>SUMIF($B$4:$B$133,$A153,AK$4:AK$133)</f>
        <v>0</v>
      </c>
      <c r="AL153" s="515">
        <f>SUMIF($B$4:$B$133,$A153,AL$4:AL$133)</f>
        <v>0</v>
      </c>
    </row>
    <row r="154">
      <c r="A154" s="513" t="inlineStr">
        <is>
          <t>A2.8</t>
        </is>
      </c>
      <c r="B154" s="513" t="inlineStr">
        <is>
          <t>OE2</t>
        </is>
      </c>
      <c r="C154" s="514" t="inlineStr">
        <is>
          <t>Administración y apoyo a la supervisión (objetivo específico 2)</t>
        </is>
      </c>
      <c r="D154" s="513" t="n">
        <v>24</v>
      </c>
      <c r="E154" s="513" t="n">
        <v>1</v>
      </c>
      <c r="F154" s="513" t="n">
        <v>24</v>
      </c>
      <c r="G154" s="513" t="n"/>
      <c r="H154" s="513" t="n"/>
      <c r="I154" s="513" t="n"/>
      <c r="J154" s="515">
        <f>SUMIF($B$4:$B$133,$A154,J$4:J$133)</f>
        <v>0</v>
      </c>
      <c r="K154" s="515">
        <f>SUMIF($B$4:$B$133,$A154,K$4:K$133)</f>
        <v>0</v>
      </c>
      <c r="L154" s="515">
        <f>SUMIF($B$4:$B$133,$A154,L$4:L$133)</f>
        <v>0</v>
      </c>
      <c r="M154" s="515">
        <f>SUMIF($B$4:$B$133,$A154,M$4:M$133)</f>
        <v>0</v>
      </c>
      <c r="N154" s="515">
        <f>SUMIF($B$4:$B$133,$A154,N$4:N$133)</f>
        <v>0</v>
      </c>
      <c r="O154" s="515">
        <f>SUMIF($B$4:$B$133,$A154,O$4:O$133)</f>
        <v>0</v>
      </c>
      <c r="P154" s="515">
        <f>SUMIF($B$4:$B$133,$A154,P$4:P$133)</f>
        <v>0</v>
      </c>
      <c r="Q154" s="515">
        <f>SUMIF($B$4:$B$133,$A154,Q$4:Q$133)</f>
        <v>0</v>
      </c>
      <c r="R154" s="515">
        <f>SUMIF($B$4:$B$133,$A154,R$4:R$133)</f>
        <v>0</v>
      </c>
      <c r="S154" s="515">
        <f>SUMIF($B$4:$B$133,$A154,S$4:S$133)</f>
        <v>0</v>
      </c>
      <c r="T154" s="515">
        <f>SUMIF($B$4:$B$133,$A154,T$4:T$133)</f>
        <v>0</v>
      </c>
      <c r="U154" s="515">
        <f>SUMIF($B$4:$B$133,$A154,U$4:U$133)</f>
        <v>0</v>
      </c>
      <c r="V154" s="515">
        <f>SUMIF($B$4:$B$133,$A154,V$4:V$133)</f>
        <v>0</v>
      </c>
      <c r="W154" s="515">
        <f>SUMIF($B$4:$B$133,$A154,W$4:W$133)</f>
        <v>0</v>
      </c>
      <c r="X154" s="515">
        <f>SUMIF($B$4:$B$133,$A154,X$4:X$133)</f>
        <v>0</v>
      </c>
      <c r="Y154" s="515">
        <f>SUMIF($B$4:$B$133,$A154,Y$4:Y$133)</f>
        <v>0</v>
      </c>
      <c r="Z154" s="515">
        <f>SUMIF($B$4:$B$133,$A154,Z$4:Z$133)</f>
        <v>0</v>
      </c>
      <c r="AA154" s="515">
        <f>SUMIF($B$4:$B$133,$A154,AA$4:AA$133)</f>
        <v>0</v>
      </c>
      <c r="AB154" s="515">
        <f>SUMIF($B$4:$B$133,$A154,AB$4:AB$133)</f>
        <v>0</v>
      </c>
      <c r="AC154" s="515">
        <f>SUMIF($B$4:$B$133,$A154,AC$4:AC$133)</f>
        <v>0</v>
      </c>
      <c r="AD154" s="515">
        <f>SUMIF($B$4:$B$133,$A154,AD$4:AD$133)</f>
        <v>0</v>
      </c>
      <c r="AE154" s="515">
        <f>SUMIF($B$4:$B$133,$A154,AE$4:AE$133)</f>
        <v>0</v>
      </c>
      <c r="AF154" s="515">
        <f>SUMIF($B$4:$B$133,$A154,AF$4:AF$133)</f>
        <v>0</v>
      </c>
      <c r="AG154" s="515">
        <f>SUMIF($B$4:$B$133,$A154,AG$4:AG$133)</f>
        <v>0</v>
      </c>
      <c r="AH154" s="515">
        <f>SUMIF($B$4:$B$133,$A154,AH$4:AH$133)</f>
        <v>0</v>
      </c>
      <c r="AI154" s="515">
        <f>SUMIF($B$4:$B$133,$A154,AI$4:AI$133)</f>
        <v>0</v>
      </c>
      <c r="AJ154" s="515">
        <f>SUMIF($B$4:$B$133,$A154,AJ$4:AJ$133)</f>
        <v>0</v>
      </c>
      <c r="AK154" s="515">
        <f>SUMIF($B$4:$B$133,$A154,AK$4:AK$133)</f>
        <v>0</v>
      </c>
      <c r="AL154" s="515">
        <f>SUMIF($B$4:$B$133,$A154,AL$4:AL$133)</f>
        <v>0</v>
      </c>
    </row>
    <row r="155">
      <c r="A155" s="513" t="inlineStr">
        <is>
          <t>A3.1</t>
        </is>
      </c>
      <c r="B155" s="513" t="inlineStr">
        <is>
          <t>OE3</t>
        </is>
      </c>
      <c r="C155" s="514" t="inlineStr">
        <is>
          <t>Co-diseñar los umbrales y el protocolo de alerta con los consejos</t>
        </is>
      </c>
      <c r="D155" s="513" t="n">
        <v>7</v>
      </c>
      <c r="E155" s="513" t="n">
        <v>3</v>
      </c>
      <c r="F155" s="513" t="n">
        <v>9</v>
      </c>
      <c r="G155" s="513" t="n"/>
      <c r="H155" s="513" t="n"/>
      <c r="I155" s="513" t="n"/>
      <c r="J155" s="515">
        <f>SUMIF($B$4:$B$133,$A155,J$4:J$133)</f>
        <v>744524189.492823</v>
      </c>
      <c r="K155" s="515">
        <f>SUMIF($B$4:$B$133,$A155,K$4:K$133)</f>
        <v>726166682.507177</v>
      </c>
      <c r="L155" s="515">
        <f>SUMIF($B$4:$B$133,$A155,L$4:L$133)</f>
        <v>39053279.6666667</v>
      </c>
      <c r="M155" s="515">
        <f>SUMIF($B$4:$B$133,$A155,M$4:M$133)</f>
        <v>39053279.6666667</v>
      </c>
      <c r="N155" s="515">
        <f>SUMIF($B$4:$B$133,$A155,N$4:N$133)</f>
        <v>67486908.6926407</v>
      </c>
      <c r="O155" s="515">
        <f>SUMIF($B$4:$B$133,$A155,O$4:O$133)</f>
        <v>69405000.7979039</v>
      </c>
      <c r="P155" s="515">
        <f>SUMIF($B$4:$B$133,$A155,P$4:P$133)</f>
        <v>69405000.7979039</v>
      </c>
      <c r="Q155" s="515">
        <f>SUMIF($B$4:$B$133,$A155,Q$4:Q$133)</f>
        <v>69405000.7979039</v>
      </c>
      <c r="R155" s="515">
        <f>SUMIF($B$4:$B$133,$A155,R$4:R$133)</f>
        <v>69405000.7979039</v>
      </c>
      <c r="S155" s="515">
        <f>SUMIF($B$4:$B$133,$A155,S$4:S$133)</f>
        <v>69405000.7979039</v>
      </c>
      <c r="T155" s="515">
        <f>SUMIF($B$4:$B$133,$A155,T$4:T$133)</f>
        <v>69405000.7979039</v>
      </c>
      <c r="U155" s="515">
        <f>SUMIF($B$4:$B$133,$A155,U$4:U$133)</f>
        <v>60833572.2264753</v>
      </c>
      <c r="V155" s="515">
        <f>SUMIF($B$4:$B$133,$A155,V$4:V$133)</f>
        <v>60833572.2264753</v>
      </c>
      <c r="W155" s="515">
        <f>SUMIF($B$4:$B$133,$A155,W$4:W$133)</f>
        <v>60833572.2264753</v>
      </c>
      <c r="X155" s="515">
        <f>SUMIF($B$4:$B$133,$A155,X$4:X$133)</f>
        <v>744524189.492823</v>
      </c>
      <c r="Y155" s="515">
        <f>SUMIF($B$4:$B$133,$A155,Y$4:Y$133)</f>
        <v>60833572.2264753</v>
      </c>
      <c r="Z155" s="515">
        <f>SUMIF($B$4:$B$133,$A155,Z$4:Z$133)</f>
        <v>60833572.2264753</v>
      </c>
      <c r="AA155" s="515">
        <f>SUMIF($B$4:$B$133,$A155,AA$4:AA$133)</f>
        <v>60833572.2264753</v>
      </c>
      <c r="AB155" s="515">
        <f>SUMIF($B$4:$B$133,$A155,AB$4:AB$133)</f>
        <v>60833572.2264753</v>
      </c>
      <c r="AC155" s="515">
        <f>SUMIF($B$4:$B$133,$A155,AC$4:AC$133)</f>
        <v>60833572.2264753</v>
      </c>
      <c r="AD155" s="515">
        <f>SUMIF($B$4:$B$133,$A155,AD$4:AD$133)</f>
        <v>60833572.2264753</v>
      </c>
      <c r="AE155" s="515">
        <f>SUMIF($B$4:$B$133,$A155,AE$4:AE$133)</f>
        <v>60833572.2264753</v>
      </c>
      <c r="AF155" s="515">
        <f>SUMIF($B$4:$B$133,$A155,AF$4:AF$133)</f>
        <v>60833572.2264753</v>
      </c>
      <c r="AG155" s="515">
        <f>SUMIF($B$4:$B$133,$A155,AG$4:AG$133)</f>
        <v>60833572.2264753</v>
      </c>
      <c r="AH155" s="515">
        <f>SUMIF($B$4:$B$133,$A155,AH$4:AH$133)</f>
        <v>60833572.2264753</v>
      </c>
      <c r="AI155" s="515">
        <f>SUMIF($B$4:$B$133,$A155,AI$4:AI$133)</f>
        <v>58915480.1212121</v>
      </c>
      <c r="AJ155" s="515">
        <f>SUMIF($B$4:$B$133,$A155,AJ$4:AJ$133)</f>
        <v>58915480.1212121</v>
      </c>
      <c r="AK155" s="515">
        <f>SUMIF($B$4:$B$133,$A155,AK$4:AK$133)</f>
        <v>726166682.507177</v>
      </c>
      <c r="AL155" s="515">
        <f>SUMIF($B$4:$B$133,$A155,AL$4:AL$133)</f>
        <v>1470690872</v>
      </c>
    </row>
    <row r="156">
      <c r="A156" s="513" t="inlineStr">
        <is>
          <t>A3.2</t>
        </is>
      </c>
      <c r="B156" s="513" t="inlineStr">
        <is>
          <t>OE3</t>
        </is>
      </c>
      <c r="C156" s="514" t="inlineStr">
        <is>
          <t>Poner en uso el tablero con los consejos</t>
        </is>
      </c>
      <c r="D156" s="513" t="n">
        <v>4</v>
      </c>
      <c r="E156" s="513" t="n">
        <v>12</v>
      </c>
      <c r="F156" s="513" t="n">
        <v>15</v>
      </c>
      <c r="G156" s="513" t="n"/>
      <c r="H156" s="513" t="n"/>
      <c r="I156" s="513" t="n"/>
      <c r="J156" s="515">
        <f>SUMIF($B$4:$B$133,$A156,J$4:J$133)</f>
        <v>14876068.3760684</v>
      </c>
      <c r="K156" s="515">
        <f>SUMIF($B$4:$B$133,$A156,K$4:K$133)</f>
        <v>159623931.623932</v>
      </c>
      <c r="L156" s="515">
        <f>SUMIF($B$4:$B$133,$A156,L$4:L$133)</f>
        <v>0</v>
      </c>
      <c r="M156" s="515">
        <f>SUMIF($B$4:$B$133,$A156,M$4:M$133)</f>
        <v>0</v>
      </c>
      <c r="N156" s="515">
        <f>SUMIF($B$4:$B$133,$A156,N$4:N$133)</f>
        <v>0</v>
      </c>
      <c r="O156" s="515">
        <f>SUMIF($B$4:$B$133,$A156,O$4:O$133)</f>
        <v>0</v>
      </c>
      <c r="P156" s="515">
        <f>SUMIF($B$4:$B$133,$A156,P$4:P$133)</f>
        <v>0</v>
      </c>
      <c r="Q156" s="515">
        <f>SUMIF($B$4:$B$133,$A156,Q$4:Q$133)</f>
        <v>0</v>
      </c>
      <c r="R156" s="515">
        <f>SUMIF($B$4:$B$133,$A156,R$4:R$133)</f>
        <v>0</v>
      </c>
      <c r="S156" s="515">
        <f>SUMIF($B$4:$B$133,$A156,S$4:S$133)</f>
        <v>0</v>
      </c>
      <c r="T156" s="515">
        <f>SUMIF($B$4:$B$133,$A156,T$4:T$133)</f>
        <v>0</v>
      </c>
      <c r="U156" s="515">
        <f>SUMIF($B$4:$B$133,$A156,U$4:U$133)</f>
        <v>0</v>
      </c>
      <c r="V156" s="515">
        <f>SUMIF($B$4:$B$133,$A156,V$4:V$133)</f>
        <v>0</v>
      </c>
      <c r="W156" s="515">
        <f>SUMIF($B$4:$B$133,$A156,W$4:W$133)</f>
        <v>14876068.3760684</v>
      </c>
      <c r="X156" s="515">
        <f>SUMIF($B$4:$B$133,$A156,X$4:X$133)</f>
        <v>14876068.3760684</v>
      </c>
      <c r="Y156" s="515">
        <f>SUMIF($B$4:$B$133,$A156,Y$4:Y$133)</f>
        <v>14876068.3760684</v>
      </c>
      <c r="Z156" s="515">
        <f>SUMIF($B$4:$B$133,$A156,Z$4:Z$133)</f>
        <v>14876068.3760684</v>
      </c>
      <c r="AA156" s="515">
        <f>SUMIF($B$4:$B$133,$A156,AA$4:AA$133)</f>
        <v>14876068.3760684</v>
      </c>
      <c r="AB156" s="515">
        <f>SUMIF($B$4:$B$133,$A156,AB$4:AB$133)</f>
        <v>14876068.3760684</v>
      </c>
      <c r="AC156" s="515">
        <f>SUMIF($B$4:$B$133,$A156,AC$4:AC$133)</f>
        <v>14876068.3760684</v>
      </c>
      <c r="AD156" s="515">
        <f>SUMIF($B$4:$B$133,$A156,AD$4:AD$133)</f>
        <v>14876068.3760684</v>
      </c>
      <c r="AE156" s="515">
        <f>SUMIF($B$4:$B$133,$A156,AE$4:AE$133)</f>
        <v>14876068.3760684</v>
      </c>
      <c r="AF156" s="515">
        <f>SUMIF($B$4:$B$133,$A156,AF$4:AF$133)</f>
        <v>14876068.3760684</v>
      </c>
      <c r="AG156" s="515">
        <f>SUMIF($B$4:$B$133,$A156,AG$4:AG$133)</f>
        <v>10153846.1538462</v>
      </c>
      <c r="AH156" s="515">
        <f>SUMIF($B$4:$B$133,$A156,AH$4:AH$133)</f>
        <v>10153846.1538462</v>
      </c>
      <c r="AI156" s="515">
        <f>SUMIF($B$4:$B$133,$A156,AI$4:AI$133)</f>
        <v>10153846.1538462</v>
      </c>
      <c r="AJ156" s="515">
        <f>SUMIF($B$4:$B$133,$A156,AJ$4:AJ$133)</f>
        <v>10153846.1538462</v>
      </c>
      <c r="AK156" s="515">
        <f>SUMIF($B$4:$B$133,$A156,AK$4:AK$133)</f>
        <v>159623931.623932</v>
      </c>
      <c r="AL156" s="515">
        <f>SUMIF($B$4:$B$133,$A156,AL$4:AL$133)</f>
        <v>174500000</v>
      </c>
    </row>
    <row r="157">
      <c r="A157" s="513" t="inlineStr">
        <is>
          <t>A3.3</t>
        </is>
      </c>
      <c r="B157" s="513" t="inlineStr">
        <is>
          <t>OE3</t>
        </is>
      </c>
      <c r="C157" s="514" t="inlineStr">
        <is>
          <t>Formar custodios y firmar los convenios por tramo</t>
        </is>
      </c>
      <c r="D157" s="513" t="n">
        <v>4</v>
      </c>
      <c r="E157" s="513" t="n">
        <v>17</v>
      </c>
      <c r="F157" s="513" t="n">
        <v>20</v>
      </c>
      <c r="G157" s="513" t="n"/>
      <c r="H157" s="513" t="n"/>
      <c r="I157" s="513" t="n"/>
      <c r="J157" s="515">
        <f>SUMIF($B$4:$B$133,$A157,J$4:J$133)</f>
        <v>0</v>
      </c>
      <c r="K157" s="515">
        <f>SUMIF($B$4:$B$133,$A157,K$4:K$133)</f>
        <v>150000000</v>
      </c>
      <c r="L157" s="515">
        <f>SUMIF($B$4:$B$133,$A157,L$4:L$133)</f>
        <v>0</v>
      </c>
      <c r="M157" s="515">
        <f>SUMIF($B$4:$B$133,$A157,M$4:M$133)</f>
        <v>0</v>
      </c>
      <c r="N157" s="515">
        <f>SUMIF($B$4:$B$133,$A157,N$4:N$133)</f>
        <v>0</v>
      </c>
      <c r="O157" s="515">
        <f>SUMIF($B$4:$B$133,$A157,O$4:O$133)</f>
        <v>0</v>
      </c>
      <c r="P157" s="515">
        <f>SUMIF($B$4:$B$133,$A157,P$4:P$133)</f>
        <v>0</v>
      </c>
      <c r="Q157" s="515">
        <f>SUMIF($B$4:$B$133,$A157,Q$4:Q$133)</f>
        <v>0</v>
      </c>
      <c r="R157" s="515">
        <f>SUMIF($B$4:$B$133,$A157,R$4:R$133)</f>
        <v>0</v>
      </c>
      <c r="S157" s="515">
        <f>SUMIF($B$4:$B$133,$A157,S$4:S$133)</f>
        <v>0</v>
      </c>
      <c r="T157" s="515">
        <f>SUMIF($B$4:$B$133,$A157,T$4:T$133)</f>
        <v>0</v>
      </c>
      <c r="U157" s="515">
        <f>SUMIF($B$4:$B$133,$A157,U$4:U$133)</f>
        <v>0</v>
      </c>
      <c r="V157" s="515">
        <f>SUMIF($B$4:$B$133,$A157,V$4:V$133)</f>
        <v>0</v>
      </c>
      <c r="W157" s="515">
        <f>SUMIF($B$4:$B$133,$A157,W$4:W$133)</f>
        <v>0</v>
      </c>
      <c r="X157" s="515">
        <f>SUMIF($B$4:$B$133,$A157,X$4:X$133)</f>
        <v>0</v>
      </c>
      <c r="Y157" s="515">
        <f>SUMIF($B$4:$B$133,$A157,Y$4:Y$133)</f>
        <v>0</v>
      </c>
      <c r="Z157" s="515">
        <f>SUMIF($B$4:$B$133,$A157,Z$4:Z$133)</f>
        <v>0</v>
      </c>
      <c r="AA157" s="515">
        <f>SUMIF($B$4:$B$133,$A157,AA$4:AA$133)</f>
        <v>0</v>
      </c>
      <c r="AB157" s="515">
        <f>SUMIF($B$4:$B$133,$A157,AB$4:AB$133)</f>
        <v>0</v>
      </c>
      <c r="AC157" s="515">
        <f>SUMIF($B$4:$B$133,$A157,AC$4:AC$133)</f>
        <v>37500000</v>
      </c>
      <c r="AD157" s="515">
        <f>SUMIF($B$4:$B$133,$A157,AD$4:AD$133)</f>
        <v>37500000</v>
      </c>
      <c r="AE157" s="515">
        <f>SUMIF($B$4:$B$133,$A157,AE$4:AE$133)</f>
        <v>37500000</v>
      </c>
      <c r="AF157" s="515">
        <f>SUMIF($B$4:$B$133,$A157,AF$4:AF$133)</f>
        <v>37500000</v>
      </c>
      <c r="AG157" s="515">
        <f>SUMIF($B$4:$B$133,$A157,AG$4:AG$133)</f>
        <v>0</v>
      </c>
      <c r="AH157" s="515">
        <f>SUMIF($B$4:$B$133,$A157,AH$4:AH$133)</f>
        <v>0</v>
      </c>
      <c r="AI157" s="515">
        <f>SUMIF($B$4:$B$133,$A157,AI$4:AI$133)</f>
        <v>0</v>
      </c>
      <c r="AJ157" s="515">
        <f>SUMIF($B$4:$B$133,$A157,AJ$4:AJ$133)</f>
        <v>0</v>
      </c>
      <c r="AK157" s="515">
        <f>SUMIF($B$4:$B$133,$A157,AK$4:AK$133)</f>
        <v>150000000</v>
      </c>
      <c r="AL157" s="515">
        <f>SUMIF($B$4:$B$133,$A157,AL$4:AL$133)</f>
        <v>150000000</v>
      </c>
    </row>
    <row r="158">
      <c r="A158" s="513" t="inlineStr">
        <is>
          <t>A3.4</t>
        </is>
      </c>
      <c r="B158" s="513" t="inlineStr">
        <is>
          <t>OE3</t>
        </is>
      </c>
      <c r="C158" s="514" t="inlineStr">
        <is>
          <t>Transferir, cerrar y evaluar</t>
        </is>
      </c>
      <c r="D158" s="513" t="n">
        <v>2</v>
      </c>
      <c r="E158" s="513" t="n">
        <v>23</v>
      </c>
      <c r="F158" s="513" t="n">
        <v>24</v>
      </c>
      <c r="G158" s="513" t="n"/>
      <c r="H158" s="513" t="n"/>
      <c r="I158" s="513" t="n"/>
      <c r="J158" s="515">
        <f>SUMIF($B$4:$B$133,$A158,J$4:J$133)</f>
        <v>0</v>
      </c>
      <c r="K158" s="515">
        <f>SUMIF($B$4:$B$133,$A158,K$4:K$133)</f>
        <v>39000000</v>
      </c>
      <c r="L158" s="515">
        <f>SUMIF($B$4:$B$133,$A158,L$4:L$133)</f>
        <v>0</v>
      </c>
      <c r="M158" s="515">
        <f>SUMIF($B$4:$B$133,$A158,M$4:M$133)</f>
        <v>0</v>
      </c>
      <c r="N158" s="515">
        <f>SUMIF($B$4:$B$133,$A158,N$4:N$133)</f>
        <v>0</v>
      </c>
      <c r="O158" s="515">
        <f>SUMIF($B$4:$B$133,$A158,O$4:O$133)</f>
        <v>0</v>
      </c>
      <c r="P158" s="515">
        <f>SUMIF($B$4:$B$133,$A158,P$4:P$133)</f>
        <v>0</v>
      </c>
      <c r="Q158" s="515">
        <f>SUMIF($B$4:$B$133,$A158,Q$4:Q$133)</f>
        <v>0</v>
      </c>
      <c r="R158" s="515">
        <f>SUMIF($B$4:$B$133,$A158,R$4:R$133)</f>
        <v>0</v>
      </c>
      <c r="S158" s="515">
        <f>SUMIF($B$4:$B$133,$A158,S$4:S$133)</f>
        <v>0</v>
      </c>
      <c r="T158" s="515">
        <f>SUMIF($B$4:$B$133,$A158,T$4:T$133)</f>
        <v>0</v>
      </c>
      <c r="U158" s="515">
        <f>SUMIF($B$4:$B$133,$A158,U$4:U$133)</f>
        <v>0</v>
      </c>
      <c r="V158" s="515">
        <f>SUMIF($B$4:$B$133,$A158,V$4:V$133)</f>
        <v>0</v>
      </c>
      <c r="W158" s="515">
        <f>SUMIF($B$4:$B$133,$A158,W$4:W$133)</f>
        <v>0</v>
      </c>
      <c r="X158" s="515">
        <f>SUMIF($B$4:$B$133,$A158,X$4:X$133)</f>
        <v>0</v>
      </c>
      <c r="Y158" s="515">
        <f>SUMIF($B$4:$B$133,$A158,Y$4:Y$133)</f>
        <v>0</v>
      </c>
      <c r="Z158" s="515">
        <f>SUMIF($B$4:$B$133,$A158,Z$4:Z$133)</f>
        <v>0</v>
      </c>
      <c r="AA158" s="515">
        <f>SUMIF($B$4:$B$133,$A158,AA$4:AA$133)</f>
        <v>0</v>
      </c>
      <c r="AB158" s="515">
        <f>SUMIF($B$4:$B$133,$A158,AB$4:AB$133)</f>
        <v>0</v>
      </c>
      <c r="AC158" s="515">
        <f>SUMIF($B$4:$B$133,$A158,AC$4:AC$133)</f>
        <v>0</v>
      </c>
      <c r="AD158" s="515">
        <f>SUMIF($B$4:$B$133,$A158,AD$4:AD$133)</f>
        <v>0</v>
      </c>
      <c r="AE158" s="515">
        <f>SUMIF($B$4:$B$133,$A158,AE$4:AE$133)</f>
        <v>0</v>
      </c>
      <c r="AF158" s="515">
        <f>SUMIF($B$4:$B$133,$A158,AF$4:AF$133)</f>
        <v>0</v>
      </c>
      <c r="AG158" s="515">
        <f>SUMIF($B$4:$B$133,$A158,AG$4:AG$133)</f>
        <v>0</v>
      </c>
      <c r="AH158" s="515">
        <f>SUMIF($B$4:$B$133,$A158,AH$4:AH$133)</f>
        <v>0</v>
      </c>
      <c r="AI158" s="515">
        <f>SUMIF($B$4:$B$133,$A158,AI$4:AI$133)</f>
        <v>19500000</v>
      </c>
      <c r="AJ158" s="515">
        <f>SUMIF($B$4:$B$133,$A158,AJ$4:AJ$133)</f>
        <v>19500000</v>
      </c>
      <c r="AK158" s="515">
        <f>SUMIF($B$4:$B$133,$A158,AK$4:AK$133)</f>
        <v>39000000</v>
      </c>
      <c r="AL158" s="515">
        <f>SUMIF($B$4:$B$133,$A158,AL$4:AL$133)</f>
        <v>39000000</v>
      </c>
    </row>
    <row r="159">
      <c r="A159" s="513" t="inlineStr">
        <is>
          <t>A3.5</t>
        </is>
      </c>
      <c r="B159" s="513" t="inlineStr">
        <is>
          <t>OE3</t>
        </is>
      </c>
      <c r="C159" s="514" t="inlineStr">
        <is>
          <t>Adoptar el protocolo de evaluación previa de demolición y transferir el laboratorio</t>
        </is>
      </c>
      <c r="D159" s="513" t="n">
        <v>4</v>
      </c>
      <c r="E159" s="513" t="n">
        <v>21</v>
      </c>
      <c r="F159" s="513" t="n">
        <v>24</v>
      </c>
      <c r="G159" s="513" t="n"/>
      <c r="H159" s="513" t="n"/>
      <c r="I159" s="513" t="n"/>
      <c r="J159" s="515">
        <f>SUMIF($B$4:$B$133,$A159,J$4:J$133)</f>
        <v>0</v>
      </c>
      <c r="K159" s="515">
        <f>SUMIF($B$4:$B$133,$A159,K$4:K$133)</f>
        <v>58000000</v>
      </c>
      <c r="L159" s="515">
        <f>SUMIF($B$4:$B$133,$A159,L$4:L$133)</f>
        <v>0</v>
      </c>
      <c r="M159" s="515">
        <f>SUMIF($B$4:$B$133,$A159,M$4:M$133)</f>
        <v>0</v>
      </c>
      <c r="N159" s="515">
        <f>SUMIF($B$4:$B$133,$A159,N$4:N$133)</f>
        <v>0</v>
      </c>
      <c r="O159" s="515">
        <f>SUMIF($B$4:$B$133,$A159,O$4:O$133)</f>
        <v>0</v>
      </c>
      <c r="P159" s="515">
        <f>SUMIF($B$4:$B$133,$A159,P$4:P$133)</f>
        <v>0</v>
      </c>
      <c r="Q159" s="515">
        <f>SUMIF($B$4:$B$133,$A159,Q$4:Q$133)</f>
        <v>0</v>
      </c>
      <c r="R159" s="515">
        <f>SUMIF($B$4:$B$133,$A159,R$4:R$133)</f>
        <v>0</v>
      </c>
      <c r="S159" s="515">
        <f>SUMIF($B$4:$B$133,$A159,S$4:S$133)</f>
        <v>0</v>
      </c>
      <c r="T159" s="515">
        <f>SUMIF($B$4:$B$133,$A159,T$4:T$133)</f>
        <v>0</v>
      </c>
      <c r="U159" s="515">
        <f>SUMIF($B$4:$B$133,$A159,U$4:U$133)</f>
        <v>0</v>
      </c>
      <c r="V159" s="515">
        <f>SUMIF($B$4:$B$133,$A159,V$4:V$133)</f>
        <v>0</v>
      </c>
      <c r="W159" s="515">
        <f>SUMIF($B$4:$B$133,$A159,W$4:W$133)</f>
        <v>0</v>
      </c>
      <c r="X159" s="515">
        <f>SUMIF($B$4:$B$133,$A159,X$4:X$133)</f>
        <v>0</v>
      </c>
      <c r="Y159" s="515">
        <f>SUMIF($B$4:$B$133,$A159,Y$4:Y$133)</f>
        <v>0</v>
      </c>
      <c r="Z159" s="515">
        <f>SUMIF($B$4:$B$133,$A159,Z$4:Z$133)</f>
        <v>0</v>
      </c>
      <c r="AA159" s="515">
        <f>SUMIF($B$4:$B$133,$A159,AA$4:AA$133)</f>
        <v>0</v>
      </c>
      <c r="AB159" s="515">
        <f>SUMIF($B$4:$B$133,$A159,AB$4:AB$133)</f>
        <v>0</v>
      </c>
      <c r="AC159" s="515">
        <f>SUMIF($B$4:$B$133,$A159,AC$4:AC$133)</f>
        <v>0</v>
      </c>
      <c r="AD159" s="515">
        <f>SUMIF($B$4:$B$133,$A159,AD$4:AD$133)</f>
        <v>0</v>
      </c>
      <c r="AE159" s="515">
        <f>SUMIF($B$4:$B$133,$A159,AE$4:AE$133)</f>
        <v>0</v>
      </c>
      <c r="AF159" s="515">
        <f>SUMIF($B$4:$B$133,$A159,AF$4:AF$133)</f>
        <v>0</v>
      </c>
      <c r="AG159" s="515">
        <f>SUMIF($B$4:$B$133,$A159,AG$4:AG$133)</f>
        <v>14500000</v>
      </c>
      <c r="AH159" s="515">
        <f>SUMIF($B$4:$B$133,$A159,AH$4:AH$133)</f>
        <v>14500000</v>
      </c>
      <c r="AI159" s="515">
        <f>SUMIF($B$4:$B$133,$A159,AI$4:AI$133)</f>
        <v>14500000</v>
      </c>
      <c r="AJ159" s="515">
        <f>SUMIF($B$4:$B$133,$A159,AJ$4:AJ$133)</f>
        <v>14500000</v>
      </c>
      <c r="AK159" s="515">
        <f>SUMIF($B$4:$B$133,$A159,AK$4:AK$133)</f>
        <v>58000000</v>
      </c>
      <c r="AL159" s="515">
        <f>SUMIF($B$4:$B$133,$A159,AL$4:AL$133)</f>
        <v>58000000</v>
      </c>
    </row>
    <row r="160">
      <c r="A160" s="513" t="inlineStr">
        <is>
          <t>A3.6</t>
        </is>
      </c>
      <c r="B160" s="513" t="inlineStr">
        <is>
          <t>OE3</t>
        </is>
      </c>
      <c r="C160" s="514" t="inlineStr">
        <is>
          <t>Administración y apoyo a la supervisión (objetivo específico 3)</t>
        </is>
      </c>
      <c r="D160" s="513" t="n">
        <v>24</v>
      </c>
      <c r="E160" s="513" t="n">
        <v>1</v>
      </c>
      <c r="F160" s="513" t="n">
        <v>24</v>
      </c>
      <c r="G160" s="513" t="n"/>
      <c r="H160" s="513" t="n"/>
      <c r="I160" s="513" t="n"/>
      <c r="J160" s="515">
        <f>SUMIF($B$4:$B$133,$A160,J$4:J$133)</f>
        <v>0</v>
      </c>
      <c r="K160" s="515">
        <f>SUMIF($B$4:$B$133,$A160,K$4:K$133)</f>
        <v>0</v>
      </c>
      <c r="L160" s="515">
        <f>SUMIF($B$4:$B$133,$A160,L$4:L$133)</f>
        <v>0</v>
      </c>
      <c r="M160" s="515">
        <f>SUMIF($B$4:$B$133,$A160,M$4:M$133)</f>
        <v>0</v>
      </c>
      <c r="N160" s="515">
        <f>SUMIF($B$4:$B$133,$A160,N$4:N$133)</f>
        <v>0</v>
      </c>
      <c r="O160" s="515">
        <f>SUMIF($B$4:$B$133,$A160,O$4:O$133)</f>
        <v>0</v>
      </c>
      <c r="P160" s="515">
        <f>SUMIF($B$4:$B$133,$A160,P$4:P$133)</f>
        <v>0</v>
      </c>
      <c r="Q160" s="515">
        <f>SUMIF($B$4:$B$133,$A160,Q$4:Q$133)</f>
        <v>0</v>
      </c>
      <c r="R160" s="515">
        <f>SUMIF($B$4:$B$133,$A160,R$4:R$133)</f>
        <v>0</v>
      </c>
      <c r="S160" s="515">
        <f>SUMIF($B$4:$B$133,$A160,S$4:S$133)</f>
        <v>0</v>
      </c>
      <c r="T160" s="515">
        <f>SUMIF($B$4:$B$133,$A160,T$4:T$133)</f>
        <v>0</v>
      </c>
      <c r="U160" s="515">
        <f>SUMIF($B$4:$B$133,$A160,U$4:U$133)</f>
        <v>0</v>
      </c>
      <c r="V160" s="515">
        <f>SUMIF($B$4:$B$133,$A160,V$4:V$133)</f>
        <v>0</v>
      </c>
      <c r="W160" s="515">
        <f>SUMIF($B$4:$B$133,$A160,W$4:W$133)</f>
        <v>0</v>
      </c>
      <c r="X160" s="515">
        <f>SUMIF($B$4:$B$133,$A160,X$4:X$133)</f>
        <v>0</v>
      </c>
      <c r="Y160" s="515">
        <f>SUMIF($B$4:$B$133,$A160,Y$4:Y$133)</f>
        <v>0</v>
      </c>
      <c r="Z160" s="515">
        <f>SUMIF($B$4:$B$133,$A160,Z$4:Z$133)</f>
        <v>0</v>
      </c>
      <c r="AA160" s="515">
        <f>SUMIF($B$4:$B$133,$A160,AA$4:AA$133)</f>
        <v>0</v>
      </c>
      <c r="AB160" s="515">
        <f>SUMIF($B$4:$B$133,$A160,AB$4:AB$133)</f>
        <v>0</v>
      </c>
      <c r="AC160" s="515">
        <f>SUMIF($B$4:$B$133,$A160,AC$4:AC$133)</f>
        <v>0</v>
      </c>
      <c r="AD160" s="515">
        <f>SUMIF($B$4:$B$133,$A160,AD$4:AD$133)</f>
        <v>0</v>
      </c>
      <c r="AE160" s="515">
        <f>SUMIF($B$4:$B$133,$A160,AE$4:AE$133)</f>
        <v>0</v>
      </c>
      <c r="AF160" s="515">
        <f>SUMIF($B$4:$B$133,$A160,AF$4:AF$133)</f>
        <v>0</v>
      </c>
      <c r="AG160" s="515">
        <f>SUMIF($B$4:$B$133,$A160,AG$4:AG$133)</f>
        <v>0</v>
      </c>
      <c r="AH160" s="515">
        <f>SUMIF($B$4:$B$133,$A160,AH$4:AH$133)</f>
        <v>0</v>
      </c>
      <c r="AI160" s="515">
        <f>SUMIF($B$4:$B$133,$A160,AI$4:AI$133)</f>
        <v>0</v>
      </c>
      <c r="AJ160" s="515">
        <f>SUMIF($B$4:$B$133,$A160,AJ$4:AJ$133)</f>
        <v>0</v>
      </c>
      <c r="AK160" s="515">
        <f>SUMIF($B$4:$B$133,$A160,AK$4:AK$133)</f>
        <v>0</v>
      </c>
      <c r="AL160" s="515">
        <f>SUMIF($B$4:$B$133,$A160,AL$4:AL$133)</f>
        <v>0</v>
      </c>
    </row>
    <row r="161">
      <c r="A161" s="513" t="inlineStr">
        <is>
          <t>(sin actividad asignada)</t>
        </is>
      </c>
      <c r="B161" s="513" t="n"/>
      <c r="C161" s="513" t="n"/>
      <c r="D161" s="513" t="n"/>
      <c r="E161" s="513" t="n"/>
      <c r="F161" s="513" t="n"/>
      <c r="G161" s="513" t="n"/>
      <c r="H161" s="513" t="n"/>
      <c r="I161" s="513" t="n"/>
      <c r="J161" s="515">
        <f>J134-SUM(J139:J160)</f>
        <v>0</v>
      </c>
      <c r="K161" s="515">
        <f>K134-SUM(K139:K160)</f>
        <v>0</v>
      </c>
      <c r="L161" s="515">
        <f>L134-SUM(L139:L160)</f>
        <v>0</v>
      </c>
      <c r="M161" s="515">
        <f>M134-SUM(M139:M160)</f>
        <v>0</v>
      </c>
      <c r="N161" s="515">
        <f>N134-SUM(N139:N160)</f>
        <v>0</v>
      </c>
      <c r="O161" s="515">
        <f>O134-SUM(O139:O160)</f>
        <v>0</v>
      </c>
      <c r="P161" s="515">
        <f>P134-SUM(P139:P160)</f>
        <v>0</v>
      </c>
      <c r="Q161" s="515">
        <f>Q134-SUM(Q139:Q160)</f>
        <v>0</v>
      </c>
      <c r="R161" s="515">
        <f>R134-SUM(R139:R160)</f>
        <v>0</v>
      </c>
      <c r="S161" s="515">
        <f>S134-SUM(S139:S160)</f>
        <v>0</v>
      </c>
      <c r="T161" s="515">
        <f>T134-SUM(T139:T160)</f>
        <v>0</v>
      </c>
      <c r="U161" s="515">
        <f>U134-SUM(U139:U160)</f>
        <v>0</v>
      </c>
      <c r="V161" s="515">
        <f>V134-SUM(V139:V160)</f>
        <v>0</v>
      </c>
      <c r="W161" s="515">
        <f>W134-SUM(W139:W160)</f>
        <v>0</v>
      </c>
      <c r="X161" s="515">
        <f>X134-SUM(X139:X160)</f>
        <v>0</v>
      </c>
      <c r="Y161" s="515">
        <f>Y134-SUM(Y139:Y160)</f>
        <v>0</v>
      </c>
      <c r="Z161" s="515">
        <f>Z134-SUM(Z139:Z160)</f>
        <v>0</v>
      </c>
      <c r="AA161" s="515">
        <f>AA134-SUM(AA139:AA160)</f>
        <v>0</v>
      </c>
      <c r="AB161" s="515">
        <f>AB134-SUM(AB139:AB160)</f>
        <v>0</v>
      </c>
      <c r="AC161" s="515">
        <f>AC134-SUM(AC139:AC160)</f>
        <v>0</v>
      </c>
      <c r="AD161" s="515">
        <f>AD134-SUM(AD139:AD160)</f>
        <v>0</v>
      </c>
      <c r="AE161" s="515">
        <f>AE134-SUM(AE139:AE160)</f>
        <v>0</v>
      </c>
      <c r="AF161" s="515">
        <f>AF134-SUM(AF139:AF160)</f>
        <v>0</v>
      </c>
      <c r="AG161" s="515">
        <f>AG134-SUM(AG139:AG160)</f>
        <v>0</v>
      </c>
      <c r="AH161" s="515">
        <f>AH134-SUM(AH139:AH160)</f>
        <v>0</v>
      </c>
      <c r="AI161" s="515">
        <f>AI134-SUM(AI139:AI160)</f>
        <v>0</v>
      </c>
      <c r="AJ161" s="515">
        <f>AJ134-SUM(AJ139:AJ160)</f>
        <v>0</v>
      </c>
      <c r="AK161" s="515">
        <f>AK134-SUM(AK139:AK160)</f>
        <v>0</v>
      </c>
      <c r="AL161" s="515">
        <f>AL134-SUM(AL139:AL160)</f>
        <v>0</v>
      </c>
      <c r="AM161" s="513" t="n"/>
    </row>
    <row r="162">
      <c r="A162" s="524" t="inlineStr">
        <is>
          <t>TOTAL (debe igualar el total del detalle)</t>
        </is>
      </c>
      <c r="B162" s="524" t="n"/>
      <c r="C162" s="524" t="n"/>
      <c r="D162" s="524" t="n"/>
      <c r="E162" s="524" t="n"/>
      <c r="F162" s="524" t="n"/>
      <c r="G162" s="524" t="n"/>
      <c r="H162" s="524" t="n"/>
      <c r="I162" s="524" t="n"/>
      <c r="J162" s="525">
        <f>SUM(J139:J161)</f>
        <v>8430602494.05203</v>
      </c>
      <c r="K162" s="525">
        <f>SUM(K139:K161)</f>
        <v>7342802720.94797</v>
      </c>
      <c r="L162" s="525">
        <f>SUM(L139:L161)</f>
        <v>253313118.083333</v>
      </c>
      <c r="M162" s="525">
        <f>SUM(M139:M161)</f>
        <v>322258736.444335</v>
      </c>
      <c r="N162" s="525">
        <f>SUM(N139:N161)</f>
        <v>383706327.591521</v>
      </c>
      <c r="O162" s="525">
        <f>SUM(O139:O161)</f>
        <v>1216213477.36345</v>
      </c>
      <c r="P162" s="525">
        <f>SUM(P139:P161)</f>
        <v>1876218179.78012</v>
      </c>
      <c r="Q162" s="525">
        <f>SUM(Q139:Q161)</f>
        <v>1203512086.44678</v>
      </c>
      <c r="R162" s="525">
        <f>SUM(R139:R161)</f>
        <v>546725528.780117</v>
      </c>
      <c r="S162" s="525">
        <f>SUM(S139:S161)</f>
        <v>522725528.780117</v>
      </c>
      <c r="T162" s="525">
        <f>SUM(T139:T161)</f>
        <v>522725528.780117</v>
      </c>
      <c r="U162" s="525">
        <f>SUM(U139:U161)</f>
        <v>530820766.875355</v>
      </c>
      <c r="V162" s="525">
        <f>SUM(V139:V161)</f>
        <v>529328573.375355</v>
      </c>
      <c r="W162" s="525">
        <f>SUM(W139:W161)</f>
        <v>523054641.751424</v>
      </c>
      <c r="X162" s="525">
        <f>SUM(X139:X161)</f>
        <v>8430602494.05203</v>
      </c>
      <c r="Y162" s="525">
        <f>SUM(Y139:Y161)</f>
        <v>1395334583.08476</v>
      </c>
      <c r="Z162" s="525">
        <f>SUM(Z139:Z161)</f>
        <v>478676389.630212</v>
      </c>
      <c r="AA162" s="525">
        <f>SUM(AA139:AA161)</f>
        <v>478676389.630212</v>
      </c>
      <c r="AB162" s="525">
        <f>SUM(AB139:AB161)</f>
        <v>478676389.630212</v>
      </c>
      <c r="AC162" s="525">
        <f>SUM(AC139:AC161)</f>
        <v>516176389.630212</v>
      </c>
      <c r="AD162" s="525">
        <f>SUM(AD139:AD161)</f>
        <v>1202823845.63021</v>
      </c>
      <c r="AE162" s="525">
        <f>SUM(AE139:AE161)</f>
        <v>556184586.830212</v>
      </c>
      <c r="AF162" s="525">
        <f>SUM(AF139:AF161)</f>
        <v>491445086.830212</v>
      </c>
      <c r="AG162" s="525">
        <f>SUM(AG139:AG161)</f>
        <v>446205992.941323</v>
      </c>
      <c r="AH162" s="525">
        <f>SUM(AH139:AH161)</f>
        <v>446205992.941323</v>
      </c>
      <c r="AI162" s="525">
        <f>SUM(AI139:AI161)</f>
        <v>428385400.83606</v>
      </c>
      <c r="AJ162" s="525">
        <f>SUM(AJ139:AJ161)</f>
        <v>424011673.333029</v>
      </c>
      <c r="AK162" s="525">
        <f>SUM(AK139:AK161)</f>
        <v>7342802720.94797</v>
      </c>
      <c r="AL162" s="525">
        <f>SUM(AL139:AL161)</f>
        <v>15773405215</v>
      </c>
      <c r="AM162" s="524" t="str">
        <f>IF(ABS(AL162-AL134)&lt;1,"OK","ERROR")</f>
        <v>OK</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C2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style="336" min="1" max="1"/>
    <col width="46" customWidth="1" style="336" min="2" max="2"/>
    <col width="12.5" customWidth="1" style="336" min="3" max="3"/>
    <col width="12.5" customWidth="1" style="336" min="4" max="4"/>
    <col width="12.5" customWidth="1" style="336" min="5" max="5"/>
    <col width="12.5" customWidth="1" style="336" min="6" max="6"/>
    <col width="12.5" customWidth="1" style="336" min="7" max="7"/>
    <col width="12.5" customWidth="1" style="336" min="8" max="8"/>
    <col width="12.5" customWidth="1" style="336" min="9" max="9"/>
    <col width="12.5" customWidth="1" style="336" min="10" max="10"/>
    <col width="12.5" customWidth="1" style="336" min="11" max="11"/>
    <col width="12.5" customWidth="1" style="336" min="12" max="12"/>
    <col width="12.5" customWidth="1" style="336" min="13" max="13"/>
    <col width="12.5" customWidth="1" style="336" min="14" max="14"/>
    <col width="12.5" customWidth="1" style="336" min="15" max="15"/>
    <col width="12.5" customWidth="1" style="336" min="16" max="16"/>
    <col width="12.5" customWidth="1" style="336" min="17" max="17"/>
    <col width="12.5" customWidth="1" style="336" min="18" max="18"/>
    <col width="12.5" customWidth="1" style="336" min="19" max="19"/>
    <col width="12.5" customWidth="1" style="336" min="20" max="20"/>
    <col width="12.5" customWidth="1" style="336" min="21" max="21"/>
    <col width="12.5" customWidth="1" style="336" min="22" max="22"/>
    <col width="12.5" customWidth="1" style="336" min="23" max="23"/>
    <col width="12.5" customWidth="1" style="336" min="24" max="24"/>
    <col width="12.5" customWidth="1" style="336" min="25" max="25"/>
    <col width="12.5" customWidth="1" style="336" min="26" max="26"/>
    <col width="12.5" customWidth="1" style="336" min="27" max="27"/>
    <col width="12.5" customWidth="1" style="336" min="28" max="28"/>
    <col width="12.5" customWidth="1" style="336" min="29" max="29"/>
    <col width="12.5" customWidth="1" style="336" min="30" max="30"/>
    <col width="12.5" customWidth="1" style="336" min="31" max="31"/>
    <col width="12.5" customWidth="1" style="336" min="32" max="32"/>
    <col width="12.5" customWidth="1" style="336" min="33" max="33"/>
    <col width="12.5" customWidth="1" style="336" min="34" max="34"/>
    <col width="12.5" customWidth="1" style="336" min="35" max="35"/>
    <col width="12.5" customWidth="1" style="336" min="36" max="36"/>
    <col width="12.5" customWidth="1" style="336" min="37" max="37"/>
    <col width="12.5" customWidth="1" style="336" min="38" max="38"/>
    <col width="12.5" customWidth="1" style="336" min="39" max="39"/>
    <col width="12.5" customWidth="1" style="336" min="40" max="40"/>
    <col width="12.5" customWidth="1" style="336" min="41" max="41"/>
    <col width="12.5" customWidth="1" style="336" min="42" max="42"/>
    <col width="12.5" customWidth="1" style="336" min="43" max="43"/>
    <col width="12.5" customWidth="1" style="336" min="44" max="44"/>
    <col width="12.5" customWidth="1" style="336" min="45" max="45"/>
    <col width="12.5" customWidth="1" style="336" min="46" max="46"/>
    <col width="12.5" customWidth="1" style="336" min="47" max="47"/>
    <col width="12.5" customWidth="1" style="336" min="48" max="48"/>
    <col width="12.5" customWidth="1" style="336" min="49" max="49"/>
    <col width="12.5" customWidth="1" style="336" min="50" max="50"/>
    <col width="12.5" customWidth="1" style="336" min="51" max="51"/>
    <col width="12.5" customWidth="1" style="336" min="52" max="52"/>
    <col width="12.5" customWidth="1" style="336" min="53" max="53"/>
    <col width="12.5" customWidth="1" style="336" min="54" max="54"/>
    <col width="12.5" customWidth="1" style="336" min="55" max="55"/>
    <col width="12.5" customWidth="1" style="336" min="56" max="56"/>
    <col width="12.5" customWidth="1" style="336" min="57" max="57"/>
    <col width="12.5" customWidth="1" style="336" min="58" max="58"/>
    <col width="12.5" customWidth="1" style="336" min="59" max="59"/>
    <col width="12.5" customWidth="1" style="336" min="60" max="60"/>
    <col width="12.5" customWidth="1" style="336" min="61" max="61"/>
    <col width="12.5" customWidth="1" style="336" min="62" max="62"/>
    <col width="12.5" customWidth="1" style="336" min="63" max="63"/>
    <col width="12.5" customWidth="1" style="336" min="64" max="64"/>
    <col width="12.5" customWidth="1" style="336" min="65" max="65"/>
    <col width="12.5" customWidth="1" style="336" min="66" max="66"/>
    <col width="12.5" customWidth="1" style="336" min="67" max="67"/>
    <col width="12.5" customWidth="1" style="336" min="68" max="68"/>
    <col width="12.5" customWidth="1" style="336" min="69" max="69"/>
    <col width="12.5" customWidth="1" style="336" min="70" max="70"/>
    <col width="12.5" customWidth="1" style="336" min="71" max="71"/>
    <col width="12.5" customWidth="1" style="336" min="72" max="72"/>
    <col width="12.5" customWidth="1" style="336" min="73" max="73"/>
    <col width="12.5" customWidth="1" style="336" min="74" max="74"/>
    <col width="12.5" customWidth="1" style="336" min="75" max="75"/>
    <col width="12.5" customWidth="1" style="336" min="76" max="76"/>
    <col width="12.5" customWidth="1" style="336" min="77" max="77"/>
    <col width="12.5" customWidth="1" style="336" min="78" max="78"/>
    <col width="12.5" customWidth="1" style="336" min="79" max="79"/>
    <col width="12.5" customWidth="1" style="336" min="80" max="80"/>
    <col width="12.5" customWidth="1" style="336" min="81" max="81"/>
    <col width="12.5" customWidth="1" style="336" min="82" max="82"/>
    <col width="12.5" customWidth="1" style="336" min="83" max="83"/>
    <col width="12.5" customWidth="1" style="336" min="84" max="84"/>
    <col width="12.5" customWidth="1" style="336" min="85" max="85"/>
    <col width="12.5" customWidth="1" style="336" min="86" max="86"/>
    <col width="12.5" customWidth="1" style="336" min="87" max="87"/>
    <col width="12.5" customWidth="1" style="336" min="88" max="88"/>
    <col width="12.5" customWidth="1" style="336" min="89" max="89"/>
    <col width="12.5" customWidth="1" style="336" min="90" max="90"/>
    <col width="12.5" customWidth="1" style="336" min="91" max="91"/>
    <col width="12.5" customWidth="1" style="336" min="92" max="92"/>
    <col width="12.5" customWidth="1" style="336" min="93" max="93"/>
    <col width="12.5" customWidth="1" style="336" min="94" max="94"/>
    <col width="12.5" customWidth="1" style="336" min="95" max="95"/>
    <col width="12.5" customWidth="1" style="336" min="96" max="96"/>
    <col width="12.5" customWidth="1" style="336" min="97" max="97"/>
    <col width="12.5" customWidth="1" style="336" min="98" max="98"/>
    <col width="12.5" customWidth="1" style="336" min="99" max="99"/>
    <col width="12.5" customWidth="1" style="336" min="100" max="100"/>
    <col width="12.5" customWidth="1" style="336" min="101" max="101"/>
    <col width="12.5" customWidth="1" style="336" min="102" max="102"/>
    <col width="12.5" customWidth="1" style="336" min="103" max="103"/>
    <col width="12.5" customWidth="1" style="336" min="104" max="104"/>
    <col width="12.5" customWidth="1" style="336" min="105" max="105"/>
    <col width="12.5" customWidth="1" style="336" min="106" max="106"/>
    <col width="12.5" customWidth="1" style="336" min="107" max="107"/>
  </cols>
  <sheetData>
    <row r="2">
      <c r="B2" s="511" t="inlineStr">
        <is>
          <t>FLUJO DE CAJA SEMANAL · semanas 1 a 104 (52 semanas por año; cada mes = 52/12 semanas) · Implementación de una red IoT híbrida Edge-Cloud y gemelo digital para la gestión anticipada del riesgo por material par</t>
        </is>
      </c>
    </row>
    <row r="3">
      <c r="B3" s="526" t="inlineStr">
        <is>
          <t>Reparto proporcional al traslape de cada semana con cada mes del flujo mensual (hoja «FC2. Flujo mensual»); el total semanal debe igualar el total mensual.</t>
        </is>
      </c>
    </row>
    <row r="4">
      <c r="B4" s="527" t="inlineStr">
        <is>
          <t>Año del proyecto</t>
        </is>
      </c>
      <c r="C4" s="527" t="n">
        <v>1</v>
      </c>
      <c r="D4" s="527" t="n">
        <v>1</v>
      </c>
      <c r="E4" s="527" t="n">
        <v>1</v>
      </c>
      <c r="F4" s="527" t="n">
        <v>1</v>
      </c>
      <c r="G4" s="527" t="n">
        <v>1</v>
      </c>
      <c r="H4" s="527" t="n">
        <v>1</v>
      </c>
      <c r="I4" s="527" t="n">
        <v>1</v>
      </c>
      <c r="J4" s="527" t="n">
        <v>1</v>
      </c>
      <c r="K4" s="527" t="n">
        <v>1</v>
      </c>
      <c r="L4" s="527" t="n">
        <v>1</v>
      </c>
      <c r="M4" s="527" t="n">
        <v>1</v>
      </c>
      <c r="N4" s="527" t="n">
        <v>1</v>
      </c>
      <c r="O4" s="527" t="n">
        <v>1</v>
      </c>
      <c r="P4" s="527" t="n">
        <v>1</v>
      </c>
      <c r="Q4" s="527" t="n">
        <v>1</v>
      </c>
      <c r="R4" s="527" t="n">
        <v>1</v>
      </c>
      <c r="S4" s="527" t="n">
        <v>1</v>
      </c>
      <c r="T4" s="527" t="n">
        <v>1</v>
      </c>
      <c r="U4" s="527" t="n">
        <v>1</v>
      </c>
      <c r="V4" s="527" t="n">
        <v>1</v>
      </c>
      <c r="W4" s="527" t="n">
        <v>1</v>
      </c>
      <c r="X4" s="527" t="n">
        <v>1</v>
      </c>
      <c r="Y4" s="527" t="n">
        <v>1</v>
      </c>
      <c r="Z4" s="527" t="n">
        <v>1</v>
      </c>
      <c r="AA4" s="527" t="n">
        <v>1</v>
      </c>
      <c r="AB4" s="527" t="n">
        <v>1</v>
      </c>
      <c r="AC4" s="527" t="n">
        <v>1</v>
      </c>
      <c r="AD4" s="527" t="n">
        <v>1</v>
      </c>
      <c r="AE4" s="527" t="n">
        <v>1</v>
      </c>
      <c r="AF4" s="527" t="n">
        <v>1</v>
      </c>
      <c r="AG4" s="527" t="n">
        <v>1</v>
      </c>
      <c r="AH4" s="527" t="n">
        <v>1</v>
      </c>
      <c r="AI4" s="527" t="n">
        <v>1</v>
      </c>
      <c r="AJ4" s="527" t="n">
        <v>1</v>
      </c>
      <c r="AK4" s="527" t="n">
        <v>1</v>
      </c>
      <c r="AL4" s="527" t="n">
        <v>1</v>
      </c>
      <c r="AM4" s="527" t="n">
        <v>1</v>
      </c>
      <c r="AN4" s="527" t="n">
        <v>1</v>
      </c>
      <c r="AO4" s="527" t="n">
        <v>1</v>
      </c>
      <c r="AP4" s="527" t="n">
        <v>1</v>
      </c>
      <c r="AQ4" s="527" t="n">
        <v>1</v>
      </c>
      <c r="AR4" s="527" t="n">
        <v>1</v>
      </c>
      <c r="AS4" s="527" t="n">
        <v>1</v>
      </c>
      <c r="AT4" s="527" t="n">
        <v>1</v>
      </c>
      <c r="AU4" s="527" t="n">
        <v>1</v>
      </c>
      <c r="AV4" s="527" t="n">
        <v>1</v>
      </c>
      <c r="AW4" s="527" t="n">
        <v>1</v>
      </c>
      <c r="AX4" s="527" t="n">
        <v>1</v>
      </c>
      <c r="AY4" s="527" t="n">
        <v>1</v>
      </c>
      <c r="AZ4" s="527" t="n">
        <v>1</v>
      </c>
      <c r="BA4" s="527" t="n">
        <v>1</v>
      </c>
      <c r="BB4" s="527" t="n">
        <v>1</v>
      </c>
      <c r="BC4" s="527" t="n">
        <v>2</v>
      </c>
      <c r="BD4" s="527" t="n">
        <v>2</v>
      </c>
      <c r="BE4" s="527" t="n">
        <v>2</v>
      </c>
      <c r="BF4" s="527" t="n">
        <v>2</v>
      </c>
      <c r="BG4" s="527" t="n">
        <v>2</v>
      </c>
      <c r="BH4" s="527" t="n">
        <v>2</v>
      </c>
      <c r="BI4" s="527" t="n">
        <v>2</v>
      </c>
      <c r="BJ4" s="527" t="n">
        <v>2</v>
      </c>
      <c r="BK4" s="527" t="n">
        <v>2</v>
      </c>
      <c r="BL4" s="527" t="n">
        <v>2</v>
      </c>
      <c r="BM4" s="527" t="n">
        <v>2</v>
      </c>
      <c r="BN4" s="527" t="n">
        <v>2</v>
      </c>
      <c r="BO4" s="527" t="n">
        <v>2</v>
      </c>
      <c r="BP4" s="527" t="n">
        <v>2</v>
      </c>
      <c r="BQ4" s="527" t="n">
        <v>2</v>
      </c>
      <c r="BR4" s="527" t="n">
        <v>2</v>
      </c>
      <c r="BS4" s="527" t="n">
        <v>2</v>
      </c>
      <c r="BT4" s="527" t="n">
        <v>2</v>
      </c>
      <c r="BU4" s="527" t="n">
        <v>2</v>
      </c>
      <c r="BV4" s="527" t="n">
        <v>2</v>
      </c>
      <c r="BW4" s="527" t="n">
        <v>2</v>
      </c>
      <c r="BX4" s="527" t="n">
        <v>2</v>
      </c>
      <c r="BY4" s="527" t="n">
        <v>2</v>
      </c>
      <c r="BZ4" s="527" t="n">
        <v>2</v>
      </c>
      <c r="CA4" s="527" t="n">
        <v>2</v>
      </c>
      <c r="CB4" s="527" t="n">
        <v>2</v>
      </c>
      <c r="CC4" s="527" t="n">
        <v>2</v>
      </c>
      <c r="CD4" s="527" t="n">
        <v>2</v>
      </c>
      <c r="CE4" s="527" t="n">
        <v>2</v>
      </c>
      <c r="CF4" s="527" t="n">
        <v>2</v>
      </c>
      <c r="CG4" s="527" t="n">
        <v>2</v>
      </c>
      <c r="CH4" s="527" t="n">
        <v>2</v>
      </c>
      <c r="CI4" s="527" t="n">
        <v>2</v>
      </c>
      <c r="CJ4" s="527" t="n">
        <v>2</v>
      </c>
      <c r="CK4" s="527" t="n">
        <v>2</v>
      </c>
      <c r="CL4" s="527" t="n">
        <v>2</v>
      </c>
      <c r="CM4" s="527" t="n">
        <v>2</v>
      </c>
      <c r="CN4" s="527" t="n">
        <v>2</v>
      </c>
      <c r="CO4" s="527" t="n">
        <v>2</v>
      </c>
      <c r="CP4" s="527" t="n">
        <v>2</v>
      </c>
      <c r="CQ4" s="527" t="n">
        <v>2</v>
      </c>
      <c r="CR4" s="527" t="n">
        <v>2</v>
      </c>
      <c r="CS4" s="527" t="n">
        <v>2</v>
      </c>
      <c r="CT4" s="527" t="n">
        <v>2</v>
      </c>
      <c r="CU4" s="527" t="n">
        <v>2</v>
      </c>
      <c r="CV4" s="527" t="n">
        <v>2</v>
      </c>
      <c r="CW4" s="527" t="n">
        <v>2</v>
      </c>
      <c r="CX4" s="527" t="n">
        <v>2</v>
      </c>
      <c r="CY4" s="527" t="n">
        <v>2</v>
      </c>
      <c r="CZ4" s="527" t="n">
        <v>2</v>
      </c>
      <c r="DA4" s="527" t="n">
        <v>2</v>
      </c>
      <c r="DB4" s="527" t="n">
        <v>2</v>
      </c>
      <c r="DC4" s="527" t="n"/>
    </row>
    <row r="5">
      <c r="B5" s="527" t="inlineStr">
        <is>
          <t>Mes (al inicio de la semana)</t>
        </is>
      </c>
      <c r="C5" s="527" t="inlineStr">
        <is>
          <t>Mes 1</t>
        </is>
      </c>
      <c r="D5" s="527" t="inlineStr">
        <is>
          <t>Mes 1</t>
        </is>
      </c>
      <c r="E5" s="527" t="inlineStr">
        <is>
          <t>Mes 1</t>
        </is>
      </c>
      <c r="F5" s="527" t="inlineStr">
        <is>
          <t>Mes 1</t>
        </is>
      </c>
      <c r="G5" s="527" t="inlineStr">
        <is>
          <t>Mes 1</t>
        </is>
      </c>
      <c r="H5" s="527" t="inlineStr">
        <is>
          <t>Mes 2</t>
        </is>
      </c>
      <c r="I5" s="527" t="inlineStr">
        <is>
          <t>Mes 2</t>
        </is>
      </c>
      <c r="J5" s="527" t="inlineStr">
        <is>
          <t>Mes 2</t>
        </is>
      </c>
      <c r="K5" s="527" t="inlineStr">
        <is>
          <t>Mes 2</t>
        </is>
      </c>
      <c r="L5" s="527" t="inlineStr">
        <is>
          <t>Mes 3</t>
        </is>
      </c>
      <c r="M5" s="527" t="inlineStr">
        <is>
          <t>Mes 3</t>
        </is>
      </c>
      <c r="N5" s="527" t="inlineStr">
        <is>
          <t>Mes 3</t>
        </is>
      </c>
      <c r="O5" s="527" t="inlineStr">
        <is>
          <t>Mes 3</t>
        </is>
      </c>
      <c r="P5" s="527" t="inlineStr">
        <is>
          <t>Mes 4</t>
        </is>
      </c>
      <c r="Q5" s="527" t="inlineStr">
        <is>
          <t>Mes 4</t>
        </is>
      </c>
      <c r="R5" s="527" t="inlineStr">
        <is>
          <t>Mes 4</t>
        </is>
      </c>
      <c r="S5" s="527" t="inlineStr">
        <is>
          <t>Mes 4</t>
        </is>
      </c>
      <c r="T5" s="527" t="inlineStr">
        <is>
          <t>Mes 4</t>
        </is>
      </c>
      <c r="U5" s="527" t="inlineStr">
        <is>
          <t>Mes 5</t>
        </is>
      </c>
      <c r="V5" s="527" t="inlineStr">
        <is>
          <t>Mes 5</t>
        </is>
      </c>
      <c r="W5" s="527" t="inlineStr">
        <is>
          <t>Mes 5</t>
        </is>
      </c>
      <c r="X5" s="527" t="inlineStr">
        <is>
          <t>Mes 5</t>
        </is>
      </c>
      <c r="Y5" s="527" t="inlineStr">
        <is>
          <t>Mes 6</t>
        </is>
      </c>
      <c r="Z5" s="527" t="inlineStr">
        <is>
          <t>Mes 6</t>
        </is>
      </c>
      <c r="AA5" s="527" t="inlineStr">
        <is>
          <t>Mes 6</t>
        </is>
      </c>
      <c r="AB5" s="527" t="inlineStr">
        <is>
          <t>Mes 6</t>
        </is>
      </c>
      <c r="AC5" s="527" t="inlineStr">
        <is>
          <t>Mes 7</t>
        </is>
      </c>
      <c r="AD5" s="527" t="inlineStr">
        <is>
          <t>Mes 7</t>
        </is>
      </c>
      <c r="AE5" s="527" t="inlineStr">
        <is>
          <t>Mes 7</t>
        </is>
      </c>
      <c r="AF5" s="527" t="inlineStr">
        <is>
          <t>Mes 7</t>
        </is>
      </c>
      <c r="AG5" s="527" t="inlineStr">
        <is>
          <t>Mes 7</t>
        </is>
      </c>
      <c r="AH5" s="527" t="inlineStr">
        <is>
          <t>Mes 8</t>
        </is>
      </c>
      <c r="AI5" s="527" t="inlineStr">
        <is>
          <t>Mes 8</t>
        </is>
      </c>
      <c r="AJ5" s="527" t="inlineStr">
        <is>
          <t>Mes 8</t>
        </is>
      </c>
      <c r="AK5" s="527" t="inlineStr">
        <is>
          <t>Mes 8</t>
        </is>
      </c>
      <c r="AL5" s="527" t="inlineStr">
        <is>
          <t>Mes 9</t>
        </is>
      </c>
      <c r="AM5" s="527" t="inlineStr">
        <is>
          <t>Mes 9</t>
        </is>
      </c>
      <c r="AN5" s="527" t="inlineStr">
        <is>
          <t>Mes 9</t>
        </is>
      </c>
      <c r="AO5" s="527" t="inlineStr">
        <is>
          <t>Mes 9</t>
        </is>
      </c>
      <c r="AP5" s="527" t="inlineStr">
        <is>
          <t>Mes 10</t>
        </is>
      </c>
      <c r="AQ5" s="527" t="inlineStr">
        <is>
          <t>Mes 10</t>
        </is>
      </c>
      <c r="AR5" s="527" t="inlineStr">
        <is>
          <t>Mes 10</t>
        </is>
      </c>
      <c r="AS5" s="527" t="inlineStr">
        <is>
          <t>Mes 10</t>
        </is>
      </c>
      <c r="AT5" s="527" t="inlineStr">
        <is>
          <t>Mes 10</t>
        </is>
      </c>
      <c r="AU5" s="527" t="inlineStr">
        <is>
          <t>Mes 11</t>
        </is>
      </c>
      <c r="AV5" s="527" t="inlineStr">
        <is>
          <t>Mes 11</t>
        </is>
      </c>
      <c r="AW5" s="527" t="inlineStr">
        <is>
          <t>Mes 11</t>
        </is>
      </c>
      <c r="AX5" s="527" t="inlineStr">
        <is>
          <t>Mes 11</t>
        </is>
      </c>
      <c r="AY5" s="527" t="inlineStr">
        <is>
          <t>Mes 12</t>
        </is>
      </c>
      <c r="AZ5" s="527" t="inlineStr">
        <is>
          <t>Mes 12</t>
        </is>
      </c>
      <c r="BA5" s="527" t="inlineStr">
        <is>
          <t>Mes 12</t>
        </is>
      </c>
      <c r="BB5" s="527" t="inlineStr">
        <is>
          <t>Mes 12</t>
        </is>
      </c>
      <c r="BC5" s="527" t="inlineStr">
        <is>
          <t>Mes 13</t>
        </is>
      </c>
      <c r="BD5" s="527" t="inlineStr">
        <is>
          <t>Mes 13</t>
        </is>
      </c>
      <c r="BE5" s="527" t="inlineStr">
        <is>
          <t>Mes 13</t>
        </is>
      </c>
      <c r="BF5" s="527" t="inlineStr">
        <is>
          <t>Mes 13</t>
        </is>
      </c>
      <c r="BG5" s="527" t="inlineStr">
        <is>
          <t>Mes 13</t>
        </is>
      </c>
      <c r="BH5" s="527" t="inlineStr">
        <is>
          <t>Mes 14</t>
        </is>
      </c>
      <c r="BI5" s="527" t="inlineStr">
        <is>
          <t>Mes 14</t>
        </is>
      </c>
      <c r="BJ5" s="527" t="inlineStr">
        <is>
          <t>Mes 14</t>
        </is>
      </c>
      <c r="BK5" s="527" t="inlineStr">
        <is>
          <t>Mes 14</t>
        </is>
      </c>
      <c r="BL5" s="527" t="inlineStr">
        <is>
          <t>Mes 15</t>
        </is>
      </c>
      <c r="BM5" s="527" t="inlineStr">
        <is>
          <t>Mes 15</t>
        </is>
      </c>
      <c r="BN5" s="527" t="inlineStr">
        <is>
          <t>Mes 15</t>
        </is>
      </c>
      <c r="BO5" s="527" t="inlineStr">
        <is>
          <t>Mes 15</t>
        </is>
      </c>
      <c r="BP5" s="527" t="inlineStr">
        <is>
          <t>Mes 16</t>
        </is>
      </c>
      <c r="BQ5" s="527" t="inlineStr">
        <is>
          <t>Mes 16</t>
        </is>
      </c>
      <c r="BR5" s="527" t="inlineStr">
        <is>
          <t>Mes 16</t>
        </is>
      </c>
      <c r="BS5" s="527" t="inlineStr">
        <is>
          <t>Mes 16</t>
        </is>
      </c>
      <c r="BT5" s="527" t="inlineStr">
        <is>
          <t>Mes 16</t>
        </is>
      </c>
      <c r="BU5" s="527" t="inlineStr">
        <is>
          <t>Mes 17</t>
        </is>
      </c>
      <c r="BV5" s="527" t="inlineStr">
        <is>
          <t>Mes 17</t>
        </is>
      </c>
      <c r="BW5" s="527" t="inlineStr">
        <is>
          <t>Mes 17</t>
        </is>
      </c>
      <c r="BX5" s="527" t="inlineStr">
        <is>
          <t>Mes 17</t>
        </is>
      </c>
      <c r="BY5" s="527" t="inlineStr">
        <is>
          <t>Mes 18</t>
        </is>
      </c>
      <c r="BZ5" s="527" t="inlineStr">
        <is>
          <t>Mes 18</t>
        </is>
      </c>
      <c r="CA5" s="527" t="inlineStr">
        <is>
          <t>Mes 18</t>
        </is>
      </c>
      <c r="CB5" s="527" t="inlineStr">
        <is>
          <t>Mes 18</t>
        </is>
      </c>
      <c r="CC5" s="527" t="inlineStr">
        <is>
          <t>Mes 19</t>
        </is>
      </c>
      <c r="CD5" s="527" t="inlineStr">
        <is>
          <t>Mes 19</t>
        </is>
      </c>
      <c r="CE5" s="527" t="inlineStr">
        <is>
          <t>Mes 19</t>
        </is>
      </c>
      <c r="CF5" s="527" t="inlineStr">
        <is>
          <t>Mes 19</t>
        </is>
      </c>
      <c r="CG5" s="527" t="inlineStr">
        <is>
          <t>Mes 19</t>
        </is>
      </c>
      <c r="CH5" s="527" t="inlineStr">
        <is>
          <t>Mes 20</t>
        </is>
      </c>
      <c r="CI5" s="527" t="inlineStr">
        <is>
          <t>Mes 20</t>
        </is>
      </c>
      <c r="CJ5" s="527" t="inlineStr">
        <is>
          <t>Mes 20</t>
        </is>
      </c>
      <c r="CK5" s="527" t="inlineStr">
        <is>
          <t>Mes 20</t>
        </is>
      </c>
      <c r="CL5" s="527" t="inlineStr">
        <is>
          <t>Mes 21</t>
        </is>
      </c>
      <c r="CM5" s="527" t="inlineStr">
        <is>
          <t>Mes 21</t>
        </is>
      </c>
      <c r="CN5" s="527" t="inlineStr">
        <is>
          <t>Mes 21</t>
        </is>
      </c>
      <c r="CO5" s="527" t="inlineStr">
        <is>
          <t>Mes 21</t>
        </is>
      </c>
      <c r="CP5" s="527" t="inlineStr">
        <is>
          <t>Mes 22</t>
        </is>
      </c>
      <c r="CQ5" s="527" t="inlineStr">
        <is>
          <t>Mes 22</t>
        </is>
      </c>
      <c r="CR5" s="527" t="inlineStr">
        <is>
          <t>Mes 22</t>
        </is>
      </c>
      <c r="CS5" s="527" t="inlineStr">
        <is>
          <t>Mes 22</t>
        </is>
      </c>
      <c r="CT5" s="527" t="inlineStr">
        <is>
          <t>Mes 22</t>
        </is>
      </c>
      <c r="CU5" s="527" t="inlineStr">
        <is>
          <t>Mes 23</t>
        </is>
      </c>
      <c r="CV5" s="527" t="inlineStr">
        <is>
          <t>Mes 23</t>
        </is>
      </c>
      <c r="CW5" s="527" t="inlineStr">
        <is>
          <t>Mes 23</t>
        </is>
      </c>
      <c r="CX5" s="527" t="inlineStr">
        <is>
          <t>Mes 23</t>
        </is>
      </c>
      <c r="CY5" s="527" t="inlineStr">
        <is>
          <t>Mes 24</t>
        </is>
      </c>
      <c r="CZ5" s="527" t="inlineStr">
        <is>
          <t>Mes 24</t>
        </is>
      </c>
      <c r="DA5" s="527" t="inlineStr">
        <is>
          <t>Mes 24</t>
        </is>
      </c>
      <c r="DB5" s="527" t="inlineStr">
        <is>
          <t>Mes 24</t>
        </is>
      </c>
      <c r="DC5" s="527" t="n"/>
    </row>
    <row r="6">
      <c r="B6" s="527" t="inlineStr">
        <is>
          <t>Concepto</t>
        </is>
      </c>
      <c r="C6" s="527" t="inlineStr">
        <is>
          <t>Sem 1</t>
        </is>
      </c>
      <c r="D6" s="527" t="inlineStr">
        <is>
          <t>Sem 2</t>
        </is>
      </c>
      <c r="E6" s="527" t="inlineStr">
        <is>
          <t>Sem 3</t>
        </is>
      </c>
      <c r="F6" s="527" t="inlineStr">
        <is>
          <t>Sem 4</t>
        </is>
      </c>
      <c r="G6" s="527" t="inlineStr">
        <is>
          <t>Sem 5</t>
        </is>
      </c>
      <c r="H6" s="527" t="inlineStr">
        <is>
          <t>Sem 6</t>
        </is>
      </c>
      <c r="I6" s="527" t="inlineStr">
        <is>
          <t>Sem 7</t>
        </is>
      </c>
      <c r="J6" s="527" t="inlineStr">
        <is>
          <t>Sem 8</t>
        </is>
      </c>
      <c r="K6" s="527" t="inlineStr">
        <is>
          <t>Sem 9</t>
        </is>
      </c>
      <c r="L6" s="527" t="inlineStr">
        <is>
          <t>Sem 10</t>
        </is>
      </c>
      <c r="M6" s="527" t="inlineStr">
        <is>
          <t>Sem 11</t>
        </is>
      </c>
      <c r="N6" s="527" t="inlineStr">
        <is>
          <t>Sem 12</t>
        </is>
      </c>
      <c r="O6" s="527" t="inlineStr">
        <is>
          <t>Sem 13</t>
        </is>
      </c>
      <c r="P6" s="527" t="inlineStr">
        <is>
          <t>Sem 14</t>
        </is>
      </c>
      <c r="Q6" s="527" t="inlineStr">
        <is>
          <t>Sem 15</t>
        </is>
      </c>
      <c r="R6" s="527" t="inlineStr">
        <is>
          <t>Sem 16</t>
        </is>
      </c>
      <c r="S6" s="527" t="inlineStr">
        <is>
          <t>Sem 17</t>
        </is>
      </c>
      <c r="T6" s="527" t="inlineStr">
        <is>
          <t>Sem 18</t>
        </is>
      </c>
      <c r="U6" s="527" t="inlineStr">
        <is>
          <t>Sem 19</t>
        </is>
      </c>
      <c r="V6" s="527" t="inlineStr">
        <is>
          <t>Sem 20</t>
        </is>
      </c>
      <c r="W6" s="527" t="inlineStr">
        <is>
          <t>Sem 21</t>
        </is>
      </c>
      <c r="X6" s="527" t="inlineStr">
        <is>
          <t>Sem 22</t>
        </is>
      </c>
      <c r="Y6" s="527" t="inlineStr">
        <is>
          <t>Sem 23</t>
        </is>
      </c>
      <c r="Z6" s="527" t="inlineStr">
        <is>
          <t>Sem 24</t>
        </is>
      </c>
      <c r="AA6" s="527" t="inlineStr">
        <is>
          <t>Sem 25</t>
        </is>
      </c>
      <c r="AB6" s="527" t="inlineStr">
        <is>
          <t>Sem 26</t>
        </is>
      </c>
      <c r="AC6" s="527" t="inlineStr">
        <is>
          <t>Sem 27</t>
        </is>
      </c>
      <c r="AD6" s="527" t="inlineStr">
        <is>
          <t>Sem 28</t>
        </is>
      </c>
      <c r="AE6" s="527" t="inlineStr">
        <is>
          <t>Sem 29</t>
        </is>
      </c>
      <c r="AF6" s="527" t="inlineStr">
        <is>
          <t>Sem 30</t>
        </is>
      </c>
      <c r="AG6" s="527" t="inlineStr">
        <is>
          <t>Sem 31</t>
        </is>
      </c>
      <c r="AH6" s="527" t="inlineStr">
        <is>
          <t>Sem 32</t>
        </is>
      </c>
      <c r="AI6" s="527" t="inlineStr">
        <is>
          <t>Sem 33</t>
        </is>
      </c>
      <c r="AJ6" s="527" t="inlineStr">
        <is>
          <t>Sem 34</t>
        </is>
      </c>
      <c r="AK6" s="527" t="inlineStr">
        <is>
          <t>Sem 35</t>
        </is>
      </c>
      <c r="AL6" s="527" t="inlineStr">
        <is>
          <t>Sem 36</t>
        </is>
      </c>
      <c r="AM6" s="527" t="inlineStr">
        <is>
          <t>Sem 37</t>
        </is>
      </c>
      <c r="AN6" s="527" t="inlineStr">
        <is>
          <t>Sem 38</t>
        </is>
      </c>
      <c r="AO6" s="527" t="inlineStr">
        <is>
          <t>Sem 39</t>
        </is>
      </c>
      <c r="AP6" s="527" t="inlineStr">
        <is>
          <t>Sem 40</t>
        </is>
      </c>
      <c r="AQ6" s="527" t="inlineStr">
        <is>
          <t>Sem 41</t>
        </is>
      </c>
      <c r="AR6" s="527" t="inlineStr">
        <is>
          <t>Sem 42</t>
        </is>
      </c>
      <c r="AS6" s="527" t="inlineStr">
        <is>
          <t>Sem 43</t>
        </is>
      </c>
      <c r="AT6" s="527" t="inlineStr">
        <is>
          <t>Sem 44</t>
        </is>
      </c>
      <c r="AU6" s="527" t="inlineStr">
        <is>
          <t>Sem 45</t>
        </is>
      </c>
      <c r="AV6" s="527" t="inlineStr">
        <is>
          <t>Sem 46</t>
        </is>
      </c>
      <c r="AW6" s="527" t="inlineStr">
        <is>
          <t>Sem 47</t>
        </is>
      </c>
      <c r="AX6" s="527" t="inlineStr">
        <is>
          <t>Sem 48</t>
        </is>
      </c>
      <c r="AY6" s="527" t="inlineStr">
        <is>
          <t>Sem 49</t>
        </is>
      </c>
      <c r="AZ6" s="527" t="inlineStr">
        <is>
          <t>Sem 50</t>
        </is>
      </c>
      <c r="BA6" s="527" t="inlineStr">
        <is>
          <t>Sem 51</t>
        </is>
      </c>
      <c r="BB6" s="527" t="inlineStr">
        <is>
          <t>Sem 52</t>
        </is>
      </c>
      <c r="BC6" s="527" t="inlineStr">
        <is>
          <t>Sem 53</t>
        </is>
      </c>
      <c r="BD6" s="527" t="inlineStr">
        <is>
          <t>Sem 54</t>
        </is>
      </c>
      <c r="BE6" s="527" t="inlineStr">
        <is>
          <t>Sem 55</t>
        </is>
      </c>
      <c r="BF6" s="527" t="inlineStr">
        <is>
          <t>Sem 56</t>
        </is>
      </c>
      <c r="BG6" s="527" t="inlineStr">
        <is>
          <t>Sem 57</t>
        </is>
      </c>
      <c r="BH6" s="527" t="inlineStr">
        <is>
          <t>Sem 58</t>
        </is>
      </c>
      <c r="BI6" s="527" t="inlineStr">
        <is>
          <t>Sem 59</t>
        </is>
      </c>
      <c r="BJ6" s="527" t="inlineStr">
        <is>
          <t>Sem 60</t>
        </is>
      </c>
      <c r="BK6" s="527" t="inlineStr">
        <is>
          <t>Sem 61</t>
        </is>
      </c>
      <c r="BL6" s="527" t="inlineStr">
        <is>
          <t>Sem 62</t>
        </is>
      </c>
      <c r="BM6" s="527" t="inlineStr">
        <is>
          <t>Sem 63</t>
        </is>
      </c>
      <c r="BN6" s="527" t="inlineStr">
        <is>
          <t>Sem 64</t>
        </is>
      </c>
      <c r="BO6" s="527" t="inlineStr">
        <is>
          <t>Sem 65</t>
        </is>
      </c>
      <c r="BP6" s="527" t="inlineStr">
        <is>
          <t>Sem 66</t>
        </is>
      </c>
      <c r="BQ6" s="527" t="inlineStr">
        <is>
          <t>Sem 67</t>
        </is>
      </c>
      <c r="BR6" s="527" t="inlineStr">
        <is>
          <t>Sem 68</t>
        </is>
      </c>
      <c r="BS6" s="527" t="inlineStr">
        <is>
          <t>Sem 69</t>
        </is>
      </c>
      <c r="BT6" s="527" t="inlineStr">
        <is>
          <t>Sem 70</t>
        </is>
      </c>
      <c r="BU6" s="527" t="inlineStr">
        <is>
          <t>Sem 71</t>
        </is>
      </c>
      <c r="BV6" s="527" t="inlineStr">
        <is>
          <t>Sem 72</t>
        </is>
      </c>
      <c r="BW6" s="527" t="inlineStr">
        <is>
          <t>Sem 73</t>
        </is>
      </c>
      <c r="BX6" s="527" t="inlineStr">
        <is>
          <t>Sem 74</t>
        </is>
      </c>
      <c r="BY6" s="527" t="inlineStr">
        <is>
          <t>Sem 75</t>
        </is>
      </c>
      <c r="BZ6" s="527" t="inlineStr">
        <is>
          <t>Sem 76</t>
        </is>
      </c>
      <c r="CA6" s="527" t="inlineStr">
        <is>
          <t>Sem 77</t>
        </is>
      </c>
      <c r="CB6" s="527" t="inlineStr">
        <is>
          <t>Sem 78</t>
        </is>
      </c>
      <c r="CC6" s="527" t="inlineStr">
        <is>
          <t>Sem 79</t>
        </is>
      </c>
      <c r="CD6" s="527" t="inlineStr">
        <is>
          <t>Sem 80</t>
        </is>
      </c>
      <c r="CE6" s="527" t="inlineStr">
        <is>
          <t>Sem 81</t>
        </is>
      </c>
      <c r="CF6" s="527" t="inlineStr">
        <is>
          <t>Sem 82</t>
        </is>
      </c>
      <c r="CG6" s="527" t="inlineStr">
        <is>
          <t>Sem 83</t>
        </is>
      </c>
      <c r="CH6" s="527" t="inlineStr">
        <is>
          <t>Sem 84</t>
        </is>
      </c>
      <c r="CI6" s="527" t="inlineStr">
        <is>
          <t>Sem 85</t>
        </is>
      </c>
      <c r="CJ6" s="527" t="inlineStr">
        <is>
          <t>Sem 86</t>
        </is>
      </c>
      <c r="CK6" s="527" t="inlineStr">
        <is>
          <t>Sem 87</t>
        </is>
      </c>
      <c r="CL6" s="527" t="inlineStr">
        <is>
          <t>Sem 88</t>
        </is>
      </c>
      <c r="CM6" s="527" t="inlineStr">
        <is>
          <t>Sem 89</t>
        </is>
      </c>
      <c r="CN6" s="527" t="inlineStr">
        <is>
          <t>Sem 90</t>
        </is>
      </c>
      <c r="CO6" s="527" t="inlineStr">
        <is>
          <t>Sem 91</t>
        </is>
      </c>
      <c r="CP6" s="527" t="inlineStr">
        <is>
          <t>Sem 92</t>
        </is>
      </c>
      <c r="CQ6" s="527" t="inlineStr">
        <is>
          <t>Sem 93</t>
        </is>
      </c>
      <c r="CR6" s="527" t="inlineStr">
        <is>
          <t>Sem 94</t>
        </is>
      </c>
      <c r="CS6" s="527" t="inlineStr">
        <is>
          <t>Sem 95</t>
        </is>
      </c>
      <c r="CT6" s="527" t="inlineStr">
        <is>
          <t>Sem 96</t>
        </is>
      </c>
      <c r="CU6" s="527" t="inlineStr">
        <is>
          <t>Sem 97</t>
        </is>
      </c>
      <c r="CV6" s="527" t="inlineStr">
        <is>
          <t>Sem 98</t>
        </is>
      </c>
      <c r="CW6" s="527" t="inlineStr">
        <is>
          <t>Sem 99</t>
        </is>
      </c>
      <c r="CX6" s="527" t="inlineStr">
        <is>
          <t>Sem 100</t>
        </is>
      </c>
      <c r="CY6" s="527" t="inlineStr">
        <is>
          <t>Sem 101</t>
        </is>
      </c>
      <c r="CZ6" s="527" t="inlineStr">
        <is>
          <t>Sem 102</t>
        </is>
      </c>
      <c r="DA6" s="527" t="inlineStr">
        <is>
          <t>Sem 103</t>
        </is>
      </c>
      <c r="DB6" s="527" t="inlineStr">
        <is>
          <t>Sem 104</t>
        </is>
      </c>
      <c r="DC6" s="527" t="inlineStr">
        <is>
          <t>TOTAL</t>
        </is>
      </c>
    </row>
    <row r="7">
      <c r="B7" s="513" t="inlineStr">
        <is>
          <t>1. Talento humano</t>
        </is>
      </c>
      <c r="C7" s="515">
        <f>'FC2. Flujo mensual'!C10*3/13</f>
        <v>54663027.25</v>
      </c>
      <c r="D7" s="515">
        <f>'FC2. Flujo mensual'!C10*3/13</f>
        <v>54663027.25</v>
      </c>
      <c r="E7" s="515">
        <f>'FC2. Flujo mensual'!C10*3/13</f>
        <v>54663027.25</v>
      </c>
      <c r="F7" s="515">
        <f>'FC2. Flujo mensual'!C10*3/13</f>
        <v>54663027.25</v>
      </c>
      <c r="G7" s="515">
        <f>'FC2. Flujo mensual'!C10*1/13+'FC2. Flujo mensual'!D10*2/13</f>
        <v>51974064.0392977</v>
      </c>
      <c r="H7" s="515">
        <f>'FC2. Flujo mensual'!D10*3/13</f>
        <v>50629582.4339465</v>
      </c>
      <c r="I7" s="515">
        <f>'FC2. Flujo mensual'!D10*3/13</f>
        <v>50629582.4339465</v>
      </c>
      <c r="J7" s="515">
        <f>'FC2. Flujo mensual'!D10*3/13</f>
        <v>50629582.4339465</v>
      </c>
      <c r="K7" s="515">
        <f>'FC2. Flujo mensual'!D10*2/13+'FC2. Flujo mensual'!E10*1/13</f>
        <v>52786701.2801003</v>
      </c>
      <c r="L7" s="515">
        <f>'FC2. Flujo mensual'!E10*3/13</f>
        <v>57100938.972408</v>
      </c>
      <c r="M7" s="515">
        <f>'FC2. Flujo mensual'!E10*3/13</f>
        <v>57100938.972408</v>
      </c>
      <c r="N7" s="515">
        <f>'FC2. Flujo mensual'!E10*3/13</f>
        <v>57100938.972408</v>
      </c>
      <c r="O7" s="515">
        <f>'FC2. Flujo mensual'!E10*3/13</f>
        <v>57100938.972408</v>
      </c>
      <c r="P7" s="515">
        <f>'FC2. Flujo mensual'!F10*3/13</f>
        <v>57100938.972408</v>
      </c>
      <c r="Q7" s="515">
        <f>'FC2. Flujo mensual'!F10*3/13</f>
        <v>57100938.972408</v>
      </c>
      <c r="R7" s="515">
        <f>'FC2. Flujo mensual'!F10*3/13</f>
        <v>57100938.972408</v>
      </c>
      <c r="S7" s="515">
        <f>'FC2. Flujo mensual'!F10*3/13</f>
        <v>57100938.972408</v>
      </c>
      <c r="T7" s="515">
        <f>'FC2. Flujo mensual'!F10*1/13+'FC2. Flujo mensual'!G10*2/13</f>
        <v>58697212.1647157</v>
      </c>
      <c r="U7" s="515">
        <f>'FC2. Flujo mensual'!G10*3/13</f>
        <v>59495348.7608696</v>
      </c>
      <c r="V7" s="515">
        <f>'FC2. Flujo mensual'!G10*3/13</f>
        <v>59495348.7608696</v>
      </c>
      <c r="W7" s="515">
        <f>'FC2. Flujo mensual'!G10*3/13</f>
        <v>59495348.7608696</v>
      </c>
      <c r="X7" s="515">
        <f>'FC2. Flujo mensual'!G10*2/13+'FC2. Flujo mensual'!H10*1/13</f>
        <v>59495348.7608696</v>
      </c>
      <c r="Y7" s="515">
        <f>'FC2. Flujo mensual'!H10*3/13</f>
        <v>59495348.7608696</v>
      </c>
      <c r="Z7" s="515">
        <f>'FC2. Flujo mensual'!H10*3/13</f>
        <v>59495348.7608696</v>
      </c>
      <c r="AA7" s="515">
        <f>'FC2. Flujo mensual'!H10*3/13</f>
        <v>59495348.7608696</v>
      </c>
      <c r="AB7" s="515">
        <f>'FC2. Flujo mensual'!H10*3/13</f>
        <v>59495348.7608696</v>
      </c>
      <c r="AC7" s="515">
        <f>'FC2. Flujo mensual'!I10*3/13</f>
        <v>65033810.2993311</v>
      </c>
      <c r="AD7" s="515">
        <f>'FC2. Flujo mensual'!I10*3/13</f>
        <v>65033810.2993311</v>
      </c>
      <c r="AE7" s="515">
        <f>'FC2. Flujo mensual'!I10*3/13</f>
        <v>65033810.2993311</v>
      </c>
      <c r="AF7" s="515">
        <f>'FC2. Flujo mensual'!I10*3/13</f>
        <v>65033810.2993311</v>
      </c>
      <c r="AG7" s="515">
        <f>'FC2. Flujo mensual'!I10*1/13+'FC2. Flujo mensual'!J10*2/13</f>
        <v>61341502.6070234</v>
      </c>
      <c r="AH7" s="515">
        <f>'FC2. Flujo mensual'!J10*3/13</f>
        <v>59495348.7608696</v>
      </c>
      <c r="AI7" s="515">
        <f>'FC2. Flujo mensual'!J10*3/13</f>
        <v>59495348.7608696</v>
      </c>
      <c r="AJ7" s="515">
        <f>'FC2. Flujo mensual'!J10*3/13</f>
        <v>59495348.7608696</v>
      </c>
      <c r="AK7" s="515">
        <f>'FC2. Flujo mensual'!J10*2/13+'FC2. Flujo mensual'!K10*1/13</f>
        <v>59495348.7608696</v>
      </c>
      <c r="AL7" s="515">
        <f>'FC2. Flujo mensual'!K10*3/13</f>
        <v>59495348.7608696</v>
      </c>
      <c r="AM7" s="515">
        <f>'FC2. Flujo mensual'!K10*3/13</f>
        <v>59495348.7608696</v>
      </c>
      <c r="AN7" s="515">
        <f>'FC2. Flujo mensual'!K10*3/13</f>
        <v>59495348.7608696</v>
      </c>
      <c r="AO7" s="515">
        <f>'FC2. Flujo mensual'!K10*3/13</f>
        <v>59495348.7608696</v>
      </c>
      <c r="AP7" s="515">
        <f>'FC2. Flujo mensual'!L10*3/13</f>
        <v>59495348.7608696</v>
      </c>
      <c r="AQ7" s="515">
        <f>'FC2. Flujo mensual'!L10*3/13</f>
        <v>59495348.7608696</v>
      </c>
      <c r="AR7" s="515">
        <f>'FC2. Flujo mensual'!L10*3/13</f>
        <v>59495348.7608696</v>
      </c>
      <c r="AS7" s="515">
        <f>'FC2. Flujo mensual'!L10*3/13</f>
        <v>59495348.7608696</v>
      </c>
      <c r="AT7" s="515">
        <f>'FC2. Flujo mensual'!L10*1/13+'FC2. Flujo mensual'!M10*2/13</f>
        <v>61111934.3762542</v>
      </c>
      <c r="AU7" s="515">
        <f>'FC2. Flujo mensual'!M10*3/13</f>
        <v>61920227.1839465</v>
      </c>
      <c r="AV7" s="515">
        <f>'FC2. Flujo mensual'!M10*3/13</f>
        <v>61920227.1839465</v>
      </c>
      <c r="AW7" s="515">
        <f>'FC2. Flujo mensual'!M10*3/13</f>
        <v>61920227.1839465</v>
      </c>
      <c r="AX7" s="515">
        <f>'FC2. Flujo mensual'!M10*2/13+'FC2. Flujo mensual'!N10*1/13</f>
        <v>61920227.1839465</v>
      </c>
      <c r="AY7" s="515">
        <f>'FC2. Flujo mensual'!N10*3/13</f>
        <v>61920227.1839465</v>
      </c>
      <c r="AZ7" s="515">
        <f>'FC2. Flujo mensual'!N10*3/13</f>
        <v>61920227.1839465</v>
      </c>
      <c r="BA7" s="515">
        <f>'FC2. Flujo mensual'!N10*3/13</f>
        <v>61920227.1839465</v>
      </c>
      <c r="BB7" s="515">
        <f>'FC2. Flujo mensual'!N10*3/13</f>
        <v>61920227.1839465</v>
      </c>
      <c r="BC7" s="515">
        <f>'FC2. Flujo mensual'!O10*3/13</f>
        <v>67458688.722408</v>
      </c>
      <c r="BD7" s="515">
        <f>'FC2. Flujo mensual'!O10*3/13</f>
        <v>67458688.722408</v>
      </c>
      <c r="BE7" s="515">
        <f>'FC2. Flujo mensual'!O10*3/13</f>
        <v>67458688.722408</v>
      </c>
      <c r="BF7" s="515">
        <f>'FC2. Flujo mensual'!O10*3/13</f>
        <v>67458688.722408</v>
      </c>
      <c r="BG7" s="515">
        <f>'FC2. Flujo mensual'!O10*1/13+'FC2. Flujo mensual'!P10*2/13</f>
        <v>63766381.0301003</v>
      </c>
      <c r="BH7" s="515">
        <f>'FC2. Flujo mensual'!P10*3/13</f>
        <v>61920227.1839465</v>
      </c>
      <c r="BI7" s="515">
        <f>'FC2. Flujo mensual'!P10*3/13</f>
        <v>61920227.1839465</v>
      </c>
      <c r="BJ7" s="515">
        <f>'FC2. Flujo mensual'!P10*3/13</f>
        <v>61920227.1839465</v>
      </c>
      <c r="BK7" s="515">
        <f>'FC2. Flujo mensual'!P10*2/13+'FC2. Flujo mensual'!Q10*1/13</f>
        <v>61920227.1839465</v>
      </c>
      <c r="BL7" s="515">
        <f>'FC2. Flujo mensual'!Q10*3/13</f>
        <v>61920227.1839465</v>
      </c>
      <c r="BM7" s="515">
        <f>'FC2. Flujo mensual'!Q10*3/13</f>
        <v>61920227.1839465</v>
      </c>
      <c r="BN7" s="515">
        <f>'FC2. Flujo mensual'!Q10*3/13</f>
        <v>61920227.1839465</v>
      </c>
      <c r="BO7" s="515">
        <f>'FC2. Flujo mensual'!Q10*3/13</f>
        <v>61920227.1839465</v>
      </c>
      <c r="BP7" s="515">
        <f>'FC2. Flujo mensual'!R10*3/13</f>
        <v>61920227.1839465</v>
      </c>
      <c r="BQ7" s="515">
        <f>'FC2. Flujo mensual'!R10*3/13</f>
        <v>61920227.1839465</v>
      </c>
      <c r="BR7" s="515">
        <f>'FC2. Flujo mensual'!R10*3/13</f>
        <v>61920227.1839465</v>
      </c>
      <c r="BS7" s="515">
        <f>'FC2. Flujo mensual'!R10*3/13</f>
        <v>61920227.1839465</v>
      </c>
      <c r="BT7" s="515">
        <f>'FC2. Flujo mensual'!R10*1/13+'FC2. Flujo mensual'!S10*2/13</f>
        <v>61920227.1839465</v>
      </c>
      <c r="BU7" s="515">
        <f>'FC2. Flujo mensual'!S10*3/13</f>
        <v>61920227.1839465</v>
      </c>
      <c r="BV7" s="515">
        <f>'FC2. Flujo mensual'!S10*3/13</f>
        <v>61920227.1839465</v>
      </c>
      <c r="BW7" s="515">
        <f>'FC2. Flujo mensual'!S10*3/13</f>
        <v>61920227.1839465</v>
      </c>
      <c r="BX7" s="515">
        <f>'FC2. Flujo mensual'!S10*2/13+'FC2. Flujo mensual'!T10*1/13</f>
        <v>61920227.1839465</v>
      </c>
      <c r="BY7" s="515">
        <f>'FC2. Flujo mensual'!T10*3/13</f>
        <v>61920227.1839465</v>
      </c>
      <c r="BZ7" s="515">
        <f>'FC2. Flujo mensual'!T10*3/13</f>
        <v>61920227.1839465</v>
      </c>
      <c r="CA7" s="515">
        <f>'FC2. Flujo mensual'!T10*3/13</f>
        <v>61920227.1839465</v>
      </c>
      <c r="CB7" s="515">
        <f>'FC2. Flujo mensual'!T10*3/13</f>
        <v>61920227.1839465</v>
      </c>
      <c r="CC7" s="515">
        <f>'FC2. Flujo mensual'!U10*3/13</f>
        <v>67458688.722408</v>
      </c>
      <c r="CD7" s="515">
        <f>'FC2. Flujo mensual'!U10*3/13</f>
        <v>67458688.722408</v>
      </c>
      <c r="CE7" s="515">
        <f>'FC2. Flujo mensual'!U10*3/13</f>
        <v>67458688.722408</v>
      </c>
      <c r="CF7" s="515">
        <f>'FC2. Flujo mensual'!U10*3/13</f>
        <v>67458688.722408</v>
      </c>
      <c r="CG7" s="515">
        <f>'FC2. Flujo mensual'!U10*1/13+'FC2. Flujo mensual'!V10*2/13</f>
        <v>63766381.0301003</v>
      </c>
      <c r="CH7" s="515">
        <f>'FC2. Flujo mensual'!V10*3/13</f>
        <v>61920227.1839465</v>
      </c>
      <c r="CI7" s="515">
        <f>'FC2. Flujo mensual'!V10*3/13</f>
        <v>61920227.1839465</v>
      </c>
      <c r="CJ7" s="515">
        <f>'FC2. Flujo mensual'!V10*3/13</f>
        <v>61920227.1839465</v>
      </c>
      <c r="CK7" s="515">
        <f>'FC2. Flujo mensual'!V10*2/13+'FC2. Flujo mensual'!W10*1/13</f>
        <v>61920227.1839465</v>
      </c>
      <c r="CL7" s="515">
        <f>'FC2. Flujo mensual'!W10*3/13</f>
        <v>61920227.1839465</v>
      </c>
      <c r="CM7" s="515">
        <f>'FC2. Flujo mensual'!W10*3/13</f>
        <v>61920227.1839465</v>
      </c>
      <c r="CN7" s="515">
        <f>'FC2. Flujo mensual'!W10*3/13</f>
        <v>61920227.1839465</v>
      </c>
      <c r="CO7" s="515">
        <f>'FC2. Flujo mensual'!W10*3/13</f>
        <v>61920227.1839465</v>
      </c>
      <c r="CP7" s="515">
        <f>'FC2. Flujo mensual'!X10*3/13</f>
        <v>61920227.1839465</v>
      </c>
      <c r="CQ7" s="515">
        <f>'FC2. Flujo mensual'!X10*3/13</f>
        <v>61920227.1839465</v>
      </c>
      <c r="CR7" s="515">
        <f>'FC2. Flujo mensual'!X10*3/13</f>
        <v>61920227.1839465</v>
      </c>
      <c r="CS7" s="515">
        <f>'FC2. Flujo mensual'!X10*3/13</f>
        <v>61920227.1839465</v>
      </c>
      <c r="CT7" s="515">
        <f>'FC2. Flujo mensual'!X10*1/13+'FC2. Flujo mensual'!Y10*2/13</f>
        <v>61920227.1839465</v>
      </c>
      <c r="CU7" s="515">
        <f>'FC2. Flujo mensual'!Y10*3/13</f>
        <v>61920227.1839465</v>
      </c>
      <c r="CV7" s="515">
        <f>'FC2. Flujo mensual'!Y10*3/13</f>
        <v>61920227.1839465</v>
      </c>
      <c r="CW7" s="515">
        <f>'FC2. Flujo mensual'!Y10*3/13</f>
        <v>61920227.1839465</v>
      </c>
      <c r="CX7" s="515">
        <f>'FC2. Flujo mensual'!Y10*2/13+'FC2. Flujo mensual'!Z10*1/13</f>
        <v>61920227.1839465</v>
      </c>
      <c r="CY7" s="515">
        <f>'FC2. Flujo mensual'!Z10*3/13</f>
        <v>61920227.1839465</v>
      </c>
      <c r="CZ7" s="515">
        <f>'FC2. Flujo mensual'!Z10*3/13</f>
        <v>61920227.1839465</v>
      </c>
      <c r="DA7" s="515">
        <f>'FC2. Flujo mensual'!Z10*3/13</f>
        <v>61920227.1839465</v>
      </c>
      <c r="DB7" s="515">
        <f>'FC2. Flujo mensual'!Z10*3/13</f>
        <v>61920227.1839465</v>
      </c>
      <c r="DC7" s="515">
        <f>SUM(C7:DB7)</f>
        <v>6326515630</v>
      </c>
    </row>
    <row r="8">
      <c r="B8" s="513" t="inlineStr">
        <is>
          <t>2. Equipos y software</t>
        </is>
      </c>
      <c r="C8" s="515">
        <f>'FC2. Flujo mensual'!C11*3/13</f>
        <v>0</v>
      </c>
      <c r="D8" s="515">
        <f>'FC2. Flujo mensual'!C11*3/13</f>
        <v>0</v>
      </c>
      <c r="E8" s="515">
        <f>'FC2. Flujo mensual'!C11*3/13</f>
        <v>0</v>
      </c>
      <c r="F8" s="515">
        <f>'FC2. Flujo mensual'!C11*3/13</f>
        <v>0</v>
      </c>
      <c r="G8" s="515">
        <f>'FC2. Flujo mensual'!C11*1/13+'FC2. Flujo mensual'!D11*2/13</f>
        <v>4819699.36880511</v>
      </c>
      <c r="H8" s="515">
        <f>'FC2. Flujo mensual'!D11*3/13</f>
        <v>7229549.05320766</v>
      </c>
      <c r="I8" s="515">
        <f>'FC2. Flujo mensual'!D11*3/13</f>
        <v>7229549.05320766</v>
      </c>
      <c r="J8" s="515">
        <f>'FC2. Flujo mensual'!D11*3/13</f>
        <v>7229549.05320766</v>
      </c>
      <c r="K8" s="515">
        <f>'FC2. Flujo mensual'!D11*2/13+'FC2. Flujo mensual'!E11*1/13</f>
        <v>7229549.05320766</v>
      </c>
      <c r="L8" s="515">
        <f>'FC2. Flujo mensual'!E11*3/13</f>
        <v>7229549.05320766</v>
      </c>
      <c r="M8" s="515">
        <f>'FC2. Flujo mensual'!E11*3/13</f>
        <v>7229549.05320766</v>
      </c>
      <c r="N8" s="515">
        <f>'FC2. Flujo mensual'!E11*3/13</f>
        <v>7229549.05320766</v>
      </c>
      <c r="O8" s="515">
        <f>'FC2. Flujo mensual'!E11*3/13</f>
        <v>7229549.05320766</v>
      </c>
      <c r="P8" s="515">
        <f>'FC2. Flujo mensual'!F11*3/13</f>
        <v>189349523.899362</v>
      </c>
      <c r="Q8" s="515">
        <f>'FC2. Flujo mensual'!F11*3/13</f>
        <v>189349523.899362</v>
      </c>
      <c r="R8" s="515">
        <f>'FC2. Flujo mensual'!F11*3/13</f>
        <v>189349523.899362</v>
      </c>
      <c r="S8" s="515">
        <f>'FC2. Flujo mensual'!F11*3/13</f>
        <v>189349523.899362</v>
      </c>
      <c r="T8" s="515">
        <f>'FC2. Flujo mensual'!F11*1/13+'FC2. Flujo mensual'!G11*2/13</f>
        <v>293379034.053208</v>
      </c>
      <c r="U8" s="515">
        <f>'FC2. Flujo mensual'!G11*3/13</f>
        <v>345393789.130131</v>
      </c>
      <c r="V8" s="515">
        <f>'FC2. Flujo mensual'!G11*3/13</f>
        <v>345393789.130131</v>
      </c>
      <c r="W8" s="515">
        <f>'FC2. Flujo mensual'!G11*3/13</f>
        <v>345393789.130131</v>
      </c>
      <c r="X8" s="515">
        <f>'FC2. Flujo mensual'!G11*2/13+'FC2. Flujo mensual'!H11*1/13</f>
        <v>294032880.207054</v>
      </c>
      <c r="Y8" s="515">
        <f>'FC2. Flujo mensual'!H11*3/13</f>
        <v>191311062.3609</v>
      </c>
      <c r="Z8" s="515">
        <f>'FC2. Flujo mensual'!H11*3/13</f>
        <v>191311062.3609</v>
      </c>
      <c r="AA8" s="515">
        <f>'FC2. Flujo mensual'!H11*3/13</f>
        <v>191311062.3609</v>
      </c>
      <c r="AB8" s="515">
        <f>'FC2. Flujo mensual'!H11*3/13</f>
        <v>191311062.3609</v>
      </c>
      <c r="AC8" s="515">
        <f>'FC2. Flujo mensual'!I11*3/13</f>
        <v>35129549.0532077</v>
      </c>
      <c r="AD8" s="515">
        <f>'FC2. Flujo mensual'!I11*3/13</f>
        <v>35129549.0532077</v>
      </c>
      <c r="AE8" s="515">
        <f>'FC2. Flujo mensual'!I11*3/13</f>
        <v>35129549.0532077</v>
      </c>
      <c r="AF8" s="515">
        <f>'FC2. Flujo mensual'!I11*3/13</f>
        <v>35129549.0532077</v>
      </c>
      <c r="AG8" s="515">
        <f>'FC2. Flujo mensual'!I11*1/13+'FC2. Flujo mensual'!J11*2/13</f>
        <v>35129549.0532077</v>
      </c>
      <c r="AH8" s="515">
        <f>'FC2. Flujo mensual'!J11*3/13</f>
        <v>35129549.0532077</v>
      </c>
      <c r="AI8" s="515">
        <f>'FC2. Flujo mensual'!J11*3/13</f>
        <v>35129549.0532077</v>
      </c>
      <c r="AJ8" s="515">
        <f>'FC2. Flujo mensual'!J11*3/13</f>
        <v>35129549.0532077</v>
      </c>
      <c r="AK8" s="515">
        <f>'FC2. Flujo mensual'!J11*2/13+'FC2. Flujo mensual'!K11*1/13</f>
        <v>35129549.0532077</v>
      </c>
      <c r="AL8" s="515">
        <f>'FC2. Flujo mensual'!K11*3/13</f>
        <v>35129549.0532077</v>
      </c>
      <c r="AM8" s="515">
        <f>'FC2. Flujo mensual'!K11*3/13</f>
        <v>35129549.0532077</v>
      </c>
      <c r="AN8" s="515">
        <f>'FC2. Flujo mensual'!K11*3/13</f>
        <v>35129549.0532077</v>
      </c>
      <c r="AO8" s="515">
        <f>'FC2. Flujo mensual'!K11*3/13</f>
        <v>35129549.0532077</v>
      </c>
      <c r="AP8" s="515">
        <f>'FC2. Flujo mensual'!L11*3/13</f>
        <v>38975702.8993615</v>
      </c>
      <c r="AQ8" s="515">
        <f>'FC2. Flujo mensual'!L11*3/13</f>
        <v>38975702.8993615</v>
      </c>
      <c r="AR8" s="515">
        <f>'FC2. Flujo mensual'!L11*3/13</f>
        <v>38975702.8993615</v>
      </c>
      <c r="AS8" s="515">
        <f>'FC2. Flujo mensual'!L11*3/13</f>
        <v>38975702.8993615</v>
      </c>
      <c r="AT8" s="515">
        <f>'FC2. Flujo mensual'!L11*1/13+'FC2. Flujo mensual'!M11*2/13</f>
        <v>38052625.9762846</v>
      </c>
      <c r="AU8" s="515">
        <f>'FC2. Flujo mensual'!M11*3/13</f>
        <v>37591087.5147461</v>
      </c>
      <c r="AV8" s="515">
        <f>'FC2. Flujo mensual'!M11*3/13</f>
        <v>37591087.5147461</v>
      </c>
      <c r="AW8" s="515">
        <f>'FC2. Flujo mensual'!M11*3/13</f>
        <v>37591087.5147461</v>
      </c>
      <c r="AX8" s="515">
        <f>'FC2. Flujo mensual'!M11*2/13+'FC2. Flujo mensual'!N11*1/13</f>
        <v>29329549.0532077</v>
      </c>
      <c r="AY8" s="515">
        <f>'FC2. Flujo mensual'!N11*3/13</f>
        <v>12806472.1301307</v>
      </c>
      <c r="AZ8" s="515">
        <f>'FC2. Flujo mensual'!N11*3/13</f>
        <v>12806472.1301307</v>
      </c>
      <c r="BA8" s="515">
        <f>'FC2. Flujo mensual'!N11*3/13</f>
        <v>12806472.1301307</v>
      </c>
      <c r="BB8" s="515">
        <f>'FC2. Flujo mensual'!N11*3/13</f>
        <v>12806472.1301307</v>
      </c>
      <c r="BC8" s="515">
        <f>'FC2. Flujo mensual'!O11*3/13</f>
        <v>215495552.745515</v>
      </c>
      <c r="BD8" s="515">
        <f>'FC2. Flujo mensual'!O11*3/13</f>
        <v>215495552.745515</v>
      </c>
      <c r="BE8" s="515">
        <f>'FC2. Flujo mensual'!O11*3/13</f>
        <v>215495552.745515</v>
      </c>
      <c r="BF8" s="515">
        <f>'FC2. Flujo mensual'!O11*3/13</f>
        <v>215495552.745515</v>
      </c>
      <c r="BG8" s="515">
        <f>'FC2. Flujo mensual'!O11*1/13+'FC2. Flujo mensual'!P11*2/13</f>
        <v>77805396.437823</v>
      </c>
      <c r="BH8" s="515">
        <f>'FC2. Flujo mensual'!P11*3/13</f>
        <v>8960318.28397689</v>
      </c>
      <c r="BI8" s="515">
        <f>'FC2. Flujo mensual'!P11*3/13</f>
        <v>8960318.28397689</v>
      </c>
      <c r="BJ8" s="515">
        <f>'FC2. Flujo mensual'!P11*3/13</f>
        <v>8960318.28397689</v>
      </c>
      <c r="BK8" s="515">
        <f>'FC2. Flujo mensual'!P11*2/13+'FC2. Flujo mensual'!Q11*1/13</f>
        <v>8960318.28397689</v>
      </c>
      <c r="BL8" s="515">
        <f>'FC2. Flujo mensual'!Q11*3/13</f>
        <v>8960318.28397689</v>
      </c>
      <c r="BM8" s="515">
        <f>'FC2. Flujo mensual'!Q11*3/13</f>
        <v>8960318.28397689</v>
      </c>
      <c r="BN8" s="515">
        <f>'FC2. Flujo mensual'!Q11*3/13</f>
        <v>8960318.28397689</v>
      </c>
      <c r="BO8" s="515">
        <f>'FC2. Flujo mensual'!Q11*3/13</f>
        <v>8960318.28397689</v>
      </c>
      <c r="BP8" s="515">
        <f>'FC2. Flujo mensual'!R11*3/13</f>
        <v>8960318.28397689</v>
      </c>
      <c r="BQ8" s="515">
        <f>'FC2. Flujo mensual'!R11*3/13</f>
        <v>8960318.28397689</v>
      </c>
      <c r="BR8" s="515">
        <f>'FC2. Flujo mensual'!R11*3/13</f>
        <v>8960318.28397689</v>
      </c>
      <c r="BS8" s="515">
        <f>'FC2. Flujo mensual'!R11*3/13</f>
        <v>8960318.28397689</v>
      </c>
      <c r="BT8" s="515">
        <f>'FC2. Flujo mensual'!R11*1/13+'FC2. Flujo mensual'!S11*2/13</f>
        <v>8960318.28397689</v>
      </c>
      <c r="BU8" s="515">
        <f>'FC2. Flujo mensual'!S11*3/13</f>
        <v>8960318.28397689</v>
      </c>
      <c r="BV8" s="515">
        <f>'FC2. Flujo mensual'!S11*3/13</f>
        <v>8960318.28397689</v>
      </c>
      <c r="BW8" s="515">
        <f>'FC2. Flujo mensual'!S11*3/13</f>
        <v>8960318.28397689</v>
      </c>
      <c r="BX8" s="515">
        <f>'FC2. Flujo mensual'!S11*2/13+'FC2. Flujo mensual'!T11*1/13</f>
        <v>60209511.5147461</v>
      </c>
      <c r="BY8" s="515">
        <f>'FC2. Flujo mensual'!T11*3/13</f>
        <v>162707897.976285</v>
      </c>
      <c r="BZ8" s="515">
        <f>'FC2. Flujo mensual'!T11*3/13</f>
        <v>162707897.976285</v>
      </c>
      <c r="CA8" s="515">
        <f>'FC2. Flujo mensual'!T11*3/13</f>
        <v>162707897.976285</v>
      </c>
      <c r="CB8" s="515">
        <f>'FC2. Flujo mensual'!T11*3/13</f>
        <v>162707897.976285</v>
      </c>
      <c r="CC8" s="515">
        <f>'FC2. Flujo mensual'!U11*3/13</f>
        <v>7806472.13013074</v>
      </c>
      <c r="CD8" s="515">
        <f>'FC2. Flujo mensual'!U11*3/13</f>
        <v>7806472.13013074</v>
      </c>
      <c r="CE8" s="515">
        <f>'FC2. Flujo mensual'!U11*3/13</f>
        <v>7806472.13013074</v>
      </c>
      <c r="CF8" s="515">
        <f>'FC2. Flujo mensual'!U11*3/13</f>
        <v>7806472.13013074</v>
      </c>
      <c r="CG8" s="515">
        <f>'FC2. Flujo mensual'!U11*1/13+'FC2. Flujo mensual'!V11*2/13</f>
        <v>7421856.74551536</v>
      </c>
      <c r="CH8" s="515">
        <f>'FC2. Flujo mensual'!V11*3/13</f>
        <v>7229549.05320766</v>
      </c>
      <c r="CI8" s="515">
        <f>'FC2. Flujo mensual'!V11*3/13</f>
        <v>7229549.05320766</v>
      </c>
      <c r="CJ8" s="515">
        <f>'FC2. Flujo mensual'!V11*3/13</f>
        <v>7229549.05320766</v>
      </c>
      <c r="CK8" s="515">
        <f>'FC2. Flujo mensual'!V11*2/13+'FC2. Flujo mensual'!W11*1/13</f>
        <v>7229549.05320766</v>
      </c>
      <c r="CL8" s="515">
        <f>'FC2. Flujo mensual'!W11*3/13</f>
        <v>7229549.05320766</v>
      </c>
      <c r="CM8" s="515">
        <f>'FC2. Flujo mensual'!W11*3/13</f>
        <v>7229549.05320766</v>
      </c>
      <c r="CN8" s="515">
        <f>'FC2. Flujo mensual'!W11*3/13</f>
        <v>7229549.05320766</v>
      </c>
      <c r="CO8" s="515">
        <f>'FC2. Flujo mensual'!W11*3/13</f>
        <v>7229549.05320766</v>
      </c>
      <c r="CP8" s="515">
        <f>'FC2. Flujo mensual'!X11*3/13</f>
        <v>7229549.05320766</v>
      </c>
      <c r="CQ8" s="515">
        <f>'FC2. Flujo mensual'!X11*3/13</f>
        <v>7229549.05320766</v>
      </c>
      <c r="CR8" s="515">
        <f>'FC2. Flujo mensual'!X11*3/13</f>
        <v>7229549.05320766</v>
      </c>
      <c r="CS8" s="515">
        <f>'FC2. Flujo mensual'!X11*3/13</f>
        <v>7229549.05320766</v>
      </c>
      <c r="CT8" s="515">
        <f>'FC2. Flujo mensual'!X11*1/13+'FC2. Flujo mensual'!Y11*2/13</f>
        <v>7229549.05320766</v>
      </c>
      <c r="CU8" s="515">
        <f>'FC2. Flujo mensual'!Y11*3/13</f>
        <v>7229549.05320766</v>
      </c>
      <c r="CV8" s="515">
        <f>'FC2. Flujo mensual'!Y11*3/13</f>
        <v>7229549.05320766</v>
      </c>
      <c r="CW8" s="515">
        <f>'FC2. Flujo mensual'!Y11*3/13</f>
        <v>7229549.05320766</v>
      </c>
      <c r="CX8" s="515">
        <f>'FC2. Flujo mensual'!Y11*2/13+'FC2. Flujo mensual'!Z11*1/13</f>
        <v>5795982.61964123</v>
      </c>
      <c r="CY8" s="515">
        <f>'FC2. Flujo mensual'!Z11*3/13</f>
        <v>2928849.75250836</v>
      </c>
      <c r="CZ8" s="515">
        <f>'FC2. Flujo mensual'!Z11*3/13</f>
        <v>2928849.75250836</v>
      </c>
      <c r="DA8" s="515">
        <f>'FC2. Flujo mensual'!Z11*3/13</f>
        <v>2928849.75250836</v>
      </c>
      <c r="DB8" s="515">
        <f>'FC2. Flujo mensual'!Z11*3/13</f>
        <v>2928849.75250836</v>
      </c>
      <c r="DC8" s="515">
        <f>SUM(C8:DB8)</f>
        <v>6018885709</v>
      </c>
    </row>
    <row r="9">
      <c r="B9" s="513" t="inlineStr">
        <is>
          <t>3. Capacitación y eventos</t>
        </is>
      </c>
      <c r="C9" s="515">
        <f>'FC2. Flujo mensual'!C12*3/13</f>
        <v>0</v>
      </c>
      <c r="D9" s="515">
        <f>'FC2. Flujo mensual'!C12*3/13</f>
        <v>0</v>
      </c>
      <c r="E9" s="515">
        <f>'FC2. Flujo mensual'!C12*3/13</f>
        <v>0</v>
      </c>
      <c r="F9" s="515">
        <f>'FC2. Flujo mensual'!C12*3/13</f>
        <v>0</v>
      </c>
      <c r="G9" s="515">
        <f>'FC2. Flujo mensual'!C12*1/13+'FC2. Flujo mensual'!D12*2/13</f>
        <v>0</v>
      </c>
      <c r="H9" s="515">
        <f>'FC2. Flujo mensual'!D12*3/13</f>
        <v>0</v>
      </c>
      <c r="I9" s="515">
        <f>'FC2. Flujo mensual'!D12*3/13</f>
        <v>0</v>
      </c>
      <c r="J9" s="515">
        <f>'FC2. Flujo mensual'!D12*3/13</f>
        <v>0</v>
      </c>
      <c r="K9" s="515">
        <f>'FC2. Flujo mensual'!D12*2/13+'FC2. Flujo mensual'!E12*1/13</f>
        <v>738650.784215784</v>
      </c>
      <c r="L9" s="515">
        <f>'FC2. Flujo mensual'!E12*3/13</f>
        <v>2215952.35264735</v>
      </c>
      <c r="M9" s="515">
        <f>'FC2. Flujo mensual'!E12*3/13</f>
        <v>2215952.35264735</v>
      </c>
      <c r="N9" s="515">
        <f>'FC2. Flujo mensual'!E12*3/13</f>
        <v>2215952.35264735</v>
      </c>
      <c r="O9" s="515">
        <f>'FC2. Flujo mensual'!E12*3/13</f>
        <v>2215952.35264735</v>
      </c>
      <c r="P9" s="515">
        <f>'FC2. Flujo mensual'!F12*3/13</f>
        <v>2215952.35264735</v>
      </c>
      <c r="Q9" s="515">
        <f>'FC2. Flujo mensual'!F12*3/13</f>
        <v>2215952.35264735</v>
      </c>
      <c r="R9" s="515">
        <f>'FC2. Flujo mensual'!F12*3/13</f>
        <v>2215952.35264735</v>
      </c>
      <c r="S9" s="515">
        <f>'FC2. Flujo mensual'!F12*3/13</f>
        <v>2215952.35264735</v>
      </c>
      <c r="T9" s="515">
        <f>'FC2. Flujo mensual'!F12*1/13+'FC2. Flujo mensual'!G12*2/13</f>
        <v>2215952.35264735</v>
      </c>
      <c r="U9" s="515">
        <f>'FC2. Flujo mensual'!G12*3/13</f>
        <v>2215952.35264735</v>
      </c>
      <c r="V9" s="515">
        <f>'FC2. Flujo mensual'!G12*3/13</f>
        <v>2215952.35264735</v>
      </c>
      <c r="W9" s="515">
        <f>'FC2. Flujo mensual'!G12*3/13</f>
        <v>2215952.35264735</v>
      </c>
      <c r="X9" s="515">
        <f>'FC2. Flujo mensual'!G12*2/13+'FC2. Flujo mensual'!H12*1/13</f>
        <v>2215952.35264735</v>
      </c>
      <c r="Y9" s="515">
        <f>'FC2. Flujo mensual'!H12*3/13</f>
        <v>2215952.35264735</v>
      </c>
      <c r="Z9" s="515">
        <f>'FC2. Flujo mensual'!H12*3/13</f>
        <v>2215952.35264735</v>
      </c>
      <c r="AA9" s="515">
        <f>'FC2. Flujo mensual'!H12*3/13</f>
        <v>2215952.35264735</v>
      </c>
      <c r="AB9" s="515">
        <f>'FC2. Flujo mensual'!H12*3/13</f>
        <v>2215952.35264735</v>
      </c>
      <c r="AC9" s="515">
        <f>'FC2. Flujo mensual'!I12*3/13</f>
        <v>2215952.35264735</v>
      </c>
      <c r="AD9" s="515">
        <f>'FC2. Flujo mensual'!I12*3/13</f>
        <v>2215952.35264735</v>
      </c>
      <c r="AE9" s="515">
        <f>'FC2. Flujo mensual'!I12*3/13</f>
        <v>2215952.35264735</v>
      </c>
      <c r="AF9" s="515">
        <f>'FC2. Flujo mensual'!I12*3/13</f>
        <v>2215952.35264735</v>
      </c>
      <c r="AG9" s="515">
        <f>'FC2. Flujo mensual'!I12*1/13+'FC2. Flujo mensual'!J12*2/13</f>
        <v>2215952.35264735</v>
      </c>
      <c r="AH9" s="515">
        <f>'FC2. Flujo mensual'!J12*3/13</f>
        <v>2215952.35264735</v>
      </c>
      <c r="AI9" s="515">
        <f>'FC2. Flujo mensual'!J12*3/13</f>
        <v>2215952.35264735</v>
      </c>
      <c r="AJ9" s="515">
        <f>'FC2. Flujo mensual'!J12*3/13</f>
        <v>2215952.35264735</v>
      </c>
      <c r="AK9" s="515">
        <f>'FC2. Flujo mensual'!J12*2/13+'FC2. Flujo mensual'!K12*1/13</f>
        <v>2215952.35264735</v>
      </c>
      <c r="AL9" s="515">
        <f>'FC2. Flujo mensual'!K12*3/13</f>
        <v>2215952.35264735</v>
      </c>
      <c r="AM9" s="515">
        <f>'FC2. Flujo mensual'!K12*3/13</f>
        <v>2215952.35264735</v>
      </c>
      <c r="AN9" s="515">
        <f>'FC2. Flujo mensual'!K12*3/13</f>
        <v>2215952.35264735</v>
      </c>
      <c r="AO9" s="515">
        <f>'FC2. Flujo mensual'!K12*3/13</f>
        <v>2215952.35264735</v>
      </c>
      <c r="AP9" s="515">
        <f>'FC2. Flujo mensual'!L12*3/13</f>
        <v>1226941.36363636</v>
      </c>
      <c r="AQ9" s="515">
        <f>'FC2. Flujo mensual'!L12*3/13</f>
        <v>1226941.36363636</v>
      </c>
      <c r="AR9" s="515">
        <f>'FC2. Flujo mensual'!L12*3/13</f>
        <v>1226941.36363636</v>
      </c>
      <c r="AS9" s="515">
        <f>'FC2. Flujo mensual'!L12*3/13</f>
        <v>1226941.36363636</v>
      </c>
      <c r="AT9" s="515">
        <f>'FC2. Flujo mensual'!L12*1/13+'FC2. Flujo mensual'!M12*2/13</f>
        <v>1226941.36363636</v>
      </c>
      <c r="AU9" s="515">
        <f>'FC2. Flujo mensual'!M12*3/13</f>
        <v>1226941.36363636</v>
      </c>
      <c r="AV9" s="515">
        <f>'FC2. Flujo mensual'!M12*3/13</f>
        <v>1226941.36363636</v>
      </c>
      <c r="AW9" s="515">
        <f>'FC2. Flujo mensual'!M12*3/13</f>
        <v>1226941.36363636</v>
      </c>
      <c r="AX9" s="515">
        <f>'FC2. Flujo mensual'!M12*2/13+'FC2. Flujo mensual'!N12*1/13</f>
        <v>1652976.86659494</v>
      </c>
      <c r="AY9" s="515">
        <f>'FC2. Flujo mensual'!N12*3/13</f>
        <v>2505047.8725121</v>
      </c>
      <c r="AZ9" s="515">
        <f>'FC2. Flujo mensual'!N12*3/13</f>
        <v>2505047.8725121</v>
      </c>
      <c r="BA9" s="515">
        <f>'FC2. Flujo mensual'!N12*3/13</f>
        <v>2505047.8725121</v>
      </c>
      <c r="BB9" s="515">
        <f>'FC2. Flujo mensual'!N12*3/13</f>
        <v>2505047.8725121</v>
      </c>
      <c r="BC9" s="515">
        <f>'FC2. Flujo mensual'!O12*3/13</f>
        <v>2505047.8725121</v>
      </c>
      <c r="BD9" s="515">
        <f>'FC2. Flujo mensual'!O12*3/13</f>
        <v>2505047.8725121</v>
      </c>
      <c r="BE9" s="515">
        <f>'FC2. Flujo mensual'!O12*3/13</f>
        <v>2505047.8725121</v>
      </c>
      <c r="BF9" s="515">
        <f>'FC2. Flujo mensual'!O12*3/13</f>
        <v>2505047.8725121</v>
      </c>
      <c r="BG9" s="515">
        <f>'FC2. Flujo mensual'!O12*1/13+'FC2. Flujo mensual'!P12*2/13</f>
        <v>2505047.8725121</v>
      </c>
      <c r="BH9" s="515">
        <f>'FC2. Flujo mensual'!P12*3/13</f>
        <v>2505047.8725121</v>
      </c>
      <c r="BI9" s="515">
        <f>'FC2. Flujo mensual'!P12*3/13</f>
        <v>2505047.8725121</v>
      </c>
      <c r="BJ9" s="515">
        <f>'FC2. Flujo mensual'!P12*3/13</f>
        <v>2505047.8725121</v>
      </c>
      <c r="BK9" s="515">
        <f>'FC2. Flujo mensual'!P12*2/13+'FC2. Flujo mensual'!Q12*1/13</f>
        <v>2505047.8725121</v>
      </c>
      <c r="BL9" s="515">
        <f>'FC2. Flujo mensual'!Q12*3/13</f>
        <v>2505047.8725121</v>
      </c>
      <c r="BM9" s="515">
        <f>'FC2. Flujo mensual'!Q12*3/13</f>
        <v>2505047.8725121</v>
      </c>
      <c r="BN9" s="515">
        <f>'FC2. Flujo mensual'!Q12*3/13</f>
        <v>2505047.8725121</v>
      </c>
      <c r="BO9" s="515">
        <f>'FC2. Flujo mensual'!Q12*3/13</f>
        <v>2505047.8725121</v>
      </c>
      <c r="BP9" s="515">
        <f>'FC2. Flujo mensual'!R12*3/13</f>
        <v>2505047.8725121</v>
      </c>
      <c r="BQ9" s="515">
        <f>'FC2. Flujo mensual'!R12*3/13</f>
        <v>2505047.8725121</v>
      </c>
      <c r="BR9" s="515">
        <f>'FC2. Flujo mensual'!R12*3/13</f>
        <v>2505047.8725121</v>
      </c>
      <c r="BS9" s="515">
        <f>'FC2. Flujo mensual'!R12*3/13</f>
        <v>2505047.8725121</v>
      </c>
      <c r="BT9" s="515">
        <f>'FC2. Flujo mensual'!R12*1/13+'FC2. Flujo mensual'!S12*2/13</f>
        <v>8274278.64174287</v>
      </c>
      <c r="BU9" s="515">
        <f>'FC2. Flujo mensual'!S12*3/13</f>
        <v>11158894.0263583</v>
      </c>
      <c r="BV9" s="515">
        <f>'FC2. Flujo mensual'!S12*3/13</f>
        <v>11158894.0263583</v>
      </c>
      <c r="BW9" s="515">
        <f>'FC2. Flujo mensual'!S12*3/13</f>
        <v>11158894.0263583</v>
      </c>
      <c r="BX9" s="515">
        <f>'FC2. Flujo mensual'!S12*2/13+'FC2. Flujo mensual'!T12*1/13</f>
        <v>11158894.0263583</v>
      </c>
      <c r="BY9" s="515">
        <f>'FC2. Flujo mensual'!T12*3/13</f>
        <v>11158894.0263583</v>
      </c>
      <c r="BZ9" s="515">
        <f>'FC2. Flujo mensual'!T12*3/13</f>
        <v>11158894.0263583</v>
      </c>
      <c r="CA9" s="515">
        <f>'FC2. Flujo mensual'!T12*3/13</f>
        <v>11158894.0263583</v>
      </c>
      <c r="CB9" s="515">
        <f>'FC2. Flujo mensual'!T12*3/13</f>
        <v>11158894.0263583</v>
      </c>
      <c r="CC9" s="515">
        <f>'FC2. Flujo mensual'!U12*3/13</f>
        <v>11158894.0263583</v>
      </c>
      <c r="CD9" s="515">
        <f>'FC2. Flujo mensual'!U12*3/13</f>
        <v>11158894.0263583</v>
      </c>
      <c r="CE9" s="515">
        <f>'FC2. Flujo mensual'!U12*3/13</f>
        <v>11158894.0263583</v>
      </c>
      <c r="CF9" s="515">
        <f>'FC2. Flujo mensual'!U12*3/13</f>
        <v>11158894.0263583</v>
      </c>
      <c r="CG9" s="515">
        <f>'FC2. Flujo mensual'!U12*1/13+'FC2. Flujo mensual'!V12*2/13</f>
        <v>11158894.0263583</v>
      </c>
      <c r="CH9" s="515">
        <f>'FC2. Flujo mensual'!V12*3/13</f>
        <v>11158894.0263583</v>
      </c>
      <c r="CI9" s="515">
        <f>'FC2. Flujo mensual'!V12*3/13</f>
        <v>11158894.0263583</v>
      </c>
      <c r="CJ9" s="515">
        <f>'FC2. Flujo mensual'!V12*3/13</f>
        <v>11158894.0263583</v>
      </c>
      <c r="CK9" s="515">
        <f>'FC2. Flujo mensual'!V12*2/13+'FC2. Flujo mensual'!W12*1/13</f>
        <v>9197355.5648198</v>
      </c>
      <c r="CL9" s="515">
        <f>'FC2. Flujo mensual'!W12*3/13</f>
        <v>5274278.64174287</v>
      </c>
      <c r="CM9" s="515">
        <f>'FC2. Flujo mensual'!W12*3/13</f>
        <v>5274278.64174287</v>
      </c>
      <c r="CN9" s="515">
        <f>'FC2. Flujo mensual'!W12*3/13</f>
        <v>5274278.64174287</v>
      </c>
      <c r="CO9" s="515">
        <f>'FC2. Flujo mensual'!W12*3/13</f>
        <v>5274278.64174287</v>
      </c>
      <c r="CP9" s="515">
        <f>'FC2. Flujo mensual'!X12*3/13</f>
        <v>5274278.64174287</v>
      </c>
      <c r="CQ9" s="515">
        <f>'FC2. Flujo mensual'!X12*3/13</f>
        <v>5274278.64174287</v>
      </c>
      <c r="CR9" s="515">
        <f>'FC2. Flujo mensual'!X12*3/13</f>
        <v>5274278.64174287</v>
      </c>
      <c r="CS9" s="515">
        <f>'FC2. Flujo mensual'!X12*3/13</f>
        <v>5274278.64174287</v>
      </c>
      <c r="CT9" s="515">
        <f>'FC2. Flujo mensual'!X12*1/13+'FC2. Flujo mensual'!Y12*2/13</f>
        <v>5274278.64174287</v>
      </c>
      <c r="CU9" s="515">
        <f>'FC2. Flujo mensual'!Y12*3/13</f>
        <v>5274278.64174287</v>
      </c>
      <c r="CV9" s="515">
        <f>'FC2. Flujo mensual'!Y12*3/13</f>
        <v>5274278.64174287</v>
      </c>
      <c r="CW9" s="515">
        <f>'FC2. Flujo mensual'!Y12*3/13</f>
        <v>5274278.64174287</v>
      </c>
      <c r="CX9" s="515">
        <f>'FC2. Flujo mensual'!Y12*2/13+'FC2. Flujo mensual'!Z12*1/13</f>
        <v>5274278.64174287</v>
      </c>
      <c r="CY9" s="515">
        <f>'FC2. Flujo mensual'!Z12*3/13</f>
        <v>5274278.64174287</v>
      </c>
      <c r="CZ9" s="515">
        <f>'FC2. Flujo mensual'!Z12*3/13</f>
        <v>5274278.64174287</v>
      </c>
      <c r="DA9" s="515">
        <f>'FC2. Flujo mensual'!Z12*3/13</f>
        <v>5274278.64174287</v>
      </c>
      <c r="DB9" s="515">
        <f>'FC2. Flujo mensual'!Z12*3/13</f>
        <v>5274278.64174287</v>
      </c>
      <c r="DC9" s="515">
        <f>SUM(C9:DB9)</f>
        <v>416968410</v>
      </c>
    </row>
    <row r="10">
      <c r="B10" s="513" t="inlineStr">
        <is>
          <t>4. Servicios tecnológicos y pruebas</t>
        </is>
      </c>
      <c r="C10" s="515">
        <f>'FC2. Flujo mensual'!C13*3/13</f>
        <v>332307.692307692</v>
      </c>
      <c r="D10" s="515">
        <f>'FC2. Flujo mensual'!C13*3/13</f>
        <v>332307.692307692</v>
      </c>
      <c r="E10" s="515">
        <f>'FC2. Flujo mensual'!C13*3/13</f>
        <v>332307.692307692</v>
      </c>
      <c r="F10" s="515">
        <f>'FC2. Flujo mensual'!C13*3/13</f>
        <v>332307.692307692</v>
      </c>
      <c r="G10" s="515">
        <f>'FC2. Flujo mensual'!C13*1/13+'FC2. Flujo mensual'!D13*2/13</f>
        <v>3316282.05128205</v>
      </c>
      <c r="H10" s="515">
        <f>'FC2. Flujo mensual'!D13*3/13</f>
        <v>4808269.23076923</v>
      </c>
      <c r="I10" s="515">
        <f>'FC2. Flujo mensual'!D13*3/13</f>
        <v>4808269.23076923</v>
      </c>
      <c r="J10" s="515">
        <f>'FC2. Flujo mensual'!D13*3/13</f>
        <v>4808269.23076923</v>
      </c>
      <c r="K10" s="515">
        <f>'FC2. Flujo mensual'!D13*2/13+'FC2. Flujo mensual'!E13*1/13</f>
        <v>4962115.38461538</v>
      </c>
      <c r="L10" s="515">
        <f>'FC2. Flujo mensual'!E13*3/13</f>
        <v>5269807.69230769</v>
      </c>
      <c r="M10" s="515">
        <f>'FC2. Flujo mensual'!E13*3/13</f>
        <v>5269807.69230769</v>
      </c>
      <c r="N10" s="515">
        <f>'FC2. Flujo mensual'!E13*3/13</f>
        <v>5269807.69230769</v>
      </c>
      <c r="O10" s="515">
        <f>'FC2. Flujo mensual'!E13*3/13</f>
        <v>5269807.69230769</v>
      </c>
      <c r="P10" s="515">
        <f>'FC2. Flujo mensual'!F13*3/13</f>
        <v>13882252.0242915</v>
      </c>
      <c r="Q10" s="515">
        <f>'FC2. Flujo mensual'!F13*3/13</f>
        <v>13882252.0242915</v>
      </c>
      <c r="R10" s="515">
        <f>'FC2. Flujo mensual'!F13*3/13</f>
        <v>13882252.0242915</v>
      </c>
      <c r="S10" s="515">
        <f>'FC2. Flujo mensual'!F13*3/13</f>
        <v>13882252.0242915</v>
      </c>
      <c r="T10" s="515">
        <f>'FC2. Flujo mensual'!F13*1/13+'FC2. Flujo mensual'!G13*2/13</f>
        <v>11830969.9730094</v>
      </c>
      <c r="U10" s="515">
        <f>'FC2. Flujo mensual'!G13*3/13</f>
        <v>10805328.9473684</v>
      </c>
      <c r="V10" s="515">
        <f>'FC2. Flujo mensual'!G13*3/13</f>
        <v>10805328.9473684</v>
      </c>
      <c r="W10" s="515">
        <f>'FC2. Flujo mensual'!G13*3/13</f>
        <v>10805328.9473684</v>
      </c>
      <c r="X10" s="515">
        <f>'FC2. Flujo mensual'!G13*2/13+'FC2. Flujo mensual'!H13*1/13</f>
        <v>11329138.4711779</v>
      </c>
      <c r="Y10" s="515">
        <f>'FC2. Flujo mensual'!H13*3/13</f>
        <v>12376757.518797</v>
      </c>
      <c r="Z10" s="515">
        <f>'FC2. Flujo mensual'!H13*3/13</f>
        <v>12376757.518797</v>
      </c>
      <c r="AA10" s="515">
        <f>'FC2. Flujo mensual'!H13*3/13</f>
        <v>12376757.518797</v>
      </c>
      <c r="AB10" s="515">
        <f>'FC2. Flujo mensual'!H13*3/13</f>
        <v>12376757.518797</v>
      </c>
      <c r="AC10" s="515">
        <f>'FC2. Flujo mensual'!I13*3/13</f>
        <v>11453680.5957201</v>
      </c>
      <c r="AD10" s="515">
        <f>'FC2. Flujo mensual'!I13*3/13</f>
        <v>11453680.5957201</v>
      </c>
      <c r="AE10" s="515">
        <f>'FC2. Flujo mensual'!I13*3/13</f>
        <v>11453680.5957201</v>
      </c>
      <c r="AF10" s="515">
        <f>'FC2. Flujo mensual'!I13*3/13</f>
        <v>11453680.5957201</v>
      </c>
      <c r="AG10" s="515">
        <f>'FC2. Flujo mensual'!I13*1/13+'FC2. Flujo mensual'!J13*2/13</f>
        <v>11453680.5957201</v>
      </c>
      <c r="AH10" s="515">
        <f>'FC2. Flujo mensual'!J13*3/13</f>
        <v>11453680.5957201</v>
      </c>
      <c r="AI10" s="515">
        <f>'FC2. Flujo mensual'!J13*3/13</f>
        <v>11453680.5957201</v>
      </c>
      <c r="AJ10" s="515">
        <f>'FC2. Flujo mensual'!J13*3/13</f>
        <v>11453680.5957201</v>
      </c>
      <c r="AK10" s="515">
        <f>'FC2. Flujo mensual'!J13*2/13+'FC2. Flujo mensual'!K13*1/13</f>
        <v>11453680.5957201</v>
      </c>
      <c r="AL10" s="515">
        <f>'FC2. Flujo mensual'!K13*3/13</f>
        <v>11453680.5957201</v>
      </c>
      <c r="AM10" s="515">
        <f>'FC2. Flujo mensual'!K13*3/13</f>
        <v>11453680.5957201</v>
      </c>
      <c r="AN10" s="515">
        <f>'FC2. Flujo mensual'!K13*3/13</f>
        <v>11453680.5957201</v>
      </c>
      <c r="AO10" s="515">
        <f>'FC2. Flujo mensual'!K13*3/13</f>
        <v>11453680.5957201</v>
      </c>
      <c r="AP10" s="515">
        <f>'FC2. Flujo mensual'!L13*3/13</f>
        <v>11453680.5957201</v>
      </c>
      <c r="AQ10" s="515">
        <f>'FC2. Flujo mensual'!L13*3/13</f>
        <v>11453680.5957201</v>
      </c>
      <c r="AR10" s="515">
        <f>'FC2. Flujo mensual'!L13*3/13</f>
        <v>11453680.5957201</v>
      </c>
      <c r="AS10" s="515">
        <f>'FC2. Flujo mensual'!L13*3/13</f>
        <v>11453680.5957201</v>
      </c>
      <c r="AT10" s="515">
        <f>'FC2. Flujo mensual'!L13*1/13+'FC2. Flujo mensual'!M13*2/13</f>
        <v>11453680.5957201</v>
      </c>
      <c r="AU10" s="515">
        <f>'FC2. Flujo mensual'!M13*3/13</f>
        <v>11453680.5957201</v>
      </c>
      <c r="AV10" s="515">
        <f>'FC2. Flujo mensual'!M13*3/13</f>
        <v>11453680.5957201</v>
      </c>
      <c r="AW10" s="515">
        <f>'FC2. Flujo mensual'!M13*3/13</f>
        <v>11453680.5957201</v>
      </c>
      <c r="AX10" s="515">
        <f>'FC2. Flujo mensual'!M13*2/13+'FC2. Flujo mensual'!N13*1/13</f>
        <v>16069065.2111047</v>
      </c>
      <c r="AY10" s="515">
        <f>'FC2. Flujo mensual'!N13*3/13</f>
        <v>25299834.4418739</v>
      </c>
      <c r="AZ10" s="515">
        <f>'FC2. Flujo mensual'!N13*3/13</f>
        <v>25299834.4418739</v>
      </c>
      <c r="BA10" s="515">
        <f>'FC2. Flujo mensual'!N13*3/13</f>
        <v>25299834.4418739</v>
      </c>
      <c r="BB10" s="515">
        <f>'FC2. Flujo mensual'!N13*3/13</f>
        <v>25299834.4418739</v>
      </c>
      <c r="BC10" s="515">
        <f>'FC2. Flujo mensual'!O13*3/13</f>
        <v>11453680.5957201</v>
      </c>
      <c r="BD10" s="515">
        <f>'FC2. Flujo mensual'!O13*3/13</f>
        <v>11453680.5957201</v>
      </c>
      <c r="BE10" s="515">
        <f>'FC2. Flujo mensual'!O13*3/13</f>
        <v>11453680.5957201</v>
      </c>
      <c r="BF10" s="515">
        <f>'FC2. Flujo mensual'!O13*3/13</f>
        <v>11453680.5957201</v>
      </c>
      <c r="BG10" s="515">
        <f>'FC2. Flujo mensual'!O13*1/13+'FC2. Flujo mensual'!P13*2/13</f>
        <v>14340393.8824334</v>
      </c>
      <c r="BH10" s="515">
        <f>'FC2. Flujo mensual'!P13*3/13</f>
        <v>15783750.52579</v>
      </c>
      <c r="BI10" s="515">
        <f>'FC2. Flujo mensual'!P13*3/13</f>
        <v>15783750.52579</v>
      </c>
      <c r="BJ10" s="515">
        <f>'FC2. Flujo mensual'!P13*3/13</f>
        <v>15783750.52579</v>
      </c>
      <c r="BK10" s="515">
        <f>'FC2. Flujo mensual'!P13*2/13+'FC2. Flujo mensual'!Q13*1/13</f>
        <v>15783750.52579</v>
      </c>
      <c r="BL10" s="515">
        <f>'FC2. Flujo mensual'!Q13*3/13</f>
        <v>15783750.52579</v>
      </c>
      <c r="BM10" s="515">
        <f>'FC2. Flujo mensual'!Q13*3/13</f>
        <v>15783750.52579</v>
      </c>
      <c r="BN10" s="515">
        <f>'FC2. Flujo mensual'!Q13*3/13</f>
        <v>15783750.52579</v>
      </c>
      <c r="BO10" s="515">
        <f>'FC2. Flujo mensual'!Q13*3/13</f>
        <v>15783750.52579</v>
      </c>
      <c r="BP10" s="515">
        <f>'FC2. Flujo mensual'!R13*3/13</f>
        <v>15783750.52579</v>
      </c>
      <c r="BQ10" s="515">
        <f>'FC2. Flujo mensual'!R13*3/13</f>
        <v>15783750.52579</v>
      </c>
      <c r="BR10" s="515">
        <f>'FC2. Flujo mensual'!R13*3/13</f>
        <v>15783750.52579</v>
      </c>
      <c r="BS10" s="515">
        <f>'FC2. Flujo mensual'!R13*3/13</f>
        <v>15783750.52579</v>
      </c>
      <c r="BT10" s="515">
        <f>'FC2. Flujo mensual'!R13*1/13+'FC2. Flujo mensual'!S13*2/13</f>
        <v>15783750.52579</v>
      </c>
      <c r="BU10" s="515">
        <f>'FC2. Flujo mensual'!S13*3/13</f>
        <v>15783750.52579</v>
      </c>
      <c r="BV10" s="515">
        <f>'FC2. Flujo mensual'!S13*3/13</f>
        <v>15783750.52579</v>
      </c>
      <c r="BW10" s="515">
        <f>'FC2. Flujo mensual'!S13*3/13</f>
        <v>15783750.52579</v>
      </c>
      <c r="BX10" s="515">
        <f>'FC2. Flujo mensual'!S13*2/13+'FC2. Flujo mensual'!T13*1/13</f>
        <v>15625096.6796362</v>
      </c>
      <c r="BY10" s="515">
        <f>'FC2. Flujo mensual'!T13*3/13</f>
        <v>15307788.9873285</v>
      </c>
      <c r="BZ10" s="515">
        <f>'FC2. Flujo mensual'!T13*3/13</f>
        <v>15307788.9873285</v>
      </c>
      <c r="CA10" s="515">
        <f>'FC2. Flujo mensual'!T13*3/13</f>
        <v>15307788.9873285</v>
      </c>
      <c r="CB10" s="515">
        <f>'FC2. Flujo mensual'!T13*3/13</f>
        <v>15307788.9873285</v>
      </c>
      <c r="CC10" s="515">
        <f>'FC2. Flujo mensual'!U13*3/13</f>
        <v>19461635.1411746</v>
      </c>
      <c r="CD10" s="515">
        <f>'FC2. Flujo mensual'!U13*3/13</f>
        <v>19461635.1411746</v>
      </c>
      <c r="CE10" s="515">
        <f>'FC2. Flujo mensual'!U13*3/13</f>
        <v>19461635.1411746</v>
      </c>
      <c r="CF10" s="515">
        <f>'FC2. Flujo mensual'!U13*3/13</f>
        <v>19461635.1411746</v>
      </c>
      <c r="CG10" s="515">
        <f>'FC2. Flujo mensual'!U13*1/13+'FC2. Flujo mensual'!V13*2/13</f>
        <v>19131964.8115043</v>
      </c>
      <c r="CH10" s="515">
        <f>'FC2. Flujo mensual'!V13*3/13</f>
        <v>18967129.6466691</v>
      </c>
      <c r="CI10" s="515">
        <f>'FC2. Flujo mensual'!V13*3/13</f>
        <v>18967129.6466691</v>
      </c>
      <c r="CJ10" s="515">
        <f>'FC2. Flujo mensual'!V13*3/13</f>
        <v>18967129.6466691</v>
      </c>
      <c r="CK10" s="515">
        <f>'FC2. Flujo mensual'!V13*2/13+'FC2. Flujo mensual'!W13*1/13</f>
        <v>18967129.6466691</v>
      </c>
      <c r="CL10" s="515">
        <f>'FC2. Flujo mensual'!W13*3/13</f>
        <v>18967129.6466691</v>
      </c>
      <c r="CM10" s="515">
        <f>'FC2. Flujo mensual'!W13*3/13</f>
        <v>18967129.6466691</v>
      </c>
      <c r="CN10" s="515">
        <f>'FC2. Flujo mensual'!W13*3/13</f>
        <v>18967129.6466691</v>
      </c>
      <c r="CO10" s="515">
        <f>'FC2. Flujo mensual'!W13*3/13</f>
        <v>18967129.6466691</v>
      </c>
      <c r="CP10" s="515">
        <f>'FC2. Flujo mensual'!X13*3/13</f>
        <v>18967129.6466691</v>
      </c>
      <c r="CQ10" s="515">
        <f>'FC2. Flujo mensual'!X13*3/13</f>
        <v>18967129.6466691</v>
      </c>
      <c r="CR10" s="515">
        <f>'FC2. Flujo mensual'!X13*3/13</f>
        <v>18967129.6466691</v>
      </c>
      <c r="CS10" s="515">
        <f>'FC2. Flujo mensual'!X13*3/13</f>
        <v>18967129.6466691</v>
      </c>
      <c r="CT10" s="515">
        <f>'FC2. Flujo mensual'!X13*1/13+'FC2. Flujo mensual'!Y13*2/13</f>
        <v>13225500.0920133</v>
      </c>
      <c r="CU10" s="515">
        <f>'FC2. Flujo mensual'!Y13*3/13</f>
        <v>10354685.3146853</v>
      </c>
      <c r="CV10" s="515">
        <f>'FC2. Flujo mensual'!Y13*3/13</f>
        <v>10354685.3146853</v>
      </c>
      <c r="CW10" s="515">
        <f>'FC2. Flujo mensual'!Y13*3/13</f>
        <v>10354685.3146853</v>
      </c>
      <c r="CX10" s="515">
        <f>'FC2. Flujo mensual'!Y13*2/13+'FC2. Flujo mensual'!Z13*1/13</f>
        <v>12118787.8787879</v>
      </c>
      <c r="CY10" s="515">
        <f>'FC2. Flujo mensual'!Z13*3/13</f>
        <v>15646993.006993</v>
      </c>
      <c r="CZ10" s="515">
        <f>'FC2. Flujo mensual'!Z13*3/13</f>
        <v>15646993.006993</v>
      </c>
      <c r="DA10" s="515">
        <f>'FC2. Flujo mensual'!Z13*3/13</f>
        <v>15646993.006993</v>
      </c>
      <c r="DB10" s="515">
        <f>'FC2. Flujo mensual'!Z13*3/13</f>
        <v>15646993.006993</v>
      </c>
      <c r="DC10" s="515">
        <f>SUM(C10:DB10)</f>
        <v>1396651250</v>
      </c>
    </row>
    <row r="11">
      <c r="B11" s="513" t="inlineStr">
        <is>
          <t>5. Materiales, insumos y documentación</t>
        </is>
      </c>
      <c r="C11" s="515">
        <f>'FC2. Flujo mensual'!C14*3/13</f>
        <v>0</v>
      </c>
      <c r="D11" s="515">
        <f>'FC2. Flujo mensual'!C14*3/13</f>
        <v>0</v>
      </c>
      <c r="E11" s="515">
        <f>'FC2. Flujo mensual'!C14*3/13</f>
        <v>0</v>
      </c>
      <c r="F11" s="515">
        <f>'FC2. Flujo mensual'!C14*3/13</f>
        <v>0</v>
      </c>
      <c r="G11" s="515">
        <f>'FC2. Flujo mensual'!C14*1/13+'FC2. Flujo mensual'!D14*2/13</f>
        <v>0</v>
      </c>
      <c r="H11" s="515">
        <f>'FC2. Flujo mensual'!D14*3/13</f>
        <v>0</v>
      </c>
      <c r="I11" s="515">
        <f>'FC2. Flujo mensual'!D14*3/13</f>
        <v>0</v>
      </c>
      <c r="J11" s="515">
        <f>'FC2. Flujo mensual'!D14*3/13</f>
        <v>0</v>
      </c>
      <c r="K11" s="515">
        <f>'FC2. Flujo mensual'!D14*2/13+'FC2. Flujo mensual'!E14*1/13</f>
        <v>329670.32967033</v>
      </c>
      <c r="L11" s="515">
        <f>'FC2. Flujo mensual'!E14*3/13</f>
        <v>989010.989010989</v>
      </c>
      <c r="M11" s="515">
        <f>'FC2. Flujo mensual'!E14*3/13</f>
        <v>989010.989010989</v>
      </c>
      <c r="N11" s="515">
        <f>'FC2. Flujo mensual'!E14*3/13</f>
        <v>989010.989010989</v>
      </c>
      <c r="O11" s="515">
        <f>'FC2. Flujo mensual'!E14*3/13</f>
        <v>989010.989010989</v>
      </c>
      <c r="P11" s="515">
        <f>'FC2. Flujo mensual'!F14*3/13</f>
        <v>2373626.37362637</v>
      </c>
      <c r="Q11" s="515">
        <f>'FC2. Flujo mensual'!F14*3/13</f>
        <v>2373626.37362637</v>
      </c>
      <c r="R11" s="515">
        <f>'FC2. Flujo mensual'!F14*3/13</f>
        <v>2373626.37362637</v>
      </c>
      <c r="S11" s="515">
        <f>'FC2. Flujo mensual'!F14*3/13</f>
        <v>2373626.37362637</v>
      </c>
      <c r="T11" s="515">
        <f>'FC2. Flujo mensual'!F14*1/13+'FC2. Flujo mensual'!G14*2/13</f>
        <v>5830617.75824176</v>
      </c>
      <c r="U11" s="515">
        <f>'FC2. Flujo mensual'!G14*3/13</f>
        <v>7559113.45054945</v>
      </c>
      <c r="V11" s="515">
        <f>'FC2. Flujo mensual'!G14*3/13</f>
        <v>7559113.45054945</v>
      </c>
      <c r="W11" s="515">
        <f>'FC2. Flujo mensual'!G14*3/13</f>
        <v>7559113.45054945</v>
      </c>
      <c r="X11" s="515">
        <f>'FC2. Flujo mensual'!G14*2/13+'FC2. Flujo mensual'!H14*1/13</f>
        <v>5924315.56043956</v>
      </c>
      <c r="Y11" s="515">
        <f>'FC2. Flujo mensual'!H14*3/13</f>
        <v>2654719.78021978</v>
      </c>
      <c r="Z11" s="515">
        <f>'FC2. Flujo mensual'!H14*3/13</f>
        <v>2654719.78021978</v>
      </c>
      <c r="AA11" s="515">
        <f>'FC2. Flujo mensual'!H14*3/13</f>
        <v>2654719.78021978</v>
      </c>
      <c r="AB11" s="515">
        <f>'FC2. Flujo mensual'!H14*3/13</f>
        <v>2654719.78021978</v>
      </c>
      <c r="AC11" s="515">
        <f>'FC2. Flujo mensual'!I14*3/13</f>
        <v>2654719.78021978</v>
      </c>
      <c r="AD11" s="515">
        <f>'FC2. Flujo mensual'!I14*3/13</f>
        <v>2654719.78021978</v>
      </c>
      <c r="AE11" s="515">
        <f>'FC2. Flujo mensual'!I14*3/13</f>
        <v>2654719.78021978</v>
      </c>
      <c r="AF11" s="515">
        <f>'FC2. Flujo mensual'!I14*3/13</f>
        <v>2654719.78021978</v>
      </c>
      <c r="AG11" s="515">
        <f>'FC2. Flujo mensual'!I14*1/13+'FC2. Flujo mensual'!J14*2/13</f>
        <v>2654719.78021978</v>
      </c>
      <c r="AH11" s="515">
        <f>'FC2. Flujo mensual'!J14*3/13</f>
        <v>2654719.78021978</v>
      </c>
      <c r="AI11" s="515">
        <f>'FC2. Flujo mensual'!J14*3/13</f>
        <v>2654719.78021978</v>
      </c>
      <c r="AJ11" s="515">
        <f>'FC2. Flujo mensual'!J14*3/13</f>
        <v>2654719.78021978</v>
      </c>
      <c r="AK11" s="515">
        <f>'FC2. Flujo mensual'!J14*2/13+'FC2. Flujo mensual'!K14*1/13</f>
        <v>2654719.78021978</v>
      </c>
      <c r="AL11" s="515">
        <f>'FC2. Flujo mensual'!K14*3/13</f>
        <v>2654719.78021978</v>
      </c>
      <c r="AM11" s="515">
        <f>'FC2. Flujo mensual'!K14*3/13</f>
        <v>2654719.78021978</v>
      </c>
      <c r="AN11" s="515">
        <f>'FC2. Flujo mensual'!K14*3/13</f>
        <v>2654719.78021978</v>
      </c>
      <c r="AO11" s="515">
        <f>'FC2. Flujo mensual'!K14*3/13</f>
        <v>2654719.78021978</v>
      </c>
      <c r="AP11" s="515">
        <f>'FC2. Flujo mensual'!L14*3/13</f>
        <v>1665708.79120879</v>
      </c>
      <c r="AQ11" s="515">
        <f>'FC2. Flujo mensual'!L14*3/13</f>
        <v>1665708.79120879</v>
      </c>
      <c r="AR11" s="515">
        <f>'FC2. Flujo mensual'!L14*3/13</f>
        <v>1665708.79120879</v>
      </c>
      <c r="AS11" s="515">
        <f>'FC2. Flujo mensual'!L14*3/13</f>
        <v>1665708.79120879</v>
      </c>
      <c r="AT11" s="515">
        <f>'FC2. Flujo mensual'!L14*1/13+'FC2. Flujo mensual'!M14*2/13</f>
        <v>742631.868131868</v>
      </c>
      <c r="AU11" s="515">
        <f>'FC2. Flujo mensual'!M14*3/13</f>
        <v>281093.406593407</v>
      </c>
      <c r="AV11" s="515">
        <f>'FC2. Flujo mensual'!M14*3/13</f>
        <v>281093.406593407</v>
      </c>
      <c r="AW11" s="515">
        <f>'FC2. Flujo mensual'!M14*3/13</f>
        <v>281093.406593407</v>
      </c>
      <c r="AX11" s="515">
        <f>'FC2. Flujo mensual'!M14*2/13+'FC2. Flujo mensual'!N14*1/13</f>
        <v>858016.483516484</v>
      </c>
      <c r="AY11" s="515">
        <f>'FC2. Flujo mensual'!N14*3/13</f>
        <v>2011862.63736264</v>
      </c>
      <c r="AZ11" s="515">
        <f>'FC2. Flujo mensual'!N14*3/13</f>
        <v>2011862.63736264</v>
      </c>
      <c r="BA11" s="515">
        <f>'FC2. Flujo mensual'!N14*3/13</f>
        <v>2011862.63736264</v>
      </c>
      <c r="BB11" s="515">
        <f>'FC2. Flujo mensual'!N14*3/13</f>
        <v>2011862.63736264</v>
      </c>
      <c r="BC11" s="515">
        <f>'FC2. Flujo mensual'!O14*3/13</f>
        <v>8925845.40659341</v>
      </c>
      <c r="BD11" s="515">
        <f>'FC2. Flujo mensual'!O14*3/13</f>
        <v>8925845.40659341</v>
      </c>
      <c r="BE11" s="515">
        <f>'FC2. Flujo mensual'!O14*3/13</f>
        <v>8925845.40659341</v>
      </c>
      <c r="BF11" s="515">
        <f>'FC2. Flujo mensual'!O14*3/13</f>
        <v>8925845.40659341</v>
      </c>
      <c r="BG11" s="515">
        <f>'FC2. Flujo mensual'!O14*1/13+'FC2. Flujo mensual'!P14*2/13</f>
        <v>4747292.79120879</v>
      </c>
      <c r="BH11" s="515">
        <f>'FC2. Flujo mensual'!P14*3/13</f>
        <v>2658016.48351648</v>
      </c>
      <c r="BI11" s="515">
        <f>'FC2. Flujo mensual'!P14*3/13</f>
        <v>2658016.48351648</v>
      </c>
      <c r="BJ11" s="515">
        <f>'FC2. Flujo mensual'!P14*3/13</f>
        <v>2658016.48351648</v>
      </c>
      <c r="BK11" s="515">
        <f>'FC2. Flujo mensual'!P14*2/13+'FC2. Flujo mensual'!Q14*1/13</f>
        <v>2658016.48351648</v>
      </c>
      <c r="BL11" s="515">
        <f>'FC2. Flujo mensual'!Q14*3/13</f>
        <v>2658016.48351648</v>
      </c>
      <c r="BM11" s="515">
        <f>'FC2. Flujo mensual'!Q14*3/13</f>
        <v>2658016.48351648</v>
      </c>
      <c r="BN11" s="515">
        <f>'FC2. Flujo mensual'!Q14*3/13</f>
        <v>2658016.48351648</v>
      </c>
      <c r="BO11" s="515">
        <f>'FC2. Flujo mensual'!Q14*3/13</f>
        <v>2658016.48351648</v>
      </c>
      <c r="BP11" s="515">
        <f>'FC2. Flujo mensual'!R14*3/13</f>
        <v>2658016.48351648</v>
      </c>
      <c r="BQ11" s="515">
        <f>'FC2. Flujo mensual'!R14*3/13</f>
        <v>2658016.48351648</v>
      </c>
      <c r="BR11" s="515">
        <f>'FC2. Flujo mensual'!R14*3/13</f>
        <v>2658016.48351648</v>
      </c>
      <c r="BS11" s="515">
        <f>'FC2. Flujo mensual'!R14*3/13</f>
        <v>2658016.48351648</v>
      </c>
      <c r="BT11" s="515">
        <f>'FC2. Flujo mensual'!R14*1/13+'FC2. Flujo mensual'!S14*2/13</f>
        <v>2658016.48351648</v>
      </c>
      <c r="BU11" s="515">
        <f>'FC2. Flujo mensual'!S14*3/13</f>
        <v>2658016.48351648</v>
      </c>
      <c r="BV11" s="515">
        <f>'FC2. Flujo mensual'!S14*3/13</f>
        <v>2658016.48351648</v>
      </c>
      <c r="BW11" s="515">
        <f>'FC2. Flujo mensual'!S14*3/13</f>
        <v>2658016.48351648</v>
      </c>
      <c r="BX11" s="515">
        <f>'FC2. Flujo mensual'!S14*2/13+'FC2. Flujo mensual'!T14*1/13</f>
        <v>4386512.17582418</v>
      </c>
      <c r="BY11" s="515">
        <f>'FC2. Flujo mensual'!T14*3/13</f>
        <v>7843503.56043956</v>
      </c>
      <c r="BZ11" s="515">
        <f>'FC2. Flujo mensual'!T14*3/13</f>
        <v>7843503.56043956</v>
      </c>
      <c r="CA11" s="515">
        <f>'FC2. Flujo mensual'!T14*3/13</f>
        <v>7843503.56043956</v>
      </c>
      <c r="CB11" s="515">
        <f>'FC2. Flujo mensual'!T14*3/13</f>
        <v>7843503.56043956</v>
      </c>
      <c r="CC11" s="515">
        <f>'FC2. Flujo mensual'!U14*3/13</f>
        <v>2658016.48351648</v>
      </c>
      <c r="CD11" s="515">
        <f>'FC2. Flujo mensual'!U14*3/13</f>
        <v>2658016.48351648</v>
      </c>
      <c r="CE11" s="515">
        <f>'FC2. Flujo mensual'!U14*3/13</f>
        <v>2658016.48351648</v>
      </c>
      <c r="CF11" s="515">
        <f>'FC2. Flujo mensual'!U14*3/13</f>
        <v>2658016.48351648</v>
      </c>
      <c r="CG11" s="515">
        <f>'FC2. Flujo mensual'!U14*1/13+'FC2. Flujo mensual'!V14*2/13</f>
        <v>1439851.64835165</v>
      </c>
      <c r="CH11" s="515">
        <f>'FC2. Flujo mensual'!V14*3/13</f>
        <v>830769.230769231</v>
      </c>
      <c r="CI11" s="515">
        <f>'FC2. Flujo mensual'!V14*3/13</f>
        <v>830769.230769231</v>
      </c>
      <c r="CJ11" s="515">
        <f>'FC2. Flujo mensual'!V14*3/13</f>
        <v>830769.230769231</v>
      </c>
      <c r="CK11" s="515">
        <f>'FC2. Flujo mensual'!V14*2/13+'FC2. Flujo mensual'!W14*1/13</f>
        <v>830769.230769231</v>
      </c>
      <c r="CL11" s="515">
        <f>'FC2. Flujo mensual'!W14*3/13</f>
        <v>830769.230769231</v>
      </c>
      <c r="CM11" s="515">
        <f>'FC2. Flujo mensual'!W14*3/13</f>
        <v>830769.230769231</v>
      </c>
      <c r="CN11" s="515">
        <f>'FC2. Flujo mensual'!W14*3/13</f>
        <v>830769.230769231</v>
      </c>
      <c r="CO11" s="515">
        <f>'FC2. Flujo mensual'!W14*3/13</f>
        <v>830769.230769231</v>
      </c>
      <c r="CP11" s="515">
        <f>'FC2. Flujo mensual'!X14*3/13</f>
        <v>830769.230769231</v>
      </c>
      <c r="CQ11" s="515">
        <f>'FC2. Flujo mensual'!X14*3/13</f>
        <v>830769.230769231</v>
      </c>
      <c r="CR11" s="515">
        <f>'FC2. Flujo mensual'!X14*3/13</f>
        <v>830769.230769231</v>
      </c>
      <c r="CS11" s="515">
        <f>'FC2. Flujo mensual'!X14*3/13</f>
        <v>830769.230769231</v>
      </c>
      <c r="CT11" s="515">
        <f>'FC2. Flujo mensual'!X14*1/13+'FC2. Flujo mensual'!Y14*2/13</f>
        <v>830769.230769231</v>
      </c>
      <c r="CU11" s="515">
        <f>'FC2. Flujo mensual'!Y14*3/13</f>
        <v>830769.230769231</v>
      </c>
      <c r="CV11" s="515">
        <f>'FC2. Flujo mensual'!Y14*3/13</f>
        <v>830769.230769231</v>
      </c>
      <c r="CW11" s="515">
        <f>'FC2. Flujo mensual'!Y14*3/13</f>
        <v>830769.230769231</v>
      </c>
      <c r="CX11" s="515">
        <f>'FC2. Flujo mensual'!Y14*2/13+'FC2. Flujo mensual'!Z14*1/13</f>
        <v>553846.153846154</v>
      </c>
      <c r="CY11" s="515">
        <f>'FC2. Flujo mensual'!Z14*3/13</f>
        <v>0</v>
      </c>
      <c r="CZ11" s="515">
        <f>'FC2. Flujo mensual'!Z14*3/13</f>
        <v>0</v>
      </c>
      <c r="DA11" s="515">
        <f>'FC2. Flujo mensual'!Z14*3/13</f>
        <v>0</v>
      </c>
      <c r="DB11" s="515">
        <f>'FC2. Flujo mensual'!Z14*3/13</f>
        <v>0</v>
      </c>
      <c r="DC11" s="515">
        <f>SUM(C11:DB11)</f>
        <v>255154480</v>
      </c>
    </row>
    <row r="12">
      <c r="B12" s="513" t="inlineStr">
        <is>
          <t>6. Protección del conocimiento y divulgación</t>
        </is>
      </c>
      <c r="C12" s="515">
        <f>'FC2. Flujo mensual'!C15*3/13</f>
        <v>0</v>
      </c>
      <c r="D12" s="515">
        <f>'FC2. Flujo mensual'!C15*3/13</f>
        <v>0</v>
      </c>
      <c r="E12" s="515">
        <f>'FC2. Flujo mensual'!C15*3/13</f>
        <v>0</v>
      </c>
      <c r="F12" s="515">
        <f>'FC2. Flujo mensual'!C15*3/13</f>
        <v>0</v>
      </c>
      <c r="G12" s="515">
        <f>'FC2. Flujo mensual'!C15*1/13+'FC2. Flujo mensual'!D15*2/13</f>
        <v>5492307.69230769</v>
      </c>
      <c r="H12" s="515">
        <f>'FC2. Flujo mensual'!D15*3/13</f>
        <v>8238461.53846154</v>
      </c>
      <c r="I12" s="515">
        <f>'FC2. Flujo mensual'!D15*3/13</f>
        <v>8238461.53846154</v>
      </c>
      <c r="J12" s="515">
        <f>'FC2. Flujo mensual'!D15*3/13</f>
        <v>8238461.53846154</v>
      </c>
      <c r="K12" s="515">
        <f>'FC2. Flujo mensual'!D15*2/13+'FC2. Flujo mensual'!E15*1/13</f>
        <v>8238461.53846154</v>
      </c>
      <c r="L12" s="515">
        <f>'FC2. Flujo mensual'!E15*3/13</f>
        <v>8238461.53846154</v>
      </c>
      <c r="M12" s="515">
        <f>'FC2. Flujo mensual'!E15*3/13</f>
        <v>8238461.53846154</v>
      </c>
      <c r="N12" s="515">
        <f>'FC2. Flujo mensual'!E15*3/13</f>
        <v>8238461.53846154</v>
      </c>
      <c r="O12" s="515">
        <f>'FC2. Flujo mensual'!E15*3/13</f>
        <v>8238461.53846154</v>
      </c>
      <c r="P12" s="515">
        <f>'FC2. Flujo mensual'!F15*3/13</f>
        <v>8238461.53846154</v>
      </c>
      <c r="Q12" s="515">
        <f>'FC2. Flujo mensual'!F15*3/13</f>
        <v>8238461.53846154</v>
      </c>
      <c r="R12" s="515">
        <f>'FC2. Flujo mensual'!F15*3/13</f>
        <v>8238461.53846154</v>
      </c>
      <c r="S12" s="515">
        <f>'FC2. Flujo mensual'!F15*3/13</f>
        <v>8238461.53846154</v>
      </c>
      <c r="T12" s="515">
        <f>'FC2. Flujo mensual'!F15*1/13+'FC2. Flujo mensual'!G15*2/13</f>
        <v>2746153.84615385</v>
      </c>
      <c r="U12" s="515">
        <f>'FC2. Flujo mensual'!G15*3/13</f>
        <v>0</v>
      </c>
      <c r="V12" s="515">
        <f>'FC2. Flujo mensual'!G15*3/13</f>
        <v>0</v>
      </c>
      <c r="W12" s="515">
        <f>'FC2. Flujo mensual'!G15*3/13</f>
        <v>0</v>
      </c>
      <c r="X12" s="515">
        <f>'FC2. Flujo mensual'!G15*2/13+'FC2. Flujo mensual'!H15*1/13</f>
        <v>0</v>
      </c>
      <c r="Y12" s="515">
        <f>'FC2. Flujo mensual'!H15*3/13</f>
        <v>0</v>
      </c>
      <c r="Z12" s="515">
        <f>'FC2. Flujo mensual'!H15*3/13</f>
        <v>0</v>
      </c>
      <c r="AA12" s="515">
        <f>'FC2. Flujo mensual'!H15*3/13</f>
        <v>0</v>
      </c>
      <c r="AB12" s="515">
        <f>'FC2. Flujo mensual'!H15*3/13</f>
        <v>0</v>
      </c>
      <c r="AC12" s="515">
        <f>'FC2. Flujo mensual'!I15*3/13</f>
        <v>0</v>
      </c>
      <c r="AD12" s="515">
        <f>'FC2. Flujo mensual'!I15*3/13</f>
        <v>0</v>
      </c>
      <c r="AE12" s="515">
        <f>'FC2. Flujo mensual'!I15*3/13</f>
        <v>0</v>
      </c>
      <c r="AF12" s="515">
        <f>'FC2. Flujo mensual'!I15*3/13</f>
        <v>0</v>
      </c>
      <c r="AG12" s="515">
        <f>'FC2. Flujo mensual'!I15*1/13+'FC2. Flujo mensual'!J15*2/13</f>
        <v>0</v>
      </c>
      <c r="AH12" s="515">
        <f>'FC2. Flujo mensual'!J15*3/13</f>
        <v>0</v>
      </c>
      <c r="AI12" s="515">
        <f>'FC2. Flujo mensual'!J15*3/13</f>
        <v>0</v>
      </c>
      <c r="AJ12" s="515">
        <f>'FC2. Flujo mensual'!J15*3/13</f>
        <v>0</v>
      </c>
      <c r="AK12" s="515">
        <f>'FC2. Flujo mensual'!J15*2/13+'FC2. Flujo mensual'!K15*1/13</f>
        <v>0</v>
      </c>
      <c r="AL12" s="515">
        <f>'FC2. Flujo mensual'!K15*3/13</f>
        <v>0</v>
      </c>
      <c r="AM12" s="515">
        <f>'FC2. Flujo mensual'!K15*3/13</f>
        <v>0</v>
      </c>
      <c r="AN12" s="515">
        <f>'FC2. Flujo mensual'!K15*3/13</f>
        <v>0</v>
      </c>
      <c r="AO12" s="515">
        <f>'FC2. Flujo mensual'!K15*3/13</f>
        <v>0</v>
      </c>
      <c r="AP12" s="515">
        <f>'FC2. Flujo mensual'!L15*3/13</f>
        <v>0</v>
      </c>
      <c r="AQ12" s="515">
        <f>'FC2. Flujo mensual'!L15*3/13</f>
        <v>0</v>
      </c>
      <c r="AR12" s="515">
        <f>'FC2. Flujo mensual'!L15*3/13</f>
        <v>0</v>
      </c>
      <c r="AS12" s="515">
        <f>'FC2. Flujo mensual'!L15*3/13</f>
        <v>0</v>
      </c>
      <c r="AT12" s="515">
        <f>'FC2. Flujo mensual'!L15*1/13+'FC2. Flujo mensual'!M15*2/13</f>
        <v>0</v>
      </c>
      <c r="AU12" s="515">
        <f>'FC2. Flujo mensual'!M15*3/13</f>
        <v>0</v>
      </c>
      <c r="AV12" s="515">
        <f>'FC2. Flujo mensual'!M15*3/13</f>
        <v>0</v>
      </c>
      <c r="AW12" s="515">
        <f>'FC2. Flujo mensual'!M15*3/13</f>
        <v>0</v>
      </c>
      <c r="AX12" s="515">
        <f>'FC2. Flujo mensual'!M15*2/13+'FC2. Flujo mensual'!N15*1/13</f>
        <v>718277.44904668</v>
      </c>
      <c r="AY12" s="515">
        <f>'FC2. Flujo mensual'!N15*3/13</f>
        <v>2154832.34714004</v>
      </c>
      <c r="AZ12" s="515">
        <f>'FC2. Flujo mensual'!N15*3/13</f>
        <v>2154832.34714004</v>
      </c>
      <c r="BA12" s="515">
        <f>'FC2. Flujo mensual'!N15*3/13</f>
        <v>2154832.34714004</v>
      </c>
      <c r="BB12" s="515">
        <f>'FC2. Flujo mensual'!N15*3/13</f>
        <v>2154832.34714004</v>
      </c>
      <c r="BC12" s="515">
        <f>'FC2. Flujo mensual'!O15*3/13</f>
        <v>2154832.34714004</v>
      </c>
      <c r="BD12" s="515">
        <f>'FC2. Flujo mensual'!O15*3/13</f>
        <v>2154832.34714004</v>
      </c>
      <c r="BE12" s="515">
        <f>'FC2. Flujo mensual'!O15*3/13</f>
        <v>2154832.34714004</v>
      </c>
      <c r="BF12" s="515">
        <f>'FC2. Flujo mensual'!O15*3/13</f>
        <v>2154832.34714004</v>
      </c>
      <c r="BG12" s="515">
        <f>'FC2. Flujo mensual'!O15*1/13+'FC2. Flujo mensual'!P15*2/13</f>
        <v>2154832.34714004</v>
      </c>
      <c r="BH12" s="515">
        <f>'FC2. Flujo mensual'!P15*3/13</f>
        <v>2154832.34714004</v>
      </c>
      <c r="BI12" s="515">
        <f>'FC2. Flujo mensual'!P15*3/13</f>
        <v>2154832.34714004</v>
      </c>
      <c r="BJ12" s="515">
        <f>'FC2. Flujo mensual'!P15*3/13</f>
        <v>2154832.34714004</v>
      </c>
      <c r="BK12" s="515">
        <f>'FC2. Flujo mensual'!P15*2/13+'FC2. Flujo mensual'!Q15*1/13</f>
        <v>2154832.34714004</v>
      </c>
      <c r="BL12" s="515">
        <f>'FC2. Flujo mensual'!Q15*3/13</f>
        <v>2154832.34714004</v>
      </c>
      <c r="BM12" s="515">
        <f>'FC2. Flujo mensual'!Q15*3/13</f>
        <v>2154832.34714004</v>
      </c>
      <c r="BN12" s="515">
        <f>'FC2. Flujo mensual'!Q15*3/13</f>
        <v>2154832.34714004</v>
      </c>
      <c r="BO12" s="515">
        <f>'FC2. Flujo mensual'!Q15*3/13</f>
        <v>2154832.34714004</v>
      </c>
      <c r="BP12" s="515">
        <f>'FC2. Flujo mensual'!R15*3/13</f>
        <v>2154832.34714004</v>
      </c>
      <c r="BQ12" s="515">
        <f>'FC2. Flujo mensual'!R15*3/13</f>
        <v>2154832.34714004</v>
      </c>
      <c r="BR12" s="515">
        <f>'FC2. Flujo mensual'!R15*3/13</f>
        <v>2154832.34714004</v>
      </c>
      <c r="BS12" s="515">
        <f>'FC2. Flujo mensual'!R15*3/13</f>
        <v>2154832.34714004</v>
      </c>
      <c r="BT12" s="515">
        <f>'FC2. Flujo mensual'!R15*1/13+'FC2. Flujo mensual'!S15*2/13</f>
        <v>2154832.34714004</v>
      </c>
      <c r="BU12" s="515">
        <f>'FC2. Flujo mensual'!S15*3/13</f>
        <v>2154832.34714004</v>
      </c>
      <c r="BV12" s="515">
        <f>'FC2. Flujo mensual'!S15*3/13</f>
        <v>2154832.34714004</v>
      </c>
      <c r="BW12" s="515">
        <f>'FC2. Flujo mensual'!S15*3/13</f>
        <v>2154832.34714004</v>
      </c>
      <c r="BX12" s="515">
        <f>'FC2. Flujo mensual'!S15*2/13+'FC2. Flujo mensual'!T15*1/13</f>
        <v>2154832.34714004</v>
      </c>
      <c r="BY12" s="515">
        <f>'FC2. Flujo mensual'!T15*3/13</f>
        <v>2154832.34714004</v>
      </c>
      <c r="BZ12" s="515">
        <f>'FC2. Flujo mensual'!T15*3/13</f>
        <v>2154832.34714004</v>
      </c>
      <c r="CA12" s="515">
        <f>'FC2. Flujo mensual'!T15*3/13</f>
        <v>2154832.34714004</v>
      </c>
      <c r="CB12" s="515">
        <f>'FC2. Flujo mensual'!T15*3/13</f>
        <v>2154832.34714004</v>
      </c>
      <c r="CC12" s="515">
        <f>'FC2. Flujo mensual'!U15*3/13</f>
        <v>3324993.23944773</v>
      </c>
      <c r="CD12" s="515">
        <f>'FC2. Flujo mensual'!U15*3/13</f>
        <v>3324993.23944773</v>
      </c>
      <c r="CE12" s="515">
        <f>'FC2. Flujo mensual'!U15*3/13</f>
        <v>3324993.23944773</v>
      </c>
      <c r="CF12" s="515">
        <f>'FC2. Flujo mensual'!U15*3/13</f>
        <v>3324993.23944773</v>
      </c>
      <c r="CG12" s="515">
        <f>'FC2. Flujo mensual'!U15*1/13+'FC2. Flujo mensual'!V15*2/13</f>
        <v>3324993.23944773</v>
      </c>
      <c r="CH12" s="515">
        <f>'FC2. Flujo mensual'!V15*3/13</f>
        <v>3324993.23944773</v>
      </c>
      <c r="CI12" s="515">
        <f>'FC2. Flujo mensual'!V15*3/13</f>
        <v>3324993.23944773</v>
      </c>
      <c r="CJ12" s="515">
        <f>'FC2. Flujo mensual'!V15*3/13</f>
        <v>3324993.23944773</v>
      </c>
      <c r="CK12" s="515">
        <f>'FC2. Flujo mensual'!V15*2/13+'FC2. Flujo mensual'!W15*1/13</f>
        <v>3154053.06850756</v>
      </c>
      <c r="CL12" s="515">
        <f>'FC2. Flujo mensual'!W15*3/13</f>
        <v>2812172.72662722</v>
      </c>
      <c r="CM12" s="515">
        <f>'FC2. Flujo mensual'!W15*3/13</f>
        <v>2812172.72662722</v>
      </c>
      <c r="CN12" s="515">
        <f>'FC2. Flujo mensual'!W15*3/13</f>
        <v>2812172.72662722</v>
      </c>
      <c r="CO12" s="515">
        <f>'FC2. Flujo mensual'!W15*3/13</f>
        <v>2812172.72662722</v>
      </c>
      <c r="CP12" s="515">
        <f>'FC2. Flujo mensual'!X15*3/13</f>
        <v>2812172.72662722</v>
      </c>
      <c r="CQ12" s="515">
        <f>'FC2. Flujo mensual'!X15*3/13</f>
        <v>2812172.72662722</v>
      </c>
      <c r="CR12" s="515">
        <f>'FC2. Flujo mensual'!X15*3/13</f>
        <v>2812172.72662722</v>
      </c>
      <c r="CS12" s="515">
        <f>'FC2. Flujo mensual'!X15*3/13</f>
        <v>2812172.72662722</v>
      </c>
      <c r="CT12" s="515">
        <f>'FC2. Flujo mensual'!X15*1/13+'FC2. Flujo mensual'!Y15*2/13</f>
        <v>3966018.88047337</v>
      </c>
      <c r="CU12" s="515">
        <f>'FC2. Flujo mensual'!Y15*3/13</f>
        <v>4542941.95739645</v>
      </c>
      <c r="CV12" s="515">
        <f>'FC2. Flujo mensual'!Y15*3/13</f>
        <v>4542941.95739645</v>
      </c>
      <c r="CW12" s="515">
        <f>'FC2. Flujo mensual'!Y15*3/13</f>
        <v>4542941.95739645</v>
      </c>
      <c r="CX12" s="515">
        <f>'FC2. Flujo mensual'!Y15*2/13+'FC2. Flujo mensual'!Z15*1/13</f>
        <v>4152888.32662722</v>
      </c>
      <c r="CY12" s="515">
        <f>'FC2. Flujo mensual'!Z15*3/13</f>
        <v>3372781.06508876</v>
      </c>
      <c r="CZ12" s="515">
        <f>'FC2. Flujo mensual'!Z15*3/13</f>
        <v>3372781.06508876</v>
      </c>
      <c r="DA12" s="515">
        <f>'FC2. Flujo mensual'!Z15*3/13</f>
        <v>3372781.06508876</v>
      </c>
      <c r="DB12" s="515">
        <f>'FC2. Flujo mensual'!Z15*3/13</f>
        <v>3372781.06508876</v>
      </c>
      <c r="DC12" s="515">
        <f>SUM(C12:DB12)</f>
        <v>259953486</v>
      </c>
    </row>
    <row r="13">
      <c r="B13" s="513" t="inlineStr">
        <is>
          <t>7. Gastos de viaje</t>
        </is>
      </c>
      <c r="C13" s="515">
        <f>'FC2. Flujo mensual'!C16*3/13</f>
        <v>0</v>
      </c>
      <c r="D13" s="515">
        <f>'FC2. Flujo mensual'!C16*3/13</f>
        <v>0</v>
      </c>
      <c r="E13" s="515">
        <f>'FC2. Flujo mensual'!C16*3/13</f>
        <v>0</v>
      </c>
      <c r="F13" s="515">
        <f>'FC2. Flujo mensual'!C16*3/13</f>
        <v>0</v>
      </c>
      <c r="G13" s="515">
        <f>'FC2. Flujo mensual'!C16*1/13+'FC2. Flujo mensual'!D16*2/13</f>
        <v>0</v>
      </c>
      <c r="H13" s="515">
        <f>'FC2. Flujo mensual'!D16*3/13</f>
        <v>0</v>
      </c>
      <c r="I13" s="515">
        <f>'FC2. Flujo mensual'!D16*3/13</f>
        <v>0</v>
      </c>
      <c r="J13" s="515">
        <f>'FC2. Flujo mensual'!D16*3/13</f>
        <v>0</v>
      </c>
      <c r="K13" s="515">
        <f>'FC2. Flujo mensual'!D16*2/13+'FC2. Flujo mensual'!E16*1/13</f>
        <v>1347451.66666667</v>
      </c>
      <c r="L13" s="515">
        <f>'FC2. Flujo mensual'!E16*3/13</f>
        <v>4042355</v>
      </c>
      <c r="M13" s="515">
        <f>'FC2. Flujo mensual'!E16*3/13</f>
        <v>4042355</v>
      </c>
      <c r="N13" s="515">
        <f>'FC2. Flujo mensual'!E16*3/13</f>
        <v>4042355</v>
      </c>
      <c r="O13" s="515">
        <f>'FC2. Flujo mensual'!E16*3/13</f>
        <v>4042355</v>
      </c>
      <c r="P13" s="515">
        <f>'FC2. Flujo mensual'!F16*3/13</f>
        <v>4042355</v>
      </c>
      <c r="Q13" s="515">
        <f>'FC2. Flujo mensual'!F16*3/13</f>
        <v>4042355</v>
      </c>
      <c r="R13" s="515">
        <f>'FC2. Flujo mensual'!F16*3/13</f>
        <v>4042355</v>
      </c>
      <c r="S13" s="515">
        <f>'FC2. Flujo mensual'!F16*3/13</f>
        <v>4042355</v>
      </c>
      <c r="T13" s="515">
        <f>'FC2. Flujo mensual'!F16*1/13+'FC2. Flujo mensual'!G16*2/13</f>
        <v>4042355</v>
      </c>
      <c r="U13" s="515">
        <f>'FC2. Flujo mensual'!G16*3/13</f>
        <v>4042355</v>
      </c>
      <c r="V13" s="515">
        <f>'FC2. Flujo mensual'!G16*3/13</f>
        <v>4042355</v>
      </c>
      <c r="W13" s="515">
        <f>'FC2. Flujo mensual'!G16*3/13</f>
        <v>4042355</v>
      </c>
      <c r="X13" s="515">
        <f>'FC2. Flujo mensual'!G16*2/13+'FC2. Flujo mensual'!H16*1/13</f>
        <v>4042355</v>
      </c>
      <c r="Y13" s="515">
        <f>'FC2. Flujo mensual'!H16*3/13</f>
        <v>4042355</v>
      </c>
      <c r="Z13" s="515">
        <f>'FC2. Flujo mensual'!H16*3/13</f>
        <v>4042355</v>
      </c>
      <c r="AA13" s="515">
        <f>'FC2. Flujo mensual'!H16*3/13</f>
        <v>4042355</v>
      </c>
      <c r="AB13" s="515">
        <f>'FC2. Flujo mensual'!H16*3/13</f>
        <v>4042355</v>
      </c>
      <c r="AC13" s="515">
        <f>'FC2. Flujo mensual'!I16*3/13</f>
        <v>4042355</v>
      </c>
      <c r="AD13" s="515">
        <f>'FC2. Flujo mensual'!I16*3/13</f>
        <v>4042355</v>
      </c>
      <c r="AE13" s="515">
        <f>'FC2. Flujo mensual'!I16*3/13</f>
        <v>4042355</v>
      </c>
      <c r="AF13" s="515">
        <f>'FC2. Flujo mensual'!I16*3/13</f>
        <v>4042355</v>
      </c>
      <c r="AG13" s="515">
        <f>'FC2. Flujo mensual'!I16*1/13+'FC2. Flujo mensual'!J16*2/13</f>
        <v>4042355</v>
      </c>
      <c r="AH13" s="515">
        <f>'FC2. Flujo mensual'!J16*3/13</f>
        <v>4042355</v>
      </c>
      <c r="AI13" s="515">
        <f>'FC2. Flujo mensual'!J16*3/13</f>
        <v>4042355</v>
      </c>
      <c r="AJ13" s="515">
        <f>'FC2. Flujo mensual'!J16*3/13</f>
        <v>4042355</v>
      </c>
      <c r="AK13" s="515">
        <f>'FC2. Flujo mensual'!J16*2/13+'FC2. Flujo mensual'!K16*1/13</f>
        <v>4042355</v>
      </c>
      <c r="AL13" s="515">
        <f>'FC2. Flujo mensual'!K16*3/13</f>
        <v>4042355</v>
      </c>
      <c r="AM13" s="515">
        <f>'FC2. Flujo mensual'!K16*3/13</f>
        <v>4042355</v>
      </c>
      <c r="AN13" s="515">
        <f>'FC2. Flujo mensual'!K16*3/13</f>
        <v>4042355</v>
      </c>
      <c r="AO13" s="515">
        <f>'FC2. Flujo mensual'!K16*3/13</f>
        <v>4042355</v>
      </c>
      <c r="AP13" s="515">
        <f>'FC2. Flujo mensual'!L16*3/13</f>
        <v>4042355</v>
      </c>
      <c r="AQ13" s="515">
        <f>'FC2. Flujo mensual'!L16*3/13</f>
        <v>4042355</v>
      </c>
      <c r="AR13" s="515">
        <f>'FC2. Flujo mensual'!L16*3/13</f>
        <v>4042355</v>
      </c>
      <c r="AS13" s="515">
        <f>'FC2. Flujo mensual'!L16*3/13</f>
        <v>4042355</v>
      </c>
      <c r="AT13" s="515">
        <f>'FC2. Flujo mensual'!L16*1/13+'FC2. Flujo mensual'!M16*2/13</f>
        <v>4042355</v>
      </c>
      <c r="AU13" s="515">
        <f>'FC2. Flujo mensual'!M16*3/13</f>
        <v>4042355</v>
      </c>
      <c r="AV13" s="515">
        <f>'FC2. Flujo mensual'!M16*3/13</f>
        <v>4042355</v>
      </c>
      <c r="AW13" s="515">
        <f>'FC2. Flujo mensual'!M16*3/13</f>
        <v>4042355</v>
      </c>
      <c r="AX13" s="515">
        <f>'FC2. Flujo mensual'!M16*2/13+'FC2. Flujo mensual'!N16*1/13</f>
        <v>5484662.69230769</v>
      </c>
      <c r="AY13" s="515">
        <f>'FC2. Flujo mensual'!N16*3/13</f>
        <v>8369278.07692308</v>
      </c>
      <c r="AZ13" s="515">
        <f>'FC2. Flujo mensual'!N16*3/13</f>
        <v>8369278.07692308</v>
      </c>
      <c r="BA13" s="515">
        <f>'FC2. Flujo mensual'!N16*3/13</f>
        <v>8369278.07692308</v>
      </c>
      <c r="BB13" s="515">
        <f>'FC2. Flujo mensual'!N16*3/13</f>
        <v>8369278.07692308</v>
      </c>
      <c r="BC13" s="515">
        <f>'FC2. Flujo mensual'!O16*3/13</f>
        <v>8369278.07692308</v>
      </c>
      <c r="BD13" s="515">
        <f>'FC2. Flujo mensual'!O16*3/13</f>
        <v>8369278.07692308</v>
      </c>
      <c r="BE13" s="515">
        <f>'FC2. Flujo mensual'!O16*3/13</f>
        <v>8369278.07692308</v>
      </c>
      <c r="BF13" s="515">
        <f>'FC2. Flujo mensual'!O16*3/13</f>
        <v>8369278.07692308</v>
      </c>
      <c r="BG13" s="515">
        <f>'FC2. Flujo mensual'!O16*1/13+'FC2. Flujo mensual'!P16*2/13</f>
        <v>10019243.951049</v>
      </c>
      <c r="BH13" s="515">
        <f>'FC2. Flujo mensual'!P16*3/13</f>
        <v>10844226.8881119</v>
      </c>
      <c r="BI13" s="515">
        <f>'FC2. Flujo mensual'!P16*3/13</f>
        <v>10844226.8881119</v>
      </c>
      <c r="BJ13" s="515">
        <f>'FC2. Flujo mensual'!P16*3/13</f>
        <v>10844226.8881119</v>
      </c>
      <c r="BK13" s="515">
        <f>'FC2. Flujo mensual'!P16*2/13+'FC2. Flujo mensual'!Q16*1/13</f>
        <v>10844226.8881119</v>
      </c>
      <c r="BL13" s="515">
        <f>'FC2. Flujo mensual'!Q16*3/13</f>
        <v>10844226.8881119</v>
      </c>
      <c r="BM13" s="515">
        <f>'FC2. Flujo mensual'!Q16*3/13</f>
        <v>10844226.8881119</v>
      </c>
      <c r="BN13" s="515">
        <f>'FC2. Flujo mensual'!Q16*3/13</f>
        <v>10844226.8881119</v>
      </c>
      <c r="BO13" s="515">
        <f>'FC2. Flujo mensual'!Q16*3/13</f>
        <v>10844226.8881119</v>
      </c>
      <c r="BP13" s="515">
        <f>'FC2. Flujo mensual'!R16*3/13</f>
        <v>10844226.8881119</v>
      </c>
      <c r="BQ13" s="515">
        <f>'FC2. Flujo mensual'!R16*3/13</f>
        <v>10844226.8881119</v>
      </c>
      <c r="BR13" s="515">
        <f>'FC2. Flujo mensual'!R16*3/13</f>
        <v>10844226.8881119</v>
      </c>
      <c r="BS13" s="515">
        <f>'FC2. Flujo mensual'!R16*3/13</f>
        <v>10844226.8881119</v>
      </c>
      <c r="BT13" s="515">
        <f>'FC2. Flujo mensual'!R16*1/13+'FC2. Flujo mensual'!S16*2/13</f>
        <v>10844226.8881119</v>
      </c>
      <c r="BU13" s="515">
        <f>'FC2. Flujo mensual'!S16*3/13</f>
        <v>10844226.8881119</v>
      </c>
      <c r="BV13" s="515">
        <f>'FC2. Flujo mensual'!S16*3/13</f>
        <v>10844226.8881119</v>
      </c>
      <c r="BW13" s="515">
        <f>'FC2. Flujo mensual'!S16*3/13</f>
        <v>10844226.8881119</v>
      </c>
      <c r="BX13" s="515">
        <f>'FC2. Flujo mensual'!S16*2/13+'FC2. Flujo mensual'!T16*1/13</f>
        <v>10844226.8881119</v>
      </c>
      <c r="BY13" s="515">
        <f>'FC2. Flujo mensual'!T16*3/13</f>
        <v>10844226.8881119</v>
      </c>
      <c r="BZ13" s="515">
        <f>'FC2. Flujo mensual'!T16*3/13</f>
        <v>10844226.8881119</v>
      </c>
      <c r="CA13" s="515">
        <f>'FC2. Flujo mensual'!T16*3/13</f>
        <v>10844226.8881119</v>
      </c>
      <c r="CB13" s="515">
        <f>'FC2. Flujo mensual'!T16*3/13</f>
        <v>10844226.8881119</v>
      </c>
      <c r="CC13" s="515">
        <f>'FC2. Flujo mensual'!U16*3/13</f>
        <v>10844226.8881119</v>
      </c>
      <c r="CD13" s="515">
        <f>'FC2. Flujo mensual'!U16*3/13</f>
        <v>10844226.8881119</v>
      </c>
      <c r="CE13" s="515">
        <f>'FC2. Flujo mensual'!U16*3/13</f>
        <v>10844226.8881119</v>
      </c>
      <c r="CF13" s="515">
        <f>'FC2. Flujo mensual'!U16*3/13</f>
        <v>10844226.8881119</v>
      </c>
      <c r="CG13" s="515">
        <f>'FC2. Flujo mensual'!U16*1/13+'FC2. Flujo mensual'!V16*2/13</f>
        <v>7959611.5034965</v>
      </c>
      <c r="CH13" s="515">
        <f>'FC2. Flujo mensual'!V16*3/13</f>
        <v>6517303.81118881</v>
      </c>
      <c r="CI13" s="515">
        <f>'FC2. Flujo mensual'!V16*3/13</f>
        <v>6517303.81118881</v>
      </c>
      <c r="CJ13" s="515">
        <f>'FC2. Flujo mensual'!V16*3/13</f>
        <v>6517303.81118881</v>
      </c>
      <c r="CK13" s="515">
        <f>'FC2. Flujo mensual'!V16*2/13+'FC2. Flujo mensual'!W16*1/13</f>
        <v>5169852.14452214</v>
      </c>
      <c r="CL13" s="515">
        <f>'FC2. Flujo mensual'!W16*3/13</f>
        <v>2474948.81118881</v>
      </c>
      <c r="CM13" s="515">
        <f>'FC2. Flujo mensual'!W16*3/13</f>
        <v>2474948.81118881</v>
      </c>
      <c r="CN13" s="515">
        <f>'FC2. Flujo mensual'!W16*3/13</f>
        <v>2474948.81118881</v>
      </c>
      <c r="CO13" s="515">
        <f>'FC2. Flujo mensual'!W16*3/13</f>
        <v>2474948.81118881</v>
      </c>
      <c r="CP13" s="515">
        <f>'FC2. Flujo mensual'!X16*3/13</f>
        <v>2474948.81118881</v>
      </c>
      <c r="CQ13" s="515">
        <f>'FC2. Flujo mensual'!X16*3/13</f>
        <v>2474948.81118881</v>
      </c>
      <c r="CR13" s="515">
        <f>'FC2. Flujo mensual'!X16*3/13</f>
        <v>2474948.81118881</v>
      </c>
      <c r="CS13" s="515">
        <f>'FC2. Flujo mensual'!X16*3/13</f>
        <v>2474948.81118881</v>
      </c>
      <c r="CT13" s="515">
        <f>'FC2. Flujo mensual'!X16*1/13+'FC2. Flujo mensual'!Y16*2/13</f>
        <v>4321102.65734266</v>
      </c>
      <c r="CU13" s="515">
        <f>'FC2. Flujo mensual'!Y16*3/13</f>
        <v>5244179.58041958</v>
      </c>
      <c r="CV13" s="515">
        <f>'FC2. Flujo mensual'!Y16*3/13</f>
        <v>5244179.58041958</v>
      </c>
      <c r="CW13" s="515">
        <f>'FC2. Flujo mensual'!Y16*3/13</f>
        <v>5244179.58041958</v>
      </c>
      <c r="CX13" s="515">
        <f>'FC2. Flujo mensual'!Y16*2/13+'FC2. Flujo mensual'!Z16*1/13</f>
        <v>5244179.58041958</v>
      </c>
      <c r="CY13" s="515">
        <f>'FC2. Flujo mensual'!Z16*3/13</f>
        <v>5244179.58041958</v>
      </c>
      <c r="CZ13" s="515">
        <f>'FC2. Flujo mensual'!Z16*3/13</f>
        <v>5244179.58041958</v>
      </c>
      <c r="DA13" s="515">
        <f>'FC2. Flujo mensual'!Z16*3/13</f>
        <v>5244179.58041958</v>
      </c>
      <c r="DB13" s="515">
        <f>'FC2. Flujo mensual'!Z16*3/13</f>
        <v>5244179.58041958</v>
      </c>
      <c r="DC13" s="515">
        <f>SUM(C13:DB13)</f>
        <v>607276250</v>
      </c>
    </row>
    <row r="14">
      <c r="B14" s="513" t="inlineStr">
        <is>
          <t>8. Infraestructura</t>
        </is>
      </c>
      <c r="C14" s="515">
        <f>'FC2. Flujo mensual'!C17*3/13</f>
        <v>0</v>
      </c>
      <c r="D14" s="515">
        <f>'FC2. Flujo mensual'!C17*3/13</f>
        <v>0</v>
      </c>
      <c r="E14" s="515">
        <f>'FC2. Flujo mensual'!C17*3/13</f>
        <v>0</v>
      </c>
      <c r="F14" s="515">
        <f>'FC2. Flujo mensual'!C17*3/13</f>
        <v>0</v>
      </c>
      <c r="G14" s="515">
        <f>'FC2. Flujo mensual'!C17*1/13+'FC2. Flujo mensual'!D17*2/13</f>
        <v>0</v>
      </c>
      <c r="H14" s="515">
        <f>'FC2. Flujo mensual'!D17*3/13</f>
        <v>0</v>
      </c>
      <c r="I14" s="515">
        <f>'FC2. Flujo mensual'!D17*3/13</f>
        <v>0</v>
      </c>
      <c r="J14" s="515">
        <f>'FC2. Flujo mensual'!D17*3/13</f>
        <v>0</v>
      </c>
      <c r="K14" s="515">
        <f>'FC2. Flujo mensual'!D17*2/13+'FC2. Flujo mensual'!E17*1/13</f>
        <v>0</v>
      </c>
      <c r="L14" s="515">
        <f>'FC2. Flujo mensual'!E17*3/13</f>
        <v>0</v>
      </c>
      <c r="M14" s="515">
        <f>'FC2. Flujo mensual'!E17*3/13</f>
        <v>0</v>
      </c>
      <c r="N14" s="515">
        <f>'FC2. Flujo mensual'!E17*3/13</f>
        <v>0</v>
      </c>
      <c r="O14" s="515">
        <f>'FC2. Flujo mensual'!E17*3/13</f>
        <v>0</v>
      </c>
      <c r="P14" s="515">
        <f>'FC2. Flujo mensual'!F17*3/13</f>
        <v>0</v>
      </c>
      <c r="Q14" s="515">
        <f>'FC2. Flujo mensual'!F17*3/13</f>
        <v>0</v>
      </c>
      <c r="R14" s="515">
        <f>'FC2. Flujo mensual'!F17*3/13</f>
        <v>0</v>
      </c>
      <c r="S14" s="515">
        <f>'FC2. Flujo mensual'!F17*3/13</f>
        <v>0</v>
      </c>
      <c r="T14" s="515">
        <f>'FC2. Flujo mensual'!F17*1/13+'FC2. Flujo mensual'!G17*2/13</f>
        <v>0</v>
      </c>
      <c r="U14" s="515">
        <f>'FC2. Flujo mensual'!G17*3/13</f>
        <v>0</v>
      </c>
      <c r="V14" s="515">
        <f>'FC2. Flujo mensual'!G17*3/13</f>
        <v>0</v>
      </c>
      <c r="W14" s="515">
        <f>'FC2. Flujo mensual'!G17*3/13</f>
        <v>0</v>
      </c>
      <c r="X14" s="515">
        <f>'FC2. Flujo mensual'!G17*2/13+'FC2. Flujo mensual'!H17*1/13</f>
        <v>725274.725274725</v>
      </c>
      <c r="Y14" s="515">
        <f>'FC2. Flujo mensual'!H17*3/13</f>
        <v>2175824.17582418</v>
      </c>
      <c r="Z14" s="515">
        <f>'FC2. Flujo mensual'!H17*3/13</f>
        <v>2175824.17582418</v>
      </c>
      <c r="AA14" s="515">
        <f>'FC2. Flujo mensual'!H17*3/13</f>
        <v>2175824.17582418</v>
      </c>
      <c r="AB14" s="515">
        <f>'FC2. Flujo mensual'!H17*3/13</f>
        <v>2175824.17582418</v>
      </c>
      <c r="AC14" s="515">
        <f>'FC2. Flujo mensual'!I17*3/13</f>
        <v>2175824.17582418</v>
      </c>
      <c r="AD14" s="515">
        <f>'FC2. Flujo mensual'!I17*3/13</f>
        <v>2175824.17582418</v>
      </c>
      <c r="AE14" s="515">
        <f>'FC2. Flujo mensual'!I17*3/13</f>
        <v>2175824.17582418</v>
      </c>
      <c r="AF14" s="515">
        <f>'FC2. Flujo mensual'!I17*3/13</f>
        <v>2175824.17582418</v>
      </c>
      <c r="AG14" s="515">
        <f>'FC2. Flujo mensual'!I17*1/13+'FC2. Flujo mensual'!J17*2/13</f>
        <v>2175824.17582418</v>
      </c>
      <c r="AH14" s="515">
        <f>'FC2. Flujo mensual'!J17*3/13</f>
        <v>2175824.17582418</v>
      </c>
      <c r="AI14" s="515">
        <f>'FC2. Flujo mensual'!J17*3/13</f>
        <v>2175824.17582418</v>
      </c>
      <c r="AJ14" s="515">
        <f>'FC2. Flujo mensual'!J17*3/13</f>
        <v>2175824.17582418</v>
      </c>
      <c r="AK14" s="515">
        <f>'FC2. Flujo mensual'!J17*2/13+'FC2. Flujo mensual'!K17*1/13</f>
        <v>2175824.17582418</v>
      </c>
      <c r="AL14" s="515">
        <f>'FC2. Flujo mensual'!K17*3/13</f>
        <v>2175824.17582418</v>
      </c>
      <c r="AM14" s="515">
        <f>'FC2. Flujo mensual'!K17*3/13</f>
        <v>2175824.17582418</v>
      </c>
      <c r="AN14" s="515">
        <f>'FC2. Flujo mensual'!K17*3/13</f>
        <v>2175824.17582418</v>
      </c>
      <c r="AO14" s="515">
        <f>'FC2. Flujo mensual'!K17*3/13</f>
        <v>2175824.17582418</v>
      </c>
      <c r="AP14" s="515">
        <f>'FC2. Flujo mensual'!L17*3/13</f>
        <v>2175824.17582418</v>
      </c>
      <c r="AQ14" s="515">
        <f>'FC2. Flujo mensual'!L17*3/13</f>
        <v>2175824.17582418</v>
      </c>
      <c r="AR14" s="515">
        <f>'FC2. Flujo mensual'!L17*3/13</f>
        <v>2175824.17582418</v>
      </c>
      <c r="AS14" s="515">
        <f>'FC2. Flujo mensual'!L17*3/13</f>
        <v>2175824.17582418</v>
      </c>
      <c r="AT14" s="515">
        <f>'FC2. Flujo mensual'!L17*1/13+'FC2. Flujo mensual'!M17*2/13</f>
        <v>2175824.17582418</v>
      </c>
      <c r="AU14" s="515">
        <f>'FC2. Flujo mensual'!M17*3/13</f>
        <v>2175824.17582418</v>
      </c>
      <c r="AV14" s="515">
        <f>'FC2. Flujo mensual'!M17*3/13</f>
        <v>2175824.17582418</v>
      </c>
      <c r="AW14" s="515">
        <f>'FC2. Flujo mensual'!M17*3/13</f>
        <v>2175824.17582418</v>
      </c>
      <c r="AX14" s="515">
        <f>'FC2. Flujo mensual'!M17*2/13+'FC2. Flujo mensual'!N17*1/13</f>
        <v>2175824.17582418</v>
      </c>
      <c r="AY14" s="515">
        <f>'FC2. Flujo mensual'!N17*3/13</f>
        <v>2175824.17582418</v>
      </c>
      <c r="AZ14" s="515">
        <f>'FC2. Flujo mensual'!N17*3/13</f>
        <v>2175824.17582418</v>
      </c>
      <c r="BA14" s="515">
        <f>'FC2. Flujo mensual'!N17*3/13</f>
        <v>2175824.17582418</v>
      </c>
      <c r="BB14" s="515">
        <f>'FC2. Flujo mensual'!N17*3/13</f>
        <v>2175824.17582418</v>
      </c>
      <c r="BC14" s="515">
        <f>'FC2. Flujo mensual'!O17*3/13</f>
        <v>2175824.17582418</v>
      </c>
      <c r="BD14" s="515">
        <f>'FC2. Flujo mensual'!O17*3/13</f>
        <v>2175824.17582418</v>
      </c>
      <c r="BE14" s="515">
        <f>'FC2. Flujo mensual'!O17*3/13</f>
        <v>2175824.17582418</v>
      </c>
      <c r="BF14" s="515">
        <f>'FC2. Flujo mensual'!O17*3/13</f>
        <v>2175824.17582418</v>
      </c>
      <c r="BG14" s="515">
        <f>'FC2. Flujo mensual'!O17*1/13+'FC2. Flujo mensual'!P17*2/13</f>
        <v>2175824.17582418</v>
      </c>
      <c r="BH14" s="515">
        <f>'FC2. Flujo mensual'!P17*3/13</f>
        <v>2175824.17582418</v>
      </c>
      <c r="BI14" s="515">
        <f>'FC2. Flujo mensual'!P17*3/13</f>
        <v>2175824.17582418</v>
      </c>
      <c r="BJ14" s="515">
        <f>'FC2. Flujo mensual'!P17*3/13</f>
        <v>2175824.17582418</v>
      </c>
      <c r="BK14" s="515">
        <f>'FC2. Flujo mensual'!P17*2/13+'FC2. Flujo mensual'!Q17*1/13</f>
        <v>2175824.17582418</v>
      </c>
      <c r="BL14" s="515">
        <f>'FC2. Flujo mensual'!Q17*3/13</f>
        <v>2175824.17582418</v>
      </c>
      <c r="BM14" s="515">
        <f>'FC2. Flujo mensual'!Q17*3/13</f>
        <v>2175824.17582418</v>
      </c>
      <c r="BN14" s="515">
        <f>'FC2. Flujo mensual'!Q17*3/13</f>
        <v>2175824.17582418</v>
      </c>
      <c r="BO14" s="515">
        <f>'FC2. Flujo mensual'!Q17*3/13</f>
        <v>2175824.17582418</v>
      </c>
      <c r="BP14" s="515">
        <f>'FC2. Flujo mensual'!R17*3/13</f>
        <v>2175824.17582418</v>
      </c>
      <c r="BQ14" s="515">
        <f>'FC2. Flujo mensual'!R17*3/13</f>
        <v>2175824.17582418</v>
      </c>
      <c r="BR14" s="515">
        <f>'FC2. Flujo mensual'!R17*3/13</f>
        <v>2175824.17582418</v>
      </c>
      <c r="BS14" s="515">
        <f>'FC2. Flujo mensual'!R17*3/13</f>
        <v>2175824.17582418</v>
      </c>
      <c r="BT14" s="515">
        <f>'FC2. Flujo mensual'!R17*1/13+'FC2. Flujo mensual'!S17*2/13</f>
        <v>2175824.17582418</v>
      </c>
      <c r="BU14" s="515">
        <f>'FC2. Flujo mensual'!S17*3/13</f>
        <v>2175824.17582418</v>
      </c>
      <c r="BV14" s="515">
        <f>'FC2. Flujo mensual'!S17*3/13</f>
        <v>2175824.17582418</v>
      </c>
      <c r="BW14" s="515">
        <f>'FC2. Flujo mensual'!S17*3/13</f>
        <v>2175824.17582418</v>
      </c>
      <c r="BX14" s="515">
        <f>'FC2. Flujo mensual'!S17*2/13+'FC2. Flujo mensual'!T17*1/13</f>
        <v>2175824.17582418</v>
      </c>
      <c r="BY14" s="515">
        <f>'FC2. Flujo mensual'!T17*3/13</f>
        <v>2175824.17582418</v>
      </c>
      <c r="BZ14" s="515">
        <f>'FC2. Flujo mensual'!T17*3/13</f>
        <v>2175824.17582418</v>
      </c>
      <c r="CA14" s="515">
        <f>'FC2. Flujo mensual'!T17*3/13</f>
        <v>2175824.17582418</v>
      </c>
      <c r="CB14" s="515">
        <f>'FC2. Flujo mensual'!T17*3/13</f>
        <v>2175824.17582418</v>
      </c>
      <c r="CC14" s="515">
        <f>'FC2. Flujo mensual'!U17*3/13</f>
        <v>2175824.17582418</v>
      </c>
      <c r="CD14" s="515">
        <f>'FC2. Flujo mensual'!U17*3/13</f>
        <v>2175824.17582418</v>
      </c>
      <c r="CE14" s="515">
        <f>'FC2. Flujo mensual'!U17*3/13</f>
        <v>2175824.17582418</v>
      </c>
      <c r="CF14" s="515">
        <f>'FC2. Flujo mensual'!U17*3/13</f>
        <v>2175824.17582418</v>
      </c>
      <c r="CG14" s="515">
        <f>'FC2. Flujo mensual'!U17*1/13+'FC2. Flujo mensual'!V17*2/13</f>
        <v>725274.725274725</v>
      </c>
      <c r="CH14" s="515">
        <f>'FC2. Flujo mensual'!V17*3/13</f>
        <v>0</v>
      </c>
      <c r="CI14" s="515">
        <f>'FC2. Flujo mensual'!V17*3/13</f>
        <v>0</v>
      </c>
      <c r="CJ14" s="515">
        <f>'FC2. Flujo mensual'!V17*3/13</f>
        <v>0</v>
      </c>
      <c r="CK14" s="515">
        <f>'FC2. Flujo mensual'!V17*2/13+'FC2. Flujo mensual'!W17*1/13</f>
        <v>0</v>
      </c>
      <c r="CL14" s="515">
        <f>'FC2. Flujo mensual'!W17*3/13</f>
        <v>0</v>
      </c>
      <c r="CM14" s="515">
        <f>'FC2. Flujo mensual'!W17*3/13</f>
        <v>0</v>
      </c>
      <c r="CN14" s="515">
        <f>'FC2. Flujo mensual'!W17*3/13</f>
        <v>0</v>
      </c>
      <c r="CO14" s="515">
        <f>'FC2. Flujo mensual'!W17*3/13</f>
        <v>0</v>
      </c>
      <c r="CP14" s="515">
        <f>'FC2. Flujo mensual'!X17*3/13</f>
        <v>0</v>
      </c>
      <c r="CQ14" s="515">
        <f>'FC2. Flujo mensual'!X17*3/13</f>
        <v>0</v>
      </c>
      <c r="CR14" s="515">
        <f>'FC2. Flujo mensual'!X17*3/13</f>
        <v>0</v>
      </c>
      <c r="CS14" s="515">
        <f>'FC2. Flujo mensual'!X17*3/13</f>
        <v>0</v>
      </c>
      <c r="CT14" s="515">
        <f>'FC2. Flujo mensual'!X17*1/13+'FC2. Flujo mensual'!Y17*2/13</f>
        <v>0</v>
      </c>
      <c r="CU14" s="515">
        <f>'FC2. Flujo mensual'!Y17*3/13</f>
        <v>0</v>
      </c>
      <c r="CV14" s="515">
        <f>'FC2. Flujo mensual'!Y17*3/13</f>
        <v>0</v>
      </c>
      <c r="CW14" s="515">
        <f>'FC2. Flujo mensual'!Y17*3/13</f>
        <v>0</v>
      </c>
      <c r="CX14" s="515">
        <f>'FC2. Flujo mensual'!Y17*2/13+'FC2. Flujo mensual'!Z17*1/13</f>
        <v>0</v>
      </c>
      <c r="CY14" s="515">
        <f>'FC2. Flujo mensual'!Z17*3/13</f>
        <v>0</v>
      </c>
      <c r="CZ14" s="515">
        <f>'FC2. Flujo mensual'!Z17*3/13</f>
        <v>0</v>
      </c>
      <c r="DA14" s="515">
        <f>'FC2. Flujo mensual'!Z17*3/13</f>
        <v>0</v>
      </c>
      <c r="DB14" s="515">
        <f>'FC2. Flujo mensual'!Z17*3/13</f>
        <v>0</v>
      </c>
      <c r="DC14" s="515">
        <f>SUM(C14:DB14)</f>
        <v>132000000</v>
      </c>
    </row>
    <row r="15">
      <c r="B15" s="513" t="inlineStr">
        <is>
          <t>9. Administrativos</t>
        </is>
      </c>
      <c r="C15" s="515">
        <f>'FC2. Flujo mensual'!C18*3/13</f>
        <v>1615384.61538462</v>
      </c>
      <c r="D15" s="515">
        <f>'FC2. Flujo mensual'!C18*3/13</f>
        <v>1615384.61538462</v>
      </c>
      <c r="E15" s="515">
        <f>'FC2. Flujo mensual'!C18*3/13</f>
        <v>1615384.61538462</v>
      </c>
      <c r="F15" s="515">
        <f>'FC2. Flujo mensual'!C18*3/13</f>
        <v>1615384.61538462</v>
      </c>
      <c r="G15" s="515">
        <f>'FC2. Flujo mensual'!C18*1/13+'FC2. Flujo mensual'!D18*2/13</f>
        <v>1615384.61538462</v>
      </c>
      <c r="H15" s="515">
        <f>'FC2. Flujo mensual'!D18*3/13</f>
        <v>1615384.61538462</v>
      </c>
      <c r="I15" s="515">
        <f>'FC2. Flujo mensual'!D18*3/13</f>
        <v>1615384.61538462</v>
      </c>
      <c r="J15" s="515">
        <f>'FC2. Flujo mensual'!D18*3/13</f>
        <v>1615384.61538462</v>
      </c>
      <c r="K15" s="515">
        <f>'FC2. Flujo mensual'!D18*2/13+'FC2. Flujo mensual'!E18*1/13</f>
        <v>1615384.61538462</v>
      </c>
      <c r="L15" s="515">
        <f>'FC2. Flujo mensual'!E18*3/13</f>
        <v>1615384.61538462</v>
      </c>
      <c r="M15" s="515">
        <f>'FC2. Flujo mensual'!E18*3/13</f>
        <v>1615384.61538462</v>
      </c>
      <c r="N15" s="515">
        <f>'FC2. Flujo mensual'!E18*3/13</f>
        <v>1615384.61538462</v>
      </c>
      <c r="O15" s="515">
        <f>'FC2. Flujo mensual'!E18*3/13</f>
        <v>1615384.61538462</v>
      </c>
      <c r="P15" s="515">
        <f>'FC2. Flujo mensual'!F18*3/13</f>
        <v>1615384.61538462</v>
      </c>
      <c r="Q15" s="515">
        <f>'FC2. Flujo mensual'!F18*3/13</f>
        <v>1615384.61538462</v>
      </c>
      <c r="R15" s="515">
        <f>'FC2. Flujo mensual'!F18*3/13</f>
        <v>1615384.61538462</v>
      </c>
      <c r="S15" s="515">
        <f>'FC2. Flujo mensual'!F18*3/13</f>
        <v>1615384.61538462</v>
      </c>
      <c r="T15" s="515">
        <f>'FC2. Flujo mensual'!F18*1/13+'FC2. Flujo mensual'!G18*2/13</f>
        <v>1615384.61538462</v>
      </c>
      <c r="U15" s="515">
        <f>'FC2. Flujo mensual'!G18*3/13</f>
        <v>1615384.61538462</v>
      </c>
      <c r="V15" s="515">
        <f>'FC2. Flujo mensual'!G18*3/13</f>
        <v>1615384.61538462</v>
      </c>
      <c r="W15" s="515">
        <f>'FC2. Flujo mensual'!G18*3/13</f>
        <v>1615384.61538462</v>
      </c>
      <c r="X15" s="515">
        <f>'FC2. Flujo mensual'!G18*2/13+'FC2. Flujo mensual'!H18*1/13</f>
        <v>1615384.61538462</v>
      </c>
      <c r="Y15" s="515">
        <f>'FC2. Flujo mensual'!H18*3/13</f>
        <v>1615384.61538462</v>
      </c>
      <c r="Z15" s="515">
        <f>'FC2. Flujo mensual'!H18*3/13</f>
        <v>1615384.61538462</v>
      </c>
      <c r="AA15" s="515">
        <f>'FC2. Flujo mensual'!H18*3/13</f>
        <v>1615384.61538462</v>
      </c>
      <c r="AB15" s="515">
        <f>'FC2. Flujo mensual'!H18*3/13</f>
        <v>1615384.61538462</v>
      </c>
      <c r="AC15" s="515">
        <f>'FC2. Flujo mensual'!I18*3/13</f>
        <v>1615384.61538462</v>
      </c>
      <c r="AD15" s="515">
        <f>'FC2. Flujo mensual'!I18*3/13</f>
        <v>1615384.61538462</v>
      </c>
      <c r="AE15" s="515">
        <f>'FC2. Flujo mensual'!I18*3/13</f>
        <v>1615384.61538462</v>
      </c>
      <c r="AF15" s="515">
        <f>'FC2. Flujo mensual'!I18*3/13</f>
        <v>1615384.61538462</v>
      </c>
      <c r="AG15" s="515">
        <f>'FC2. Flujo mensual'!I18*1/13+'FC2. Flujo mensual'!J18*2/13</f>
        <v>1615384.61538462</v>
      </c>
      <c r="AH15" s="515">
        <f>'FC2. Flujo mensual'!J18*3/13</f>
        <v>1615384.61538462</v>
      </c>
      <c r="AI15" s="515">
        <f>'FC2. Flujo mensual'!J18*3/13</f>
        <v>1615384.61538462</v>
      </c>
      <c r="AJ15" s="515">
        <f>'FC2. Flujo mensual'!J18*3/13</f>
        <v>1615384.61538462</v>
      </c>
      <c r="AK15" s="515">
        <f>'FC2. Flujo mensual'!J18*2/13+'FC2. Flujo mensual'!K18*1/13</f>
        <v>1615384.61538462</v>
      </c>
      <c r="AL15" s="515">
        <f>'FC2. Flujo mensual'!K18*3/13</f>
        <v>1615384.61538462</v>
      </c>
      <c r="AM15" s="515">
        <f>'FC2. Flujo mensual'!K18*3/13</f>
        <v>1615384.61538462</v>
      </c>
      <c r="AN15" s="515">
        <f>'FC2. Flujo mensual'!K18*3/13</f>
        <v>1615384.61538462</v>
      </c>
      <c r="AO15" s="515">
        <f>'FC2. Flujo mensual'!K18*3/13</f>
        <v>1615384.61538462</v>
      </c>
      <c r="AP15" s="515">
        <f>'FC2. Flujo mensual'!L18*3/13</f>
        <v>1615384.61538462</v>
      </c>
      <c r="AQ15" s="515">
        <f>'FC2. Flujo mensual'!L18*3/13</f>
        <v>1615384.61538462</v>
      </c>
      <c r="AR15" s="515">
        <f>'FC2. Flujo mensual'!L18*3/13</f>
        <v>1615384.61538462</v>
      </c>
      <c r="AS15" s="515">
        <f>'FC2. Flujo mensual'!L18*3/13</f>
        <v>1615384.61538462</v>
      </c>
      <c r="AT15" s="515">
        <f>'FC2. Flujo mensual'!L18*1/13+'FC2. Flujo mensual'!M18*2/13</f>
        <v>1615384.61538462</v>
      </c>
      <c r="AU15" s="515">
        <f>'FC2. Flujo mensual'!M18*3/13</f>
        <v>1615384.61538462</v>
      </c>
      <c r="AV15" s="515">
        <f>'FC2. Flujo mensual'!M18*3/13</f>
        <v>1615384.61538462</v>
      </c>
      <c r="AW15" s="515">
        <f>'FC2. Flujo mensual'!M18*3/13</f>
        <v>1615384.61538462</v>
      </c>
      <c r="AX15" s="515">
        <f>'FC2. Flujo mensual'!M18*2/13+'FC2. Flujo mensual'!N18*1/13</f>
        <v>1615384.61538462</v>
      </c>
      <c r="AY15" s="515">
        <f>'FC2. Flujo mensual'!N18*3/13</f>
        <v>1615384.61538462</v>
      </c>
      <c r="AZ15" s="515">
        <f>'FC2. Flujo mensual'!N18*3/13</f>
        <v>1615384.61538462</v>
      </c>
      <c r="BA15" s="515">
        <f>'FC2. Flujo mensual'!N18*3/13</f>
        <v>1615384.61538462</v>
      </c>
      <c r="BB15" s="515">
        <f>'FC2. Flujo mensual'!N18*3/13</f>
        <v>1615384.61538462</v>
      </c>
      <c r="BC15" s="515">
        <f>'FC2. Flujo mensual'!O18*3/13</f>
        <v>1615384.61538462</v>
      </c>
      <c r="BD15" s="515">
        <f>'FC2. Flujo mensual'!O18*3/13</f>
        <v>1615384.61538462</v>
      </c>
      <c r="BE15" s="515">
        <f>'FC2. Flujo mensual'!O18*3/13</f>
        <v>1615384.61538462</v>
      </c>
      <c r="BF15" s="515">
        <f>'FC2. Flujo mensual'!O18*3/13</f>
        <v>1615384.61538462</v>
      </c>
      <c r="BG15" s="515">
        <f>'FC2. Flujo mensual'!O18*1/13+'FC2. Flujo mensual'!P18*2/13</f>
        <v>1615384.61538462</v>
      </c>
      <c r="BH15" s="515">
        <f>'FC2. Flujo mensual'!P18*3/13</f>
        <v>1615384.61538462</v>
      </c>
      <c r="BI15" s="515">
        <f>'FC2. Flujo mensual'!P18*3/13</f>
        <v>1615384.61538462</v>
      </c>
      <c r="BJ15" s="515">
        <f>'FC2. Flujo mensual'!P18*3/13</f>
        <v>1615384.61538462</v>
      </c>
      <c r="BK15" s="515">
        <f>'FC2. Flujo mensual'!P18*2/13+'FC2. Flujo mensual'!Q18*1/13</f>
        <v>1615384.61538462</v>
      </c>
      <c r="BL15" s="515">
        <f>'FC2. Flujo mensual'!Q18*3/13</f>
        <v>1615384.61538462</v>
      </c>
      <c r="BM15" s="515">
        <f>'FC2. Flujo mensual'!Q18*3/13</f>
        <v>1615384.61538462</v>
      </c>
      <c r="BN15" s="515">
        <f>'FC2. Flujo mensual'!Q18*3/13</f>
        <v>1615384.61538462</v>
      </c>
      <c r="BO15" s="515">
        <f>'FC2. Flujo mensual'!Q18*3/13</f>
        <v>1615384.61538462</v>
      </c>
      <c r="BP15" s="515">
        <f>'FC2. Flujo mensual'!R18*3/13</f>
        <v>1615384.61538462</v>
      </c>
      <c r="BQ15" s="515">
        <f>'FC2. Flujo mensual'!R18*3/13</f>
        <v>1615384.61538462</v>
      </c>
      <c r="BR15" s="515">
        <f>'FC2. Flujo mensual'!R18*3/13</f>
        <v>1615384.61538462</v>
      </c>
      <c r="BS15" s="515">
        <f>'FC2. Flujo mensual'!R18*3/13</f>
        <v>1615384.61538462</v>
      </c>
      <c r="BT15" s="515">
        <f>'FC2. Flujo mensual'!R18*1/13+'FC2. Flujo mensual'!S18*2/13</f>
        <v>1615384.61538462</v>
      </c>
      <c r="BU15" s="515">
        <f>'FC2. Flujo mensual'!S18*3/13</f>
        <v>1615384.61538462</v>
      </c>
      <c r="BV15" s="515">
        <f>'FC2. Flujo mensual'!S18*3/13</f>
        <v>1615384.61538462</v>
      </c>
      <c r="BW15" s="515">
        <f>'FC2. Flujo mensual'!S18*3/13</f>
        <v>1615384.61538462</v>
      </c>
      <c r="BX15" s="515">
        <f>'FC2. Flujo mensual'!S18*2/13+'FC2. Flujo mensual'!T18*1/13</f>
        <v>1615384.61538462</v>
      </c>
      <c r="BY15" s="515">
        <f>'FC2. Flujo mensual'!T18*3/13</f>
        <v>1615384.61538462</v>
      </c>
      <c r="BZ15" s="515">
        <f>'FC2. Flujo mensual'!T18*3/13</f>
        <v>1615384.61538462</v>
      </c>
      <c r="CA15" s="515">
        <f>'FC2. Flujo mensual'!T18*3/13</f>
        <v>1615384.61538462</v>
      </c>
      <c r="CB15" s="515">
        <f>'FC2. Flujo mensual'!T18*3/13</f>
        <v>1615384.61538462</v>
      </c>
      <c r="CC15" s="515">
        <f>'FC2. Flujo mensual'!U18*3/13</f>
        <v>1615384.61538462</v>
      </c>
      <c r="CD15" s="515">
        <f>'FC2. Flujo mensual'!U18*3/13</f>
        <v>1615384.61538462</v>
      </c>
      <c r="CE15" s="515">
        <f>'FC2. Flujo mensual'!U18*3/13</f>
        <v>1615384.61538462</v>
      </c>
      <c r="CF15" s="515">
        <f>'FC2. Flujo mensual'!U18*3/13</f>
        <v>1615384.61538462</v>
      </c>
      <c r="CG15" s="515">
        <f>'FC2. Flujo mensual'!U18*1/13+'FC2. Flujo mensual'!V18*2/13</f>
        <v>1615384.61538462</v>
      </c>
      <c r="CH15" s="515">
        <f>'FC2. Flujo mensual'!V18*3/13</f>
        <v>1615384.61538462</v>
      </c>
      <c r="CI15" s="515">
        <f>'FC2. Flujo mensual'!V18*3/13</f>
        <v>1615384.61538462</v>
      </c>
      <c r="CJ15" s="515">
        <f>'FC2. Flujo mensual'!V18*3/13</f>
        <v>1615384.61538462</v>
      </c>
      <c r="CK15" s="515">
        <f>'FC2. Flujo mensual'!V18*2/13+'FC2. Flujo mensual'!W18*1/13</f>
        <v>1615384.61538462</v>
      </c>
      <c r="CL15" s="515">
        <f>'FC2. Flujo mensual'!W18*3/13</f>
        <v>1615384.61538462</v>
      </c>
      <c r="CM15" s="515">
        <f>'FC2. Flujo mensual'!W18*3/13</f>
        <v>1615384.61538462</v>
      </c>
      <c r="CN15" s="515">
        <f>'FC2. Flujo mensual'!W18*3/13</f>
        <v>1615384.61538462</v>
      </c>
      <c r="CO15" s="515">
        <f>'FC2. Flujo mensual'!W18*3/13</f>
        <v>1615384.61538462</v>
      </c>
      <c r="CP15" s="515">
        <f>'FC2. Flujo mensual'!X18*3/13</f>
        <v>1615384.61538462</v>
      </c>
      <c r="CQ15" s="515">
        <f>'FC2. Flujo mensual'!X18*3/13</f>
        <v>1615384.61538462</v>
      </c>
      <c r="CR15" s="515">
        <f>'FC2. Flujo mensual'!X18*3/13</f>
        <v>1615384.61538462</v>
      </c>
      <c r="CS15" s="515">
        <f>'FC2. Flujo mensual'!X18*3/13</f>
        <v>1615384.61538462</v>
      </c>
      <c r="CT15" s="515">
        <f>'FC2. Flujo mensual'!X18*1/13+'FC2. Flujo mensual'!Y18*2/13</f>
        <v>1615384.61538462</v>
      </c>
      <c r="CU15" s="515">
        <f>'FC2. Flujo mensual'!Y18*3/13</f>
        <v>1615384.61538462</v>
      </c>
      <c r="CV15" s="515">
        <f>'FC2. Flujo mensual'!Y18*3/13</f>
        <v>1615384.61538462</v>
      </c>
      <c r="CW15" s="515">
        <f>'FC2. Flujo mensual'!Y18*3/13</f>
        <v>1615384.61538462</v>
      </c>
      <c r="CX15" s="515">
        <f>'FC2. Flujo mensual'!Y18*2/13+'FC2. Flujo mensual'!Z18*1/13</f>
        <v>1615384.61538462</v>
      </c>
      <c r="CY15" s="515">
        <f>'FC2. Flujo mensual'!Z18*3/13</f>
        <v>1615384.61538462</v>
      </c>
      <c r="CZ15" s="515">
        <f>'FC2. Flujo mensual'!Z18*3/13</f>
        <v>1615384.61538462</v>
      </c>
      <c r="DA15" s="515">
        <f>'FC2. Flujo mensual'!Z18*3/13</f>
        <v>1615384.61538462</v>
      </c>
      <c r="DB15" s="515">
        <f>'FC2. Flujo mensual'!Z18*3/13</f>
        <v>1615384.61538462</v>
      </c>
      <c r="DC15" s="515">
        <f>SUM(C15:DB15)</f>
        <v>168000000</v>
      </c>
    </row>
    <row r="16">
      <c r="B16" s="513" t="inlineStr">
        <is>
          <t>10. Seguimiento</t>
        </is>
      </c>
      <c r="C16" s="515">
        <f>'FC2. Flujo mensual'!C19*3/13</f>
        <v>1846153.84615385</v>
      </c>
      <c r="D16" s="515">
        <f>'FC2. Flujo mensual'!C19*3/13</f>
        <v>1846153.84615385</v>
      </c>
      <c r="E16" s="515">
        <f>'FC2. Flujo mensual'!C19*3/13</f>
        <v>1846153.84615385</v>
      </c>
      <c r="F16" s="515">
        <f>'FC2. Flujo mensual'!C19*3/13</f>
        <v>1846153.84615385</v>
      </c>
      <c r="G16" s="515">
        <f>'FC2. Flujo mensual'!C19*1/13+'FC2. Flujo mensual'!D19*2/13</f>
        <v>1846153.84615385</v>
      </c>
      <c r="H16" s="515">
        <f>'FC2. Flujo mensual'!D19*3/13</f>
        <v>1846153.84615385</v>
      </c>
      <c r="I16" s="515">
        <f>'FC2. Flujo mensual'!D19*3/13</f>
        <v>1846153.84615385</v>
      </c>
      <c r="J16" s="515">
        <f>'FC2. Flujo mensual'!D19*3/13</f>
        <v>1846153.84615385</v>
      </c>
      <c r="K16" s="515">
        <f>'FC2. Flujo mensual'!D19*2/13+'FC2. Flujo mensual'!E19*1/13</f>
        <v>1846153.84615385</v>
      </c>
      <c r="L16" s="515">
        <f>'FC2. Flujo mensual'!E19*3/13</f>
        <v>1846153.84615385</v>
      </c>
      <c r="M16" s="515">
        <f>'FC2. Flujo mensual'!E19*3/13</f>
        <v>1846153.84615385</v>
      </c>
      <c r="N16" s="515">
        <f>'FC2. Flujo mensual'!E19*3/13</f>
        <v>1846153.84615385</v>
      </c>
      <c r="O16" s="515">
        <f>'FC2. Flujo mensual'!E19*3/13</f>
        <v>1846153.84615385</v>
      </c>
      <c r="P16" s="515">
        <f>'FC2. Flujo mensual'!F19*3/13</f>
        <v>1846153.84615385</v>
      </c>
      <c r="Q16" s="515">
        <f>'FC2. Flujo mensual'!F19*3/13</f>
        <v>1846153.84615385</v>
      </c>
      <c r="R16" s="515">
        <f>'FC2. Flujo mensual'!F19*3/13</f>
        <v>1846153.84615385</v>
      </c>
      <c r="S16" s="515">
        <f>'FC2. Flujo mensual'!F19*3/13</f>
        <v>1846153.84615385</v>
      </c>
      <c r="T16" s="515">
        <f>'FC2. Flujo mensual'!F19*1/13+'FC2. Flujo mensual'!G19*2/13</f>
        <v>1846153.84615385</v>
      </c>
      <c r="U16" s="515">
        <f>'FC2. Flujo mensual'!G19*3/13</f>
        <v>1846153.84615385</v>
      </c>
      <c r="V16" s="515">
        <f>'FC2. Flujo mensual'!G19*3/13</f>
        <v>1846153.84615385</v>
      </c>
      <c r="W16" s="515">
        <f>'FC2. Flujo mensual'!G19*3/13</f>
        <v>1846153.84615385</v>
      </c>
      <c r="X16" s="515">
        <f>'FC2. Flujo mensual'!G19*2/13+'FC2. Flujo mensual'!H19*1/13</f>
        <v>1846153.84615385</v>
      </c>
      <c r="Y16" s="515">
        <f>'FC2. Flujo mensual'!H19*3/13</f>
        <v>1846153.84615385</v>
      </c>
      <c r="Z16" s="515">
        <f>'FC2. Flujo mensual'!H19*3/13</f>
        <v>1846153.84615385</v>
      </c>
      <c r="AA16" s="515">
        <f>'FC2. Flujo mensual'!H19*3/13</f>
        <v>1846153.84615385</v>
      </c>
      <c r="AB16" s="515">
        <f>'FC2. Flujo mensual'!H19*3/13</f>
        <v>1846153.84615385</v>
      </c>
      <c r="AC16" s="515">
        <f>'FC2. Flujo mensual'!I19*3/13</f>
        <v>1846153.84615385</v>
      </c>
      <c r="AD16" s="515">
        <f>'FC2. Flujo mensual'!I19*3/13</f>
        <v>1846153.84615385</v>
      </c>
      <c r="AE16" s="515">
        <f>'FC2. Flujo mensual'!I19*3/13</f>
        <v>1846153.84615385</v>
      </c>
      <c r="AF16" s="515">
        <f>'FC2. Flujo mensual'!I19*3/13</f>
        <v>1846153.84615385</v>
      </c>
      <c r="AG16" s="515">
        <f>'FC2. Flujo mensual'!I19*1/13+'FC2. Flujo mensual'!J19*2/13</f>
        <v>1846153.84615385</v>
      </c>
      <c r="AH16" s="515">
        <f>'FC2. Flujo mensual'!J19*3/13</f>
        <v>1846153.84615385</v>
      </c>
      <c r="AI16" s="515">
        <f>'FC2. Flujo mensual'!J19*3/13</f>
        <v>1846153.84615385</v>
      </c>
      <c r="AJ16" s="515">
        <f>'FC2. Flujo mensual'!J19*3/13</f>
        <v>1846153.84615385</v>
      </c>
      <c r="AK16" s="515">
        <f>'FC2. Flujo mensual'!J19*2/13+'FC2. Flujo mensual'!K19*1/13</f>
        <v>1846153.84615385</v>
      </c>
      <c r="AL16" s="515">
        <f>'FC2. Flujo mensual'!K19*3/13</f>
        <v>1846153.84615385</v>
      </c>
      <c r="AM16" s="515">
        <f>'FC2. Flujo mensual'!K19*3/13</f>
        <v>1846153.84615385</v>
      </c>
      <c r="AN16" s="515">
        <f>'FC2. Flujo mensual'!K19*3/13</f>
        <v>1846153.84615385</v>
      </c>
      <c r="AO16" s="515">
        <f>'FC2. Flujo mensual'!K19*3/13</f>
        <v>1846153.84615385</v>
      </c>
      <c r="AP16" s="515">
        <f>'FC2. Flujo mensual'!L19*3/13</f>
        <v>1846153.84615385</v>
      </c>
      <c r="AQ16" s="515">
        <f>'FC2. Flujo mensual'!L19*3/13</f>
        <v>1846153.84615385</v>
      </c>
      <c r="AR16" s="515">
        <f>'FC2. Flujo mensual'!L19*3/13</f>
        <v>1846153.84615385</v>
      </c>
      <c r="AS16" s="515">
        <f>'FC2. Flujo mensual'!L19*3/13</f>
        <v>1846153.84615385</v>
      </c>
      <c r="AT16" s="515">
        <f>'FC2. Flujo mensual'!L19*1/13+'FC2. Flujo mensual'!M19*2/13</f>
        <v>1846153.84615385</v>
      </c>
      <c r="AU16" s="515">
        <f>'FC2. Flujo mensual'!M19*3/13</f>
        <v>1846153.84615385</v>
      </c>
      <c r="AV16" s="515">
        <f>'FC2. Flujo mensual'!M19*3/13</f>
        <v>1846153.84615385</v>
      </c>
      <c r="AW16" s="515">
        <f>'FC2. Flujo mensual'!M19*3/13</f>
        <v>1846153.84615385</v>
      </c>
      <c r="AX16" s="515">
        <f>'FC2. Flujo mensual'!M19*2/13+'FC2. Flujo mensual'!N19*1/13</f>
        <v>1846153.84615385</v>
      </c>
      <c r="AY16" s="515">
        <f>'FC2. Flujo mensual'!N19*3/13</f>
        <v>1846153.84615385</v>
      </c>
      <c r="AZ16" s="515">
        <f>'FC2. Flujo mensual'!N19*3/13</f>
        <v>1846153.84615385</v>
      </c>
      <c r="BA16" s="515">
        <f>'FC2. Flujo mensual'!N19*3/13</f>
        <v>1846153.84615385</v>
      </c>
      <c r="BB16" s="515">
        <f>'FC2. Flujo mensual'!N19*3/13</f>
        <v>1846153.84615385</v>
      </c>
      <c r="BC16" s="515">
        <f>'FC2. Flujo mensual'!O19*3/13</f>
        <v>1846153.84615385</v>
      </c>
      <c r="BD16" s="515">
        <f>'FC2. Flujo mensual'!O19*3/13</f>
        <v>1846153.84615385</v>
      </c>
      <c r="BE16" s="515">
        <f>'FC2. Flujo mensual'!O19*3/13</f>
        <v>1846153.84615385</v>
      </c>
      <c r="BF16" s="515">
        <f>'FC2. Flujo mensual'!O19*3/13</f>
        <v>1846153.84615385</v>
      </c>
      <c r="BG16" s="515">
        <f>'FC2. Flujo mensual'!O19*1/13+'FC2. Flujo mensual'!P19*2/13</f>
        <v>1846153.84615385</v>
      </c>
      <c r="BH16" s="515">
        <f>'FC2. Flujo mensual'!P19*3/13</f>
        <v>1846153.84615385</v>
      </c>
      <c r="BI16" s="515">
        <f>'FC2. Flujo mensual'!P19*3/13</f>
        <v>1846153.84615385</v>
      </c>
      <c r="BJ16" s="515">
        <f>'FC2. Flujo mensual'!P19*3/13</f>
        <v>1846153.84615385</v>
      </c>
      <c r="BK16" s="515">
        <f>'FC2. Flujo mensual'!P19*2/13+'FC2. Flujo mensual'!Q19*1/13</f>
        <v>1846153.84615385</v>
      </c>
      <c r="BL16" s="515">
        <f>'FC2. Flujo mensual'!Q19*3/13</f>
        <v>1846153.84615385</v>
      </c>
      <c r="BM16" s="515">
        <f>'FC2. Flujo mensual'!Q19*3/13</f>
        <v>1846153.84615385</v>
      </c>
      <c r="BN16" s="515">
        <f>'FC2. Flujo mensual'!Q19*3/13</f>
        <v>1846153.84615385</v>
      </c>
      <c r="BO16" s="515">
        <f>'FC2. Flujo mensual'!Q19*3/13</f>
        <v>1846153.84615385</v>
      </c>
      <c r="BP16" s="515">
        <f>'FC2. Flujo mensual'!R19*3/13</f>
        <v>1846153.84615385</v>
      </c>
      <c r="BQ16" s="515">
        <f>'FC2. Flujo mensual'!R19*3/13</f>
        <v>1846153.84615385</v>
      </c>
      <c r="BR16" s="515">
        <f>'FC2. Flujo mensual'!R19*3/13</f>
        <v>1846153.84615385</v>
      </c>
      <c r="BS16" s="515">
        <f>'FC2. Flujo mensual'!R19*3/13</f>
        <v>1846153.84615385</v>
      </c>
      <c r="BT16" s="515">
        <f>'FC2. Flujo mensual'!R19*1/13+'FC2. Flujo mensual'!S19*2/13</f>
        <v>1846153.84615385</v>
      </c>
      <c r="BU16" s="515">
        <f>'FC2. Flujo mensual'!S19*3/13</f>
        <v>1846153.84615385</v>
      </c>
      <c r="BV16" s="515">
        <f>'FC2. Flujo mensual'!S19*3/13</f>
        <v>1846153.84615385</v>
      </c>
      <c r="BW16" s="515">
        <f>'FC2. Flujo mensual'!S19*3/13</f>
        <v>1846153.84615385</v>
      </c>
      <c r="BX16" s="515">
        <f>'FC2. Flujo mensual'!S19*2/13+'FC2. Flujo mensual'!T19*1/13</f>
        <v>1846153.84615385</v>
      </c>
      <c r="BY16" s="515">
        <f>'FC2. Flujo mensual'!T19*3/13</f>
        <v>1846153.84615385</v>
      </c>
      <c r="BZ16" s="515">
        <f>'FC2. Flujo mensual'!T19*3/13</f>
        <v>1846153.84615385</v>
      </c>
      <c r="CA16" s="515">
        <f>'FC2. Flujo mensual'!T19*3/13</f>
        <v>1846153.84615385</v>
      </c>
      <c r="CB16" s="515">
        <f>'FC2. Flujo mensual'!T19*3/13</f>
        <v>1846153.84615385</v>
      </c>
      <c r="CC16" s="515">
        <f>'FC2. Flujo mensual'!U19*3/13</f>
        <v>1846153.84615385</v>
      </c>
      <c r="CD16" s="515">
        <f>'FC2. Flujo mensual'!U19*3/13</f>
        <v>1846153.84615385</v>
      </c>
      <c r="CE16" s="515">
        <f>'FC2. Flujo mensual'!U19*3/13</f>
        <v>1846153.84615385</v>
      </c>
      <c r="CF16" s="515">
        <f>'FC2. Flujo mensual'!U19*3/13</f>
        <v>1846153.84615385</v>
      </c>
      <c r="CG16" s="515">
        <f>'FC2. Flujo mensual'!U19*1/13+'FC2. Flujo mensual'!V19*2/13</f>
        <v>1846153.84615385</v>
      </c>
      <c r="CH16" s="515">
        <f>'FC2. Flujo mensual'!V19*3/13</f>
        <v>1846153.84615385</v>
      </c>
      <c r="CI16" s="515">
        <f>'FC2. Flujo mensual'!V19*3/13</f>
        <v>1846153.84615385</v>
      </c>
      <c r="CJ16" s="515">
        <f>'FC2. Flujo mensual'!V19*3/13</f>
        <v>1846153.84615385</v>
      </c>
      <c r="CK16" s="515">
        <f>'FC2. Flujo mensual'!V19*2/13+'FC2. Flujo mensual'!W19*1/13</f>
        <v>1846153.84615385</v>
      </c>
      <c r="CL16" s="515">
        <f>'FC2. Flujo mensual'!W19*3/13</f>
        <v>1846153.84615385</v>
      </c>
      <c r="CM16" s="515">
        <f>'FC2. Flujo mensual'!W19*3/13</f>
        <v>1846153.84615385</v>
      </c>
      <c r="CN16" s="515">
        <f>'FC2. Flujo mensual'!W19*3/13</f>
        <v>1846153.84615385</v>
      </c>
      <c r="CO16" s="515">
        <f>'FC2. Flujo mensual'!W19*3/13</f>
        <v>1846153.84615385</v>
      </c>
      <c r="CP16" s="515">
        <f>'FC2. Flujo mensual'!X19*3/13</f>
        <v>1846153.84615385</v>
      </c>
      <c r="CQ16" s="515">
        <f>'FC2. Flujo mensual'!X19*3/13</f>
        <v>1846153.84615385</v>
      </c>
      <c r="CR16" s="515">
        <f>'FC2. Flujo mensual'!X19*3/13</f>
        <v>1846153.84615385</v>
      </c>
      <c r="CS16" s="515">
        <f>'FC2. Flujo mensual'!X19*3/13</f>
        <v>1846153.84615385</v>
      </c>
      <c r="CT16" s="515">
        <f>'FC2. Flujo mensual'!X19*1/13+'FC2. Flujo mensual'!Y19*2/13</f>
        <v>1846153.84615385</v>
      </c>
      <c r="CU16" s="515">
        <f>'FC2. Flujo mensual'!Y19*3/13</f>
        <v>1846153.84615385</v>
      </c>
      <c r="CV16" s="515">
        <f>'FC2. Flujo mensual'!Y19*3/13</f>
        <v>1846153.84615385</v>
      </c>
      <c r="CW16" s="515">
        <f>'FC2. Flujo mensual'!Y19*3/13</f>
        <v>1846153.84615385</v>
      </c>
      <c r="CX16" s="515">
        <f>'FC2. Flujo mensual'!Y19*2/13+'FC2. Flujo mensual'!Z19*1/13</f>
        <v>1846153.84615385</v>
      </c>
      <c r="CY16" s="515">
        <f>'FC2. Flujo mensual'!Z19*3/13</f>
        <v>1846153.84615385</v>
      </c>
      <c r="CZ16" s="515">
        <f>'FC2. Flujo mensual'!Z19*3/13</f>
        <v>1846153.84615385</v>
      </c>
      <c r="DA16" s="515">
        <f>'FC2. Flujo mensual'!Z19*3/13</f>
        <v>1846153.84615385</v>
      </c>
      <c r="DB16" s="515">
        <f>'FC2. Flujo mensual'!Z19*3/13</f>
        <v>1846153.84615385</v>
      </c>
      <c r="DC16" s="515">
        <f>SUM(C16:DB16)</f>
        <v>192000000</v>
      </c>
    </row>
    <row r="17">
      <c r="B17" s="513" t="inlineStr">
        <is>
          <t>11. Otros</t>
        </is>
      </c>
      <c r="C17" s="515">
        <f>'FC2. Flujo mensual'!C20*3/13</f>
        <v>0</v>
      </c>
      <c r="D17" s="515">
        <f>'FC2. Flujo mensual'!C20*3/13</f>
        <v>0</v>
      </c>
      <c r="E17" s="515">
        <f>'FC2. Flujo mensual'!C20*3/13</f>
        <v>0</v>
      </c>
      <c r="F17" s="515">
        <f>'FC2. Flujo mensual'!C20*3/13</f>
        <v>0</v>
      </c>
      <c r="G17" s="515">
        <f>'FC2. Flujo mensual'!C20*1/13+'FC2. Flujo mensual'!D20*2/13</f>
        <v>0</v>
      </c>
      <c r="H17" s="515">
        <f>'FC2. Flujo mensual'!D20*3/13</f>
        <v>0</v>
      </c>
      <c r="I17" s="515">
        <f>'FC2. Flujo mensual'!D20*3/13</f>
        <v>0</v>
      </c>
      <c r="J17" s="515">
        <f>'FC2. Flujo mensual'!D20*3/13</f>
        <v>0</v>
      </c>
      <c r="K17" s="515">
        <f>'FC2. Flujo mensual'!D20*2/13+'FC2. Flujo mensual'!E20*1/13</f>
        <v>0</v>
      </c>
      <c r="L17" s="515">
        <f>'FC2. Flujo mensual'!E20*3/13</f>
        <v>0</v>
      </c>
      <c r="M17" s="515">
        <f>'FC2. Flujo mensual'!E20*3/13</f>
        <v>0</v>
      </c>
      <c r="N17" s="515">
        <f>'FC2. Flujo mensual'!E20*3/13</f>
        <v>0</v>
      </c>
      <c r="O17" s="515">
        <f>'FC2. Flujo mensual'!E20*3/13</f>
        <v>0</v>
      </c>
      <c r="P17" s="515">
        <f>'FC2. Flujo mensual'!F20*3/13</f>
        <v>0</v>
      </c>
      <c r="Q17" s="515">
        <f>'FC2. Flujo mensual'!F20*3/13</f>
        <v>0</v>
      </c>
      <c r="R17" s="515">
        <f>'FC2. Flujo mensual'!F20*3/13</f>
        <v>0</v>
      </c>
      <c r="S17" s="515">
        <f>'FC2. Flujo mensual'!F20*3/13</f>
        <v>0</v>
      </c>
      <c r="T17" s="515">
        <f>'FC2. Flujo mensual'!F20*1/13+'FC2. Flujo mensual'!G20*2/13</f>
        <v>0</v>
      </c>
      <c r="U17" s="515">
        <f>'FC2. Flujo mensual'!G20*3/13</f>
        <v>0</v>
      </c>
      <c r="V17" s="515">
        <f>'FC2. Flujo mensual'!G20*3/13</f>
        <v>0</v>
      </c>
      <c r="W17" s="515">
        <f>'FC2. Flujo mensual'!G20*3/13</f>
        <v>0</v>
      </c>
      <c r="X17" s="515">
        <f>'FC2. Flujo mensual'!G20*2/13+'FC2. Flujo mensual'!H20*1/13</f>
        <v>0</v>
      </c>
      <c r="Y17" s="515">
        <f>'FC2. Flujo mensual'!H20*3/13</f>
        <v>0</v>
      </c>
      <c r="Z17" s="515">
        <f>'FC2. Flujo mensual'!H20*3/13</f>
        <v>0</v>
      </c>
      <c r="AA17" s="515">
        <f>'FC2. Flujo mensual'!H20*3/13</f>
        <v>0</v>
      </c>
      <c r="AB17" s="515">
        <f>'FC2. Flujo mensual'!H20*3/13</f>
        <v>0</v>
      </c>
      <c r="AC17" s="515">
        <f>'FC2. Flujo mensual'!I20*3/13</f>
        <v>0</v>
      </c>
      <c r="AD17" s="515">
        <f>'FC2. Flujo mensual'!I20*3/13</f>
        <v>0</v>
      </c>
      <c r="AE17" s="515">
        <f>'FC2. Flujo mensual'!I20*3/13</f>
        <v>0</v>
      </c>
      <c r="AF17" s="515">
        <f>'FC2. Flujo mensual'!I20*3/13</f>
        <v>0</v>
      </c>
      <c r="AG17" s="515">
        <f>'FC2. Flujo mensual'!I20*1/13+'FC2. Flujo mensual'!J20*2/13</f>
        <v>0</v>
      </c>
      <c r="AH17" s="515">
        <f>'FC2. Flujo mensual'!J20*3/13</f>
        <v>0</v>
      </c>
      <c r="AI17" s="515">
        <f>'FC2. Flujo mensual'!J20*3/13</f>
        <v>0</v>
      </c>
      <c r="AJ17" s="515">
        <f>'FC2. Flujo mensual'!J20*3/13</f>
        <v>0</v>
      </c>
      <c r="AK17" s="515">
        <f>'FC2. Flujo mensual'!J20*2/13+'FC2. Flujo mensual'!K20*1/13</f>
        <v>0</v>
      </c>
      <c r="AL17" s="515">
        <f>'FC2. Flujo mensual'!K20*3/13</f>
        <v>0</v>
      </c>
      <c r="AM17" s="515">
        <f>'FC2. Flujo mensual'!K20*3/13</f>
        <v>0</v>
      </c>
      <c r="AN17" s="515">
        <f>'FC2. Flujo mensual'!K20*3/13</f>
        <v>0</v>
      </c>
      <c r="AO17" s="515">
        <f>'FC2. Flujo mensual'!K20*3/13</f>
        <v>0</v>
      </c>
      <c r="AP17" s="515">
        <f>'FC2. Flujo mensual'!L20*3/13</f>
        <v>0</v>
      </c>
      <c r="AQ17" s="515">
        <f>'FC2. Flujo mensual'!L20*3/13</f>
        <v>0</v>
      </c>
      <c r="AR17" s="515">
        <f>'FC2. Flujo mensual'!L20*3/13</f>
        <v>0</v>
      </c>
      <c r="AS17" s="515">
        <f>'FC2. Flujo mensual'!L20*3/13</f>
        <v>0</v>
      </c>
      <c r="AT17" s="515">
        <f>'FC2. Flujo mensual'!L20*1/13+'FC2. Flujo mensual'!M20*2/13</f>
        <v>0</v>
      </c>
      <c r="AU17" s="515">
        <f>'FC2. Flujo mensual'!M20*3/13</f>
        <v>0</v>
      </c>
      <c r="AV17" s="515">
        <f>'FC2. Flujo mensual'!M20*3/13</f>
        <v>0</v>
      </c>
      <c r="AW17" s="515">
        <f>'FC2. Flujo mensual'!M20*3/13</f>
        <v>0</v>
      </c>
      <c r="AX17" s="515">
        <f>'FC2. Flujo mensual'!M20*2/13+'FC2. Flujo mensual'!N20*1/13</f>
        <v>0</v>
      </c>
      <c r="AY17" s="515">
        <f>'FC2. Flujo mensual'!N20*3/13</f>
        <v>0</v>
      </c>
      <c r="AZ17" s="515">
        <f>'FC2. Flujo mensual'!N20*3/13</f>
        <v>0</v>
      </c>
      <c r="BA17" s="515">
        <f>'FC2. Flujo mensual'!N20*3/13</f>
        <v>0</v>
      </c>
      <c r="BB17" s="515">
        <f>'FC2. Flujo mensual'!N20*3/13</f>
        <v>0</v>
      </c>
      <c r="BC17" s="515">
        <f>'FC2. Flujo mensual'!O20*3/13</f>
        <v>0</v>
      </c>
      <c r="BD17" s="515">
        <f>'FC2. Flujo mensual'!O20*3/13</f>
        <v>0</v>
      </c>
      <c r="BE17" s="515">
        <f>'FC2. Flujo mensual'!O20*3/13</f>
        <v>0</v>
      </c>
      <c r="BF17" s="515">
        <f>'FC2. Flujo mensual'!O20*3/13</f>
        <v>0</v>
      </c>
      <c r="BG17" s="515">
        <f>'FC2. Flujo mensual'!O20*1/13+'FC2. Flujo mensual'!P20*2/13</f>
        <v>0</v>
      </c>
      <c r="BH17" s="515">
        <f>'FC2. Flujo mensual'!P20*3/13</f>
        <v>0</v>
      </c>
      <c r="BI17" s="515">
        <f>'FC2. Flujo mensual'!P20*3/13</f>
        <v>0</v>
      </c>
      <c r="BJ17" s="515">
        <f>'FC2. Flujo mensual'!P20*3/13</f>
        <v>0</v>
      </c>
      <c r="BK17" s="515">
        <f>'FC2. Flujo mensual'!P20*2/13+'FC2. Flujo mensual'!Q20*1/13</f>
        <v>0</v>
      </c>
      <c r="BL17" s="515">
        <f>'FC2. Flujo mensual'!Q20*3/13</f>
        <v>0</v>
      </c>
      <c r="BM17" s="515">
        <f>'FC2. Flujo mensual'!Q20*3/13</f>
        <v>0</v>
      </c>
      <c r="BN17" s="515">
        <f>'FC2. Flujo mensual'!Q20*3/13</f>
        <v>0</v>
      </c>
      <c r="BO17" s="515">
        <f>'FC2. Flujo mensual'!Q20*3/13</f>
        <v>0</v>
      </c>
      <c r="BP17" s="515">
        <f>'FC2. Flujo mensual'!R20*3/13</f>
        <v>0</v>
      </c>
      <c r="BQ17" s="515">
        <f>'FC2. Flujo mensual'!R20*3/13</f>
        <v>0</v>
      </c>
      <c r="BR17" s="515">
        <f>'FC2. Flujo mensual'!R20*3/13</f>
        <v>0</v>
      </c>
      <c r="BS17" s="515">
        <f>'FC2. Flujo mensual'!R20*3/13</f>
        <v>0</v>
      </c>
      <c r="BT17" s="515">
        <f>'FC2. Flujo mensual'!R20*1/13+'FC2. Flujo mensual'!S20*2/13</f>
        <v>0</v>
      </c>
      <c r="BU17" s="515">
        <f>'FC2. Flujo mensual'!S20*3/13</f>
        <v>0</v>
      </c>
      <c r="BV17" s="515">
        <f>'FC2. Flujo mensual'!S20*3/13</f>
        <v>0</v>
      </c>
      <c r="BW17" s="515">
        <f>'FC2. Flujo mensual'!S20*3/13</f>
        <v>0</v>
      </c>
      <c r="BX17" s="515">
        <f>'FC2. Flujo mensual'!S20*2/13+'FC2. Flujo mensual'!T20*1/13</f>
        <v>0</v>
      </c>
      <c r="BY17" s="515">
        <f>'FC2. Flujo mensual'!T20*3/13</f>
        <v>0</v>
      </c>
      <c r="BZ17" s="515">
        <f>'FC2. Flujo mensual'!T20*3/13</f>
        <v>0</v>
      </c>
      <c r="CA17" s="515">
        <f>'FC2. Flujo mensual'!T20*3/13</f>
        <v>0</v>
      </c>
      <c r="CB17" s="515">
        <f>'FC2. Flujo mensual'!T20*3/13</f>
        <v>0</v>
      </c>
      <c r="CC17" s="515">
        <f>'FC2. Flujo mensual'!U20*3/13</f>
        <v>0</v>
      </c>
      <c r="CD17" s="515">
        <f>'FC2. Flujo mensual'!U20*3/13</f>
        <v>0</v>
      </c>
      <c r="CE17" s="515">
        <f>'FC2. Flujo mensual'!U20*3/13</f>
        <v>0</v>
      </c>
      <c r="CF17" s="515">
        <f>'FC2. Flujo mensual'!U20*3/13</f>
        <v>0</v>
      </c>
      <c r="CG17" s="515">
        <f>'FC2. Flujo mensual'!U20*1/13+'FC2. Flujo mensual'!V20*2/13</f>
        <v>0</v>
      </c>
      <c r="CH17" s="515">
        <f>'FC2. Flujo mensual'!V20*3/13</f>
        <v>0</v>
      </c>
      <c r="CI17" s="515">
        <f>'FC2. Flujo mensual'!V20*3/13</f>
        <v>0</v>
      </c>
      <c r="CJ17" s="515">
        <f>'FC2. Flujo mensual'!V20*3/13</f>
        <v>0</v>
      </c>
      <c r="CK17" s="515">
        <f>'FC2. Flujo mensual'!V20*2/13+'FC2. Flujo mensual'!W20*1/13</f>
        <v>0</v>
      </c>
      <c r="CL17" s="515">
        <f>'FC2. Flujo mensual'!W20*3/13</f>
        <v>0</v>
      </c>
      <c r="CM17" s="515">
        <f>'FC2. Flujo mensual'!W20*3/13</f>
        <v>0</v>
      </c>
      <c r="CN17" s="515">
        <f>'FC2. Flujo mensual'!W20*3/13</f>
        <v>0</v>
      </c>
      <c r="CO17" s="515">
        <f>'FC2. Flujo mensual'!W20*3/13</f>
        <v>0</v>
      </c>
      <c r="CP17" s="515">
        <f>'FC2. Flujo mensual'!X20*3/13</f>
        <v>0</v>
      </c>
      <c r="CQ17" s="515">
        <f>'FC2. Flujo mensual'!X20*3/13</f>
        <v>0</v>
      </c>
      <c r="CR17" s="515">
        <f>'FC2. Flujo mensual'!X20*3/13</f>
        <v>0</v>
      </c>
      <c r="CS17" s="515">
        <f>'FC2. Flujo mensual'!X20*3/13</f>
        <v>0</v>
      </c>
      <c r="CT17" s="515">
        <f>'FC2. Flujo mensual'!X20*1/13+'FC2. Flujo mensual'!Y20*2/13</f>
        <v>0</v>
      </c>
      <c r="CU17" s="515">
        <f>'FC2. Flujo mensual'!Y20*3/13</f>
        <v>0</v>
      </c>
      <c r="CV17" s="515">
        <f>'FC2. Flujo mensual'!Y20*3/13</f>
        <v>0</v>
      </c>
      <c r="CW17" s="515">
        <f>'FC2. Flujo mensual'!Y20*3/13</f>
        <v>0</v>
      </c>
      <c r="CX17" s="515">
        <f>'FC2. Flujo mensual'!Y20*2/13+'FC2. Flujo mensual'!Z20*1/13</f>
        <v>0</v>
      </c>
      <c r="CY17" s="515">
        <f>'FC2. Flujo mensual'!Z20*3/13</f>
        <v>0</v>
      </c>
      <c r="CZ17" s="515">
        <f>'FC2. Flujo mensual'!Z20*3/13</f>
        <v>0</v>
      </c>
      <c r="DA17" s="515">
        <f>'FC2. Flujo mensual'!Z20*3/13</f>
        <v>0</v>
      </c>
      <c r="DB17" s="515">
        <f>'FC2. Flujo mensual'!Z20*3/13</f>
        <v>0</v>
      </c>
      <c r="DC17" s="515">
        <f>SUM(C17:DB17)</f>
        <v>0</v>
      </c>
    </row>
    <row r="18">
      <c r="B18" s="524" t="inlineStr">
        <is>
          <t>TOTAL egresos (todas las fuentes)</t>
        </is>
      </c>
      <c r="C18" s="525">
        <f>'FC2. Flujo mensual'!C21*3/13</f>
        <v>58456873.4038462</v>
      </c>
      <c r="D18" s="525">
        <f>'FC2. Flujo mensual'!C21*3/13</f>
        <v>58456873.4038462</v>
      </c>
      <c r="E18" s="525">
        <f>'FC2. Flujo mensual'!C21*3/13</f>
        <v>58456873.4038462</v>
      </c>
      <c r="F18" s="525">
        <f>'FC2. Flujo mensual'!C21*3/13</f>
        <v>58456873.4038462</v>
      </c>
      <c r="G18" s="525">
        <f>'FC2. Flujo mensual'!C21*1/13+'FC2. Flujo mensual'!D21*2/13</f>
        <v>69063891.613231</v>
      </c>
      <c r="H18" s="525">
        <f>'FC2. Flujo mensual'!D21*3/13</f>
        <v>74367400.7179234</v>
      </c>
      <c r="I18" s="525">
        <f>'FC2. Flujo mensual'!D21*3/13</f>
        <v>74367400.7179234</v>
      </c>
      <c r="J18" s="525">
        <f>'FC2. Flujo mensual'!D21*3/13</f>
        <v>74367400.7179234</v>
      </c>
      <c r="K18" s="525">
        <f>'FC2. Flujo mensual'!D21*2/13+'FC2. Flujo mensual'!E21*1/13</f>
        <v>79094138.4984762</v>
      </c>
      <c r="L18" s="525">
        <f>'FC2. Flujo mensual'!E21*3/13</f>
        <v>88547614.0595817</v>
      </c>
      <c r="M18" s="525">
        <f>'FC2. Flujo mensual'!E21*3/13</f>
        <v>88547614.0595817</v>
      </c>
      <c r="N18" s="525">
        <f>'FC2. Flujo mensual'!E21*3/13</f>
        <v>88547614.0595817</v>
      </c>
      <c r="O18" s="525">
        <f>'FC2. Flujo mensual'!E21*3/13</f>
        <v>88547614.0595817</v>
      </c>
      <c r="P18" s="525">
        <f>'FC2. Flujo mensual'!F21*3/13</f>
        <v>280664648.622335</v>
      </c>
      <c r="Q18" s="525">
        <f>'FC2. Flujo mensual'!F21*3/13</f>
        <v>280664648.622335</v>
      </c>
      <c r="R18" s="525">
        <f>'FC2. Flujo mensual'!F21*3/13</f>
        <v>280664648.622335</v>
      </c>
      <c r="S18" s="525">
        <f>'FC2. Flujo mensual'!F21*3/13</f>
        <v>280664648.622335</v>
      </c>
      <c r="T18" s="525">
        <f>'FC2. Flujo mensual'!F21*1/13+'FC2. Flujo mensual'!G21*2/13</f>
        <v>382203833.609514</v>
      </c>
      <c r="U18" s="525">
        <f>'FC2. Flujo mensual'!G21*3/13</f>
        <v>432973426.103104</v>
      </c>
      <c r="V18" s="525">
        <f>'FC2. Flujo mensual'!G21*3/13</f>
        <v>432973426.103104</v>
      </c>
      <c r="W18" s="525">
        <f>'FC2. Flujo mensual'!G21*3/13</f>
        <v>432973426.103104</v>
      </c>
      <c r="X18" s="525">
        <f>'FC2. Flujo mensual'!G21*2/13+'FC2. Flujo mensual'!H21*1/13</f>
        <v>381226803.539001</v>
      </c>
      <c r="Y18" s="525">
        <f>'FC2. Flujo mensual'!H21*3/13</f>
        <v>277733558.410796</v>
      </c>
      <c r="Z18" s="525">
        <f>'FC2. Flujo mensual'!H21*3/13</f>
        <v>277733558.410796</v>
      </c>
      <c r="AA18" s="525">
        <f>'FC2. Flujo mensual'!H21*3/13</f>
        <v>277733558.410796</v>
      </c>
      <c r="AB18" s="525">
        <f>'FC2. Flujo mensual'!H21*3/13</f>
        <v>277733558.410796</v>
      </c>
      <c r="AC18" s="525">
        <f>'FC2. Flujo mensual'!I21*3/13</f>
        <v>126167429.718489</v>
      </c>
      <c r="AD18" s="525">
        <f>'FC2. Flujo mensual'!I21*3/13</f>
        <v>126167429.718489</v>
      </c>
      <c r="AE18" s="525">
        <f>'FC2. Flujo mensual'!I21*3/13</f>
        <v>126167429.718489</v>
      </c>
      <c r="AF18" s="525">
        <f>'FC2. Flujo mensual'!I21*3/13</f>
        <v>126167429.718489</v>
      </c>
      <c r="AG18" s="525">
        <f>'FC2. Flujo mensual'!I21*1/13+'FC2. Flujo mensual'!J21*2/13</f>
        <v>122475122.026181</v>
      </c>
      <c r="AH18" s="525">
        <f>'FC2. Flujo mensual'!J21*3/13</f>
        <v>120628968.180027</v>
      </c>
      <c r="AI18" s="525">
        <f>'FC2. Flujo mensual'!J21*3/13</f>
        <v>120628968.180027</v>
      </c>
      <c r="AJ18" s="525">
        <f>'FC2. Flujo mensual'!J21*3/13</f>
        <v>120628968.180027</v>
      </c>
      <c r="AK18" s="525">
        <f>'FC2. Flujo mensual'!J21*2/13+'FC2. Flujo mensual'!K21*1/13</f>
        <v>120628968.180027</v>
      </c>
      <c r="AL18" s="525">
        <f>'FC2. Flujo mensual'!K21*3/13</f>
        <v>120628968.180027</v>
      </c>
      <c r="AM18" s="525">
        <f>'FC2. Flujo mensual'!K21*3/13</f>
        <v>120628968.180027</v>
      </c>
      <c r="AN18" s="525">
        <f>'FC2. Flujo mensual'!K21*3/13</f>
        <v>120628968.180027</v>
      </c>
      <c r="AO18" s="525">
        <f>'FC2. Flujo mensual'!K21*3/13</f>
        <v>120628968.180027</v>
      </c>
      <c r="AP18" s="525">
        <f>'FC2. Flujo mensual'!L21*3/13</f>
        <v>122497100.048159</v>
      </c>
      <c r="AQ18" s="525">
        <f>'FC2. Flujo mensual'!L21*3/13</f>
        <v>122497100.048159</v>
      </c>
      <c r="AR18" s="525">
        <f>'FC2. Flujo mensual'!L21*3/13</f>
        <v>122497100.048159</v>
      </c>
      <c r="AS18" s="525">
        <f>'FC2. Flujo mensual'!L21*3/13</f>
        <v>122497100.048159</v>
      </c>
      <c r="AT18" s="525">
        <f>'FC2. Flujo mensual'!L21*1/13+'FC2. Flujo mensual'!M21*2/13</f>
        <v>122267531.81739</v>
      </c>
      <c r="AU18" s="525">
        <f>'FC2. Flujo mensual'!M21*3/13</f>
        <v>122152747.702005</v>
      </c>
      <c r="AV18" s="525">
        <f>'FC2. Flujo mensual'!M21*3/13</f>
        <v>122152747.702005</v>
      </c>
      <c r="AW18" s="525">
        <f>'FC2. Flujo mensual'!M21*3/13</f>
        <v>122152747.702005</v>
      </c>
      <c r="AX18" s="525">
        <f>'FC2. Flujo mensual'!M21*2/13+'FC2. Flujo mensual'!N21*1/13</f>
        <v>121670137.577087</v>
      </c>
      <c r="AY18" s="525">
        <f>'FC2. Flujo mensual'!N21*3/13</f>
        <v>120704917.327252</v>
      </c>
      <c r="AZ18" s="525">
        <f>'FC2. Flujo mensual'!N21*3/13</f>
        <v>120704917.327252</v>
      </c>
      <c r="BA18" s="525">
        <f>'FC2. Flujo mensual'!N21*3/13</f>
        <v>120704917.327252</v>
      </c>
      <c r="BB18" s="525">
        <f>'FC2. Flujo mensual'!N21*3/13</f>
        <v>120704917.327252</v>
      </c>
      <c r="BC18" s="525">
        <f>'FC2. Flujo mensual'!O21*3/13</f>
        <v>322000288.404175</v>
      </c>
      <c r="BD18" s="525">
        <f>'FC2. Flujo mensual'!O21*3/13</f>
        <v>322000288.404175</v>
      </c>
      <c r="BE18" s="525">
        <f>'FC2. Flujo mensual'!O21*3/13</f>
        <v>322000288.404175</v>
      </c>
      <c r="BF18" s="525">
        <f>'FC2. Flujo mensual'!O21*3/13</f>
        <v>322000288.404175</v>
      </c>
      <c r="BG18" s="525">
        <f>'FC2. Flujo mensual'!O21*1/13+'FC2. Flujo mensual'!P21*2/13</f>
        <v>180975950.949629</v>
      </c>
      <c r="BH18" s="525">
        <f>'FC2. Flujo mensual'!P21*3/13</f>
        <v>110463782.222357</v>
      </c>
      <c r="BI18" s="525">
        <f>'FC2. Flujo mensual'!P21*3/13</f>
        <v>110463782.222357</v>
      </c>
      <c r="BJ18" s="525">
        <f>'FC2. Flujo mensual'!P21*3/13</f>
        <v>110463782.222357</v>
      </c>
      <c r="BK18" s="525">
        <f>'FC2. Flujo mensual'!P21*2/13+'FC2. Flujo mensual'!Q21*1/13</f>
        <v>110463782.222357</v>
      </c>
      <c r="BL18" s="525">
        <f>'FC2. Flujo mensual'!Q21*3/13</f>
        <v>110463782.222357</v>
      </c>
      <c r="BM18" s="525">
        <f>'FC2. Flujo mensual'!Q21*3/13</f>
        <v>110463782.222357</v>
      </c>
      <c r="BN18" s="525">
        <f>'FC2. Flujo mensual'!Q21*3/13</f>
        <v>110463782.222357</v>
      </c>
      <c r="BO18" s="525">
        <f>'FC2. Flujo mensual'!Q21*3/13</f>
        <v>110463782.222357</v>
      </c>
      <c r="BP18" s="525">
        <f>'FC2. Flujo mensual'!R21*3/13</f>
        <v>110463782.222357</v>
      </c>
      <c r="BQ18" s="525">
        <f>'FC2. Flujo mensual'!R21*3/13</f>
        <v>110463782.222357</v>
      </c>
      <c r="BR18" s="525">
        <f>'FC2. Flujo mensual'!R21*3/13</f>
        <v>110463782.222357</v>
      </c>
      <c r="BS18" s="525">
        <f>'FC2. Flujo mensual'!R21*3/13</f>
        <v>110463782.222357</v>
      </c>
      <c r="BT18" s="525">
        <f>'FC2. Flujo mensual'!R21*1/13+'FC2. Flujo mensual'!S21*2/13</f>
        <v>116233012.991587</v>
      </c>
      <c r="BU18" s="525">
        <f>'FC2. Flujo mensual'!S21*3/13</f>
        <v>119117628.376203</v>
      </c>
      <c r="BV18" s="525">
        <f>'FC2. Flujo mensual'!S21*3/13</f>
        <v>119117628.376203</v>
      </c>
      <c r="BW18" s="525">
        <f>'FC2. Flujo mensual'!S21*3/13</f>
        <v>119117628.376203</v>
      </c>
      <c r="BX18" s="525">
        <f>'FC2. Flujo mensual'!S21*2/13+'FC2. Flujo mensual'!T21*1/13</f>
        <v>171936663.453126</v>
      </c>
      <c r="BY18" s="525">
        <f>'FC2. Flujo mensual'!T21*3/13</f>
        <v>277574733.606972</v>
      </c>
      <c r="BZ18" s="525">
        <f>'FC2. Flujo mensual'!T21*3/13</f>
        <v>277574733.606972</v>
      </c>
      <c r="CA18" s="525">
        <f>'FC2. Flujo mensual'!T21*3/13</f>
        <v>277574733.606972</v>
      </c>
      <c r="CB18" s="525">
        <f>'FC2. Flujo mensual'!T21*3/13</f>
        <v>277574733.606972</v>
      </c>
      <c r="CC18" s="525">
        <f>'FC2. Flujo mensual'!U21*3/13</f>
        <v>128350289.26851</v>
      </c>
      <c r="CD18" s="525">
        <f>'FC2. Flujo mensual'!U21*3/13</f>
        <v>128350289.26851</v>
      </c>
      <c r="CE18" s="525">
        <f>'FC2. Flujo mensual'!U21*3/13</f>
        <v>128350289.26851</v>
      </c>
      <c r="CF18" s="525">
        <f>'FC2. Flujo mensual'!U21*3/13</f>
        <v>128350289.26851</v>
      </c>
      <c r="CG18" s="525">
        <f>'FC2. Flujo mensual'!U21*1/13+'FC2. Flujo mensual'!V21*2/13</f>
        <v>118390366.191587</v>
      </c>
      <c r="CH18" s="525">
        <f>'FC2. Flujo mensual'!V21*3/13</f>
        <v>113410404.653126</v>
      </c>
      <c r="CI18" s="525">
        <f>'FC2. Flujo mensual'!V21*3/13</f>
        <v>113410404.653126</v>
      </c>
      <c r="CJ18" s="525">
        <f>'FC2. Flujo mensual'!V21*3/13</f>
        <v>113410404.653126</v>
      </c>
      <c r="CK18" s="525">
        <f>'FC2. Flujo mensual'!V21*2/13+'FC2. Flujo mensual'!W21*1/13</f>
        <v>109930474.35398</v>
      </c>
      <c r="CL18" s="525">
        <f>'FC2. Flujo mensual'!W21*3/13</f>
        <v>102970613.75569</v>
      </c>
      <c r="CM18" s="525">
        <f>'FC2. Flujo mensual'!W21*3/13</f>
        <v>102970613.75569</v>
      </c>
      <c r="CN18" s="525">
        <f>'FC2. Flujo mensual'!W21*3/13</f>
        <v>102970613.75569</v>
      </c>
      <c r="CO18" s="525">
        <f>'FC2. Flujo mensual'!W21*3/13</f>
        <v>102970613.75569</v>
      </c>
      <c r="CP18" s="525">
        <f>'FC2. Flujo mensual'!X21*3/13</f>
        <v>102970613.75569</v>
      </c>
      <c r="CQ18" s="525">
        <f>'FC2. Flujo mensual'!X21*3/13</f>
        <v>102970613.75569</v>
      </c>
      <c r="CR18" s="525">
        <f>'FC2. Flujo mensual'!X21*3/13</f>
        <v>102970613.75569</v>
      </c>
      <c r="CS18" s="525">
        <f>'FC2. Flujo mensual'!X21*3/13</f>
        <v>102970613.75569</v>
      </c>
      <c r="CT18" s="525">
        <f>'FC2. Flujo mensual'!X21*1/13+'FC2. Flujo mensual'!Y21*2/13</f>
        <v>100228984.201034</v>
      </c>
      <c r="CU18" s="525">
        <f>'FC2. Flujo mensual'!Y21*3/13</f>
        <v>98858169.4237061</v>
      </c>
      <c r="CV18" s="525">
        <f>'FC2. Flujo mensual'!Y21*3/13</f>
        <v>98858169.4237061</v>
      </c>
      <c r="CW18" s="525">
        <f>'FC2. Flujo mensual'!Y21*3/13</f>
        <v>98858169.4237061</v>
      </c>
      <c r="CX18" s="525">
        <f>'FC2. Flujo mensual'!Y21*2/13+'FC2. Flujo mensual'!Z21*1/13</f>
        <v>98521728.8465499</v>
      </c>
      <c r="CY18" s="525">
        <f>'FC2. Flujo mensual'!Z21*3/13</f>
        <v>97848847.6922375</v>
      </c>
      <c r="CZ18" s="525">
        <f>'FC2. Flujo mensual'!Z21*3/13</f>
        <v>97848847.6922375</v>
      </c>
      <c r="DA18" s="525">
        <f>'FC2. Flujo mensual'!Z21*3/13</f>
        <v>97848847.6922375</v>
      </c>
      <c r="DB18" s="525">
        <f>'FC2. Flujo mensual'!Z21*3/13</f>
        <v>97848847.6922375</v>
      </c>
      <c r="DC18" s="525">
        <f>SUM(C18:DB18)</f>
        <v>15773405215</v>
      </c>
    </row>
    <row r="19">
      <c r="B19" s="513" t="inlineStr">
        <is>
          <t>Con cargo al SGR</t>
        </is>
      </c>
      <c r="C19" s="515">
        <f>'FC2. Flujo mensual'!C35*3/13</f>
        <v>52687642.6346154</v>
      </c>
      <c r="D19" s="515">
        <f>'FC2. Flujo mensual'!C35*3/13</f>
        <v>52687642.6346154</v>
      </c>
      <c r="E19" s="515">
        <f>'FC2. Flujo mensual'!C35*3/13</f>
        <v>52687642.6346154</v>
      </c>
      <c r="F19" s="515">
        <f>'FC2. Flujo mensual'!C35*3/13</f>
        <v>52687642.6346154</v>
      </c>
      <c r="G19" s="515">
        <f>'FC2. Flujo mensual'!C35*1/13+'FC2. Flujo mensual'!D35*2/13</f>
        <v>58460972.7929208</v>
      </c>
      <c r="H19" s="515">
        <f>'FC2. Flujo mensual'!D35*3/13</f>
        <v>61347637.8720736</v>
      </c>
      <c r="I19" s="515">
        <f>'FC2. Flujo mensual'!D35*3/13</f>
        <v>61347637.8720736</v>
      </c>
      <c r="J19" s="515">
        <f>'FC2. Flujo mensual'!D35*3/13</f>
        <v>61347637.8720736</v>
      </c>
      <c r="K19" s="515">
        <f>'FC2. Flujo mensual'!D35*2/13+'FC2. Flujo mensual'!E35*1/13</f>
        <v>64955494.5337452</v>
      </c>
      <c r="L19" s="515">
        <f>'FC2. Flujo mensual'!E35*3/13</f>
        <v>72171207.8570886</v>
      </c>
      <c r="M19" s="515">
        <f>'FC2. Flujo mensual'!E35*3/13</f>
        <v>72171207.8570886</v>
      </c>
      <c r="N19" s="515">
        <f>'FC2. Flujo mensual'!E35*3/13</f>
        <v>72171207.8570886</v>
      </c>
      <c r="O19" s="515">
        <f>'FC2. Flujo mensual'!E35*3/13</f>
        <v>72171207.8570886</v>
      </c>
      <c r="P19" s="515">
        <f>'FC2. Flujo mensual'!F35*3/13</f>
        <v>264288242.419842</v>
      </c>
      <c r="Q19" s="515">
        <f>'FC2. Flujo mensual'!F35*3/13</f>
        <v>264288242.419842</v>
      </c>
      <c r="R19" s="515">
        <f>'FC2. Flujo mensual'!F35*3/13</f>
        <v>264288242.419842</v>
      </c>
      <c r="S19" s="515">
        <f>'FC2. Flujo mensual'!F35*3/13</f>
        <v>264288242.419842</v>
      </c>
      <c r="T19" s="515">
        <f>'FC2. Flujo mensual'!F35*1/13+'FC2. Flujo mensual'!G35*2/13</f>
        <v>365827427.407021</v>
      </c>
      <c r="U19" s="515">
        <f>'FC2. Flujo mensual'!G35*3/13</f>
        <v>416597019.900611</v>
      </c>
      <c r="V19" s="515">
        <f>'FC2. Flujo mensual'!G35*3/13</f>
        <v>416597019.900611</v>
      </c>
      <c r="W19" s="515">
        <f>'FC2. Flujo mensual'!G35*3/13</f>
        <v>416597019.900611</v>
      </c>
      <c r="X19" s="515">
        <f>'FC2. Flujo mensual'!G35*2/13+'FC2. Flujo mensual'!H35*1/13</f>
        <v>364850397.336508</v>
      </c>
      <c r="Y19" s="515">
        <f>'FC2. Flujo mensual'!H35*3/13</f>
        <v>261357152.208303</v>
      </c>
      <c r="Z19" s="515">
        <f>'FC2. Flujo mensual'!H35*3/13</f>
        <v>261357152.208303</v>
      </c>
      <c r="AA19" s="515">
        <f>'FC2. Flujo mensual'!H35*3/13</f>
        <v>261357152.208303</v>
      </c>
      <c r="AB19" s="515">
        <f>'FC2. Flujo mensual'!H35*3/13</f>
        <v>261357152.208303</v>
      </c>
      <c r="AC19" s="515">
        <f>'FC2. Flujo mensual'!I35*3/13</f>
        <v>109791023.515995</v>
      </c>
      <c r="AD19" s="515">
        <f>'FC2. Flujo mensual'!I35*3/13</f>
        <v>109791023.515995</v>
      </c>
      <c r="AE19" s="515">
        <f>'FC2. Flujo mensual'!I35*3/13</f>
        <v>109791023.515995</v>
      </c>
      <c r="AF19" s="515">
        <f>'FC2. Flujo mensual'!I35*3/13</f>
        <v>109791023.515995</v>
      </c>
      <c r="AG19" s="515">
        <f>'FC2. Flujo mensual'!I35*1/13+'FC2. Flujo mensual'!J35*2/13</f>
        <v>106098715.823688</v>
      </c>
      <c r="AH19" s="515">
        <f>'FC2. Flujo mensual'!J35*3/13</f>
        <v>104252561.977534</v>
      </c>
      <c r="AI19" s="515">
        <f>'FC2. Flujo mensual'!J35*3/13</f>
        <v>104252561.977534</v>
      </c>
      <c r="AJ19" s="515">
        <f>'FC2. Flujo mensual'!J35*3/13</f>
        <v>104252561.977534</v>
      </c>
      <c r="AK19" s="515">
        <f>'FC2. Flujo mensual'!J35*2/13+'FC2. Flujo mensual'!K35*1/13</f>
        <v>104252561.977534</v>
      </c>
      <c r="AL19" s="515">
        <f>'FC2. Flujo mensual'!K35*3/13</f>
        <v>104252561.977534</v>
      </c>
      <c r="AM19" s="515">
        <f>'FC2. Flujo mensual'!K35*3/13</f>
        <v>104252561.977534</v>
      </c>
      <c r="AN19" s="515">
        <f>'FC2. Flujo mensual'!K35*3/13</f>
        <v>104252561.977534</v>
      </c>
      <c r="AO19" s="515">
        <f>'FC2. Flujo mensual'!K35*3/13</f>
        <v>104252561.977534</v>
      </c>
      <c r="AP19" s="515">
        <f>'FC2. Flujo mensual'!L35*3/13</f>
        <v>106120693.845666</v>
      </c>
      <c r="AQ19" s="515">
        <f>'FC2. Flujo mensual'!L35*3/13</f>
        <v>106120693.845666</v>
      </c>
      <c r="AR19" s="515">
        <f>'FC2. Flujo mensual'!L35*3/13</f>
        <v>106120693.845666</v>
      </c>
      <c r="AS19" s="515">
        <f>'FC2. Flujo mensual'!L35*3/13</f>
        <v>106120693.845666</v>
      </c>
      <c r="AT19" s="515">
        <f>'FC2. Flujo mensual'!L35*1/13+'FC2. Flujo mensual'!M35*2/13</f>
        <v>105891125.614897</v>
      </c>
      <c r="AU19" s="515">
        <f>'FC2. Flujo mensual'!M35*3/13</f>
        <v>105776341.499512</v>
      </c>
      <c r="AV19" s="515">
        <f>'FC2. Flujo mensual'!M35*3/13</f>
        <v>105776341.499512</v>
      </c>
      <c r="AW19" s="515">
        <f>'FC2. Flujo mensual'!M35*3/13</f>
        <v>105776341.499512</v>
      </c>
      <c r="AX19" s="515">
        <f>'FC2. Flujo mensual'!M35*2/13+'FC2. Flujo mensual'!N35*1/13</f>
        <v>103851423.682286</v>
      </c>
      <c r="AY19" s="515">
        <f>'FC2. Flujo mensual'!N35*3/13</f>
        <v>100001588.047835</v>
      </c>
      <c r="AZ19" s="515">
        <f>'FC2. Flujo mensual'!N35*3/13</f>
        <v>100001588.047835</v>
      </c>
      <c r="BA19" s="515">
        <f>'FC2. Flujo mensual'!N35*3/13</f>
        <v>100001588.047835</v>
      </c>
      <c r="BB19" s="515">
        <f>'FC2. Flujo mensual'!N35*3/13</f>
        <v>100001588.047835</v>
      </c>
      <c r="BC19" s="515">
        <f>'FC2. Flujo mensual'!O35*3/13</f>
        <v>301296959.124758</v>
      </c>
      <c r="BD19" s="515">
        <f>'FC2. Flujo mensual'!O35*3/13</f>
        <v>301296959.124758</v>
      </c>
      <c r="BE19" s="515">
        <f>'FC2. Flujo mensual'!O35*3/13</f>
        <v>301296959.124758</v>
      </c>
      <c r="BF19" s="515">
        <f>'FC2. Flujo mensual'!O35*3/13</f>
        <v>301296959.124758</v>
      </c>
      <c r="BG19" s="515">
        <f>'FC2. Flujo mensual'!O35*1/13+'FC2. Flujo mensual'!P35*2/13</f>
        <v>160272621.670213</v>
      </c>
      <c r="BH19" s="515">
        <f>'FC2. Flujo mensual'!P35*3/13</f>
        <v>89760452.9429403</v>
      </c>
      <c r="BI19" s="515">
        <f>'FC2. Flujo mensual'!P35*3/13</f>
        <v>89760452.9429403</v>
      </c>
      <c r="BJ19" s="515">
        <f>'FC2. Flujo mensual'!P35*3/13</f>
        <v>89760452.9429403</v>
      </c>
      <c r="BK19" s="515">
        <f>'FC2. Flujo mensual'!P35*2/13+'FC2. Flujo mensual'!Q35*1/13</f>
        <v>89760452.9429403</v>
      </c>
      <c r="BL19" s="515">
        <f>'FC2. Flujo mensual'!Q35*3/13</f>
        <v>89760452.9429403</v>
      </c>
      <c r="BM19" s="515">
        <f>'FC2. Flujo mensual'!Q35*3/13</f>
        <v>89760452.9429403</v>
      </c>
      <c r="BN19" s="515">
        <f>'FC2. Flujo mensual'!Q35*3/13</f>
        <v>89760452.9429403</v>
      </c>
      <c r="BO19" s="515">
        <f>'FC2. Flujo mensual'!Q35*3/13</f>
        <v>89760452.9429403</v>
      </c>
      <c r="BP19" s="515">
        <f>'FC2. Flujo mensual'!R35*3/13</f>
        <v>89760452.9429403</v>
      </c>
      <c r="BQ19" s="515">
        <f>'FC2. Flujo mensual'!R35*3/13</f>
        <v>89760452.9429403</v>
      </c>
      <c r="BR19" s="515">
        <f>'FC2. Flujo mensual'!R35*3/13</f>
        <v>89760452.9429403</v>
      </c>
      <c r="BS19" s="515">
        <f>'FC2. Flujo mensual'!R35*3/13</f>
        <v>89760452.9429403</v>
      </c>
      <c r="BT19" s="515">
        <f>'FC2. Flujo mensual'!R35*1/13+'FC2. Flujo mensual'!S35*2/13</f>
        <v>95529683.7121711</v>
      </c>
      <c r="BU19" s="515">
        <f>'FC2. Flujo mensual'!S35*3/13</f>
        <v>98414299.0967864</v>
      </c>
      <c r="BV19" s="515">
        <f>'FC2. Flujo mensual'!S35*3/13</f>
        <v>98414299.0967864</v>
      </c>
      <c r="BW19" s="515">
        <f>'FC2. Flujo mensual'!S35*3/13</f>
        <v>98414299.0967864</v>
      </c>
      <c r="BX19" s="515">
        <f>'FC2. Flujo mensual'!S35*2/13+'FC2. Flujo mensual'!T35*1/13</f>
        <v>151233334.17371</v>
      </c>
      <c r="BY19" s="515">
        <f>'FC2. Flujo mensual'!T35*3/13</f>
        <v>256871404.327556</v>
      </c>
      <c r="BZ19" s="515">
        <f>'FC2. Flujo mensual'!T35*3/13</f>
        <v>256871404.327556</v>
      </c>
      <c r="CA19" s="515">
        <f>'FC2. Flujo mensual'!T35*3/13</f>
        <v>256871404.327556</v>
      </c>
      <c r="CB19" s="515">
        <f>'FC2. Flujo mensual'!T35*3/13</f>
        <v>256871404.327556</v>
      </c>
      <c r="CC19" s="515">
        <f>'FC2. Flujo mensual'!U35*3/13</f>
        <v>107646959.989094</v>
      </c>
      <c r="CD19" s="515">
        <f>'FC2. Flujo mensual'!U35*3/13</f>
        <v>107646959.989094</v>
      </c>
      <c r="CE19" s="515">
        <f>'FC2. Flujo mensual'!U35*3/13</f>
        <v>107646959.989094</v>
      </c>
      <c r="CF19" s="515">
        <f>'FC2. Flujo mensual'!U35*3/13</f>
        <v>107646959.989094</v>
      </c>
      <c r="CG19" s="515">
        <f>'FC2. Flujo mensual'!U35*1/13+'FC2. Flujo mensual'!V35*2/13</f>
        <v>100571652.296786</v>
      </c>
      <c r="CH19" s="515">
        <f>'FC2. Flujo mensual'!V35*3/13</f>
        <v>97033998.4506326</v>
      </c>
      <c r="CI19" s="515">
        <f>'FC2. Flujo mensual'!V35*3/13</f>
        <v>97033998.4506326</v>
      </c>
      <c r="CJ19" s="515">
        <f>'FC2. Flujo mensual'!V35*3/13</f>
        <v>97033998.4506326</v>
      </c>
      <c r="CK19" s="515">
        <f>'FC2. Flujo mensual'!V35*2/13+'FC2. Flujo mensual'!W35*1/13</f>
        <v>93554068.1514873</v>
      </c>
      <c r="CL19" s="515">
        <f>'FC2. Flujo mensual'!W35*3/13</f>
        <v>86594207.5531967</v>
      </c>
      <c r="CM19" s="515">
        <f>'FC2. Flujo mensual'!W35*3/13</f>
        <v>86594207.5531967</v>
      </c>
      <c r="CN19" s="515">
        <f>'FC2. Flujo mensual'!W35*3/13</f>
        <v>86594207.5531967</v>
      </c>
      <c r="CO19" s="515">
        <f>'FC2. Flujo mensual'!W35*3/13</f>
        <v>86594207.5531967</v>
      </c>
      <c r="CP19" s="515">
        <f>'FC2. Flujo mensual'!X35*3/13</f>
        <v>86594207.5531967</v>
      </c>
      <c r="CQ19" s="515">
        <f>'FC2. Flujo mensual'!X35*3/13</f>
        <v>86594207.5531967</v>
      </c>
      <c r="CR19" s="515">
        <f>'FC2. Flujo mensual'!X35*3/13</f>
        <v>86594207.5531967</v>
      </c>
      <c r="CS19" s="515">
        <f>'FC2. Flujo mensual'!X35*3/13</f>
        <v>86594207.5531967</v>
      </c>
      <c r="CT19" s="515">
        <f>'FC2. Flujo mensual'!X35*1/13+'FC2. Flujo mensual'!Y35*2/13</f>
        <v>83852577.9985409</v>
      </c>
      <c r="CU19" s="515">
        <f>'FC2. Flujo mensual'!Y35*3/13</f>
        <v>82481763.2212129</v>
      </c>
      <c r="CV19" s="515">
        <f>'FC2. Flujo mensual'!Y35*3/13</f>
        <v>82481763.2212129</v>
      </c>
      <c r="CW19" s="515">
        <f>'FC2. Flujo mensual'!Y35*3/13</f>
        <v>82481763.2212129</v>
      </c>
      <c r="CX19" s="515">
        <f>'FC2. Flujo mensual'!Y35*2/13+'FC2. Flujo mensual'!Z35*1/13</f>
        <v>83578889.0776232</v>
      </c>
      <c r="CY19" s="515">
        <f>'FC2. Flujo mensual'!Z35*3/13</f>
        <v>85773140.7904437</v>
      </c>
      <c r="CZ19" s="515">
        <f>'FC2. Flujo mensual'!Z35*3/13</f>
        <v>85773140.7904437</v>
      </c>
      <c r="DA19" s="515">
        <f>'FC2. Flujo mensual'!Z35*3/13</f>
        <v>85773140.7904437</v>
      </c>
      <c r="DB19" s="515">
        <f>'FC2. Flujo mensual'!Z35*3/13</f>
        <v>85773140.7904437</v>
      </c>
      <c r="DC19" s="515">
        <f>SUM(C19:DB19)</f>
        <v>13999405215</v>
      </c>
    </row>
    <row r="20">
      <c r="B20" s="513" t="inlineStr">
        <is>
          <t>Contrapartida valorada (efectivo + especie)</t>
        </is>
      </c>
      <c r="C20" s="515">
        <f>'FC2. Flujo mensual'!C51*3/13</f>
        <v>5769230.76923077</v>
      </c>
      <c r="D20" s="515">
        <f>'FC2. Flujo mensual'!C51*3/13</f>
        <v>5769230.76923077</v>
      </c>
      <c r="E20" s="515">
        <f>'FC2. Flujo mensual'!C51*3/13</f>
        <v>5769230.76923077</v>
      </c>
      <c r="F20" s="515">
        <f>'FC2. Flujo mensual'!C51*3/13</f>
        <v>5769230.76923077</v>
      </c>
      <c r="G20" s="515">
        <f>'FC2. Flujo mensual'!C51*1/13+'FC2. Flujo mensual'!D51*2/13</f>
        <v>10602918.8203101</v>
      </c>
      <c r="H20" s="515">
        <f>'FC2. Flujo mensual'!D51*3/13</f>
        <v>13019762.8458498</v>
      </c>
      <c r="I20" s="515">
        <f>'FC2. Flujo mensual'!D51*3/13</f>
        <v>13019762.8458498</v>
      </c>
      <c r="J20" s="515">
        <f>'FC2. Flujo mensual'!D51*3/13</f>
        <v>13019762.8458498</v>
      </c>
      <c r="K20" s="515">
        <f>'FC2. Flujo mensual'!D51*2/13+'FC2. Flujo mensual'!E51*1/13</f>
        <v>14138643.9647309</v>
      </c>
      <c r="L20" s="515">
        <f>'FC2. Flujo mensual'!E51*3/13</f>
        <v>16376406.2024932</v>
      </c>
      <c r="M20" s="515">
        <f>'FC2. Flujo mensual'!E51*3/13</f>
        <v>16376406.2024932</v>
      </c>
      <c r="N20" s="515">
        <f>'FC2. Flujo mensual'!E51*3/13</f>
        <v>16376406.2024932</v>
      </c>
      <c r="O20" s="515">
        <f>'FC2. Flujo mensual'!E51*3/13</f>
        <v>16376406.2024932</v>
      </c>
      <c r="P20" s="515">
        <f>'FC2. Flujo mensual'!F51*3/13</f>
        <v>16376406.2024931</v>
      </c>
      <c r="Q20" s="515">
        <f>'FC2. Flujo mensual'!F51*3/13</f>
        <v>16376406.2024931</v>
      </c>
      <c r="R20" s="515">
        <f>'FC2. Flujo mensual'!F51*3/13</f>
        <v>16376406.2024931</v>
      </c>
      <c r="S20" s="515">
        <f>'FC2. Flujo mensual'!F51*3/13</f>
        <v>16376406.2024931</v>
      </c>
      <c r="T20" s="515">
        <f>'FC2. Flujo mensual'!F51*1/13+'FC2. Flujo mensual'!G51*2/13</f>
        <v>16376406.2024931</v>
      </c>
      <c r="U20" s="515">
        <f>'FC2. Flujo mensual'!G51*3/13</f>
        <v>16376406.2024931</v>
      </c>
      <c r="V20" s="515">
        <f>'FC2. Flujo mensual'!G51*3/13</f>
        <v>16376406.2024931</v>
      </c>
      <c r="W20" s="515">
        <f>'FC2. Flujo mensual'!G51*3/13</f>
        <v>16376406.2024931</v>
      </c>
      <c r="X20" s="515">
        <f>'FC2. Flujo mensual'!G51*2/13+'FC2. Flujo mensual'!H51*1/13</f>
        <v>16376406.2024931</v>
      </c>
      <c r="Y20" s="515">
        <f>'FC2. Flujo mensual'!H51*3/13</f>
        <v>16376406.2024931</v>
      </c>
      <c r="Z20" s="515">
        <f>'FC2. Flujo mensual'!H51*3/13</f>
        <v>16376406.2024931</v>
      </c>
      <c r="AA20" s="515">
        <f>'FC2. Flujo mensual'!H51*3/13</f>
        <v>16376406.2024931</v>
      </c>
      <c r="AB20" s="515">
        <f>'FC2. Flujo mensual'!H51*3/13</f>
        <v>16376406.2024931</v>
      </c>
      <c r="AC20" s="515">
        <f>'FC2. Flujo mensual'!I51*3/13</f>
        <v>16376406.2024932</v>
      </c>
      <c r="AD20" s="515">
        <f>'FC2. Flujo mensual'!I51*3/13</f>
        <v>16376406.2024932</v>
      </c>
      <c r="AE20" s="515">
        <f>'FC2. Flujo mensual'!I51*3/13</f>
        <v>16376406.2024932</v>
      </c>
      <c r="AF20" s="515">
        <f>'FC2. Flujo mensual'!I51*3/13</f>
        <v>16376406.2024932</v>
      </c>
      <c r="AG20" s="515">
        <f>'FC2. Flujo mensual'!I51*1/13+'FC2. Flujo mensual'!J51*2/13</f>
        <v>16376406.2024932</v>
      </c>
      <c r="AH20" s="515">
        <f>'FC2. Flujo mensual'!J51*3/13</f>
        <v>16376406.2024932</v>
      </c>
      <c r="AI20" s="515">
        <f>'FC2. Flujo mensual'!J51*3/13</f>
        <v>16376406.2024932</v>
      </c>
      <c r="AJ20" s="515">
        <f>'FC2. Flujo mensual'!J51*3/13</f>
        <v>16376406.2024932</v>
      </c>
      <c r="AK20" s="515">
        <f>'FC2. Flujo mensual'!J51*2/13+'FC2. Flujo mensual'!K51*1/13</f>
        <v>16376406.2024932</v>
      </c>
      <c r="AL20" s="515">
        <f>'FC2. Flujo mensual'!K51*3/13</f>
        <v>16376406.2024932</v>
      </c>
      <c r="AM20" s="515">
        <f>'FC2. Flujo mensual'!K51*3/13</f>
        <v>16376406.2024932</v>
      </c>
      <c r="AN20" s="515">
        <f>'FC2. Flujo mensual'!K51*3/13</f>
        <v>16376406.2024932</v>
      </c>
      <c r="AO20" s="515">
        <f>'FC2. Flujo mensual'!K51*3/13</f>
        <v>16376406.2024932</v>
      </c>
      <c r="AP20" s="515">
        <f>'FC2. Flujo mensual'!L51*3/13</f>
        <v>16376406.2024932</v>
      </c>
      <c r="AQ20" s="515">
        <f>'FC2. Flujo mensual'!L51*3/13</f>
        <v>16376406.2024932</v>
      </c>
      <c r="AR20" s="515">
        <f>'FC2. Flujo mensual'!L51*3/13</f>
        <v>16376406.2024932</v>
      </c>
      <c r="AS20" s="515">
        <f>'FC2. Flujo mensual'!L51*3/13</f>
        <v>16376406.2024932</v>
      </c>
      <c r="AT20" s="515">
        <f>'FC2. Flujo mensual'!L51*1/13+'FC2. Flujo mensual'!M51*2/13</f>
        <v>16376406.2024932</v>
      </c>
      <c r="AU20" s="515">
        <f>'FC2. Flujo mensual'!M51*3/13</f>
        <v>16376406.2024932</v>
      </c>
      <c r="AV20" s="515">
        <f>'FC2. Flujo mensual'!M51*3/13</f>
        <v>16376406.2024932</v>
      </c>
      <c r="AW20" s="515">
        <f>'FC2. Flujo mensual'!M51*3/13</f>
        <v>16376406.2024932</v>
      </c>
      <c r="AX20" s="515">
        <f>'FC2. Flujo mensual'!M51*2/13+'FC2. Flujo mensual'!N51*1/13</f>
        <v>17818713.8948009</v>
      </c>
      <c r="AY20" s="515">
        <f>'FC2. Flujo mensual'!N51*3/13</f>
        <v>20703329.2794163</v>
      </c>
      <c r="AZ20" s="515">
        <f>'FC2. Flujo mensual'!N51*3/13</f>
        <v>20703329.2794163</v>
      </c>
      <c r="BA20" s="515">
        <f>'FC2. Flujo mensual'!N51*3/13</f>
        <v>20703329.2794163</v>
      </c>
      <c r="BB20" s="515">
        <f>'FC2. Flujo mensual'!N51*3/13</f>
        <v>20703329.2794163</v>
      </c>
      <c r="BC20" s="515">
        <f>'FC2. Flujo mensual'!O51*3/13</f>
        <v>20703329.2794162</v>
      </c>
      <c r="BD20" s="515">
        <f>'FC2. Flujo mensual'!O51*3/13</f>
        <v>20703329.2794162</v>
      </c>
      <c r="BE20" s="515">
        <f>'FC2. Flujo mensual'!O51*3/13</f>
        <v>20703329.2794162</v>
      </c>
      <c r="BF20" s="515">
        <f>'FC2. Flujo mensual'!O51*3/13</f>
        <v>20703329.2794162</v>
      </c>
      <c r="BG20" s="515">
        <f>'FC2. Flujo mensual'!O51*1/13+'FC2. Flujo mensual'!P51*2/13</f>
        <v>20703329.2794162</v>
      </c>
      <c r="BH20" s="515">
        <f>'FC2. Flujo mensual'!P51*3/13</f>
        <v>20703329.2794163</v>
      </c>
      <c r="BI20" s="515">
        <f>'FC2. Flujo mensual'!P51*3/13</f>
        <v>20703329.2794163</v>
      </c>
      <c r="BJ20" s="515">
        <f>'FC2. Flujo mensual'!P51*3/13</f>
        <v>20703329.2794163</v>
      </c>
      <c r="BK20" s="515">
        <f>'FC2. Flujo mensual'!P51*2/13+'FC2. Flujo mensual'!Q51*1/13</f>
        <v>20703329.2794163</v>
      </c>
      <c r="BL20" s="515">
        <f>'FC2. Flujo mensual'!Q51*3/13</f>
        <v>20703329.2794163</v>
      </c>
      <c r="BM20" s="515">
        <f>'FC2. Flujo mensual'!Q51*3/13</f>
        <v>20703329.2794163</v>
      </c>
      <c r="BN20" s="515">
        <f>'FC2. Flujo mensual'!Q51*3/13</f>
        <v>20703329.2794163</v>
      </c>
      <c r="BO20" s="515">
        <f>'FC2. Flujo mensual'!Q51*3/13</f>
        <v>20703329.2794163</v>
      </c>
      <c r="BP20" s="515">
        <f>'FC2. Flujo mensual'!R51*3/13</f>
        <v>20703329.2794163</v>
      </c>
      <c r="BQ20" s="515">
        <f>'FC2. Flujo mensual'!R51*3/13</f>
        <v>20703329.2794163</v>
      </c>
      <c r="BR20" s="515">
        <f>'FC2. Flujo mensual'!R51*3/13</f>
        <v>20703329.2794163</v>
      </c>
      <c r="BS20" s="515">
        <f>'FC2. Flujo mensual'!R51*3/13</f>
        <v>20703329.2794163</v>
      </c>
      <c r="BT20" s="515">
        <f>'FC2. Flujo mensual'!R51*1/13+'FC2. Flujo mensual'!S51*2/13</f>
        <v>20703329.2794163</v>
      </c>
      <c r="BU20" s="515">
        <f>'FC2. Flujo mensual'!S51*3/13</f>
        <v>20703329.2794163</v>
      </c>
      <c r="BV20" s="515">
        <f>'FC2. Flujo mensual'!S51*3/13</f>
        <v>20703329.2794163</v>
      </c>
      <c r="BW20" s="515">
        <f>'FC2. Flujo mensual'!S51*3/13</f>
        <v>20703329.2794163</v>
      </c>
      <c r="BX20" s="515">
        <f>'FC2. Flujo mensual'!S51*2/13+'FC2. Flujo mensual'!T51*1/13</f>
        <v>20703329.2794162</v>
      </c>
      <c r="BY20" s="515">
        <f>'FC2. Flujo mensual'!T51*3/13</f>
        <v>20703329.2794162</v>
      </c>
      <c r="BZ20" s="515">
        <f>'FC2. Flujo mensual'!T51*3/13</f>
        <v>20703329.2794162</v>
      </c>
      <c r="CA20" s="515">
        <f>'FC2. Flujo mensual'!T51*3/13</f>
        <v>20703329.2794162</v>
      </c>
      <c r="CB20" s="515">
        <f>'FC2. Flujo mensual'!T51*3/13</f>
        <v>20703329.2794162</v>
      </c>
      <c r="CC20" s="515">
        <f>'FC2. Flujo mensual'!U51*3/13</f>
        <v>20703329.2794162</v>
      </c>
      <c r="CD20" s="515">
        <f>'FC2. Flujo mensual'!U51*3/13</f>
        <v>20703329.2794162</v>
      </c>
      <c r="CE20" s="515">
        <f>'FC2. Flujo mensual'!U51*3/13</f>
        <v>20703329.2794162</v>
      </c>
      <c r="CF20" s="515">
        <f>'FC2. Flujo mensual'!U51*3/13</f>
        <v>20703329.2794162</v>
      </c>
      <c r="CG20" s="515">
        <f>'FC2. Flujo mensual'!U51*1/13+'FC2. Flujo mensual'!V51*2/13</f>
        <v>17818713.8948009</v>
      </c>
      <c r="CH20" s="515">
        <f>'FC2. Flujo mensual'!V51*3/13</f>
        <v>16376406.2024932</v>
      </c>
      <c r="CI20" s="515">
        <f>'FC2. Flujo mensual'!V51*3/13</f>
        <v>16376406.2024932</v>
      </c>
      <c r="CJ20" s="515">
        <f>'FC2. Flujo mensual'!V51*3/13</f>
        <v>16376406.2024932</v>
      </c>
      <c r="CK20" s="515">
        <f>'FC2. Flujo mensual'!V51*2/13+'FC2. Flujo mensual'!W51*1/13</f>
        <v>16376406.2024932</v>
      </c>
      <c r="CL20" s="515">
        <f>'FC2. Flujo mensual'!W51*3/13</f>
        <v>16376406.2024932</v>
      </c>
      <c r="CM20" s="515">
        <f>'FC2. Flujo mensual'!W51*3/13</f>
        <v>16376406.2024932</v>
      </c>
      <c r="CN20" s="515">
        <f>'FC2. Flujo mensual'!W51*3/13</f>
        <v>16376406.2024932</v>
      </c>
      <c r="CO20" s="515">
        <f>'FC2. Flujo mensual'!W51*3/13</f>
        <v>16376406.2024932</v>
      </c>
      <c r="CP20" s="515">
        <f>'FC2. Flujo mensual'!X51*3/13</f>
        <v>16376406.2024932</v>
      </c>
      <c r="CQ20" s="515">
        <f>'FC2. Flujo mensual'!X51*3/13</f>
        <v>16376406.2024932</v>
      </c>
      <c r="CR20" s="515">
        <f>'FC2. Flujo mensual'!X51*3/13</f>
        <v>16376406.2024932</v>
      </c>
      <c r="CS20" s="515">
        <f>'FC2. Flujo mensual'!X51*3/13</f>
        <v>16376406.2024932</v>
      </c>
      <c r="CT20" s="515">
        <f>'FC2. Flujo mensual'!X51*1/13+'FC2. Flujo mensual'!Y51*2/13</f>
        <v>16376406.2024932</v>
      </c>
      <c r="CU20" s="515">
        <f>'FC2. Flujo mensual'!Y51*3/13</f>
        <v>16376406.2024932</v>
      </c>
      <c r="CV20" s="515">
        <f>'FC2. Flujo mensual'!Y51*3/13</f>
        <v>16376406.2024932</v>
      </c>
      <c r="CW20" s="515">
        <f>'FC2. Flujo mensual'!Y51*3/13</f>
        <v>16376406.2024932</v>
      </c>
      <c r="CX20" s="515">
        <f>'FC2. Flujo mensual'!Y51*2/13+'FC2. Flujo mensual'!Z51*1/13</f>
        <v>14942839.7689267</v>
      </c>
      <c r="CY20" s="515">
        <f>'FC2. Flujo mensual'!Z51*3/13</f>
        <v>12075706.9017939</v>
      </c>
      <c r="CZ20" s="515">
        <f>'FC2. Flujo mensual'!Z51*3/13</f>
        <v>12075706.9017939</v>
      </c>
      <c r="DA20" s="515">
        <f>'FC2. Flujo mensual'!Z51*3/13</f>
        <v>12075706.9017939</v>
      </c>
      <c r="DB20" s="515">
        <f>'FC2. Flujo mensual'!Z51*3/13</f>
        <v>12075706.9017939</v>
      </c>
      <c r="DC20" s="515">
        <f>SUM(C20:DB20)</f>
        <v>1774000000</v>
      </c>
    </row>
    <row r="21">
      <c r="B21" s="513" t="inlineStr">
        <is>
          <t>Acumulado de egresos (todas las fuentes)</t>
        </is>
      </c>
      <c r="C21" s="515">
        <f>SUM($C18:C18)</f>
        <v>58456873.4038462</v>
      </c>
      <c r="D21" s="515">
        <f>SUM($C18:D18)</f>
        <v>116913746.807692</v>
      </c>
      <c r="E21" s="515">
        <f>SUM($C18:E18)</f>
        <v>175370620.211538</v>
      </c>
      <c r="F21" s="515">
        <f>SUM($C18:F18)</f>
        <v>233827493.615385</v>
      </c>
      <c r="G21" s="515">
        <f>SUM($C18:G18)</f>
        <v>302891385.228616</v>
      </c>
      <c r="H21" s="515">
        <f>SUM($C18:H18)</f>
        <v>377258785.946539</v>
      </c>
      <c r="I21" s="515">
        <f>SUM($C18:I18)</f>
        <v>451626186.664462</v>
      </c>
      <c r="J21" s="515">
        <f>SUM($C18:J18)</f>
        <v>525993587.382386</v>
      </c>
      <c r="K21" s="515">
        <f>SUM($C18:K18)</f>
        <v>605087725.880862</v>
      </c>
      <c r="L21" s="515">
        <f>SUM($C18:L18)</f>
        <v>693635339.940444</v>
      </c>
      <c r="M21" s="515">
        <f>SUM($C18:M18)</f>
        <v>782182954.000025</v>
      </c>
      <c r="N21" s="515">
        <f>SUM($C18:N18)</f>
        <v>870730568.059607</v>
      </c>
      <c r="O21" s="515">
        <f>SUM($C18:O18)</f>
        <v>959278182.119189</v>
      </c>
      <c r="P21" s="515">
        <f>SUM($C18:P18)</f>
        <v>1239942830.74152</v>
      </c>
      <c r="Q21" s="515">
        <f>SUM($C18:Q18)</f>
        <v>1520607479.36386</v>
      </c>
      <c r="R21" s="515">
        <f>SUM($C18:R18)</f>
        <v>1801272127.98619</v>
      </c>
      <c r="S21" s="515">
        <f>SUM($C18:S18)</f>
        <v>2081936776.60853</v>
      </c>
      <c r="T21" s="515">
        <f>SUM($C18:T18)</f>
        <v>2464140610.21804</v>
      </c>
      <c r="U21" s="515">
        <f>SUM($C18:U18)</f>
        <v>2897114036.32115</v>
      </c>
      <c r="V21" s="515">
        <f>SUM($C18:V18)</f>
        <v>3330087462.42425</v>
      </c>
      <c r="W21" s="515">
        <f>SUM($C18:W18)</f>
        <v>3763060888.52735</v>
      </c>
      <c r="X21" s="515">
        <f>SUM($C18:X18)</f>
        <v>4144287692.06636</v>
      </c>
      <c r="Y21" s="515">
        <f>SUM($C18:Y18)</f>
        <v>4422021250.47715</v>
      </c>
      <c r="Z21" s="515">
        <f>SUM($C18:Z18)</f>
        <v>4699754808.88795</v>
      </c>
      <c r="AA21" s="515">
        <f>SUM($C18:AA18)</f>
        <v>4977488367.29874</v>
      </c>
      <c r="AB21" s="515">
        <f>SUM($C18:AB18)</f>
        <v>5255221925.70954</v>
      </c>
      <c r="AC21" s="515">
        <f>SUM($C18:AC18)</f>
        <v>5381389355.42803</v>
      </c>
      <c r="AD21" s="515">
        <f>SUM($C18:AD18)</f>
        <v>5507556785.14652</v>
      </c>
      <c r="AE21" s="515">
        <f>SUM($C18:AE18)</f>
        <v>5633724214.86501</v>
      </c>
      <c r="AF21" s="515">
        <f>SUM($C18:AF18)</f>
        <v>5759891644.5835</v>
      </c>
      <c r="AG21" s="515">
        <f>SUM($C18:AG18)</f>
        <v>5882366766.60968</v>
      </c>
      <c r="AH21" s="515">
        <f>SUM($C18:AH18)</f>
        <v>6002995734.7897</v>
      </c>
      <c r="AI21" s="515">
        <f>SUM($C18:AI18)</f>
        <v>6123624702.96973</v>
      </c>
      <c r="AJ21" s="515">
        <f>SUM($C18:AJ18)</f>
        <v>6244253671.14976</v>
      </c>
      <c r="AK21" s="515">
        <f>SUM($C18:AK18)</f>
        <v>6364882639.32978</v>
      </c>
      <c r="AL21" s="515">
        <f>SUM($C18:AL18)</f>
        <v>6485511607.50981</v>
      </c>
      <c r="AM21" s="515">
        <f>SUM($C18:AM18)</f>
        <v>6606140575.68984</v>
      </c>
      <c r="AN21" s="515">
        <f>SUM($C18:AN18)</f>
        <v>6726769543.86987</v>
      </c>
      <c r="AO21" s="515">
        <f>SUM($C18:AO18)</f>
        <v>6847398512.04989</v>
      </c>
      <c r="AP21" s="515">
        <f>SUM($C18:AP18)</f>
        <v>6969895612.09805</v>
      </c>
      <c r="AQ21" s="515">
        <f>SUM($C18:AQ18)</f>
        <v>7092392712.14621</v>
      </c>
      <c r="AR21" s="515">
        <f>SUM($C18:AR18)</f>
        <v>7214889812.19437</v>
      </c>
      <c r="AS21" s="515">
        <f>SUM($C18:AS18)</f>
        <v>7337386912.24253</v>
      </c>
      <c r="AT21" s="515">
        <f>SUM($C18:AT18)</f>
        <v>7459654444.05992</v>
      </c>
      <c r="AU21" s="515">
        <f>SUM($C18:AU18)</f>
        <v>7581807191.76192</v>
      </c>
      <c r="AV21" s="515">
        <f>SUM($C18:AV18)</f>
        <v>7703959939.46393</v>
      </c>
      <c r="AW21" s="515">
        <f>SUM($C18:AW18)</f>
        <v>7826112687.16593</v>
      </c>
      <c r="AX21" s="515">
        <f>SUM($C18:AX18)</f>
        <v>7947782824.74302</v>
      </c>
      <c r="AY21" s="515">
        <f>SUM($C18:AY18)</f>
        <v>8068487742.07027</v>
      </c>
      <c r="AZ21" s="515">
        <f>SUM($C18:AZ18)</f>
        <v>8189192659.39752</v>
      </c>
      <c r="BA21" s="515">
        <f>SUM($C18:BA18)</f>
        <v>8309897576.72477</v>
      </c>
      <c r="BB21" s="515">
        <f>SUM($C18:BB18)</f>
        <v>8430602494.05203</v>
      </c>
      <c r="BC21" s="515">
        <f>SUM($C18:BC18)</f>
        <v>8752602782.4562</v>
      </c>
      <c r="BD21" s="515">
        <f>SUM($C18:BD18)</f>
        <v>9074603070.86038</v>
      </c>
      <c r="BE21" s="515">
        <f>SUM($C18:BE18)</f>
        <v>9396603359.26455</v>
      </c>
      <c r="BF21" s="515">
        <f>SUM($C18:BF18)</f>
        <v>9718603647.66873</v>
      </c>
      <c r="BG21" s="515">
        <f>SUM($C18:BG18)</f>
        <v>9899579598.61836</v>
      </c>
      <c r="BH21" s="515">
        <f>SUM($C18:BH18)</f>
        <v>10010043380.8407</v>
      </c>
      <c r="BI21" s="515">
        <f>SUM($C18:BI18)</f>
        <v>10120507163.0631</v>
      </c>
      <c r="BJ21" s="515">
        <f>SUM($C18:BJ18)</f>
        <v>10230970945.2854</v>
      </c>
      <c r="BK21" s="515">
        <f>SUM($C18:BK18)</f>
        <v>10341434727.5078</v>
      </c>
      <c r="BL21" s="515">
        <f>SUM($C18:BL18)</f>
        <v>10451898509.7301</v>
      </c>
      <c r="BM21" s="515">
        <f>SUM($C18:BM18)</f>
        <v>10562362291.9525</v>
      </c>
      <c r="BN21" s="515">
        <f>SUM($C18:BN18)</f>
        <v>10672826074.1749</v>
      </c>
      <c r="BO21" s="515">
        <f>SUM($C18:BO18)</f>
        <v>10783289856.3972</v>
      </c>
      <c r="BP21" s="515">
        <f>SUM($C18:BP18)</f>
        <v>10893753638.6196</v>
      </c>
      <c r="BQ21" s="515">
        <f>SUM($C18:BQ18)</f>
        <v>11004217420.8419</v>
      </c>
      <c r="BR21" s="515">
        <f>SUM($C18:BR18)</f>
        <v>11114681203.0643</v>
      </c>
      <c r="BS21" s="515">
        <f>SUM($C18:BS18)</f>
        <v>11225144985.2866</v>
      </c>
      <c r="BT21" s="515">
        <f>SUM($C18:BT18)</f>
        <v>11341377998.2782</v>
      </c>
      <c r="BU21" s="515">
        <f>SUM($C18:BU18)</f>
        <v>11460495626.6544</v>
      </c>
      <c r="BV21" s="515">
        <f>SUM($C18:BV18)</f>
        <v>11579613255.0306</v>
      </c>
      <c r="BW21" s="515">
        <f>SUM($C18:BW18)</f>
        <v>11698730883.4068</v>
      </c>
      <c r="BX21" s="515">
        <f>SUM($C18:BX18)</f>
        <v>11870667546.86</v>
      </c>
      <c r="BY21" s="515">
        <f>SUM($C18:BY18)</f>
        <v>12148242280.4669</v>
      </c>
      <c r="BZ21" s="515">
        <f>SUM($C18:BZ18)</f>
        <v>12425817014.0739</v>
      </c>
      <c r="CA21" s="515">
        <f>SUM($C18:CA18)</f>
        <v>12703391747.6809</v>
      </c>
      <c r="CB21" s="515">
        <f>SUM($C18:CB18)</f>
        <v>12980966481.2878</v>
      </c>
      <c r="CC21" s="515">
        <f>SUM($C18:CC18)</f>
        <v>13109316770.5564</v>
      </c>
      <c r="CD21" s="515">
        <f>SUM($C18:CD18)</f>
        <v>13237667059.8249</v>
      </c>
      <c r="CE21" s="515">
        <f>SUM($C18:CE18)</f>
        <v>13366017349.0934</v>
      </c>
      <c r="CF21" s="515">
        <f>SUM($C18:CF18)</f>
        <v>13494367638.3619</v>
      </c>
      <c r="CG21" s="515">
        <f>SUM($C18:CG18)</f>
        <v>13612758004.5535</v>
      </c>
      <c r="CH21" s="515">
        <f>SUM($C18:CH18)</f>
        <v>13726168409.2066</v>
      </c>
      <c r="CI21" s="515">
        <f>SUM($C18:CI18)</f>
        <v>13839578813.8597</v>
      </c>
      <c r="CJ21" s="515">
        <f>SUM($C18:CJ18)</f>
        <v>13952989218.5128</v>
      </c>
      <c r="CK21" s="515">
        <f>SUM($C18:CK18)</f>
        <v>14062919692.8668</v>
      </c>
      <c r="CL21" s="515">
        <f>SUM($C18:CL18)</f>
        <v>14165890306.6225</v>
      </c>
      <c r="CM21" s="515">
        <f>SUM($C18:CM18)</f>
        <v>14268860920.3782</v>
      </c>
      <c r="CN21" s="515">
        <f>SUM($C18:CN18)</f>
        <v>14371831534.1339</v>
      </c>
      <c r="CO21" s="515">
        <f>SUM($C18:CO18)</f>
        <v>14474802147.8896</v>
      </c>
      <c r="CP21" s="515">
        <f>SUM($C18:CP18)</f>
        <v>14577772761.6453</v>
      </c>
      <c r="CQ21" s="515">
        <f>SUM($C18:CQ18)</f>
        <v>14680743375.401</v>
      </c>
      <c r="CR21" s="515">
        <f>SUM($C18:CR18)</f>
        <v>14783713989.1567</v>
      </c>
      <c r="CS21" s="515">
        <f>SUM($C18:CS18)</f>
        <v>14886684602.9123</v>
      </c>
      <c r="CT21" s="515">
        <f>SUM($C18:CT18)</f>
        <v>14986913587.1134</v>
      </c>
      <c r="CU21" s="515">
        <f>SUM($C18:CU18)</f>
        <v>15085771756.5371</v>
      </c>
      <c r="CV21" s="515">
        <f>SUM($C18:CV18)</f>
        <v>15184629925.9608</v>
      </c>
      <c r="CW21" s="515">
        <f>SUM($C18:CW18)</f>
        <v>15283488095.3845</v>
      </c>
      <c r="CX21" s="515">
        <f>SUM($C18:CX18)</f>
        <v>15382009824.231</v>
      </c>
      <c r="CY21" s="515">
        <f>SUM($C18:CY18)</f>
        <v>15479858671.9233</v>
      </c>
      <c r="CZ21" s="515">
        <f>SUM($C18:CZ18)</f>
        <v>15577707519.6155</v>
      </c>
      <c r="DA21" s="515">
        <f>SUM($C18:DA18)</f>
        <v>15675556367.3078</v>
      </c>
      <c r="DB21" s="515">
        <f>SUM($C18:DB18)</f>
        <v>15773405215</v>
      </c>
      <c r="DC21" s="513" t="n"/>
    </row>
    <row r="22">
      <c r="B22" s="513" t="inlineStr">
        <is>
          <t>Avance acumulado (%)</t>
        </is>
      </c>
      <c r="C22" s="528">
        <f>C21/$DC18</f>
        <v>0.00370604017376385</v>
      </c>
      <c r="D22" s="528">
        <f>D21/$DC18</f>
        <v>0.00741208034752769</v>
      </c>
      <c r="E22" s="528">
        <f>E21/$DC18</f>
        <v>0.0111181205212915</v>
      </c>
      <c r="F22" s="528">
        <f>F21/$DC18</f>
        <v>0.0148241606950554</v>
      </c>
      <c r="G22" s="528">
        <f>G21/$DC18</f>
        <v>0.0192026630331272</v>
      </c>
      <c r="H22" s="528">
        <f>H21/$DC18</f>
        <v>0.0239173964533529</v>
      </c>
      <c r="I22" s="528">
        <f>I21/$DC18</f>
        <v>0.0286321298735786</v>
      </c>
      <c r="J22" s="528">
        <f>J21/$DC18</f>
        <v>0.0333468632938044</v>
      </c>
      <c r="K22" s="528">
        <f>K21/$DC18</f>
        <v>0.0383612617334805</v>
      </c>
      <c r="L22" s="528">
        <f>L21/$DC18</f>
        <v>0.0439749902120576</v>
      </c>
      <c r="M22" s="528">
        <f>M21/$DC18</f>
        <v>0.0495887186906347</v>
      </c>
      <c r="N22" s="528">
        <f>N21/$DC18</f>
        <v>0.0552024471692118</v>
      </c>
      <c r="O22" s="528">
        <f>O21/$DC18</f>
        <v>0.0608161756477889</v>
      </c>
      <c r="P22" s="528">
        <f>P21/$DC18</f>
        <v>0.0786097113362927</v>
      </c>
      <c r="Q22" s="528">
        <f>Q21/$DC18</f>
        <v>0.0964032470247965</v>
      </c>
      <c r="R22" s="528">
        <f>R21/$DC18</f>
        <v>0.1141967827133</v>
      </c>
      <c r="S22" s="528">
        <f>S21/$DC18</f>
        <v>0.131990318401804</v>
      </c>
      <c r="T22" s="528">
        <f>T21/$DC18</f>
        <v>0.156221220252094</v>
      </c>
      <c r="U22" s="528">
        <f>U21/$DC18</f>
        <v>0.183670805183277</v>
      </c>
      <c r="V22" s="528">
        <f>V21/$DC18</f>
        <v>0.21112039011446</v>
      </c>
      <c r="W22" s="528">
        <f>W21/$DC18</f>
        <v>0.238569975045642</v>
      </c>
      <c r="X22" s="528">
        <f>X21/$DC18</f>
        <v>0.262738935288702</v>
      </c>
      <c r="Y22" s="528">
        <f>Y21/$DC18</f>
        <v>0.280346646155514</v>
      </c>
      <c r="Z22" s="528">
        <f>Z21/$DC18</f>
        <v>0.297954357022327</v>
      </c>
      <c r="AA22" s="528">
        <f>AA21/$DC18</f>
        <v>0.31556206788914</v>
      </c>
      <c r="AB22" s="528">
        <f>AB21/$DC18</f>
        <v>0.333169778755953</v>
      </c>
      <c r="AC22" s="528">
        <f>AC21/$DC18</f>
        <v>0.341168522717625</v>
      </c>
      <c r="AD22" s="528">
        <f>AD21/$DC18</f>
        <v>0.349167266679297</v>
      </c>
      <c r="AE22" s="528">
        <f>AE21/$DC18</f>
        <v>0.357166010640969</v>
      </c>
      <c r="AF22" s="528">
        <f>AF21/$DC18</f>
        <v>0.365164754602641</v>
      </c>
      <c r="AG22" s="528">
        <f>AG21/$DC18</f>
        <v>0.372929414189888</v>
      </c>
      <c r="AH22" s="528">
        <f>AH21/$DC18</f>
        <v>0.380577031589922</v>
      </c>
      <c r="AI22" s="528">
        <f>AI21/$DC18</f>
        <v>0.388224648989957</v>
      </c>
      <c r="AJ22" s="528">
        <f>AJ21/$DC18</f>
        <v>0.395872266389991</v>
      </c>
      <c r="AK22" s="528">
        <f>AK21/$DC18</f>
        <v>0.403519883790026</v>
      </c>
      <c r="AL22" s="528">
        <f>AL21/$DC18</f>
        <v>0.41116750119006</v>
      </c>
      <c r="AM22" s="528">
        <f>AM21/$DC18</f>
        <v>0.418815118590094</v>
      </c>
      <c r="AN22" s="528">
        <f>AN21/$DC18</f>
        <v>0.426462735990129</v>
      </c>
      <c r="AO22" s="528">
        <f>AO21/$DC18</f>
        <v>0.434110353390163</v>
      </c>
      <c r="AP22" s="528">
        <f>AP21/$DC18</f>
        <v>0.441876406336782</v>
      </c>
      <c r="AQ22" s="528">
        <f>AQ21/$DC18</f>
        <v>0.4496424592834</v>
      </c>
      <c r="AR22" s="528">
        <f>AR21/$DC18</f>
        <v>0.457408512230019</v>
      </c>
      <c r="AS22" s="528">
        <f>AS21/$DC18</f>
        <v>0.465174565176637</v>
      </c>
      <c r="AT22" s="528">
        <f>AT21/$DC18</f>
        <v>0.472926063990674</v>
      </c>
      <c r="AU22" s="528">
        <f>AU21/$DC18</f>
        <v>0.480670285738419</v>
      </c>
      <c r="AV22" s="528">
        <f>AV21/$DC18</f>
        <v>0.488414507486165</v>
      </c>
      <c r="AW22" s="528">
        <f>AW21/$DC18</f>
        <v>0.49615872923391</v>
      </c>
      <c r="AX22" s="528">
        <f>AX21/$DC18</f>
        <v>0.503872354536669</v>
      </c>
      <c r="AY22" s="528">
        <f>AY21/$DC18</f>
        <v>0.511524786949453</v>
      </c>
      <c r="AZ22" s="528">
        <f>AZ21/$DC18</f>
        <v>0.519177219362238</v>
      </c>
      <c r="BA22" s="528">
        <f>BA21/$DC18</f>
        <v>0.526829651775023</v>
      </c>
      <c r="BB22" s="528">
        <f>BB21/$DC18</f>
        <v>0.534482084187807</v>
      </c>
      <c r="BC22" s="528">
        <f>BC21/$DC18</f>
        <v>0.554896210625006</v>
      </c>
      <c r="BD22" s="528">
        <f>BD21/$DC18</f>
        <v>0.575310337062204</v>
      </c>
      <c r="BE22" s="528">
        <f>BE21/$DC18</f>
        <v>0.595724463499402</v>
      </c>
      <c r="BF22" s="528">
        <f>BF21/$DC18</f>
        <v>0.616138589936601</v>
      </c>
      <c r="BG22" s="528">
        <f>BG21/$DC18</f>
        <v>0.627612076383112</v>
      </c>
      <c r="BH22" s="528">
        <f>BH21/$DC18</f>
        <v>0.634615242834279</v>
      </c>
      <c r="BI22" s="528">
        <f>BI21/$DC18</f>
        <v>0.641618409285447</v>
      </c>
      <c r="BJ22" s="528">
        <f>BJ21/$DC18</f>
        <v>0.648621575736614</v>
      </c>
      <c r="BK22" s="528">
        <f>BK21/$DC18</f>
        <v>0.655624742187781</v>
      </c>
      <c r="BL22" s="528">
        <f>BL21/$DC18</f>
        <v>0.662627908638949</v>
      </c>
      <c r="BM22" s="528">
        <f>BM21/$DC18</f>
        <v>0.669631075090116</v>
      </c>
      <c r="BN22" s="528">
        <f>BN21/$DC18</f>
        <v>0.676634241541284</v>
      </c>
      <c r="BO22" s="528">
        <f>BO21/$DC18</f>
        <v>0.683637407992451</v>
      </c>
      <c r="BP22" s="528">
        <f>BP21/$DC18</f>
        <v>0.690640574443618</v>
      </c>
      <c r="BQ22" s="528">
        <f>BQ21/$DC18</f>
        <v>0.697643740894786</v>
      </c>
      <c r="BR22" s="528">
        <f>BR21/$DC18</f>
        <v>0.704646907345953</v>
      </c>
      <c r="BS22" s="528">
        <f>BS21/$DC18</f>
        <v>0.71165007379712</v>
      </c>
      <c r="BT22" s="528">
        <f>BT21/$DC18</f>
        <v>0.719018997083327</v>
      </c>
      <c r="BU22" s="528">
        <f>BU21/$DC18</f>
        <v>0.726570798787053</v>
      </c>
      <c r="BV22" s="528">
        <f>BV21/$DC18</f>
        <v>0.73412260049078</v>
      </c>
      <c r="BW22" s="528">
        <f>BW21/$DC18</f>
        <v>0.741674402194506</v>
      </c>
      <c r="BX22" s="528">
        <f>BX21/$DC18</f>
        <v>0.75257481723549</v>
      </c>
      <c r="BY22" s="528">
        <f>BY21/$DC18</f>
        <v>0.770172458950991</v>
      </c>
      <c r="BZ22" s="528">
        <f>BZ21/$DC18</f>
        <v>0.787770100666491</v>
      </c>
      <c r="CA22" s="528">
        <f>CA21/$DC18</f>
        <v>0.805367742381991</v>
      </c>
      <c r="CB22" s="528">
        <f>CB21/$DC18</f>
        <v>0.822965384097491</v>
      </c>
      <c r="CC22" s="528">
        <f>CC21/$DC18</f>
        <v>0.831102516664557</v>
      </c>
      <c r="CD22" s="528">
        <f>CD21/$DC18</f>
        <v>0.839239649231624</v>
      </c>
      <c r="CE22" s="528">
        <f>CE21/$DC18</f>
        <v>0.84737678179869</v>
      </c>
      <c r="CF22" s="528">
        <f>CF21/$DC18</f>
        <v>0.855513914365756</v>
      </c>
      <c r="CG22" s="528">
        <f>CG21/$DC18</f>
        <v>0.863019609209569</v>
      </c>
      <c r="CH22" s="528">
        <f>CH21/$DC18</f>
        <v>0.870209585191754</v>
      </c>
      <c r="CI22" s="528">
        <f>CI21/$DC18</f>
        <v>0.877399561173939</v>
      </c>
      <c r="CJ22" s="528">
        <f>CJ21/$DC18</f>
        <v>0.884589537156124</v>
      </c>
      <c r="CK22" s="528">
        <f>CK21/$DC18</f>
        <v>0.891558893034298</v>
      </c>
      <c r="CL22" s="528">
        <f>CL21/$DC18</f>
        <v>0.89808700870445</v>
      </c>
      <c r="CM22" s="528">
        <f>CM21/$DC18</f>
        <v>0.904615124374601</v>
      </c>
      <c r="CN22" s="528">
        <f>CN21/$DC18</f>
        <v>0.911143240044753</v>
      </c>
      <c r="CO22" s="528">
        <f>CO21/$DC18</f>
        <v>0.917671355714904</v>
      </c>
      <c r="CP22" s="528">
        <f>CP21/$DC18</f>
        <v>0.924199471385055</v>
      </c>
      <c r="CQ22" s="528">
        <f>CQ21/$DC18</f>
        <v>0.930727587055207</v>
      </c>
      <c r="CR22" s="528">
        <f>CR21/$DC18</f>
        <v>0.937255702725358</v>
      </c>
      <c r="CS22" s="528">
        <f>CS21/$DC18</f>
        <v>0.94378381839551</v>
      </c>
      <c r="CT22" s="528">
        <f>CT21/$DC18</f>
        <v>0.950138120642543</v>
      </c>
      <c r="CU22" s="528">
        <f>CU21/$DC18</f>
        <v>0.956405516178016</v>
      </c>
      <c r="CV22" s="528">
        <f>CV21/$DC18</f>
        <v>0.96267291171349</v>
      </c>
      <c r="CW22" s="528">
        <f>CW21/$DC18</f>
        <v>0.968940307248963</v>
      </c>
      <c r="CX22" s="528">
        <f>CX21/$DC18</f>
        <v>0.975186373174719</v>
      </c>
      <c r="CY22" s="528">
        <f>CY21/$DC18</f>
        <v>0.981389779881039</v>
      </c>
      <c r="CZ22" s="528">
        <f>CZ21/$DC18</f>
        <v>0.98759318658736</v>
      </c>
      <c r="DA22" s="528">
        <f>DA21/$DC18</f>
        <v>0.99379659329368</v>
      </c>
      <c r="DB22" s="528">
        <f>DB21/$DC18</f>
        <v>1</v>
      </c>
      <c r="DC22" s="513" t="n"/>
    </row>
    <row r="23">
      <c r="B23" s="513" t="inlineStr">
        <is>
          <t>Control: total semanal = total mensual (FC2)</t>
        </is>
      </c>
      <c r="C23" s="513" t="str">
        <f>IF(ABS(DC18-'FC2. Flujo mensual'!AA21)&lt;1,"OK","ERROR")</f>
        <v>OK</v>
      </c>
      <c r="D23" s="513" t="n"/>
      <c r="E23" s="513" t="n"/>
      <c r="F23" s="513" t="n"/>
      <c r="G23" s="513" t="n"/>
      <c r="H23" s="513" t="n"/>
      <c r="I23" s="513" t="n"/>
      <c r="J23" s="513" t="n"/>
      <c r="K23" s="513" t="n"/>
      <c r="L23" s="513" t="n"/>
      <c r="M23" s="513" t="n"/>
      <c r="N23" s="513" t="n"/>
      <c r="O23" s="513" t="n"/>
      <c r="P23" s="513" t="n"/>
      <c r="Q23" s="513" t="n"/>
      <c r="R23" s="513" t="n"/>
      <c r="S23" s="513" t="n"/>
      <c r="T23" s="513" t="n"/>
      <c r="U23" s="513" t="n"/>
      <c r="V23" s="513" t="n"/>
      <c r="W23" s="513" t="n"/>
      <c r="X23" s="513" t="n"/>
      <c r="Y23" s="513" t="n"/>
      <c r="Z23" s="513" t="n"/>
      <c r="AA23" s="513" t="n"/>
      <c r="AB23" s="513" t="n"/>
      <c r="AC23" s="513" t="n"/>
      <c r="AD23" s="513" t="n"/>
      <c r="AE23" s="513" t="n"/>
      <c r="AF23" s="513" t="n"/>
      <c r="AG23" s="513" t="n"/>
      <c r="AH23" s="513" t="n"/>
      <c r="AI23" s="513" t="n"/>
      <c r="AJ23" s="513" t="n"/>
      <c r="AK23" s="513" t="n"/>
      <c r="AL23" s="513" t="n"/>
      <c r="AM23" s="513" t="n"/>
      <c r="AN23" s="513" t="n"/>
      <c r="AO23" s="513" t="n"/>
      <c r="AP23" s="513" t="n"/>
      <c r="AQ23" s="513" t="n"/>
      <c r="AR23" s="513" t="n"/>
      <c r="AS23" s="513" t="n"/>
      <c r="AT23" s="513" t="n"/>
      <c r="AU23" s="513" t="n"/>
      <c r="AV23" s="513" t="n"/>
      <c r="AW23" s="513" t="n"/>
      <c r="AX23" s="513" t="n"/>
      <c r="AY23" s="513" t="n"/>
      <c r="AZ23" s="513" t="n"/>
      <c r="BA23" s="513" t="n"/>
      <c r="BB23" s="513" t="n"/>
      <c r="BC23" s="513" t="n"/>
      <c r="BD23" s="513" t="n"/>
      <c r="BE23" s="513" t="n"/>
      <c r="BF23" s="513" t="n"/>
      <c r="BG23" s="513" t="n"/>
      <c r="BH23" s="513" t="n"/>
      <c r="BI23" s="513" t="n"/>
      <c r="BJ23" s="513" t="n"/>
      <c r="BK23" s="513" t="n"/>
      <c r="BL23" s="513" t="n"/>
      <c r="BM23" s="513" t="n"/>
      <c r="BN23" s="513" t="n"/>
      <c r="BO23" s="513" t="n"/>
      <c r="BP23" s="513" t="n"/>
      <c r="BQ23" s="513" t="n"/>
      <c r="BR23" s="513" t="n"/>
      <c r="BS23" s="513" t="n"/>
      <c r="BT23" s="513" t="n"/>
      <c r="BU23" s="513" t="n"/>
      <c r="BV23" s="513" t="n"/>
      <c r="BW23" s="513" t="n"/>
      <c r="BX23" s="513" t="n"/>
      <c r="BY23" s="513" t="n"/>
      <c r="BZ23" s="513" t="n"/>
      <c r="CA23" s="513" t="n"/>
      <c r="CB23" s="513" t="n"/>
      <c r="CC23" s="513" t="n"/>
      <c r="CD23" s="513" t="n"/>
      <c r="CE23" s="513" t="n"/>
      <c r="CF23" s="513" t="n"/>
      <c r="CG23" s="513" t="n"/>
      <c r="CH23" s="513" t="n"/>
      <c r="CI23" s="513" t="n"/>
      <c r="CJ23" s="513" t="n"/>
      <c r="CK23" s="513" t="n"/>
      <c r="CL23" s="513" t="n"/>
      <c r="CM23" s="513" t="n"/>
      <c r="CN23" s="513" t="n"/>
      <c r="CO23" s="513" t="n"/>
      <c r="CP23" s="513" t="n"/>
      <c r="CQ23" s="513" t="n"/>
      <c r="CR23" s="513" t="n"/>
      <c r="CS23" s="513" t="n"/>
      <c r="CT23" s="513" t="n"/>
      <c r="CU23" s="513" t="n"/>
      <c r="CV23" s="513" t="n"/>
      <c r="CW23" s="513" t="n"/>
      <c r="CX23" s="513" t="n"/>
      <c r="CY23" s="513" t="n"/>
      <c r="CZ23" s="513" t="n"/>
      <c r="DA23" s="513" t="n"/>
      <c r="DB23" s="513" t="n"/>
      <c r="DC23" s="51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1011"/>
  <sheetViews>
    <sheetView workbookViewId="0">
      <selection activeCell="A1" sqref="A1"/>
    </sheetView>
  </sheetViews>
  <sheetFormatPr baseColWidth="10" defaultColWidth="12.58203125" defaultRowHeight="15" customHeight="1"/>
  <cols>
    <col width="2.83203125" customWidth="1" style="336" min="1" max="1"/>
    <col width="42" customWidth="1" style="336" min="2" max="2"/>
    <col width="42" customWidth="1" style="336" min="3" max="3"/>
    <col width="62" customWidth="1" style="336" min="4" max="4"/>
    <col width="17" customWidth="1" style="336" min="5" max="5"/>
    <col width="30.83203125" customWidth="1" style="336" min="6" max="6"/>
    <col width="17.58203125"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13"/>
    <col width="17" customWidth="1" style="336" min="14" max="15"/>
    <col width="17" customWidth="1" style="336" min="15" max="15"/>
    <col width="17" customWidth="1" style="336" min="16" max="16"/>
    <col width="17" customWidth="1" style="336" min="17" max="17"/>
    <col width="17" customWidth="1" style="336" min="18" max="25"/>
    <col width="17" customWidth="1" style="336" min="19" max="19"/>
    <col width="17" customWidth="1" style="336" min="20" max="20"/>
    <col width="13" customWidth="1" style="336" min="21" max="21"/>
    <col width="9.33203125" customWidth="1" style="336" min="22" max="22"/>
    <col width="23.5" customWidth="1" style="336" min="24" max="24"/>
    <col width="18" customWidth="1" style="336" min="25" max="25"/>
    <col width="9.33203125" customWidth="1" style="336" min="26" max="26"/>
    <col width="12.5" customWidth="1" style="336" min="34" max="34"/>
  </cols>
  <sheetData>
    <row r="1" ht="14.5" customHeight="1" s="336">
      <c r="A1" s="23" t="n"/>
      <c r="B1" s="99" t="n"/>
      <c r="C1" s="99" t="n"/>
      <c r="D1" s="100" t="n"/>
      <c r="E1" s="100" t="n"/>
      <c r="F1" s="100" t="n"/>
      <c r="G1" s="100" t="n"/>
      <c r="H1" s="101" t="n"/>
      <c r="I1" s="100" t="n"/>
      <c r="J1" s="101" t="n"/>
      <c r="K1" s="100" t="n"/>
      <c r="L1" s="101" t="n"/>
      <c r="M1" s="100" t="n"/>
      <c r="N1" s="101" t="n"/>
      <c r="O1" s="100" t="n"/>
      <c r="P1" s="101" t="n"/>
      <c r="Q1" s="100" t="n"/>
      <c r="R1" s="101" t="n"/>
      <c r="S1" s="100" t="n"/>
      <c r="T1" s="100" t="n"/>
      <c r="U1" s="23" t="n"/>
      <c r="V1" s="23" t="n"/>
      <c r="W1" s="60" t="n"/>
      <c r="X1" s="60" t="n"/>
      <c r="Y1" s="60" t="n"/>
      <c r="Z1" s="60" t="n"/>
      <c r="AA1" s="23" t="n"/>
      <c r="AB1" s="23" t="n"/>
      <c r="AC1" s="100" t="n"/>
      <c r="AD1" s="100" t="n"/>
      <c r="AE1" s="100" t="n"/>
      <c r="AF1" s="100" t="n"/>
      <c r="AG1" s="100" t="n"/>
      <c r="AH1" s="100" t="n"/>
    </row>
    <row r="2" ht="14.5" customHeight="1" s="336">
      <c r="A2" s="23" t="n"/>
      <c r="B2" s="99" t="n"/>
      <c r="C2" s="99" t="n"/>
      <c r="D2" s="100" t="n"/>
      <c r="E2" s="100" t="n"/>
      <c r="F2" s="100" t="n"/>
      <c r="G2" s="100" t="n"/>
      <c r="H2" s="100" t="n"/>
      <c r="I2" s="100" t="n"/>
      <c r="J2" s="101" t="n"/>
      <c r="K2" s="100" t="n"/>
      <c r="L2" s="101" t="n"/>
      <c r="M2" s="100" t="n"/>
      <c r="N2" s="101" t="n"/>
      <c r="O2" s="100" t="n"/>
      <c r="P2" s="101" t="n"/>
      <c r="Q2" s="100" t="n"/>
      <c r="R2" s="101" t="n"/>
      <c r="S2" s="100" t="n"/>
      <c r="T2" s="100" t="n"/>
      <c r="U2" s="23" t="n"/>
      <c r="V2" s="23" t="n"/>
      <c r="W2" s="60" t="n"/>
      <c r="X2" s="60" t="n"/>
      <c r="Y2" s="60" t="n"/>
      <c r="Z2" s="60" t="n"/>
      <c r="AA2" s="23" t="n"/>
      <c r="AB2" s="23" t="n"/>
      <c r="AC2" s="100" t="n"/>
      <c r="AD2" s="100" t="n"/>
      <c r="AE2" s="100" t="n"/>
      <c r="AF2" s="100" t="n"/>
      <c r="AG2" s="100" t="n"/>
      <c r="AH2" s="100" t="n"/>
    </row>
    <row r="3" ht="14.5" customHeight="1" s="336">
      <c r="A3" s="23" t="n"/>
      <c r="B3" s="99" t="n"/>
      <c r="C3" s="99" t="n"/>
      <c r="D3" s="100" t="n"/>
      <c r="E3" s="100" t="n"/>
      <c r="F3" s="529" t="inlineStr">
        <is>
          <t>2. EQUIPOS Y SOFTWARE</t>
        </is>
      </c>
      <c r="U3" s="100" t="n"/>
      <c r="V3" s="23" t="n"/>
      <c r="W3" s="60" t="n"/>
      <c r="X3" s="60" t="n"/>
      <c r="Y3" s="60" t="n"/>
      <c r="Z3" s="60" t="n"/>
      <c r="AA3" s="23" t="n"/>
      <c r="AB3" s="23" t="n"/>
      <c r="AC3" s="100" t="n"/>
      <c r="AD3" s="100" t="n"/>
      <c r="AE3" s="100" t="n"/>
      <c r="AF3" s="100" t="n"/>
      <c r="AG3" s="100" t="n"/>
      <c r="AH3" s="100" t="n"/>
    </row>
    <row r="4" ht="14.5" customHeight="1" s="336">
      <c r="A4" s="23" t="n"/>
      <c r="B4" s="99" t="n"/>
      <c r="C4" s="99" t="n"/>
      <c r="D4" s="100" t="n"/>
      <c r="E4" s="100" t="n"/>
      <c r="F4" s="100" t="n"/>
      <c r="G4" s="100" t="n"/>
      <c r="H4" s="100" t="n"/>
      <c r="I4" s="100" t="n"/>
      <c r="J4" s="100" t="n"/>
      <c r="K4" s="100" t="n"/>
      <c r="L4" s="100" t="n"/>
      <c r="M4" s="100" t="n"/>
      <c r="N4" s="100" t="n"/>
      <c r="O4" s="100" t="n"/>
      <c r="P4" s="100" t="n"/>
      <c r="Q4" s="100" t="n"/>
      <c r="R4" s="100" t="n"/>
      <c r="S4" s="100" t="n"/>
      <c r="T4" s="100" t="n"/>
      <c r="U4" s="23" t="n"/>
      <c r="V4" s="23" t="n"/>
      <c r="W4" s="60" t="n"/>
      <c r="X4" s="60" t="n"/>
      <c r="Y4" s="60" t="n"/>
      <c r="Z4" s="60" t="n"/>
      <c r="AA4" s="23" t="n"/>
      <c r="AB4" s="23" t="n"/>
      <c r="AC4" s="100" t="n"/>
      <c r="AD4" s="100" t="n"/>
      <c r="AE4" s="100" t="n"/>
      <c r="AF4" s="100" t="n"/>
      <c r="AG4" s="100" t="n"/>
      <c r="AH4" s="100" t="n"/>
    </row>
    <row r="5" ht="14.5" customHeight="1" s="336">
      <c r="A5" s="23" t="n"/>
      <c r="B5" s="100" t="n"/>
      <c r="C5" s="100" t="n"/>
      <c r="D5" s="100" t="n"/>
      <c r="E5" s="100" t="n"/>
      <c r="F5" s="100" t="n"/>
      <c r="G5" s="100" t="n"/>
      <c r="H5" s="100" t="n"/>
      <c r="I5" s="100" t="n"/>
      <c r="J5" s="100" t="n"/>
      <c r="K5" s="100" t="n"/>
      <c r="L5" s="100" t="n"/>
      <c r="M5" s="100" t="n"/>
      <c r="N5" s="100" t="n"/>
      <c r="O5" s="100" t="n"/>
      <c r="P5" s="100" t="n"/>
      <c r="Q5" s="100" t="n"/>
      <c r="R5" s="100" t="n"/>
      <c r="S5" s="100" t="n"/>
      <c r="T5" s="100" t="n"/>
      <c r="U5" s="23" t="n"/>
      <c r="V5" s="23" t="n"/>
      <c r="W5" s="60" t="n"/>
      <c r="X5" s="60" t="n"/>
      <c r="Y5" s="60" t="n"/>
      <c r="Z5" s="60" t="n"/>
      <c r="AA5" s="23" t="n"/>
      <c r="AB5" s="23" t="n"/>
      <c r="AC5" s="100" t="n"/>
      <c r="AD5" s="100" t="n"/>
      <c r="AE5" s="100" t="n"/>
      <c r="AF5" s="100" t="n"/>
      <c r="AG5" s="100" t="n"/>
      <c r="AH5" s="100" t="n"/>
    </row>
    <row r="6" ht="14.25" customHeight="1" s="336">
      <c r="A6" s="23" t="n"/>
      <c r="B6" s="102" t="n"/>
      <c r="C6" s="102" t="n"/>
      <c r="D6" s="103" t="n"/>
      <c r="E6" s="103" t="n"/>
      <c r="F6" s="103" t="n"/>
      <c r="G6" s="103" t="n"/>
      <c r="H6" s="103" t="n"/>
      <c r="I6" s="103" t="n"/>
      <c r="J6" s="103" t="n"/>
      <c r="K6" s="103" t="n"/>
      <c r="L6" s="103" t="n"/>
      <c r="M6" s="103" t="n"/>
      <c r="N6" s="103" t="n"/>
      <c r="O6" s="103" t="n"/>
      <c r="P6" s="103" t="n"/>
      <c r="Q6" s="103" t="n"/>
      <c r="R6" s="103" t="n"/>
      <c r="S6" s="103" t="n"/>
      <c r="T6" s="100" t="n"/>
      <c r="U6" s="23" t="n"/>
      <c r="V6" s="23" t="n"/>
      <c r="W6" s="60" t="n"/>
      <c r="X6" s="60" t="n"/>
      <c r="Y6" s="60" t="n"/>
      <c r="Z6" s="60" t="n"/>
      <c r="AA6" s="23" t="n"/>
      <c r="AB6" s="23" t="n"/>
      <c r="AC6" s="100" t="n"/>
      <c r="AD6" s="100" t="n"/>
      <c r="AE6" s="100" t="n"/>
      <c r="AF6" s="100" t="n"/>
      <c r="AG6" s="100" t="n"/>
      <c r="AH6" s="100" t="n"/>
    </row>
    <row r="7" ht="14.5" customHeight="1" s="336">
      <c r="A7" s="23" t="n"/>
      <c r="B7" s="102" t="n"/>
      <c r="C7" s="102" t="n"/>
      <c r="D7" s="103" t="n"/>
      <c r="E7" s="103" t="n"/>
      <c r="F7" s="103" t="n"/>
      <c r="G7" s="103" t="n"/>
      <c r="H7" s="103" t="n"/>
      <c r="I7" s="3" t="inlineStr">
        <is>
          <t>FUENTES</t>
        </is>
      </c>
      <c r="J7" s="450" t="n"/>
      <c r="K7" s="3" t="n"/>
      <c r="L7" s="450" t="n"/>
      <c r="M7" s="3" t="n"/>
      <c r="N7" s="450" t="n"/>
      <c r="O7" s="3" t="n"/>
      <c r="P7" s="450" t="n"/>
      <c r="Q7" s="3" t="n"/>
      <c r="R7" s="450" t="n"/>
      <c r="S7" s="450" t="n"/>
      <c r="T7" s="451" t="n"/>
      <c r="U7" s="23" t="n"/>
      <c r="V7" s="23" t="n"/>
      <c r="W7" s="60" t="n"/>
      <c r="X7" s="60" t="n"/>
      <c r="Y7" s="60" t="n"/>
      <c r="Z7" s="60" t="n"/>
      <c r="AA7" s="23" t="n"/>
      <c r="AB7" s="23" t="n"/>
      <c r="AC7" s="23" t="n"/>
      <c r="AD7" s="23" t="n"/>
      <c r="AE7" s="23" t="n"/>
      <c r="AF7" s="23" t="n"/>
      <c r="AG7" s="23" t="n"/>
      <c r="AH7" s="100" t="n"/>
    </row>
    <row r="8" ht="14.5" customHeight="1" s="336">
      <c r="A8" s="23" t="n"/>
      <c r="B8" s="102" t="n"/>
      <c r="C8" s="102" t="n"/>
      <c r="D8" s="103" t="n"/>
      <c r="E8" s="103" t="n"/>
      <c r="F8" s="103" t="n"/>
      <c r="G8" s="103" t="n"/>
      <c r="H8" s="103" t="n"/>
      <c r="I8" s="3" t="inlineStr">
        <is>
          <t>CONTRAPARTIDA</t>
        </is>
      </c>
      <c r="J8" s="450" t="n"/>
      <c r="K8" s="3" t="n"/>
      <c r="L8" s="450" t="n"/>
      <c r="M8" s="3" t="n"/>
      <c r="N8" s="450" t="n"/>
      <c r="O8" s="3" t="n"/>
      <c r="P8" s="450" t="n"/>
      <c r="Q8" s="3" t="n"/>
      <c r="R8" s="450" t="n"/>
      <c r="S8" s="3" t="inlineStr">
        <is>
          <t>SGR</t>
        </is>
      </c>
      <c r="T8" s="3" t="inlineStr">
        <is>
          <t>TOTAL</t>
        </is>
      </c>
      <c r="U8" s="23" t="n"/>
      <c r="V8" s="23" t="n"/>
      <c r="W8" s="60" t="n"/>
      <c r="X8" s="60" t="n"/>
      <c r="Y8" s="60" t="n"/>
      <c r="Z8" s="60" t="n"/>
      <c r="AA8" s="23" t="n"/>
      <c r="AB8" s="23" t="n"/>
      <c r="AC8" s="23" t="n"/>
      <c r="AD8" s="23" t="n"/>
      <c r="AE8" s="23" t="n"/>
      <c r="AF8" s="23" t="n"/>
      <c r="AG8" s="23" t="n"/>
      <c r="AH8" s="100" t="n"/>
    </row>
    <row r="9" ht="44.25" customHeight="1" s="336">
      <c r="A9" s="104" t="n"/>
      <c r="B9" s="530" t="inlineStr">
        <is>
          <t>2. EQUIPOS Y SOFTWARE</t>
        </is>
      </c>
      <c r="C9" s="458" t="n"/>
      <c r="D9" s="458" t="n"/>
      <c r="E9" s="458" t="n"/>
      <c r="F9" s="458" t="n"/>
      <c r="G9" s="458" t="n"/>
      <c r="H9" s="502" t="n"/>
      <c r="I9" s="88" t="inlineStr">
        <is>
          <t>Entidad 1 – Universidad Santo Tomás de Colombia, sede Villavicencio — entidad proponente y ejecutora</t>
        </is>
      </c>
      <c r="J9" s="451" t="n"/>
      <c r="K9" s="88" t="inlineStr">
        <is>
          <t>Entidad 2 – Municipio de Manizales (Caldas)</t>
        </is>
      </c>
      <c r="L9" s="451" t="n"/>
      <c r="M9" s="88" t="inlineStr">
        <is>
          <t>Entidad 3 – Municipio de Calarcá (Quindío)</t>
        </is>
      </c>
      <c r="N9" s="451" t="n"/>
      <c r="O9" s="88" t="inlineStr">
        <is>
          <t>Entidad 4 – Avanciencia — oficina de transferencia de resultados de investigación (OTRI) [razón social y NIT por diligenciar]</t>
        </is>
      </c>
      <c r="P9" s="451" t="n"/>
      <c r="Q9" s="88" t="inlineStr">
        <is>
          <t>Entidad 5 – Gestión y Medio Ambiente — aliado tecnológico [razón social y NIT por diligenciar]</t>
        </is>
      </c>
      <c r="R9" s="451" t="n"/>
      <c r="S9" s="453" t="n"/>
      <c r="T9" s="452" t="n"/>
      <c r="U9" s="23" t="n"/>
      <c r="V9" s="23" t="n"/>
      <c r="W9" s="60" t="n"/>
      <c r="X9" s="60" t="n"/>
      <c r="Y9" s="60" t="n"/>
      <c r="Z9" s="60" t="n"/>
      <c r="AA9" s="104" t="n"/>
      <c r="AB9" s="104" t="n"/>
      <c r="AC9" s="104" t="n"/>
      <c r="AD9" s="104" t="n"/>
      <c r="AE9" s="104" t="n"/>
      <c r="AF9" s="104" t="n"/>
      <c r="AG9" s="104" t="n"/>
      <c r="AH9" s="100" t="n"/>
    </row>
    <row r="10" ht="14.5" customHeight="1" s="336">
      <c r="A10" s="105" t="n"/>
      <c r="B10" s="106" t="inlineStr">
        <is>
          <t>EQUIPOS Y SOFTWARE (Descripción)</t>
        </is>
      </c>
      <c r="C10" s="106" t="inlineStr">
        <is>
          <t>ESPECIFICACIONES TÉCNICAS</t>
        </is>
      </c>
      <c r="D10" s="107" t="inlineStr">
        <is>
          <t>JUSTIFICACIÓN</t>
        </is>
      </c>
      <c r="E10" s="107" t="inlineStr">
        <is>
          <t xml:space="preserve">CANTIDAD </t>
        </is>
      </c>
      <c r="F10" s="108" t="inlineStr">
        <is>
          <t>PROPIEDAD/ADMNISTRACIÓN</t>
        </is>
      </c>
      <c r="G10" s="107" t="inlineStr">
        <is>
          <t>VALOR UNITARIO</t>
        </is>
      </c>
      <c r="H10" s="107" t="inlineStr">
        <is>
          <t>TOTAL</t>
        </is>
      </c>
      <c r="I10" s="3" t="inlineStr">
        <is>
          <t>Especie</t>
        </is>
      </c>
      <c r="J10" s="3" t="inlineStr">
        <is>
          <t>Efectivo</t>
        </is>
      </c>
      <c r="K10" s="3" t="inlineStr">
        <is>
          <t>Especie</t>
        </is>
      </c>
      <c r="L10" s="3" t="inlineStr">
        <is>
          <t>Efectivo</t>
        </is>
      </c>
      <c r="M10" s="3" t="inlineStr">
        <is>
          <t>Especie</t>
        </is>
      </c>
      <c r="N10" s="3" t="inlineStr">
        <is>
          <t>Efectivo</t>
        </is>
      </c>
      <c r="O10" s="3" t="inlineStr">
        <is>
          <t>Especie</t>
        </is>
      </c>
      <c r="P10" s="3" t="inlineStr">
        <is>
          <t>Efectivo</t>
        </is>
      </c>
      <c r="Q10" s="3" t="inlineStr">
        <is>
          <t>Especie</t>
        </is>
      </c>
      <c r="R10" s="3" t="inlineStr">
        <is>
          <t>Efectivo</t>
        </is>
      </c>
      <c r="S10" s="3" t="inlineStr">
        <is>
          <t>Efectivo</t>
        </is>
      </c>
      <c r="T10" s="453" t="n"/>
      <c r="U10" s="23" t="n"/>
      <c r="V10" s="23" t="n"/>
      <c r="W10" s="60" t="n"/>
      <c r="X10" s="60" t="n"/>
      <c r="Y10" s="60" t="n"/>
      <c r="Z10" s="60" t="n"/>
      <c r="AA10" s="105" t="n"/>
      <c r="AB10" s="105" t="n"/>
      <c r="AC10" s="105" t="n"/>
      <c r="AD10" s="105" t="n"/>
      <c r="AE10" s="105" t="n"/>
      <c r="AF10" s="105" t="n"/>
      <c r="AG10" s="105" t="n"/>
      <c r="AH10" s="100" t="n"/>
    </row>
    <row r="11" ht="58" customHeight="1" s="336">
      <c r="A11" s="109" t="n"/>
      <c r="B11" s="531" t="inlineStr">
        <is>
          <t>Nodo IoT de medición de PM2,5 y PM10 con comunicación de baja potencia</t>
        </is>
      </c>
      <c r="C11" s="532" t="inlineStr">
        <is>
          <t>PM2,5 y PM10 con cabezal óptico; energía solar; LoRa y GPS; 100 operativos + 20 de reserva (Tabla 21.2)</t>
        </is>
      </c>
      <c r="D11" s="533" t="inlineStr">
        <is>
          <t>A1.2, A2.3, A2.4 · P1+P6: nodo IoT de medición de PM2,5 y PM10 con comunicación de baja potencia; Tabla 30.3, E01: 120 unidad. 120 unidad × $16.082.850 = $1.929.942.000 (cotización seleccionada de SIOT (TdR §12.2); estudio de mercado al pie de la hoja y clave siot_nodo).</t>
        </is>
      </c>
      <c r="E11" s="112" t="n">
        <v>120</v>
      </c>
      <c r="F11" s="113" t="inlineStr">
        <is>
          <t>Propiedad de la universidad durante el proyecto; custodia local por convenio al cierre (TdR §10.19)</t>
        </is>
      </c>
      <c r="G11" s="534">
        <f>'Estudio de mercado'!$K$159</f>
        <v>16082850</v>
      </c>
      <c r="H11" s="535">
        <f>E11*G11</f>
        <v>1929942000</v>
      </c>
      <c r="I11" s="535" t="n">
        <v>0</v>
      </c>
      <c r="J11" s="535" t="n">
        <v>0</v>
      </c>
      <c r="K11" s="535" t="n">
        <v>0</v>
      </c>
      <c r="L11" s="535" t="n">
        <v>0</v>
      </c>
      <c r="M11" s="535" t="n">
        <v>0</v>
      </c>
      <c r="N11" s="535" t="n">
        <v>0</v>
      </c>
      <c r="O11" s="535" t="n">
        <v>0</v>
      </c>
      <c r="P11" s="535" t="n">
        <v>0</v>
      </c>
      <c r="Q11" s="535" t="n">
        <v>0</v>
      </c>
      <c r="R11" s="535" t="n">
        <v>0</v>
      </c>
      <c r="S11" s="536">
        <f>H11-(I11+J11+K11+L11+M11+N11+O11+P11+Q11+R11)</f>
        <v>1929942000</v>
      </c>
      <c r="T11" s="536">
        <f>S11+I11+J11+K11+L11+M11+N11+O11+P11+Q11+R11</f>
        <v>1929942000</v>
      </c>
      <c r="U11" s="53" t="n"/>
      <c r="V11" s="53" t="n"/>
      <c r="W11" s="117" t="n"/>
      <c r="X11" s="117" t="n"/>
      <c r="Y11" s="117" t="n"/>
      <c r="Z11" s="117" t="n"/>
      <c r="AA11" s="109" t="n"/>
      <c r="AB11" s="109" t="n"/>
      <c r="AC11" s="109" t="n"/>
      <c r="AD11" s="109" t="n"/>
      <c r="AE11" s="109" t="n"/>
      <c r="AF11" s="109" t="n"/>
      <c r="AG11" s="109" t="n"/>
      <c r="AH11" s="118" t="n"/>
    </row>
    <row r="12" ht="97" customHeight="1" s="336">
      <c r="A12" s="119" t="n"/>
      <c r="B12" s="537" t="inlineStr">
        <is>
          <t>Cabezal óptico de partículas (repuesto y reposición)</t>
        </is>
      </c>
      <c r="C12" s="537" t="inlineStr">
        <is>
          <t>Sensor óptico de PM de reposición con calibración por humedad</t>
        </is>
      </c>
      <c r="D12" s="538" t="inlineStr">
        <is>
          <t>Act. 1.2, 2.3, 2.4 · producto 1: cabezal óptico de partículas (repuesto y reposición); reponer el sensor que se satura por humedad y polvo (riesgo probable, Tabla 22.1): 150 unidades para 120 nodos. 150 unidad × valor unitario $1.200.000 = mediana de 2 referencias de mercado (hoja «Estudio de mercado», clave cabezal_pm) = $180.000.000 (Anexo 2, Tabla 30.3, línea E02). Cotizaciones formales 1 y 2 por reunir (TdR §12.2).</t>
        </is>
      </c>
      <c r="E12" s="122" t="n">
        <v>150</v>
      </c>
      <c r="F12" s="113" t="inlineStr">
        <is>
          <t>Propiedad de la universidad; custodia por convenio</t>
        </is>
      </c>
      <c r="G12" s="534">
        <f>'Estudio de mercado'!$K$107</f>
        <v>1200000</v>
      </c>
      <c r="H12" s="535">
        <f>E12*G12</f>
        <v>180000000</v>
      </c>
      <c r="I12" s="535" t="n">
        <v>0</v>
      </c>
      <c r="J12" s="535" t="n">
        <v>0</v>
      </c>
      <c r="K12" s="535" t="n">
        <v>0</v>
      </c>
      <c r="L12" s="535" t="n">
        <v>0</v>
      </c>
      <c r="M12" s="535" t="n">
        <v>0</v>
      </c>
      <c r="N12" s="535" t="n">
        <v>0</v>
      </c>
      <c r="O12" s="535" t="n">
        <v>0</v>
      </c>
      <c r="P12" s="535" t="n">
        <v>0</v>
      </c>
      <c r="Q12" s="535" t="n">
        <v>0</v>
      </c>
      <c r="R12" s="535" t="n">
        <v>0</v>
      </c>
      <c r="S12" s="536">
        <f>H12-(I12+J12+K12+L12+M12+N12+O12+P12+Q12+R12)</f>
        <v>180000000</v>
      </c>
      <c r="T12" s="536">
        <f>S12+I12+J12+K12+L12+M12+N12+O12+P12+Q12+R12</f>
        <v>180000000</v>
      </c>
      <c r="U12" s="53" t="n"/>
      <c r="V12" s="53" t="n"/>
      <c r="W12" s="117" t="n"/>
      <c r="X12" s="117" t="n"/>
      <c r="Y12" s="117" t="n"/>
      <c r="Z12" s="117" t="n"/>
      <c r="AA12" s="119" t="n"/>
      <c r="AB12" s="119" t="n"/>
      <c r="AC12" s="119" t="n"/>
      <c r="AD12" s="119" t="n"/>
      <c r="AE12" s="119" t="n"/>
      <c r="AF12" s="119" t="n"/>
      <c r="AG12" s="119" t="n"/>
      <c r="AH12" s="118" t="n"/>
    </row>
    <row r="13" ht="71" customHeight="1" s="336">
      <c r="A13" s="119" t="n"/>
      <c r="B13" s="537" t="inlineStr">
        <is>
          <t>Conjunto de monitores de referencia de PM2,5 y PM10 (gravimétrico, beta y óptico)</t>
        </is>
      </c>
      <c r="C13" s="537" t="inlineStr">
        <is>
          <t>Muestreador gravimétrico, monitor beta continuo y monitor óptico de referencia para colocalizar los nodos en Manizales y Calarcá</t>
        </is>
      </c>
      <c r="D13" s="538" t="inlineStr">
        <is>
          <t>A1.2 · P1: conjunto de monitores de referencia de PM2,5 y PM10 (gravimétrico, beta y óptico); 1 conjunto: patrón rotativo entre los dos municipios para medir el error de los nodos. 1 conjunto × $772.909.266 = $772.909.266 (cotización seleccionada de Inteccon (TdR §12.2); estudio de mercado al pie de la hoja y clave inteccon).</t>
        </is>
      </c>
      <c r="E13" s="122" t="n">
        <v>1</v>
      </c>
      <c r="F13" s="113" t="inlineStr">
        <is>
          <t>Propiedad de la universidad; custodia científica del actor del SNCTI</t>
        </is>
      </c>
      <c r="G13" s="539">
        <f>'Estudio de mercado'!$K$161</f>
        <v>772909266</v>
      </c>
      <c r="H13" s="535">
        <f>E13*G13</f>
        <v>772909266</v>
      </c>
      <c r="I13" s="535" t="n">
        <v>0</v>
      </c>
      <c r="J13" s="535" t="n">
        <v>0</v>
      </c>
      <c r="K13" s="535" t="n">
        <v>0</v>
      </c>
      <c r="L13" s="535" t="n">
        <v>0</v>
      </c>
      <c r="M13" s="535" t="n">
        <v>0</v>
      </c>
      <c r="N13" s="535" t="n">
        <v>0</v>
      </c>
      <c r="O13" s="535" t="n">
        <v>0</v>
      </c>
      <c r="P13" s="535" t="n">
        <v>0</v>
      </c>
      <c r="Q13" s="535" t="n">
        <v>0</v>
      </c>
      <c r="R13" s="535" t="n">
        <v>0</v>
      </c>
      <c r="S13" s="536">
        <f>H13-(I13+J13+K13+L13+M13+N13+O13+P13+Q13+R13)</f>
        <v>772909266</v>
      </c>
      <c r="T13" s="536">
        <f>S13+I13+J13+K13+L13+M13+N13+O13+P13+Q13+R13</f>
        <v>772909266</v>
      </c>
      <c r="U13" s="53" t="n"/>
      <c r="V13" s="53" t="n"/>
      <c r="W13" s="117" t="n"/>
      <c r="X13" s="117" t="n"/>
      <c r="Y13" s="117" t="n"/>
      <c r="Z13" s="117" t="n"/>
      <c r="AA13" s="119" t="n"/>
      <c r="AB13" s="119" t="n"/>
      <c r="AC13" s="119" t="n"/>
      <c r="AD13" s="119" t="n"/>
      <c r="AE13" s="119" t="n"/>
      <c r="AF13" s="119" t="n"/>
      <c r="AG13" s="119" t="n"/>
      <c r="AH13" s="118" t="n"/>
    </row>
    <row r="14" ht="58" customHeight="1" s="336">
      <c r="A14" s="119" t="n"/>
      <c r="B14" s="531" t="inlineStr">
        <is>
          <t>Gateway LoRaWAN con energía solar y respaldo</t>
        </is>
      </c>
      <c r="C14" s="531" t="inlineStr">
        <is>
          <t>Pasarela de datos con panel solar, batería y enlace celular/LPWAN</t>
        </is>
      </c>
      <c r="D14" s="538" t="inlineStr">
        <is>
          <t>A1.2, A2.3, A2.4 · P1+P6: gateway LoRaWAN con energía solar y respaldo; Tabla 30.3, E04: 11 unidad. 11 unidad × $4.952.304 = $54.475.344 (cotización seleccionada de SIOT (TdR §12.2); estudio de mercado al pie de la hoja y clave siot_gw).</t>
        </is>
      </c>
      <c r="E14" s="122" t="n">
        <v>11</v>
      </c>
      <c r="F14" s="113" t="inlineStr">
        <is>
          <t>Propiedad de la universidad; custodia local por convenio</t>
        </is>
      </c>
      <c r="G14" s="539">
        <f>'Estudio de mercado'!$K$160</f>
        <v>4952304</v>
      </c>
      <c r="H14" s="535">
        <f>E14*G14</f>
        <v>54475344</v>
      </c>
      <c r="I14" s="535" t="n">
        <v>0</v>
      </c>
      <c r="J14" s="535" t="n">
        <v>0</v>
      </c>
      <c r="K14" s="535" t="n">
        <v>0</v>
      </c>
      <c r="L14" s="535" t="n">
        <v>0</v>
      </c>
      <c r="M14" s="535" t="n">
        <v>0</v>
      </c>
      <c r="N14" s="535" t="n">
        <v>0</v>
      </c>
      <c r="O14" s="535" t="n">
        <v>0</v>
      </c>
      <c r="P14" s="535" t="n">
        <v>0</v>
      </c>
      <c r="Q14" s="535" t="n">
        <v>0</v>
      </c>
      <c r="R14" s="535" t="n">
        <v>0</v>
      </c>
      <c r="S14" s="536">
        <f>H14-(I14+J14+K14+L14+M14+N14+O14+P14+Q14+R14)</f>
        <v>54475344</v>
      </c>
      <c r="T14" s="536">
        <f>S14+I14+J14+K14+L14+M14+N14+O14+P14+Q14+R14</f>
        <v>54475344</v>
      </c>
      <c r="U14" s="53" t="n"/>
      <c r="V14" s="53" t="n"/>
      <c r="W14" s="117" t="n"/>
      <c r="X14" s="117" t="n"/>
      <c r="Y14" s="117" t="n"/>
      <c r="Z14" s="117" t="n"/>
      <c r="AA14" s="119" t="n"/>
      <c r="AB14" s="119" t="n"/>
      <c r="AC14" s="119" t="n"/>
      <c r="AD14" s="119" t="n"/>
      <c r="AE14" s="119" t="n"/>
      <c r="AF14" s="119" t="n"/>
      <c r="AG14" s="119" t="n"/>
      <c r="AH14" s="118" t="n"/>
    </row>
    <row r="15" ht="71" customHeight="1" s="336">
      <c r="A15" s="119" t="n"/>
      <c r="B15" s="531" t="inlineStr">
        <is>
          <t>Kit de energía solar y batería para nodos</t>
        </is>
      </c>
      <c r="C15" s="531" t="inlineStr">
        <is>
          <t>Panel y batería con autonomía de 14 días sin sol</t>
        </is>
      </c>
      <c r="D15" s="538" t="inlineStr">
        <is>
          <t>Act. 1.2, 2.3, 2.4 · producto 1: kit de energía solar y batería para nodos; 1 kit por nodo comprado (120). 120 unidad × valor unitario $650.000 = formulación del Anexo 2 sin referencia equivalente verificada (cotización pendiente) = $78.000.000 (Anexo 2, Tabla 30.3, línea E05). Cotizaciones formales 1 y 2 por reunir (TdR §12.2).</t>
        </is>
      </c>
      <c r="E15" s="122" t="n">
        <v>120</v>
      </c>
      <c r="F15" s="113" t="inlineStr">
        <is>
          <t>Propiedad de la universidad</t>
        </is>
      </c>
      <c r="G15" s="539">
        <f>'Estudio de mercado'!$K$117</f>
        <v>650000</v>
      </c>
      <c r="H15" s="535">
        <f>E15*G15</f>
        <v>78000000</v>
      </c>
      <c r="I15" s="535" t="n">
        <v>0</v>
      </c>
      <c r="J15" s="535" t="n">
        <v>0</v>
      </c>
      <c r="K15" s="535" t="n">
        <v>0</v>
      </c>
      <c r="L15" s="535" t="n">
        <v>0</v>
      </c>
      <c r="M15" s="535" t="n">
        <v>0</v>
      </c>
      <c r="N15" s="535" t="n">
        <v>0</v>
      </c>
      <c r="O15" s="535" t="n">
        <v>0</v>
      </c>
      <c r="P15" s="535" t="n">
        <v>0</v>
      </c>
      <c r="Q15" s="535" t="n">
        <v>0</v>
      </c>
      <c r="R15" s="535" t="n">
        <v>0</v>
      </c>
      <c r="S15" s="536">
        <f>H15-(I15+J15+K15+L15+M15+N15+O15+P15+Q15+R15)</f>
        <v>78000000</v>
      </c>
      <c r="T15" s="536">
        <f>S15+I15+J15+K15+L15+M15+N15+O15+P15+Q15+R15</f>
        <v>78000000</v>
      </c>
      <c r="U15" s="124" t="n"/>
      <c r="V15" s="53" t="n"/>
      <c r="W15" s="117" t="n"/>
      <c r="X15" s="117" t="n"/>
      <c r="Y15" s="117" t="n"/>
      <c r="Z15" s="117" t="n"/>
      <c r="AA15" s="119" t="n"/>
      <c r="AB15" s="119" t="n"/>
      <c r="AC15" s="119" t="n"/>
      <c r="AD15" s="119" t="n"/>
      <c r="AE15" s="119" t="n"/>
      <c r="AF15" s="119" t="n"/>
      <c r="AG15" s="119" t="n"/>
      <c r="AH15" s="118" t="n"/>
    </row>
    <row r="16" ht="84" customHeight="1" s="336">
      <c r="A16" s="119" t="n"/>
      <c r="B16" s="531" t="inlineStr">
        <is>
          <t>Terminal de internet satelital de respaldo</t>
        </is>
      </c>
      <c r="C16" s="531" t="inlineStr">
        <is>
          <t>Enlace satelital de respaldo para gateways sin cobertura celular (se asume terminal de órbita baja)</t>
        </is>
      </c>
      <c r="D16" s="538" t="inlineStr">
        <is>
          <t>Act. 1.3, 2.3, 2.4 · producto 1: terminal de internet satelital de respaldo; 1 terminal por gateway operativo (10). 10 unidad × valor unitario $3.500.000 = mediana de 3 referencias de mercado (hoja «Estudio de mercado», clave modulo_satelital) = $35.000.000 (Anexo 2, Tabla 30.3, línea E06). Cotizaciones formales 1 y 2 por reunir (TdR §12.2).</t>
        </is>
      </c>
      <c r="E16" s="122" t="n">
        <v>10</v>
      </c>
      <c r="F16" s="113" t="inlineStr">
        <is>
          <t>Propiedad de la universidad</t>
        </is>
      </c>
      <c r="G16" s="539">
        <f>'Estudio de mercado'!$K$108</f>
        <v>3500000</v>
      </c>
      <c r="H16" s="535">
        <f>E16*G16</f>
        <v>35000000</v>
      </c>
      <c r="I16" s="535" t="n">
        <v>0</v>
      </c>
      <c r="J16" s="535" t="n">
        <v>0</v>
      </c>
      <c r="K16" s="535" t="n">
        <v>0</v>
      </c>
      <c r="L16" s="535" t="n">
        <v>0</v>
      </c>
      <c r="M16" s="535" t="n">
        <v>0</v>
      </c>
      <c r="N16" s="535" t="n">
        <v>0</v>
      </c>
      <c r="O16" s="535" t="n">
        <v>0</v>
      </c>
      <c r="P16" s="535" t="n">
        <v>0</v>
      </c>
      <c r="Q16" s="535" t="n">
        <v>0</v>
      </c>
      <c r="R16" s="535" t="n">
        <v>0</v>
      </c>
      <c r="S16" s="536">
        <f>H16-(I16+J16+K16+L16+M16+N16+O16+P16+Q16+R16)</f>
        <v>35000000</v>
      </c>
      <c r="T16" s="536">
        <f>S16+I16+J16+K16+L16+M16+N16+O16+P16+Q16+R16</f>
        <v>35000000</v>
      </c>
      <c r="U16" s="124" t="n"/>
      <c r="V16" s="53" t="n"/>
      <c r="W16" s="117" t="n"/>
      <c r="X16" s="117" t="n"/>
      <c r="Y16" s="117" t="n"/>
      <c r="Z16" s="117" t="n"/>
      <c r="AA16" s="119" t="n"/>
      <c r="AB16" s="119" t="n"/>
      <c r="AC16" s="119" t="n"/>
      <c r="AD16" s="119" t="n"/>
      <c r="AE16" s="119" t="n"/>
      <c r="AF16" s="119" t="n"/>
      <c r="AG16" s="119" t="n"/>
      <c r="AH16" s="118" t="n"/>
    </row>
    <row r="17" ht="71" customHeight="1" s="336">
      <c r="A17" s="119" t="n"/>
      <c r="B17" s="531" t="inlineStr">
        <is>
          <t>Banco de calibración de partículas: impactador eléctrico y generadores de aerosol</t>
        </is>
      </c>
      <c r="C17" s="531" t="inlineStr">
        <is>
          <t>Impactador eléctrico de baja presión y tres generadores de aerosol para caracterizar los sensores en laboratorio</t>
        </is>
      </c>
      <c r="D17" s="538" t="inlineStr">
        <is>
          <t>A1.2 · P1: banco de calibración de partículas: impactador eléctrico y generadores de aerosol; 1 banco para caracterizar los lotes de nodos antes de cada tramo. 1 unidad × $1.219.650.407 = $1.219.650.407 (cotización seleccionada de Gesoltec (TdR §12.2); estudio de mercado al pie de la hoja y clave gesoltec).</t>
        </is>
      </c>
      <c r="E17" s="122" t="n">
        <v>1</v>
      </c>
      <c r="F17" s="113" t="inlineStr">
        <is>
          <t>Propiedad de la universidad</t>
        </is>
      </c>
      <c r="G17" s="539">
        <f>'Estudio de mercado'!$K$162</f>
        <v>1219650407</v>
      </c>
      <c r="H17" s="535">
        <f>E17*G17</f>
        <v>1219650407</v>
      </c>
      <c r="I17" s="535" t="n">
        <v>0</v>
      </c>
      <c r="J17" s="535" t="n">
        <v>0</v>
      </c>
      <c r="K17" s="535" t="n">
        <v>0</v>
      </c>
      <c r="L17" s="535" t="n">
        <v>0</v>
      </c>
      <c r="M17" s="535" t="n">
        <v>0</v>
      </c>
      <c r="N17" s="535" t="n">
        <v>0</v>
      </c>
      <c r="O17" s="535" t="n">
        <v>0</v>
      </c>
      <c r="P17" s="535" t="n">
        <v>0</v>
      </c>
      <c r="Q17" s="535" t="n">
        <v>0</v>
      </c>
      <c r="R17" s="535" t="n">
        <v>0</v>
      </c>
      <c r="S17" s="536">
        <f>H17-(I17+J17+K17+L17+M17+N17+O17+P17+Q17+R17)</f>
        <v>1219650407</v>
      </c>
      <c r="T17" s="536">
        <f>S17+I17+J17+K17+L17+M17+N17+O17+P17+Q17+R17</f>
        <v>1219650407</v>
      </c>
      <c r="U17" s="124" t="n"/>
      <c r="V17" s="53" t="n"/>
      <c r="W17" s="117" t="n"/>
      <c r="X17" s="117" t="n"/>
      <c r="Y17" s="117" t="n"/>
      <c r="Z17" s="117" t="n"/>
      <c r="AA17" s="119" t="n"/>
      <c r="AB17" s="119" t="n"/>
      <c r="AC17" s="119" t="n"/>
      <c r="AD17" s="119" t="n"/>
      <c r="AE17" s="119" t="n"/>
      <c r="AF17" s="119" t="n"/>
      <c r="AG17" s="119" t="n"/>
      <c r="AH17" s="118" t="n"/>
    </row>
    <row r="18" ht="84" customHeight="1" s="336">
      <c r="A18" s="119" t="n"/>
      <c r="B18" s="531" t="inlineStr">
        <is>
          <t>Estación de trabajo para entrenamiento de modelos</t>
        </is>
      </c>
      <c r="C18" s="531" t="inlineStr">
        <is>
          <t>Procesamiento con GPU para entrenar y validar el modelo de corrección</t>
        </is>
      </c>
      <c r="D18" s="538" t="inlineStr">
        <is>
          <t>Act. 1.4 · producto 1: estación de trabajo para entrenamiento de modelos; 2 estaciones: entrenamiento y validación cruzada por municipio. 2 unidad × valor unitario $25.000.000 = formulación del Anexo 2 sin referencia equivalente verificada (cotización pendiente) = $50.000.000 (Anexo 2, Tabla 30.3, línea E08). Cotizaciones formales 1 y 2 por reunir (TdR §12.2).</t>
        </is>
      </c>
      <c r="E18" s="122" t="n">
        <v>2</v>
      </c>
      <c r="F18" s="113" t="inlineStr">
        <is>
          <t>Propiedad de la universidad</t>
        </is>
      </c>
      <c r="G18" s="539">
        <f>'Estudio de mercado'!$K$118</f>
        <v>25000000</v>
      </c>
      <c r="H18" s="535">
        <f>E18*G18</f>
        <v>50000000</v>
      </c>
      <c r="I18" s="535" t="n">
        <v>0</v>
      </c>
      <c r="J18" s="535" t="n">
        <v>0</v>
      </c>
      <c r="K18" s="535" t="n">
        <v>0</v>
      </c>
      <c r="L18" s="535" t="n">
        <v>0</v>
      </c>
      <c r="M18" s="535" t="n">
        <v>0</v>
      </c>
      <c r="N18" s="535" t="n">
        <v>0</v>
      </c>
      <c r="O18" s="535" t="n">
        <v>0</v>
      </c>
      <c r="P18" s="535" t="n">
        <v>0</v>
      </c>
      <c r="Q18" s="535" t="n">
        <v>0</v>
      </c>
      <c r="R18" s="535" t="n">
        <v>0</v>
      </c>
      <c r="S18" s="536">
        <f>H18-(I18+J18+K18+L18+M18+N18+O18+P18+Q18+R18)</f>
        <v>50000000</v>
      </c>
      <c r="T18" s="536">
        <f>S18+I18+J18+K18+L18+M18+N18+O18+P18+Q18+R18</f>
        <v>50000000</v>
      </c>
      <c r="U18" s="124" t="n"/>
      <c r="V18" s="53" t="n"/>
      <c r="W18" s="117" t="n"/>
      <c r="X18" s="117" t="n"/>
      <c r="Y18" s="117" t="n"/>
      <c r="Z18" s="117" t="n"/>
      <c r="AA18" s="119" t="n"/>
      <c r="AB18" s="119" t="n"/>
      <c r="AC18" s="119" t="n"/>
      <c r="AD18" s="119" t="n"/>
      <c r="AE18" s="119" t="n"/>
      <c r="AF18" s="119" t="n"/>
      <c r="AG18" s="119" t="n"/>
      <c r="AH18" s="118" t="n"/>
    </row>
    <row r="19" ht="71" customHeight="1" s="336">
      <c r="A19" s="119" t="n"/>
      <c r="B19" s="531" t="inlineStr">
        <is>
          <t>Equipos de campo e instrumentación (lote)</t>
        </is>
      </c>
      <c r="C19" s="531" t="inlineStr">
        <is>
          <t>Instrumentación para instalar, inspeccionar y colocalizar en los sitios del piloto</t>
        </is>
      </c>
      <c r="D19" s="538" t="inlineStr">
        <is>
          <t>Act. 1.3 · producto 1: equipos de campo e instrumentación (lote); 1 lote para el tramo 1 (36 sitios). 1 lote × valor unitario $30.000.000 = formulación del Anexo 2 sin referencia equivalente verificada (cotización pendiente) = $30.000.000 (Anexo 2, Tabla 30.3, línea E09). Cotizaciones formales 1 y 2 por reunir (TdR §12.2).</t>
        </is>
      </c>
      <c r="E19" s="122" t="n">
        <v>1</v>
      </c>
      <c r="F19" s="113" t="inlineStr">
        <is>
          <t>Propiedad de la universidad</t>
        </is>
      </c>
      <c r="G19" s="539">
        <f>'Estudio de mercado'!$K$119</f>
        <v>30000000</v>
      </c>
      <c r="H19" s="535">
        <f>E19*G19</f>
        <v>30000000</v>
      </c>
      <c r="I19" s="535" t="n">
        <v>0</v>
      </c>
      <c r="J19" s="535" t="n">
        <v>0</v>
      </c>
      <c r="K19" s="535" t="n">
        <v>0</v>
      </c>
      <c r="L19" s="535" t="n">
        <v>0</v>
      </c>
      <c r="M19" s="535" t="n">
        <v>0</v>
      </c>
      <c r="N19" s="535" t="n">
        <v>0</v>
      </c>
      <c r="O19" s="535" t="n">
        <v>0</v>
      </c>
      <c r="P19" s="535" t="n">
        <v>0</v>
      </c>
      <c r="Q19" s="535" t="n">
        <v>0</v>
      </c>
      <c r="R19" s="535" t="n">
        <v>0</v>
      </c>
      <c r="S19" s="536">
        <f>H19-(I19+J19+K19+L19+M19+N19+O19+P19+Q19+R19)</f>
        <v>30000000</v>
      </c>
      <c r="T19" s="536">
        <f>S19+I19+J19+K19+L19+M19+N19+O19+P19+Q19+R19</f>
        <v>30000000</v>
      </c>
      <c r="U19" s="124" t="n"/>
      <c r="V19" s="53" t="n"/>
      <c r="W19" s="117" t="n"/>
      <c r="X19" s="117" t="n"/>
      <c r="Y19" s="117" t="n"/>
      <c r="Z19" s="117" t="n"/>
      <c r="AA19" s="119" t="n"/>
      <c r="AB19" s="119" t="n"/>
      <c r="AC19" s="119" t="n"/>
      <c r="AD19" s="119" t="n"/>
      <c r="AE19" s="119" t="n"/>
      <c r="AF19" s="119" t="n"/>
      <c r="AG19" s="119" t="n"/>
      <c r="AH19" s="118" t="n"/>
    </row>
    <row r="20" ht="71" customHeight="1" s="336">
      <c r="A20" s="119" t="n"/>
      <c r="B20" s="531" t="inlineStr">
        <is>
          <t>Instancias en la nube reservadas (24 meses)</t>
        </is>
      </c>
      <c r="C20" s="531" t="inlineStr">
        <is>
          <t>Cómputo y almacenamiento reservados durante el proyecto; servicio recurrente solo durante la ejecución</t>
        </is>
      </c>
      <c r="D20" s="538" t="inlineStr">
        <is>
          <t>Act. 2.2 · producto 6: instancias en la nube reservadas (24 meses); 1 clúster reservado por 24 meses. 1 clúster × valor unitario $180.000.000 = formulación del Anexo 2 sin referencia equivalente verificada (cotización pendiente) = $180.000.000 (Anexo 2, Tabla 30.3, línea E10). Cotizaciones formales 1 y 2 por reunir (TdR §12.2).</t>
        </is>
      </c>
      <c r="E20" s="122" t="n">
        <v>1</v>
      </c>
      <c r="F20" s="113" t="inlineStr">
        <is>
          <t>Servicio contratado por la universidad; custodia posterior por convenio (TdR §10.16)</t>
        </is>
      </c>
      <c r="G20" s="539">
        <f>'Estudio de mercado'!$K$120</f>
        <v>180000000</v>
      </c>
      <c r="H20" s="535">
        <f>E20*G20</f>
        <v>180000000</v>
      </c>
      <c r="I20" s="535" t="n">
        <v>0</v>
      </c>
      <c r="J20" s="535" t="n">
        <v>0</v>
      </c>
      <c r="K20" s="535" t="n">
        <v>0</v>
      </c>
      <c r="L20" s="535" t="n">
        <v>0</v>
      </c>
      <c r="M20" s="535" t="n">
        <v>0</v>
      </c>
      <c r="N20" s="535" t="n">
        <v>0</v>
      </c>
      <c r="O20" s="535" t="n">
        <v>0</v>
      </c>
      <c r="P20" s="535" t="n">
        <v>0</v>
      </c>
      <c r="Q20" s="535" t="n">
        <v>0</v>
      </c>
      <c r="R20" s="535" t="n">
        <v>0</v>
      </c>
      <c r="S20" s="536">
        <f>H20-(I20+J20+K20+L20+M20+N20+O20+P20+Q20+R20)</f>
        <v>180000000</v>
      </c>
      <c r="T20" s="536">
        <f>S20+I20+J20+K20+L20+M20+N20+O20+P20+Q20+R20</f>
        <v>180000000</v>
      </c>
      <c r="U20" s="124" t="n"/>
      <c r="V20" s="53" t="n"/>
      <c r="W20" s="117" t="n"/>
      <c r="X20" s="117" t="n"/>
      <c r="Y20" s="117" t="n"/>
      <c r="Z20" s="117" t="n"/>
      <c r="AA20" s="119" t="n"/>
      <c r="AB20" s="119" t="n"/>
      <c r="AC20" s="119" t="n"/>
      <c r="AD20" s="119" t="n"/>
      <c r="AE20" s="119" t="n"/>
      <c r="AF20" s="119" t="n"/>
      <c r="AG20" s="119" t="n"/>
      <c r="AH20" s="118" t="n"/>
    </row>
    <row r="21" ht="84" customHeight="1" s="336">
      <c r="A21" s="119" t="n"/>
      <c r="B21" s="531" t="inlineStr">
        <is>
          <t>Software de analítica y repositorios</t>
        </is>
      </c>
      <c r="C21" s="531" t="inlineStr">
        <is>
          <t>Licencias de derecho de uso, con plazo; no implican propiedad intelectual</t>
        </is>
      </c>
      <c r="D21" s="538" t="inlineStr">
        <is>
          <t>Act. 2.2 · producto 6: software de analítica y repositorios; 1 paquete de licencias para el análisis y el repositorio de datos. 1 paquete × valor unitario $45.000.000 = formulación del Anexo 2 sin referencia equivalente verificada (cotización pendiente) = $45.000.000 (Anexo 2, Tabla 30.3, línea E11). Cotizaciones formales 1 y 2 por reunir (TdR §12.2).</t>
        </is>
      </c>
      <c r="E21" s="122" t="n">
        <v>1</v>
      </c>
      <c r="F21" s="113" t="inlineStr">
        <is>
          <t>Derecho de uso con plazo; el titular conserva la propiedad intelectual</t>
        </is>
      </c>
      <c r="G21" s="539">
        <f>'Estudio de mercado'!$K$121</f>
        <v>45000000</v>
      </c>
      <c r="H21" s="535">
        <f>E21*G21</f>
        <v>45000000</v>
      </c>
      <c r="I21" s="535" t="n">
        <v>0</v>
      </c>
      <c r="J21" s="535" t="n">
        <v>0</v>
      </c>
      <c r="K21" s="535" t="n">
        <v>0</v>
      </c>
      <c r="L21" s="535" t="n">
        <v>0</v>
      </c>
      <c r="M21" s="535" t="n">
        <v>0</v>
      </c>
      <c r="N21" s="535" t="n">
        <v>0</v>
      </c>
      <c r="O21" s="535" t="n">
        <v>0</v>
      </c>
      <c r="P21" s="535" t="n">
        <v>0</v>
      </c>
      <c r="Q21" s="535" t="n">
        <v>0</v>
      </c>
      <c r="R21" s="535" t="n">
        <v>0</v>
      </c>
      <c r="S21" s="536">
        <f>H21-(I21+J21+K21+L21+M21+N21+O21+P21+Q21+R21)</f>
        <v>45000000</v>
      </c>
      <c r="T21" s="536">
        <f>S21+I21+J21+K21+L21+M21+N21+O21+P21+Q21+R21</f>
        <v>45000000</v>
      </c>
      <c r="U21" s="124" t="n"/>
      <c r="V21" s="53" t="n"/>
      <c r="W21" s="117" t="n"/>
      <c r="X21" s="117" t="n"/>
      <c r="Y21" s="117" t="n"/>
      <c r="Z21" s="117" t="n"/>
      <c r="AA21" s="119" t="n"/>
      <c r="AB21" s="119" t="n"/>
      <c r="AC21" s="119" t="n"/>
      <c r="AD21" s="119" t="n"/>
      <c r="AE21" s="119" t="n"/>
      <c r="AF21" s="119" t="n"/>
      <c r="AG21" s="119" t="n"/>
      <c r="AH21" s="118" t="n"/>
    </row>
    <row r="22" ht="97" customHeight="1" s="336">
      <c r="A22" s="119" t="n"/>
      <c r="B22" s="531" t="inlineStr">
        <is>
          <t>Servidor de cálculo de alto rendimiento y almacenamiento del laboratorio de modelación</t>
        </is>
      </c>
      <c r="C22" s="531" t="inlineStr">
        <is>
          <t>Servidor para simulaciones de dispersión y entrenamiento del gemelo predictivo; almacenamiento de las campañas</t>
        </is>
      </c>
      <c r="D22" s="538" t="inlineStr">
        <is>
          <t>Act. 2.6 · producto 6: servidor de cálculo de alto rendimiento y almacenamiento del laboratorio de modelación; 1 servidor del laboratorio de modelación; compra entre los meses 7 y 10 (Tabla 28.6). 1 unidad × valor unitario $160.000.000 = formulación del Anexo 2 sin referencia equivalente verificada (cotización pendiente) = $160.000.000 (Anexo 2, Tabla 30.3, línea E13). Cotizaciones formales 1 y 2 por reunir (TdR §12.2).</t>
        </is>
      </c>
      <c r="E22" s="122" t="n">
        <v>1</v>
      </c>
      <c r="F22" s="113" t="inlineStr">
        <is>
          <t>Propiedad de la universidad; custodia posterior por convenio (TdR §10.16)</t>
        </is>
      </c>
      <c r="G22" s="539">
        <f>'Estudio de mercado'!$K$142</f>
        <v>160000000</v>
      </c>
      <c r="H22" s="535">
        <f>E22*G22</f>
        <v>160000000</v>
      </c>
      <c r="I22" s="535" t="n">
        <v>0</v>
      </c>
      <c r="J22" s="535" t="n">
        <v>0</v>
      </c>
      <c r="K22" s="535" t="n">
        <v>0</v>
      </c>
      <c r="L22" s="535" t="n">
        <v>0</v>
      </c>
      <c r="M22" s="535" t="n">
        <v>0</v>
      </c>
      <c r="N22" s="535" t="n">
        <v>0</v>
      </c>
      <c r="O22" s="535" t="n">
        <v>0</v>
      </c>
      <c r="P22" s="535" t="n">
        <v>0</v>
      </c>
      <c r="Q22" s="535" t="n">
        <v>0</v>
      </c>
      <c r="R22" s="535" t="n">
        <v>0</v>
      </c>
      <c r="S22" s="536">
        <f>H22-(I22+J22+K22+L22+M22+N22+O22+P22+Q22+R22)</f>
        <v>160000000</v>
      </c>
      <c r="T22" s="536">
        <f>S22+I22+J22+K22+L22+M22+N22+O22+P22+Q22+R22</f>
        <v>160000000</v>
      </c>
      <c r="U22" s="124" t="n"/>
      <c r="V22" s="53" t="n"/>
      <c r="W22" s="117" t="n"/>
      <c r="X22" s="117" t="n"/>
      <c r="Y22" s="117" t="n"/>
      <c r="Z22" s="117" t="n"/>
      <c r="AA22" s="119" t="n"/>
      <c r="AB22" s="119" t="n"/>
      <c r="AC22" s="119" t="n"/>
      <c r="AD22" s="119" t="n"/>
      <c r="AE22" s="119" t="n"/>
      <c r="AF22" s="119" t="n"/>
      <c r="AG22" s="119" t="n"/>
      <c r="AH22" s="118" t="n"/>
    </row>
    <row r="23" ht="97" customHeight="1" s="336">
      <c r="A23" s="119" t="n"/>
      <c r="B23" s="531" t="inlineStr">
        <is>
          <t>Estaciones meteorológicas automáticas con anemómetro sónico, pluviómetro y radiómetro</t>
        </is>
      </c>
      <c r="C23" s="531" t="inlineStr">
        <is>
          <t>Viento, lluvia y radiación en sitios de campaña; 2 municipales, 1 de laboratorio y 1 móvil</t>
        </is>
      </c>
      <c r="D23" s="538" t="inlineStr">
        <is>
          <t>Act. 2.6 · producto 6: estaciones meteorológicas automáticas con anemómetro sónico, pluviómetro y radiómetro; 4 estaciones: 1 por municipio, 1 de referencia en el laboratorio y 1 móvil para las campañas de demolición. 4 unidad × valor unitario $32.000.000 = formulación del Anexo 2 sin referencia equivalente verificada (cotización pendiente) = $128.000.000 (Anexo 2, Tabla 30.3, línea E14). Cotizaciones formales 1 y 2 por reunir (TdR §12.2).</t>
        </is>
      </c>
      <c r="E23" s="122" t="n">
        <v>4</v>
      </c>
      <c r="F23" s="113" t="inlineStr">
        <is>
          <t>Propiedad de la universidad; custodia local por convenio</t>
        </is>
      </c>
      <c r="G23" s="534">
        <f>'Estudio de mercado'!$K$143</f>
        <v>32000000</v>
      </c>
      <c r="H23" s="535">
        <f>E23*G23</f>
        <v>128000000</v>
      </c>
      <c r="I23" s="535" t="n">
        <v>0</v>
      </c>
      <c r="J23" s="535" t="n">
        <v>0</v>
      </c>
      <c r="K23" s="535" t="n">
        <v>0</v>
      </c>
      <c r="L23" s="535" t="n">
        <v>0</v>
      </c>
      <c r="M23" s="535" t="n">
        <v>0</v>
      </c>
      <c r="N23" s="535" t="n">
        <v>0</v>
      </c>
      <c r="O23" s="535" t="n">
        <v>0</v>
      </c>
      <c r="P23" s="535" t="n">
        <v>0</v>
      </c>
      <c r="Q23" s="535" t="n">
        <v>0</v>
      </c>
      <c r="R23" s="535" t="n">
        <v>0</v>
      </c>
      <c r="S23" s="536">
        <f>H23-(I23+J23+K23+L23+M23+N23+O23+P23+Q23+R23)</f>
        <v>128000000</v>
      </c>
      <c r="T23" s="536">
        <f>S23+I23+J23+K23+L23+M23+N23+O23+P23+Q23+R23</f>
        <v>128000000</v>
      </c>
      <c r="U23" s="124" t="n"/>
      <c r="V23" s="53" t="n"/>
      <c r="W23" s="117" t="n"/>
      <c r="X23" s="117" t="n"/>
      <c r="Y23" s="117" t="n"/>
      <c r="Z23" s="117" t="n"/>
      <c r="AA23" s="119" t="n"/>
      <c r="AB23" s="119" t="n"/>
      <c r="AC23" s="119" t="n"/>
      <c r="AD23" s="119" t="n"/>
      <c r="AE23" s="119" t="n"/>
      <c r="AF23" s="119" t="n"/>
      <c r="AG23" s="119" t="n"/>
      <c r="AH23" s="118" t="n"/>
    </row>
    <row r="24" ht="84" customHeight="1" s="336">
      <c r="A24" s="119" t="n"/>
      <c r="B24" s="531" t="inlineStr">
        <is>
          <t>Dron con sensor LiDAR, cámara fotogramétrica y receptor GNSS RTK</t>
        </is>
      </c>
      <c r="C24" s="531" t="inlineStr">
        <is>
          <t>Sistema aéreo no tripulado para geometría de la edificación y del entorno; se conserva solo la geometría</t>
        </is>
      </c>
      <c r="D24" s="538" t="inlineStr">
        <is>
          <t>Act. 2.6 · producto 6: dron con sensor LiDAR, cámara fotogramétrica y receptor GNSS RTK; 1 sistema para las campañas en los dos municipios. 1 unidad × valor unitario $105.000.000 = formulación del Anexo 2 sin referencia equivalente verificada (cotización pendiente) = $105.000.000 (Anexo 2, Tabla 30.3, línea E15). Cotizaciones formales 1 y 2 por reunir (TdR §12.2).</t>
        </is>
      </c>
      <c r="E24" s="122" t="n">
        <v>1</v>
      </c>
      <c r="F24" s="113" t="inlineStr">
        <is>
          <t>Propiedad de la universidad</t>
        </is>
      </c>
      <c r="G24" s="534">
        <f>'Estudio de mercado'!$K$144</f>
        <v>105000000</v>
      </c>
      <c r="H24" s="535">
        <f>E24*G24</f>
        <v>105000000</v>
      </c>
      <c r="I24" s="535" t="n">
        <v>0</v>
      </c>
      <c r="J24" s="535" t="n">
        <v>0</v>
      </c>
      <c r="K24" s="535" t="n">
        <v>0</v>
      </c>
      <c r="L24" s="535" t="n">
        <v>0</v>
      </c>
      <c r="M24" s="535" t="n">
        <v>0</v>
      </c>
      <c r="N24" s="535" t="n">
        <v>0</v>
      </c>
      <c r="O24" s="535" t="n">
        <v>0</v>
      </c>
      <c r="P24" s="535" t="n">
        <v>0</v>
      </c>
      <c r="Q24" s="535" t="n">
        <v>0</v>
      </c>
      <c r="R24" s="535" t="n">
        <v>0</v>
      </c>
      <c r="S24" s="536">
        <f>H24-(I24+J24+K24+L24+M24+N24+O24+P24+Q24+R24)</f>
        <v>105000000</v>
      </c>
      <c r="T24" s="536">
        <f>S24+I24+J24+K24+L24+M24+N24+O24+P24+Q24+R24</f>
        <v>105000000</v>
      </c>
      <c r="U24" s="124" t="n"/>
      <c r="V24" s="53" t="n"/>
      <c r="W24" s="117" t="n"/>
      <c r="X24" s="117" t="n"/>
      <c r="Y24" s="117" t="n"/>
      <c r="Z24" s="117" t="n"/>
      <c r="AA24" s="119" t="n"/>
      <c r="AB24" s="119" t="n"/>
      <c r="AC24" s="119" t="n"/>
      <c r="AD24" s="119" t="n"/>
      <c r="AE24" s="119" t="n"/>
      <c r="AF24" s="119" t="n"/>
      <c r="AG24" s="119" t="n"/>
      <c r="AH24" s="118" t="n"/>
    </row>
    <row r="25" ht="97" customHeight="1" s="336">
      <c r="A25" s="119" t="n"/>
      <c r="B25" s="531" t="inlineStr">
        <is>
          <t>Monitores portátiles de material particulado de referencia equivalente para campañas de demolición</t>
        </is>
      </c>
      <c r="C25" s="531" t="inlineStr">
        <is>
          <t>Monitores portátiles con trazabilidad verificada por el actor del SNCTI</t>
        </is>
      </c>
      <c r="D25" s="538" t="inlineStr">
        <is>
          <t>Act. 2.6 · producto 6: monitores portátiles de material particulado de referencia equivalente para campañas de demolición; 2 monitores para medir la pluma de polvo durante las demoliciones. 2 unidad × valor unitario $72.000.000 = formulación del Anexo 2 sin referencia equivalente verificada (cotización pendiente) = $144.000.000 (Anexo 2, Tabla 30.3, línea E16). Cotizaciones formales 1 y 2 por reunir (TdR §12.2).</t>
        </is>
      </c>
      <c r="E25" s="122" t="n">
        <v>2</v>
      </c>
      <c r="F25" s="113" t="inlineStr">
        <is>
          <t>Propiedad de la universidad; custodia científica del actor del SNCTI</t>
        </is>
      </c>
      <c r="G25" s="534">
        <f>'Estudio de mercado'!$K$145</f>
        <v>72000000</v>
      </c>
      <c r="H25" s="535">
        <f>E25*G25</f>
        <v>144000000</v>
      </c>
      <c r="I25" s="535" t="n">
        <v>0</v>
      </c>
      <c r="J25" s="535" t="n">
        <v>0</v>
      </c>
      <c r="K25" s="535" t="n">
        <v>0</v>
      </c>
      <c r="L25" s="535" t="n">
        <v>0</v>
      </c>
      <c r="M25" s="535" t="n">
        <v>0</v>
      </c>
      <c r="N25" s="535" t="n">
        <v>0</v>
      </c>
      <c r="O25" s="535" t="n">
        <v>0</v>
      </c>
      <c r="P25" s="535" t="n">
        <v>0</v>
      </c>
      <c r="Q25" s="535" t="n">
        <v>0</v>
      </c>
      <c r="R25" s="535" t="n">
        <v>0</v>
      </c>
      <c r="S25" s="536">
        <f>H25-(I25+J25+K25+L25+M25+N25+O25+P25+Q25+R25)</f>
        <v>144000000</v>
      </c>
      <c r="T25" s="536">
        <f>S25+I25+J25+K25+L25+M25+N25+O25+P25+Q25+R25</f>
        <v>144000000</v>
      </c>
      <c r="U25" s="124" t="n"/>
      <c r="V25" s="53" t="n"/>
      <c r="W25" s="117" t="n"/>
      <c r="X25" s="117" t="n"/>
      <c r="Y25" s="117" t="n"/>
      <c r="Z25" s="117" t="n"/>
      <c r="AA25" s="119" t="n"/>
      <c r="AB25" s="119" t="n"/>
      <c r="AC25" s="119" t="n"/>
      <c r="AD25" s="119" t="n"/>
      <c r="AE25" s="119" t="n"/>
      <c r="AF25" s="119" t="n"/>
      <c r="AG25" s="119" t="n"/>
      <c r="AH25" s="118" t="n"/>
    </row>
    <row r="26" ht="84" customHeight="1" s="336">
      <c r="A26" s="119" t="n"/>
      <c r="B26" s="531" t="inlineStr">
        <is>
          <t>Licencias de software de modelación urbana, de dispersión y SIG</t>
        </is>
      </c>
      <c r="C26" s="531" t="inlineStr">
        <is>
          <t>Licencias de pago único con soporte durante la ejecución; derecho de uso</t>
        </is>
      </c>
      <c r="D26" s="538" t="inlineStr">
        <is>
          <t>Act. 2.6, 2.7 · producto 6: licencias de software de modelación urbana, de dispersión y SIG; 1 paquete para la cadena de modelación (2.6) y el gemelo predictivo (2.7). 1 paquete × valor unitario $55.000.000 = formulación del Anexo 2 sin referencia equivalente verificada (cotización pendiente) = $55.000.000 (Anexo 2, Tabla 30.3, línea E17). Cotizaciones formales 1 y 2 por reunir (TdR §12.2).</t>
        </is>
      </c>
      <c r="E26" s="122" t="n">
        <v>1</v>
      </c>
      <c r="F26" s="113" t="inlineStr">
        <is>
          <t>Derecho de uso; el titular conserva la propiedad intelectual</t>
        </is>
      </c>
      <c r="G26" s="534">
        <f>'Estudio de mercado'!$K$146</f>
        <v>55000000</v>
      </c>
      <c r="H26" s="535">
        <f>E26*G26</f>
        <v>55000000</v>
      </c>
      <c r="I26" s="535" t="n">
        <v>0</v>
      </c>
      <c r="J26" s="535" t="n">
        <v>0</v>
      </c>
      <c r="K26" s="535" t="n">
        <v>0</v>
      </c>
      <c r="L26" s="535" t="n">
        <v>0</v>
      </c>
      <c r="M26" s="535" t="n">
        <v>0</v>
      </c>
      <c r="N26" s="535" t="n">
        <v>0</v>
      </c>
      <c r="O26" s="535" t="n">
        <v>0</v>
      </c>
      <c r="P26" s="535" t="n">
        <v>0</v>
      </c>
      <c r="Q26" s="535" t="n">
        <v>0</v>
      </c>
      <c r="R26" s="535" t="n">
        <v>0</v>
      </c>
      <c r="S26" s="536">
        <f>H26-(I26+J26+K26+L26+M26+N26+O26+P26+Q26+R26)</f>
        <v>55000000</v>
      </c>
      <c r="T26" s="536">
        <f>S26+I26+J26+K26+L26+M26+N26+O26+P26+Q26+R26</f>
        <v>55000000</v>
      </c>
      <c r="U26" s="124" t="n"/>
      <c r="V26" s="53" t="n"/>
      <c r="W26" s="117" t="n"/>
      <c r="X26" s="117" t="n"/>
      <c r="Y26" s="117" t="n"/>
      <c r="Z26" s="117" t="n"/>
      <c r="AA26" s="119" t="n"/>
      <c r="AB26" s="119" t="n"/>
      <c r="AC26" s="119" t="n"/>
      <c r="AD26" s="119" t="n"/>
      <c r="AE26" s="119" t="n"/>
      <c r="AF26" s="119" t="n"/>
      <c r="AG26" s="119" t="n"/>
      <c r="AH26" s="118" t="n"/>
    </row>
    <row r="27" ht="58" customHeight="1" s="336">
      <c r="A27" s="119" t="n"/>
      <c r="B27" s="531" t="inlineStr">
        <is>
          <t>Uso de laboratorios y equipos de la IES (aporte en especie)</t>
        </is>
      </c>
      <c r="C27" s="531" t="inlineStr">
        <is>
          <t>Laboratorios y equipos existentes de la entidad proponente, durante la ejecución</t>
        </is>
      </c>
      <c r="D27" s="538" t="inlineStr">
        <is>
          <t>Act. 1.1–1.6 · Tabla 28.7, C04: uso de laboratorios y equipos de la IES valorado en $300.000.000 como contrapartida en especie de la entidad proponente; falta la tarifa interna certificada y la disponibilidad por período (VACÍO-10).</t>
        </is>
      </c>
      <c r="E27" s="122" t="n">
        <v>1</v>
      </c>
      <c r="F27" s="113" t="inlineStr">
        <is>
          <t>Propiedad de la IES; sin transferencia</t>
        </is>
      </c>
      <c r="G27" s="534">
        <f>'Estudio de mercado'!$K$155</f>
        <v>300000000</v>
      </c>
      <c r="H27" s="535">
        <f>E27*G27</f>
        <v>300000000</v>
      </c>
      <c r="I27" s="535" t="n">
        <v>300000000</v>
      </c>
      <c r="J27" s="535" t="n">
        <v>0</v>
      </c>
      <c r="K27" s="535" t="n">
        <v>0</v>
      </c>
      <c r="L27" s="535" t="n">
        <v>0</v>
      </c>
      <c r="M27" s="535" t="n">
        <v>0</v>
      </c>
      <c r="N27" s="535" t="n">
        <v>0</v>
      </c>
      <c r="O27" s="535" t="n">
        <v>0</v>
      </c>
      <c r="P27" s="535" t="n">
        <v>0</v>
      </c>
      <c r="Q27" s="535" t="n">
        <v>0</v>
      </c>
      <c r="R27" s="535" t="n">
        <v>0</v>
      </c>
      <c r="S27" s="536">
        <f>H27-(I27+J27+K27+L27+M27+N27+O27+P27+Q27+R27)</f>
        <v>0</v>
      </c>
      <c r="T27" s="536">
        <f>S27+I27+J27+K27+L27+M27+N27+O27+P27+Q27+R27</f>
        <v>300000000</v>
      </c>
      <c r="U27" s="124" t="n"/>
      <c r="V27" s="53" t="n"/>
      <c r="W27" s="117" t="n"/>
      <c r="X27" s="117" t="n"/>
      <c r="Y27" s="117" t="n"/>
      <c r="Z27" s="117" t="n"/>
      <c r="AA27" s="119" t="n"/>
      <c r="AB27" s="119" t="n"/>
      <c r="AC27" s="119" t="n"/>
      <c r="AD27" s="119" t="n"/>
      <c r="AE27" s="119" t="n"/>
      <c r="AF27" s="119" t="n"/>
      <c r="AG27" s="119" t="n"/>
      <c r="AH27" s="118" t="n"/>
    </row>
    <row r="28" ht="71" customHeight="1" s="336">
      <c r="A28" s="119" t="n"/>
      <c r="B28" s="531" t="inlineStr">
        <is>
          <t>Equipos de monitoreo de calidad del aire y apoyo técnico de Gestión y Medio Ambiente para el diagnóstico y la colocalización (aporte en especie)</t>
        </is>
      </c>
      <c r="C28" s="531" t="inlineStr">
        <is>
          <t>Equipos de monitoreo existentes y horas del equipo técnico de la empresa en Manizales durante el diagnóstico, la colocalización y la verificación final</t>
        </is>
      </c>
      <c r="D28" s="538" t="inlineStr">
        <is>
          <t>A1.1, A1.3 y A1.6 · PROPUESTA de contrapartida en especie de Gestión y Medio Ambiente, aliado tecnológico, $110.000.000: equipos de monitoreo de calidad del aire y horas técnicas para el diagnóstico, la colocalización y la verificación final; no comprometida ni certificada (VACÍO-02).</t>
        </is>
      </c>
      <c r="E28" s="122" t="n">
        <v>1</v>
      </c>
      <c r="F28" s="113" t="inlineStr">
        <is>
          <t>Propiedad de Gestión y Medio Ambiente; uso para el proyecto sin transferencia</t>
        </is>
      </c>
      <c r="G28" s="534">
        <f>'Estudio de mercado'!$K$173</f>
        <v>110000000</v>
      </c>
      <c r="H28" s="535">
        <f>E28*G28</f>
        <v>110000000</v>
      </c>
      <c r="I28" s="535" t="n">
        <v>0</v>
      </c>
      <c r="J28" s="535" t="n">
        <v>0</v>
      </c>
      <c r="K28" s="535" t="n">
        <v>0</v>
      </c>
      <c r="L28" s="535" t="n">
        <v>0</v>
      </c>
      <c r="M28" s="535" t="n">
        <v>0</v>
      </c>
      <c r="N28" s="535" t="n">
        <v>0</v>
      </c>
      <c r="O28" s="535" t="n">
        <v>0</v>
      </c>
      <c r="P28" s="535" t="n">
        <v>0</v>
      </c>
      <c r="Q28" s="535" t="n">
        <v>110000000</v>
      </c>
      <c r="R28" s="535" t="n">
        <v>0</v>
      </c>
      <c r="S28" s="536">
        <f>H28-(I28+J28+K28+L28+M28+N28+O28+P28+Q28+R28)</f>
        <v>0</v>
      </c>
      <c r="T28" s="536">
        <f>S28+I28+J28+K28+L28+M28+N28+O28+P28+Q28+R28</f>
        <v>110000000</v>
      </c>
      <c r="U28" s="124" t="n"/>
      <c r="V28" s="53" t="n"/>
      <c r="W28" s="117" t="n"/>
      <c r="X28" s="117" t="n"/>
      <c r="Y28" s="117" t="n"/>
      <c r="Z28" s="117" t="n"/>
      <c r="AA28" s="119" t="n"/>
      <c r="AB28" s="119" t="n"/>
      <c r="AC28" s="119" t="n"/>
      <c r="AD28" s="119" t="n"/>
      <c r="AE28" s="119" t="n"/>
      <c r="AF28" s="119" t="n"/>
      <c r="AG28" s="119" t="n"/>
      <c r="AH28" s="118" t="n"/>
    </row>
    <row r="29" ht="58" customHeight="1" s="336">
      <c r="A29" s="119" t="n"/>
      <c r="B29" s="531" t="inlineStr">
        <is>
          <t>Espacio, energía, red y soporte técnico del laboratorio de modelación (aporte en especie)</t>
        </is>
      </c>
      <c r="C29" s="531" t="inlineStr">
        <is>
          <t>Espacio, energía, red y soporte técnico que la entidad proponente pone a disposición del laboratorio durante 24 meses</t>
        </is>
      </c>
      <c r="D29" s="538" t="inlineStr">
        <is>
          <t>Act. 2.5, 2.6, 2.7, 1.7 y 3.5 · Tabla 26.2, C09: espacio, energía, red y soporte técnico del laboratorio de modelación valorados en $144.000.000 como contrapartida en especie de la entidad proponente; falta la tarifa interna certificada (VACÍO-10).</t>
        </is>
      </c>
      <c r="E29" s="122" t="n">
        <v>1</v>
      </c>
      <c r="F29" s="113" t="inlineStr">
        <is>
          <t>Propiedad de la IES; sin transferencia</t>
        </is>
      </c>
      <c r="G29" s="534">
        <f>'Estudio de mercado'!$K$154</f>
        <v>144000000</v>
      </c>
      <c r="H29" s="535">
        <f>E29*G29</f>
        <v>144000000</v>
      </c>
      <c r="I29" s="535" t="n">
        <v>144000000</v>
      </c>
      <c r="J29" s="535" t="n">
        <v>0</v>
      </c>
      <c r="K29" s="535" t="n">
        <v>0</v>
      </c>
      <c r="L29" s="535" t="n">
        <v>0</v>
      </c>
      <c r="M29" s="535" t="n">
        <v>0</v>
      </c>
      <c r="N29" s="535" t="n">
        <v>0</v>
      </c>
      <c r="O29" s="535" t="n">
        <v>0</v>
      </c>
      <c r="P29" s="535" t="n">
        <v>0</v>
      </c>
      <c r="Q29" s="535" t="n">
        <v>0</v>
      </c>
      <c r="R29" s="535" t="n">
        <v>0</v>
      </c>
      <c r="S29" s="536">
        <f>H29-(I29+J29+K29+L29+M29+N29+O29+P29+Q29+R29)</f>
        <v>0</v>
      </c>
      <c r="T29" s="536">
        <f>S29+I29+J29+K29+L29+M29+N29+O29+P29+Q29+R29</f>
        <v>144000000</v>
      </c>
      <c r="U29" s="124" t="n"/>
      <c r="V29" s="53" t="n"/>
      <c r="W29" s="117" t="n"/>
      <c r="X29" s="117" t="n"/>
      <c r="Y29" s="117" t="n"/>
      <c r="Z29" s="117" t="n"/>
      <c r="AA29" s="119" t="n"/>
      <c r="AB29" s="119" t="n"/>
      <c r="AC29" s="119" t="n"/>
      <c r="AD29" s="119" t="n"/>
      <c r="AE29" s="119" t="n"/>
      <c r="AF29" s="119" t="n"/>
      <c r="AG29" s="119" t="n"/>
      <c r="AH29" s="118" t="n"/>
    </row>
    <row r="30" ht="123" customHeight="1" s="336">
      <c r="A30" s="119" t="n"/>
      <c r="B30" s="531" t="inlineStr">
        <is>
          <t>Sistema de geociencias para el mapeo diagnóstico: suscripciones plataforma SIG de nivel profesional</t>
        </is>
      </c>
      <c r="C30" s="531" t="inlineStr">
        <is>
          <t>Mapeo diagnóstico de los sitios de remoción, de la población colindante y de la cobertura de enlace sobre una plataforma SIG; cuatro usuarios del equipo</t>
        </is>
      </c>
      <c r="D30" s="538" t="inlineStr">
        <is>
          <t>Act. 1.1, 1.3, 2.3, 2.4, 3.2 · producto 1: sistema de geociencias para el mapeo diagnóstico: suscripciones plataforma SIG de nivel profesional; 4 usuarios × 23 meses (mes 2 a mes 24) = 92 usuario-mes (PROPUESTA de dimensionamiento). 92 usuario-mes × valor unitario $995.103 = mediana de 2 referencias de mercado (hoja «Estudio de mercado», clave sig_pro_mes) = $91.549.476 (Anexo 2, Tabla 30.3, línea geociencias). Cotizaciones formales 1 y 2 por reunir (TdR §12.2). El Anexo 2 no incluye este sistema: se agrega a petición de la alianza y requiere actualizar el Anexo 2 (VACÍO-19).</t>
        </is>
      </c>
      <c r="E30" s="122" t="n">
        <v>92</v>
      </c>
      <c r="F30" s="113" t="inlineStr">
        <is>
          <t>Derecho de uso con plazo; el titular conserva la propiedad intelectual</t>
        </is>
      </c>
      <c r="G30" s="534">
        <f>'Estudio de mercado'!$K$156</f>
        <v>995103</v>
      </c>
      <c r="H30" s="535">
        <f>E30*G30</f>
        <v>91549476</v>
      </c>
      <c r="I30" s="535" t="n">
        <v>0</v>
      </c>
      <c r="J30" s="535" t="n">
        <v>0</v>
      </c>
      <c r="K30" s="535" t="n">
        <v>0</v>
      </c>
      <c r="L30" s="535" t="n">
        <v>0</v>
      </c>
      <c r="M30" s="535" t="n">
        <v>0</v>
      </c>
      <c r="N30" s="535" t="n">
        <v>0</v>
      </c>
      <c r="O30" s="535" t="n">
        <v>0</v>
      </c>
      <c r="P30" s="535" t="n">
        <v>0</v>
      </c>
      <c r="Q30" s="535" t="n">
        <v>0</v>
      </c>
      <c r="R30" s="535" t="n">
        <v>0</v>
      </c>
      <c r="S30" s="536">
        <f>H30-(I30+J30+K30+L30+M30+N30+O30+P30+Q30+R30)</f>
        <v>91549476</v>
      </c>
      <c r="T30" s="536">
        <f>S30+I30+J30+K30+L30+M30+N30+O30+P30+Q30+R30</f>
        <v>91549476</v>
      </c>
      <c r="U30" s="124" t="n"/>
      <c r="V30" s="53" t="n"/>
      <c r="W30" s="117" t="n"/>
      <c r="X30" s="117" t="n"/>
      <c r="Y30" s="117" t="n"/>
      <c r="Z30" s="117" t="n"/>
      <c r="AA30" s="119" t="n"/>
      <c r="AB30" s="119" t="n"/>
      <c r="AC30" s="119" t="n"/>
      <c r="AD30" s="119" t="n"/>
      <c r="AE30" s="119" t="n"/>
      <c r="AF30" s="119" t="n"/>
      <c r="AG30" s="119" t="n"/>
      <c r="AH30" s="118" t="n"/>
    </row>
    <row r="31" ht="123" customHeight="1" s="336">
      <c r="A31" s="119" t="n"/>
      <c r="B31" s="531" t="inlineStr">
        <is>
          <t>Sistema de geociencias para el mapeo diagnóstico: suscripción plataforma SIG de nivel profesional avanzado</t>
        </is>
      </c>
      <c r="C31" s="531" t="inlineStr">
        <is>
          <t>Análisis espacial avanzado del polvo y de la exposición de la comunidad vecina; un usuario</t>
        </is>
      </c>
      <c r="D31" s="538" t="inlineStr">
        <is>
          <t>Act. 1.1, 1.3, 2.3, 2.4, 3.2 · producto 1: sistema de geociencias para el mapeo diagnóstico: suscripción plataforma SIG de nivel profesional avanzado; 1 usuario × 23 meses = 23 usuario-mes (PROPUESTA). 23 usuario-mes × valor unitario $1.983.712 = mediana de 1 referencias de mercado (hoja «Estudio de mercado», clave sig_plus_mes) = $45.625.376 (Anexo 2, Tabla 30.3, línea geociencias). Cotizaciones formales 1 y 2 por reunir (TdR §12.2). El Anexo 2 no incluye este sistema: se agrega a petición de la alianza y requiere actualizar el Anexo 2 (VACÍO-19).</t>
        </is>
      </c>
      <c r="E31" s="122" t="n">
        <v>23</v>
      </c>
      <c r="F31" s="113" t="inlineStr">
        <is>
          <t>Derecho de uso con plazo; el titular conserva la propiedad intelectual</t>
        </is>
      </c>
      <c r="G31" s="534">
        <f>'Estudio de mercado'!$K$157</f>
        <v>1983712</v>
      </c>
      <c r="H31" s="535">
        <f>E31*G31</f>
        <v>45625376</v>
      </c>
      <c r="I31" s="535" t="n">
        <v>0</v>
      </c>
      <c r="J31" s="535" t="n">
        <v>0</v>
      </c>
      <c r="K31" s="535" t="n">
        <v>0</v>
      </c>
      <c r="L31" s="535" t="n">
        <v>0</v>
      </c>
      <c r="M31" s="535" t="n">
        <v>0</v>
      </c>
      <c r="N31" s="535" t="n">
        <v>0</v>
      </c>
      <c r="O31" s="535" t="n">
        <v>0</v>
      </c>
      <c r="P31" s="535" t="n">
        <v>0</v>
      </c>
      <c r="Q31" s="535" t="n">
        <v>0</v>
      </c>
      <c r="R31" s="535" t="n">
        <v>0</v>
      </c>
      <c r="S31" s="536">
        <f>H31-(I31+J31+K31+L31+M31+N31+O31+P31+Q31+R31)</f>
        <v>45625376</v>
      </c>
      <c r="T31" s="536">
        <f>S31+I31+J31+K31+L31+M31+N31+O31+P31+Q31+R31</f>
        <v>45625376</v>
      </c>
      <c r="U31" s="124" t="n"/>
      <c r="V31" s="53" t="n"/>
      <c r="W31" s="117" t="n"/>
      <c r="X31" s="117" t="n"/>
      <c r="Y31" s="117" t="n"/>
      <c r="Z31" s="117" t="n"/>
      <c r="AA31" s="119" t="n"/>
      <c r="AB31" s="119" t="n"/>
      <c r="AC31" s="119" t="n"/>
      <c r="AD31" s="119" t="n"/>
      <c r="AE31" s="119" t="n"/>
      <c r="AF31" s="119" t="n"/>
      <c r="AG31" s="119" t="n"/>
      <c r="AH31" s="118" t="n"/>
    </row>
    <row r="32" ht="110" customHeight="1" s="336">
      <c r="A32" s="119" t="n"/>
      <c r="B32" s="531" t="inlineStr">
        <is>
          <t>Sistema de geociencias para el mapeo diagnóstico: complemento de geoestadística</t>
        </is>
      </c>
      <c r="C32" s="531" t="inlineStr">
        <is>
          <t>Interpolación de la concentración de PM2,5 y PM10 entre sitios; un usuario por dos años</t>
        </is>
      </c>
      <c r="D32" s="538" t="inlineStr">
        <is>
          <t>Act. 1.1, 1.3, 2.3, 2.4, 3.2 · producto 1: sistema de geociencias para el mapeo diagnóstico: complemento de geoestadística; 1 usuario × 2 años = 2 usuario-año (PROPUESTA). 2 usuario-año × valor unitario $5.366.920 = mediana de 1 referencias de mercado (hoja «Estudio de mercado», clave sig_geoestadistica) = $10.733.840 (Anexo 2, Tabla 30.3, línea geociencias). Cotizaciones formales 1 y 2 por reunir (TdR §12.2). El Anexo 2 no incluye este sistema: se agrega a petición de la alianza y requiere actualizar el Anexo 2 (VACÍO-19).</t>
        </is>
      </c>
      <c r="E32" s="122" t="n">
        <v>2</v>
      </c>
      <c r="F32" s="113" t="inlineStr">
        <is>
          <t>Derecho de uso con plazo; el titular conserva la propiedad intelectual</t>
        </is>
      </c>
      <c r="G32" s="534">
        <f>'Estudio de mercado'!$K$158</f>
        <v>5366920</v>
      </c>
      <c r="H32" s="535">
        <f>E32*G32</f>
        <v>10733840</v>
      </c>
      <c r="I32" s="535" t="n">
        <v>0</v>
      </c>
      <c r="J32" s="535" t="n">
        <v>0</v>
      </c>
      <c r="K32" s="535" t="n">
        <v>0</v>
      </c>
      <c r="L32" s="535" t="n">
        <v>0</v>
      </c>
      <c r="M32" s="535" t="n">
        <v>0</v>
      </c>
      <c r="N32" s="535" t="n">
        <v>0</v>
      </c>
      <c r="O32" s="535" t="n">
        <v>0</v>
      </c>
      <c r="P32" s="535" t="n">
        <v>0</v>
      </c>
      <c r="Q32" s="535" t="n">
        <v>0</v>
      </c>
      <c r="R32" s="535" t="n">
        <v>0</v>
      </c>
      <c r="S32" s="536">
        <f>H32-(I32+J32+K32+L32+M32+N32+O32+P32+Q32+R32)</f>
        <v>10733840</v>
      </c>
      <c r="T32" s="536">
        <f>S32+I32+J32+K32+L32+M32+N32+O32+P32+Q32+R32</f>
        <v>10733840</v>
      </c>
      <c r="U32" s="124" t="n"/>
      <c r="V32" s="53" t="n"/>
      <c r="W32" s="117" t="n"/>
      <c r="X32" s="117" t="n"/>
      <c r="Y32" s="117" t="n"/>
      <c r="Z32" s="117" t="n"/>
      <c r="AA32" s="119" t="n"/>
      <c r="AB32" s="119" t="n"/>
      <c r="AC32" s="119" t="n"/>
      <c r="AD32" s="119" t="n"/>
      <c r="AE32" s="119" t="n"/>
      <c r="AF32" s="119" t="n"/>
      <c r="AG32" s="119" t="n"/>
      <c r="AH32" s="118" t="n"/>
    </row>
    <row r="33" ht="84" customHeight="1" s="336">
      <c r="A33" s="119" t="n"/>
      <c r="B33" s="531" t="inlineStr">
        <is>
          <t>Cámara climática de humedad y temperatura e integración metrológica del banco</t>
        </is>
      </c>
      <c r="C33" s="531" t="inlineStr">
        <is>
          <t>Cámara de humedad controlada, integración con el banco y aceptación metrológica</t>
        </is>
      </c>
      <c r="D33" s="538" t="inlineStr">
        <is>
          <t>A1.2 · P1: cámara climática de humedad y temperatura e integración metrológica del banco; 1 cámara: completa el banco de EQ-07 (la oferta de Gesoltec no la incluye). 1 unidad × $150.000.000 = $150.000.000 (valor de dimensionamiento sin oferta de proveedor; cotizaciones 1 y 2 pendientes, TdR §12.2; estudio de mercado al pie de la hoja y clave camara_hum).</t>
        </is>
      </c>
      <c r="E33" s="122" t="n">
        <v>1</v>
      </c>
      <c r="F33" s="113" t="inlineStr">
        <is>
          <t>Propiedad de la universidad</t>
        </is>
      </c>
      <c r="G33" s="534">
        <f>'Estudio de mercado'!$K$163</f>
        <v>150000000</v>
      </c>
      <c r="H33" s="535">
        <f>E33*G33</f>
        <v>150000000</v>
      </c>
      <c r="I33" s="535" t="n">
        <v>0</v>
      </c>
      <c r="J33" s="535" t="n">
        <v>0</v>
      </c>
      <c r="K33" s="535" t="n">
        <v>0</v>
      </c>
      <c r="L33" s="535" t="n">
        <v>0</v>
      </c>
      <c r="M33" s="535" t="n">
        <v>0</v>
      </c>
      <c r="N33" s="535" t="n">
        <v>0</v>
      </c>
      <c r="O33" s="535" t="n">
        <v>0</v>
      </c>
      <c r="P33" s="535" t="n">
        <v>0</v>
      </c>
      <c r="Q33" s="535" t="n">
        <v>0</v>
      </c>
      <c r="R33" s="535" t="n">
        <v>0</v>
      </c>
      <c r="S33" s="536">
        <f>H33-(I33+J33+K33+L33+M33+N33+O33+P33+Q33+R33)</f>
        <v>150000000</v>
      </c>
      <c r="T33" s="536">
        <f>S33+I33+J33+K33+L33+M33+N33+O33+P33+Q33+R33</f>
        <v>150000000</v>
      </c>
      <c r="U33" s="124" t="n"/>
      <c r="V33" s="53" t="n"/>
      <c r="W33" s="117" t="n"/>
      <c r="X33" s="117" t="n"/>
      <c r="Y33" s="117" t="n"/>
      <c r="Z33" s="117" t="n"/>
      <c r="AA33" s="119" t="n"/>
      <c r="AB33" s="119" t="n"/>
      <c r="AC33" s="119" t="n"/>
      <c r="AD33" s="119" t="n"/>
      <c r="AE33" s="119" t="n"/>
      <c r="AF33" s="119" t="n"/>
      <c r="AG33" s="119" t="n"/>
      <c r="AH33" s="118" t="n"/>
    </row>
    <row r="34" ht="15.75" customHeight="1" s="336">
      <c r="A34" s="119" t="n"/>
      <c r="B34" s="540" t="n"/>
      <c r="C34" s="540" t="n"/>
      <c r="D34" s="541" t="n"/>
      <c r="E34" s="542" t="n"/>
      <c r="F34" s="543" t="n"/>
      <c r="G34" s="544" t="n"/>
      <c r="H34" s="545">
        <f>E34*G34</f>
        <v>0</v>
      </c>
      <c r="I34" s="545" t="n">
        <v>0</v>
      </c>
      <c r="J34" s="545" t="n">
        <v>0</v>
      </c>
      <c r="K34" s="545" t="n">
        <v>0</v>
      </c>
      <c r="L34" s="545" t="n">
        <v>0</v>
      </c>
      <c r="M34" s="545" t="n">
        <v>0</v>
      </c>
      <c r="N34" s="545" t="n">
        <v>0</v>
      </c>
      <c r="O34" s="545" t="n">
        <v>0</v>
      </c>
      <c r="P34" s="545" t="n">
        <v>0</v>
      </c>
      <c r="Q34" s="545" t="n">
        <v>0</v>
      </c>
      <c r="R34" s="545" t="n">
        <v>0</v>
      </c>
      <c r="S34" s="546">
        <f>H34-(I34+J34+K34+L34+M34+N34+O34+P34+Q34+R34)</f>
        <v>0</v>
      </c>
      <c r="T34" s="546">
        <f>S34+I34+J34+K34+L34+M34+N34+O34+P34+Q34+R34</f>
        <v>0</v>
      </c>
      <c r="U34" s="124" t="n"/>
      <c r="V34" s="53" t="n"/>
      <c r="W34" s="117" t="n"/>
      <c r="X34" s="117" t="n"/>
      <c r="Y34" s="117" t="n"/>
      <c r="Z34" s="117" t="n"/>
      <c r="AA34" s="119" t="n"/>
      <c r="AB34" s="119" t="n"/>
      <c r="AC34" s="119" t="n"/>
      <c r="AD34" s="119" t="n"/>
      <c r="AE34" s="119" t="n"/>
      <c r="AF34" s="119" t="n"/>
      <c r="AG34" s="119" t="n"/>
      <c r="AH34" s="118" t="n"/>
    </row>
    <row r="35" ht="15.75" customHeight="1" s="336">
      <c r="A35" s="119" t="n"/>
      <c r="B35" s="540" t="n"/>
      <c r="C35" s="540" t="n"/>
      <c r="D35" s="541" t="n"/>
      <c r="E35" s="542" t="n"/>
      <c r="F35" s="543" t="n"/>
      <c r="G35" s="544" t="n"/>
      <c r="H35" s="545">
        <f>E35*G35</f>
        <v>0</v>
      </c>
      <c r="I35" s="545" t="n">
        <v>0</v>
      </c>
      <c r="J35" s="545" t="n">
        <v>0</v>
      </c>
      <c r="K35" s="545" t="n">
        <v>0</v>
      </c>
      <c r="L35" s="545" t="n">
        <v>0</v>
      </c>
      <c r="M35" s="545" t="n">
        <v>0</v>
      </c>
      <c r="N35" s="545" t="n">
        <v>0</v>
      </c>
      <c r="O35" s="545" t="n">
        <v>0</v>
      </c>
      <c r="P35" s="545" t="n">
        <v>0</v>
      </c>
      <c r="Q35" s="545" t="n">
        <v>0</v>
      </c>
      <c r="R35" s="545" t="n">
        <v>0</v>
      </c>
      <c r="S35" s="546">
        <f>H35-(I35+J35+K35+L35+M35+N35+O35+P35+Q35+R35)</f>
        <v>0</v>
      </c>
      <c r="T35" s="546">
        <f>S35+I35+J35+K35+L35+M35+N35+O35+P35+Q35+R35</f>
        <v>0</v>
      </c>
      <c r="U35" s="124" t="n"/>
      <c r="V35" s="53" t="n"/>
      <c r="W35" s="117" t="n"/>
      <c r="X35" s="117" t="n"/>
      <c r="Y35" s="117" t="n"/>
      <c r="Z35" s="117" t="n"/>
      <c r="AA35" s="119" t="n"/>
      <c r="AB35" s="119" t="n"/>
      <c r="AC35" s="119" t="n"/>
      <c r="AD35" s="119" t="n"/>
      <c r="AE35" s="119" t="n"/>
      <c r="AF35" s="119" t="n"/>
      <c r="AG35" s="119" t="n"/>
      <c r="AH35" s="118" t="n"/>
    </row>
    <row r="36" ht="15.75" customHeight="1" s="336">
      <c r="A36" s="119" t="n"/>
      <c r="B36" s="540" t="n"/>
      <c r="C36" s="540" t="n"/>
      <c r="D36" s="541" t="n"/>
      <c r="E36" s="542" t="n"/>
      <c r="F36" s="543" t="n"/>
      <c r="G36" s="544" t="n"/>
      <c r="H36" s="545">
        <f>E36*G36</f>
        <v>0</v>
      </c>
      <c r="I36" s="545" t="n">
        <v>0</v>
      </c>
      <c r="J36" s="545" t="n">
        <v>0</v>
      </c>
      <c r="K36" s="545" t="n">
        <v>0</v>
      </c>
      <c r="L36" s="545" t="n">
        <v>0</v>
      </c>
      <c r="M36" s="545" t="n">
        <v>0</v>
      </c>
      <c r="N36" s="545" t="n">
        <v>0</v>
      </c>
      <c r="O36" s="545" t="n">
        <v>0</v>
      </c>
      <c r="P36" s="545" t="n">
        <v>0</v>
      </c>
      <c r="Q36" s="545" t="n">
        <v>0</v>
      </c>
      <c r="R36" s="545" t="n">
        <v>0</v>
      </c>
      <c r="S36" s="546">
        <f>H36-(I36+J36+K36+L36+M36+N36+O36+P36+Q36+R36)</f>
        <v>0</v>
      </c>
      <c r="T36" s="546">
        <f>S36+I36+J36+K36+L36+M36+N36+O36+P36+Q36+R36</f>
        <v>0</v>
      </c>
      <c r="U36" s="124" t="n"/>
      <c r="V36" s="53" t="n"/>
      <c r="W36" s="117" t="n"/>
      <c r="X36" s="117" t="n"/>
      <c r="Y36" s="117" t="n"/>
      <c r="Z36" s="117" t="n"/>
      <c r="AA36" s="119" t="n"/>
      <c r="AB36" s="119" t="n"/>
      <c r="AC36" s="119" t="n"/>
      <c r="AD36" s="119" t="n"/>
      <c r="AE36" s="119" t="n"/>
      <c r="AF36" s="119" t="n"/>
      <c r="AG36" s="119" t="n"/>
      <c r="AH36" s="118" t="n"/>
    </row>
    <row r="37" ht="15.75" customHeight="1" s="336">
      <c r="A37" s="23" t="n"/>
      <c r="B37" s="547" t="inlineStr">
        <is>
          <t>TOTAL</t>
        </is>
      </c>
      <c r="C37" s="450" t="n"/>
      <c r="D37" s="450" t="n"/>
      <c r="E37" s="450" t="n"/>
      <c r="F37" s="126" t="n"/>
      <c r="G37" s="127" t="n"/>
      <c r="H37" s="548">
        <f>SUM(H11:H36)</f>
        <v>6018885709</v>
      </c>
      <c r="I37" s="548">
        <f>SUM(I11:I36)</f>
        <v>444000000</v>
      </c>
      <c r="J37" s="548">
        <f>SUM(J11:J36)</f>
        <v>0</v>
      </c>
      <c r="K37" s="548">
        <f>SUM(K11:K36)</f>
        <v>0</v>
      </c>
      <c r="L37" s="548">
        <f>SUM(L11:L36)</f>
        <v>0</v>
      </c>
      <c r="M37" s="548">
        <f>SUM(M11:M36)</f>
        <v>0</v>
      </c>
      <c r="N37" s="548">
        <f>SUM(N11:N36)</f>
        <v>0</v>
      </c>
      <c r="O37" s="548">
        <f>SUM(O11:O36)</f>
        <v>0</v>
      </c>
      <c r="P37" s="548">
        <f>SUM(P11:P36)</f>
        <v>0</v>
      </c>
      <c r="Q37" s="548">
        <f>SUM(Q11:Q36)</f>
        <v>110000000</v>
      </c>
      <c r="R37" s="548">
        <f>SUM(R11:R36)</f>
        <v>0</v>
      </c>
      <c r="S37" s="548">
        <f>SUM(S11:S36)</f>
        <v>5464885709</v>
      </c>
      <c r="T37" s="548">
        <f>SUM(T11:T36)</f>
        <v>6018885709</v>
      </c>
      <c r="U37" s="23" t="n"/>
      <c r="V37" s="23" t="n"/>
      <c r="W37" s="60" t="n"/>
      <c r="X37" s="60" t="n"/>
      <c r="Y37" s="60" t="n"/>
      <c r="Z37" s="60" t="n"/>
      <c r="AA37" s="23" t="n"/>
      <c r="AB37" s="23" t="n"/>
      <c r="AC37" s="23" t="n"/>
      <c r="AD37" s="23" t="n"/>
      <c r="AE37" s="23" t="n"/>
      <c r="AF37" s="23" t="n"/>
      <c r="AG37" s="23" t="n"/>
      <c r="AH37" s="100" t="n"/>
    </row>
    <row r="38" ht="15.75" customHeight="1" s="336">
      <c r="A38" s="23" t="n"/>
      <c r="B38" s="129" t="n"/>
      <c r="C38" s="129" t="n"/>
      <c r="D38" s="60" t="n"/>
      <c r="E38" s="60" t="n"/>
      <c r="F38" s="60" t="n"/>
      <c r="G38" s="60" t="n"/>
      <c r="H38" s="130" t="n"/>
      <c r="I38" s="60" t="n"/>
      <c r="J38" s="60" t="n"/>
      <c r="K38" s="60" t="n"/>
      <c r="L38" s="60" t="n"/>
      <c r="M38" s="60" t="n"/>
      <c r="N38" s="60" t="n"/>
      <c r="O38" s="60" t="n"/>
      <c r="P38" s="60" t="n"/>
      <c r="Q38" s="60" t="n"/>
      <c r="R38" s="60" t="n"/>
      <c r="S38" s="60" t="n"/>
      <c r="T38" s="60" t="n"/>
      <c r="U38" s="60" t="n"/>
      <c r="V38" s="60" t="n"/>
      <c r="W38" s="60" t="n"/>
      <c r="X38" s="60" t="n"/>
      <c r="Y38" s="60" t="n"/>
      <c r="Z38" s="60" t="n"/>
      <c r="AA38" s="23" t="n"/>
      <c r="AB38" s="23" t="n"/>
      <c r="AC38" s="23" t="n"/>
      <c r="AD38" s="23" t="n"/>
      <c r="AE38" s="23" t="n"/>
      <c r="AF38" s="23" t="n"/>
      <c r="AG38" s="23" t="n"/>
      <c r="AH38" s="100" t="n"/>
    </row>
    <row r="39" ht="15.75" customHeight="1" s="336">
      <c r="A39" s="23" t="n"/>
      <c r="B39" s="129" t="n"/>
      <c r="C39" s="129" t="n"/>
      <c r="D39" s="60" t="n"/>
      <c r="E39" s="60" t="n"/>
      <c r="F39" s="60" t="n"/>
      <c r="G39" s="60" t="n"/>
      <c r="H39" s="130" t="n"/>
      <c r="I39" s="60" t="n"/>
      <c r="J39" s="60" t="n"/>
      <c r="K39" s="60" t="n"/>
      <c r="L39" s="60" t="n"/>
      <c r="M39" s="60" t="n"/>
      <c r="N39" s="60" t="n"/>
      <c r="O39" s="60" t="n"/>
      <c r="P39" s="60" t="n"/>
      <c r="Q39" s="60" t="n"/>
      <c r="R39" s="60" t="n"/>
      <c r="S39" s="60" t="n"/>
      <c r="T39" s="60" t="n"/>
      <c r="U39" s="60" t="n"/>
      <c r="V39" s="60" t="n"/>
      <c r="W39" s="60" t="n"/>
      <c r="X39" s="60" t="n"/>
      <c r="Y39" s="60" t="n"/>
      <c r="Z39" s="60" t="n"/>
      <c r="AA39" s="23" t="n"/>
      <c r="AB39" s="23" t="n"/>
      <c r="AC39" s="23" t="n"/>
      <c r="AD39" s="23" t="n"/>
      <c r="AE39" s="23" t="n"/>
      <c r="AF39" s="23" t="n"/>
      <c r="AG39" s="23" t="n"/>
      <c r="AH39" s="100" t="n"/>
    </row>
    <row r="40" ht="15.75" customHeight="1" s="336">
      <c r="A40" s="23" t="n"/>
      <c r="B40" s="129" t="n"/>
      <c r="C40" s="129" t="n"/>
      <c r="D40" s="60" t="n"/>
      <c r="E40" s="60" t="n"/>
      <c r="F40" s="60" t="n"/>
      <c r="G40" s="60" t="n"/>
      <c r="H40" s="130" t="n"/>
      <c r="I40" s="60" t="n"/>
      <c r="J40" s="60" t="n"/>
      <c r="K40" s="60" t="n"/>
      <c r="L40" s="60" t="n"/>
      <c r="M40" s="60" t="n"/>
      <c r="N40" s="60" t="n"/>
      <c r="O40" s="60" t="n"/>
      <c r="P40" s="60" t="n"/>
      <c r="Q40" s="60" t="n"/>
      <c r="R40" s="60" t="n"/>
      <c r="S40" s="60" t="n"/>
      <c r="T40" s="60" t="n"/>
      <c r="U40" s="60" t="n"/>
      <c r="V40" s="60" t="n"/>
      <c r="W40" s="60" t="n"/>
      <c r="X40" s="60" t="n"/>
      <c r="Y40" s="60" t="n"/>
      <c r="Z40" s="60" t="n"/>
      <c r="AA40" s="23" t="n"/>
      <c r="AB40" s="23" t="n"/>
      <c r="AC40" s="23" t="n"/>
      <c r="AD40" s="23" t="n"/>
      <c r="AE40" s="23" t="n"/>
      <c r="AF40" s="23" t="n"/>
      <c r="AG40" s="23" t="n"/>
      <c r="AH40" s="100" t="n"/>
    </row>
    <row r="41" ht="15.75" customHeight="1" s="336">
      <c r="A41" s="23" t="n"/>
      <c r="B41" s="131" t="inlineStr">
        <is>
          <t>No relacionar las marcas de los equipos presupuestados.</t>
        </is>
      </c>
      <c r="C41" s="131" t="n"/>
      <c r="D41" s="132" t="n"/>
      <c r="E41" s="60" t="n"/>
      <c r="F41" s="60" t="n"/>
      <c r="G41" s="60" t="n"/>
      <c r="H41" s="130" t="n"/>
      <c r="I41" s="60" t="n"/>
      <c r="J41" s="60" t="n"/>
      <c r="K41" s="60" t="n"/>
      <c r="L41" s="60" t="n"/>
      <c r="M41" s="60" t="n"/>
      <c r="N41" s="60" t="n"/>
      <c r="O41" s="60" t="n"/>
      <c r="P41" s="60" t="n"/>
      <c r="Q41" s="60" t="n"/>
      <c r="R41" s="60" t="n"/>
      <c r="S41" s="60" t="n"/>
      <c r="T41" s="60" t="n"/>
      <c r="U41" s="60" t="n"/>
      <c r="V41" s="60" t="n"/>
      <c r="W41" s="60" t="n"/>
      <c r="X41" s="60" t="n"/>
      <c r="Y41" s="60" t="n"/>
      <c r="Z41" s="60" t="n"/>
      <c r="AA41" s="23" t="n"/>
      <c r="AB41" s="23" t="n"/>
      <c r="AC41" s="100" t="n"/>
      <c r="AD41" s="100" t="n"/>
      <c r="AE41" s="100" t="n"/>
      <c r="AF41" s="100" t="n"/>
      <c r="AG41" s="100" t="n"/>
      <c r="AH41" s="100" t="n"/>
    </row>
    <row r="42" ht="15.75" customHeight="1" s="336">
      <c r="A42" s="23" t="n"/>
      <c r="B42" s="129" t="inlineStr">
        <is>
          <t xml:space="preserve">La justificación de los equipos y software debe presentarse en relación con los objetivos del proyecto </t>
        </is>
      </c>
      <c r="C42" s="129"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23" t="n"/>
      <c r="AB42" s="23" t="n"/>
      <c r="AC42" s="100" t="n"/>
      <c r="AD42" s="100" t="n"/>
      <c r="AE42" s="100" t="n"/>
      <c r="AF42" s="100" t="n"/>
      <c r="AG42" s="100" t="n"/>
      <c r="AH42" s="100" t="n"/>
    </row>
    <row r="43" ht="15.75" customHeight="1" s="336">
      <c r="A43" s="23" t="n"/>
      <c r="B43" s="129" t="n"/>
      <c r="C43" s="129"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c r="AA43" s="23" t="n"/>
      <c r="AB43" s="23" t="n"/>
      <c r="AC43" s="100" t="n"/>
      <c r="AD43" s="100" t="n"/>
      <c r="AE43" s="100" t="n"/>
      <c r="AF43" s="100" t="n"/>
      <c r="AG43" s="100" t="n"/>
      <c r="AH43" s="100" t="n"/>
    </row>
    <row r="44" ht="15.75" customHeight="1" s="336">
      <c r="A44" s="23" t="n"/>
      <c r="B44" s="129" t="n"/>
      <c r="C44" s="129"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23" t="n"/>
      <c r="AB44" s="23" t="n"/>
      <c r="AC44" s="100" t="n"/>
      <c r="AD44" s="100" t="n"/>
      <c r="AE44" s="100" t="n"/>
      <c r="AF44" s="100" t="n"/>
      <c r="AG44" s="100" t="n"/>
      <c r="AH44" s="100" t="n"/>
    </row>
    <row r="45" ht="15.75" customHeight="1" s="336">
      <c r="A45" s="23" t="n"/>
      <c r="B45" s="549" t="inlineStr">
        <is>
          <t>ESTUDIO DE MERCADO · EQUIPOS Y SOFTWARE (TdR §12.2, nota 4: análisis de costos con dos cotizaciones por ítem)</t>
        </is>
      </c>
      <c r="C45" s="129" t="n"/>
      <c r="D45" s="55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c r="AA45" s="23" t="n"/>
      <c r="AB45" s="23" t="n"/>
      <c r="AC45" s="100" t="n"/>
      <c r="AD45" s="100" t="n"/>
      <c r="AE45" s="100" t="n"/>
      <c r="AF45" s="100" t="n"/>
      <c r="AG45" s="100" t="n"/>
      <c r="AH45" s="100" t="n"/>
    </row>
    <row r="46" ht="30" customHeight="1" s="336">
      <c r="A46" s="23" t="n"/>
      <c r="B46" s="551" t="inlineStr">
        <is>
          <t>Ítem del rubro presupuestal</t>
        </is>
      </c>
      <c r="C46" s="551" t="inlineStr">
        <is>
          <t>Descripción del ítem</t>
        </is>
      </c>
      <c r="D46" s="551" t="inlineStr">
        <is>
          <t>Cotización 1</t>
        </is>
      </c>
      <c r="E46" s="551" t="inlineStr">
        <is>
          <t>Valor unitario</t>
        </is>
      </c>
      <c r="F46" s="551" t="inlineStr">
        <is>
          <t>Cotización 2</t>
        </is>
      </c>
      <c r="G46" s="551" t="inlineStr">
        <is>
          <t>Valor unitario 2</t>
        </is>
      </c>
      <c r="H46" s="551" t="inlineStr">
        <is>
          <t>Valor cotización seleccionada</t>
        </is>
      </c>
      <c r="I46" s="551" t="inlineStr">
        <is>
          <t>Justificación</t>
        </is>
      </c>
      <c r="J46" s="60" t="n"/>
      <c r="K46" s="60" t="n"/>
      <c r="L46" s="60" t="n"/>
      <c r="M46" s="60" t="n"/>
      <c r="N46" s="60" t="n"/>
      <c r="O46" s="60" t="n"/>
      <c r="P46" s="60" t="n"/>
      <c r="Q46" s="60" t="n"/>
      <c r="R46" s="60" t="n"/>
      <c r="S46" s="60" t="n"/>
      <c r="T46" s="60" t="n"/>
      <c r="U46" s="60" t="n"/>
      <c r="V46" s="60" t="n"/>
      <c r="W46" s="60" t="n"/>
      <c r="X46" s="60" t="n"/>
      <c r="Y46" s="60" t="n"/>
      <c r="Z46" s="60" t="n"/>
      <c r="AA46" s="23" t="n"/>
      <c r="AB46" s="23" t="n"/>
      <c r="AC46" s="100" t="n"/>
      <c r="AD46" s="100" t="n"/>
      <c r="AE46" s="100" t="n"/>
      <c r="AF46" s="100" t="n"/>
      <c r="AG46" s="100" t="n"/>
      <c r="AH46" s="100" t="n"/>
    </row>
    <row r="47" ht="64" customHeight="1" s="336">
      <c r="A47" s="23" t="n"/>
      <c r="B47" s="552" t="inlineStr">
        <is>
          <t>Nodo IoT de medición de PM2,5 y PM10 con comunicación de baja potencia</t>
        </is>
      </c>
      <c r="C47" s="552" t="inlineStr">
        <is>
          <t>PM2,5 y PM10 con cabezal óptico; energía solar; LoRa y GPS; 100 operativos + 20 de reserva (Tabla 21.2) [EQ-01]</t>
        </is>
      </c>
      <c r="D47" s="552" t="inlineStr">
        <is>
          <t>SIOT</t>
        </is>
      </c>
      <c r="E47" s="553">
        <f>'Estudio de mercado'!$L$84</f>
        <v>16082850</v>
      </c>
      <c r="F47" s="552" t="inlineStr">
        <is>
          <t>Formulación Anexo 2 (línea E01)</t>
        </is>
      </c>
      <c r="G47" s="553">
        <f>'Estudio de mercado'!$L$85</f>
        <v>4500000</v>
      </c>
      <c r="H47" s="553">
        <f>'02. Equipos y Software'!$G$11</f>
        <v>16082850</v>
      </c>
      <c r="I47" s="552" t="inlineStr">
        <is>
          <t>Se selecciona SIOT: única oferta de nodo completo con GPS, comunicación LoRa y trazabilidad; el valor de formulación no es una oferta. Falta la segunda cotización.</t>
        </is>
      </c>
      <c r="J47" s="60" t="n"/>
      <c r="K47" s="60" t="n"/>
      <c r="L47" s="60" t="n"/>
      <c r="M47" s="60" t="n"/>
      <c r="N47" s="60" t="n"/>
      <c r="O47" s="60" t="n"/>
      <c r="P47" s="60" t="n"/>
      <c r="Q47" s="60" t="n"/>
      <c r="R47" s="60" t="n"/>
      <c r="S47" s="60" t="n"/>
      <c r="T47" s="60" t="n"/>
      <c r="U47" s="60" t="n"/>
      <c r="V47" s="60" t="n"/>
      <c r="W47" s="60" t="n"/>
      <c r="X47" s="60" t="n"/>
      <c r="Y47" s="60" t="n"/>
      <c r="Z47" s="60" t="n"/>
      <c r="AA47" s="23" t="n"/>
      <c r="AB47" s="23" t="n"/>
      <c r="AC47" s="100" t="n"/>
      <c r="AD47" s="100" t="n"/>
      <c r="AE47" s="100" t="n"/>
      <c r="AF47" s="100" t="n"/>
      <c r="AG47" s="100" t="n"/>
      <c r="AH47" s="100" t="n"/>
    </row>
    <row r="48" ht="64" customHeight="1" s="336">
      <c r="A48" s="23" t="n"/>
      <c r="B48" s="552" t="inlineStr">
        <is>
          <t>Cabezal óptico de partículas (repuesto y reposición)</t>
        </is>
      </c>
      <c r="C48" s="552" t="inlineStr">
        <is>
          <t>Sensor óptico de PM de reposición con calibración por humedad [EQ-02]</t>
        </is>
      </c>
      <c r="D48" s="552" t="inlineStr">
        <is>
          <t>Catálogo de distribuidor: Digi-Key — Sensirion SPS30, 1 unidad (USD 39,32)</t>
        </is>
      </c>
      <c r="E48" s="553">
        <f>'Estudio de mercado'!$L$6</f>
        <v>187163</v>
      </c>
      <c r="F48" s="552" t="inlineStr">
        <is>
          <t>Catálogo de distribuidor: Digi-Key — Sensirion SPS30, 100 unidades (USD 34,923 por unidad)</t>
        </is>
      </c>
      <c r="G48" s="553">
        <f>'Estudio de mercado'!$L$7</f>
        <v>166233</v>
      </c>
      <c r="H48" s="553">
        <f>'02. Equipos y Software'!$G$12</f>
        <v>1200000</v>
      </c>
      <c r="I48" s="552" t="inlineStr">
        <is>
          <t>Se toma la mediana de las referencias de mercado. Soporte: hoja «Estudio de mercado», clave cabezal_pm.</t>
        </is>
      </c>
      <c r="J48" s="60" t="n"/>
      <c r="K48" s="60" t="n"/>
      <c r="L48" s="60" t="n"/>
      <c r="M48" s="60" t="n"/>
      <c r="N48" s="60" t="n"/>
      <c r="O48" s="60" t="n"/>
      <c r="P48" s="60" t="n"/>
      <c r="Q48" s="60" t="n"/>
      <c r="R48" s="60" t="n"/>
      <c r="S48" s="60" t="n"/>
      <c r="T48" s="60" t="n"/>
      <c r="U48" s="60" t="n"/>
      <c r="V48" s="60" t="n"/>
      <c r="W48" s="60" t="n"/>
      <c r="X48" s="60" t="n"/>
      <c r="Y48" s="60" t="n"/>
      <c r="Z48" s="60" t="n"/>
      <c r="AA48" s="23" t="n"/>
      <c r="AB48" s="23" t="n"/>
      <c r="AC48" s="100" t="n"/>
      <c r="AD48" s="100" t="n"/>
      <c r="AE48" s="100" t="n"/>
      <c r="AF48" s="100" t="n"/>
      <c r="AG48" s="100" t="n"/>
      <c r="AH48" s="100" t="n"/>
    </row>
    <row r="49" ht="64" customHeight="1" s="336">
      <c r="A49" s="23" t="n"/>
      <c r="B49" s="552" t="inlineStr">
        <is>
          <t>Conjunto de monitores de referencia de PM2,5 y PM10 (gravimétrico, beta y óptico)</t>
        </is>
      </c>
      <c r="C49" s="552" t="inlineStr">
        <is>
          <t>Muestreador gravimétrico, monitor beta continuo y monitor óptico de referencia para colocalizar los nodos en Manizales y Calarcá [EQ-03]</t>
        </is>
      </c>
      <c r="D49" s="552" t="inlineStr">
        <is>
          <t>Inteccon</t>
        </is>
      </c>
      <c r="E49" s="553">
        <f>'Estudio de mercado'!$L$88</f>
        <v>772909266</v>
      </c>
      <c r="F49" s="552" t="inlineStr">
        <is>
          <t>EPA y South Coast AQMD</t>
        </is>
      </c>
      <c r="G49" s="553">
        <f>'Estudio de mercado'!$L$89</f>
        <v>282058560</v>
      </c>
      <c r="H49" s="553">
        <f>'02. Equipos y Software'!$G$13</f>
        <v>772909266</v>
      </c>
      <c r="I49" s="552" t="inlineStr">
        <is>
          <t>Se selecciona Inteccon: oferta formal de distribuidor nacional que incluye nacionalización y soporte; las referencias públicas son precios de EE. UU. sin importación. Falta una segunda cotización nacional.</t>
        </is>
      </c>
      <c r="J49" s="60" t="n"/>
      <c r="K49" s="60" t="n"/>
      <c r="L49" s="60" t="n"/>
      <c r="M49" s="60" t="n"/>
      <c r="N49" s="60" t="n"/>
      <c r="O49" s="60" t="n"/>
      <c r="P49" s="60" t="n"/>
      <c r="Q49" s="60" t="n"/>
      <c r="R49" s="60" t="n"/>
      <c r="S49" s="60" t="n"/>
      <c r="T49" s="60" t="n"/>
      <c r="U49" s="60" t="n"/>
      <c r="V49" s="60" t="n"/>
      <c r="W49" s="60" t="n"/>
      <c r="X49" s="60" t="n"/>
      <c r="Y49" s="60" t="n"/>
      <c r="Z49" s="60" t="n"/>
      <c r="AA49" s="23" t="n"/>
      <c r="AB49" s="23" t="n"/>
      <c r="AC49" s="100" t="n"/>
      <c r="AD49" s="100" t="n"/>
      <c r="AE49" s="100" t="n"/>
      <c r="AF49" s="100" t="n"/>
      <c r="AG49" s="100" t="n"/>
      <c r="AH49" s="100" t="n"/>
    </row>
    <row r="50" ht="64" customHeight="1" s="336">
      <c r="A50" s="23" t="n"/>
      <c r="B50" s="552" t="inlineStr">
        <is>
          <t>Gateway LoRaWAN con energía solar y respaldo</t>
        </is>
      </c>
      <c r="C50" s="552" t="inlineStr">
        <is>
          <t>Pasarela de datos con panel solar, batería y enlace celular/LPWAN [EQ-04]</t>
        </is>
      </c>
      <c r="D50" s="552" t="inlineStr">
        <is>
          <t>SIOT</t>
        </is>
      </c>
      <c r="E50" s="553">
        <f>'Estudio de mercado'!$L$86</f>
        <v>4952304</v>
      </c>
      <c r="F50" s="552" t="inlineStr">
        <is>
          <t>Formulación Anexo 2 (línea E04)</t>
        </is>
      </c>
      <c r="G50" s="553">
        <f>'Estudio de mercado'!$L$87</f>
        <v>28000000</v>
      </c>
      <c r="H50" s="553">
        <f>'02. Equipos y Software'!$G$14</f>
        <v>4952304</v>
      </c>
      <c r="I50" s="552" t="inlineStr">
        <is>
          <t>Se selecciona SIOT, el menor valor y única oferta; falta la segunda cotización.</t>
        </is>
      </c>
      <c r="J50" s="60" t="n"/>
      <c r="K50" s="60" t="n"/>
      <c r="L50" s="60" t="n"/>
      <c r="M50" s="60" t="n"/>
      <c r="N50" s="60" t="n"/>
      <c r="O50" s="60" t="n"/>
      <c r="P50" s="60" t="n"/>
      <c r="Q50" s="60" t="n"/>
      <c r="R50" s="60" t="n"/>
      <c r="S50" s="60" t="n"/>
      <c r="T50" s="60" t="n"/>
      <c r="U50" s="60" t="n"/>
      <c r="V50" s="60" t="n"/>
      <c r="W50" s="60" t="n"/>
      <c r="X50" s="60" t="n"/>
      <c r="Y50" s="60" t="n"/>
      <c r="Z50" s="60" t="n"/>
      <c r="AA50" s="23" t="n"/>
      <c r="AB50" s="23" t="n"/>
      <c r="AC50" s="100" t="n"/>
      <c r="AD50" s="100" t="n"/>
      <c r="AE50" s="100" t="n"/>
      <c r="AF50" s="100" t="n"/>
      <c r="AG50" s="100" t="n"/>
      <c r="AH50" s="100" t="n"/>
    </row>
    <row r="51" ht="96" customHeight="1" s="336">
      <c r="A51" s="23" t="n"/>
      <c r="B51" s="552" t="inlineStr">
        <is>
          <t>Kit de energía solar y batería para nodos</t>
        </is>
      </c>
      <c r="C51" s="552" t="inlineStr">
        <is>
          <t>Panel y batería con autonomía de 14 días sin sol [EQ-05]</t>
        </is>
      </c>
      <c r="D51" s="552" t="inlineStr">
        <is>
          <t>Formulación: Formulación Anexo 2, línea E05</t>
        </is>
      </c>
      <c r="E51" s="553">
        <f>'Estudio de mercado'!$L$41</f>
        <v>650000</v>
      </c>
      <c r="F51" s="554" t="inlineStr">
        <is>
          <t>[○ Cotización 2 pendiente]: Pendiente de cotización comparable; el dimensionamiento no acredita una segunda oferta.</t>
        </is>
      </c>
      <c r="G51" s="553" t="n"/>
      <c r="H51" s="553">
        <f>'02. Equipos y Software'!$G$15</f>
        <v>650000</v>
      </c>
      <c r="I51" s="552" t="inlineStr">
        <is>
          <t>Valor de dimensionamiento del proyecto sin oferta de proveedor; las cotizaciones 1 y 2 se reúnen antes de radicar (TdR §12.2, nota 4). Soporte del cálculo en la hoja «Estudio de mercado», clave p_E05. Sin soporte económico específico en el expediente. Falta: No diligenciar proveedor ni precio de cotización 2 con el valor presupuestado.</t>
        </is>
      </c>
      <c r="J51" s="60" t="n"/>
      <c r="K51" s="60" t="n"/>
      <c r="L51" s="60" t="n"/>
      <c r="M51" s="60" t="n"/>
      <c r="N51" s="60" t="n"/>
      <c r="O51" s="60" t="n"/>
      <c r="P51" s="60" t="n"/>
      <c r="Q51" s="60" t="n"/>
      <c r="R51" s="60" t="n"/>
      <c r="S51" s="60" t="n"/>
      <c r="T51" s="60" t="n"/>
      <c r="U51" s="60" t="n"/>
      <c r="V51" s="60" t="n"/>
      <c r="W51" s="60" t="n"/>
      <c r="X51" s="60" t="n"/>
      <c r="Y51" s="60" t="n"/>
      <c r="Z51" s="60" t="n"/>
      <c r="AA51" s="23" t="n"/>
      <c r="AB51" s="23" t="n"/>
      <c r="AC51" s="100" t="n"/>
      <c r="AD51" s="100" t="n"/>
      <c r="AE51" s="100" t="n"/>
      <c r="AF51" s="100" t="n"/>
      <c r="AG51" s="100" t="n"/>
      <c r="AH51" s="100" t="n"/>
    </row>
    <row r="52" ht="64" customHeight="1" s="336">
      <c r="A52" s="23" t="n"/>
      <c r="B52" s="552" t="inlineStr">
        <is>
          <t>Terminal de internet satelital de respaldo</t>
        </is>
      </c>
      <c r="C52" s="552" t="inlineStr">
        <is>
          <t>Enlace satelital de respaldo para gateways sin cobertura celular (se asume terminal de órbita baja) [EQ-06]</t>
        </is>
      </c>
      <c r="D52" s="552" t="inlineStr">
        <is>
          <t>Prensa especializada: Enter.co — Starlink Mini en Colombia (límite inferior $720.000)</t>
        </is>
      </c>
      <c r="E52" s="553">
        <f>'Estudio de mercado'!$L$9</f>
        <v>720000</v>
      </c>
      <c r="F52" s="552" t="inlineStr">
        <is>
          <t>Prensa especializada: Enter.co — Starlink Mini en Colombia (límite superior $800.000)</t>
        </is>
      </c>
      <c r="G52" s="553">
        <f>'Estudio de mercado'!$L$10</f>
        <v>800000</v>
      </c>
      <c r="H52" s="553">
        <f>'02. Equipos y Software'!$G$16</f>
        <v>3500000</v>
      </c>
      <c r="I52" s="552" t="inlineStr">
        <is>
          <t>Se toma la mediana de las referencias de mercado. Soporte: hoja «Estudio de mercado», clave modulo_satelital.</t>
        </is>
      </c>
      <c r="J52" s="60" t="n"/>
      <c r="K52" s="60" t="n"/>
      <c r="L52" s="60" t="n"/>
      <c r="M52" s="60" t="n"/>
      <c r="N52" s="60" t="n"/>
      <c r="O52" s="60" t="n"/>
      <c r="P52" s="60" t="n"/>
      <c r="Q52" s="60" t="n"/>
      <c r="R52" s="60" t="n"/>
      <c r="S52" s="60" t="n"/>
      <c r="T52" s="60" t="n"/>
      <c r="U52" s="60" t="n"/>
      <c r="V52" s="60" t="n"/>
      <c r="W52" s="60" t="n"/>
      <c r="X52" s="60" t="n"/>
      <c r="Y52" s="60" t="n"/>
      <c r="Z52" s="60" t="n"/>
      <c r="AA52" s="23" t="n"/>
      <c r="AB52" s="23" t="n"/>
      <c r="AC52" s="100" t="n"/>
      <c r="AD52" s="100" t="n"/>
      <c r="AE52" s="100" t="n"/>
      <c r="AF52" s="100" t="n"/>
      <c r="AG52" s="100" t="n"/>
      <c r="AH52" s="100" t="n"/>
    </row>
    <row r="53" ht="96" customHeight="1" s="336">
      <c r="A53" s="23" t="n"/>
      <c r="B53" s="552" t="inlineStr">
        <is>
          <t>Banco de calibración de partículas: impactador eléctrico y generadores de aerosol</t>
        </is>
      </c>
      <c r="C53" s="552" t="inlineStr">
        <is>
          <t>Impactador eléctrico de baja presión y tres generadores de aerosol para caracterizar los sensores en laboratorio [EQ-07]</t>
        </is>
      </c>
      <c r="D53" s="552" t="inlineStr">
        <is>
          <t>Gesoltec</t>
        </is>
      </c>
      <c r="E53" s="553">
        <f>'Estudio de mercado'!$L$90</f>
        <v>1219650407</v>
      </c>
      <c r="F53" s="517" t="inlineStr">
        <is>
          <t>Referencia documentada, no es segunda oferta: Gesoltec, oferta 0151-2026: COP 1.219.650.407, IVA incluido. Corresponde a cotización 1 y al subpaquete, no a una segunda oferta.</t>
        </is>
      </c>
      <c r="G53" s="553" t="n"/>
      <c r="H53" s="553">
        <f>'02. Equipos y Software'!$G$17</f>
        <v>1219650407</v>
      </c>
      <c r="I53" s="552" t="inlineStr">
        <is>
          <t>Única oferta del subpaquete; falta la segunda cotización. Soporte en Expediente_estudio_mercado_2026-10-29/03_Soportes/Comerciales/Gesoltec_0151-2026.pdf | 03_Soportes/Comerciales/Gesoltec_Remision_comercial_20261028.txt (C03: Oferta y condiciones | C03-C: Documento completo). Falta: Conservar en D53/E53; F53/G53 siguen pendientes. No cubre cámara ni integración integral.</t>
        </is>
      </c>
      <c r="J53" s="60" t="n"/>
      <c r="K53" s="60" t="n"/>
      <c r="L53" s="60" t="n"/>
      <c r="M53" s="60" t="n"/>
      <c r="N53" s="60" t="n"/>
      <c r="O53" s="60" t="n"/>
      <c r="P53" s="60" t="n"/>
      <c r="Q53" s="60" t="n"/>
      <c r="R53" s="60" t="n"/>
      <c r="S53" s="60" t="n"/>
      <c r="T53" s="60" t="n"/>
      <c r="U53" s="60" t="n"/>
      <c r="V53" s="60" t="n"/>
      <c r="W53" s="60" t="n"/>
      <c r="X53" s="60" t="n"/>
      <c r="Y53" s="60" t="n"/>
      <c r="Z53" s="60" t="n"/>
      <c r="AA53" s="23" t="n"/>
      <c r="AB53" s="23" t="n"/>
      <c r="AC53" s="100" t="n"/>
      <c r="AD53" s="100" t="n"/>
      <c r="AE53" s="100" t="n"/>
      <c r="AF53" s="100" t="n"/>
      <c r="AG53" s="100" t="n"/>
      <c r="AH53" s="100" t="n"/>
    </row>
    <row r="54" ht="96" customHeight="1" s="336">
      <c r="A54" s="23" t="n"/>
      <c r="B54" s="552" t="inlineStr">
        <is>
          <t>Estación de trabajo para entrenamiento de modelos</t>
        </is>
      </c>
      <c r="C54" s="552" t="inlineStr">
        <is>
          <t>Procesamiento con GPU para entrenar y validar el modelo de corrección [EQ-08]</t>
        </is>
      </c>
      <c r="D54" s="552" t="inlineStr">
        <is>
          <t>Formulación: Formulación Anexo 2, línea E08</t>
        </is>
      </c>
      <c r="E54" s="553">
        <f>'Estudio de mercado'!$L$42</f>
        <v>25000000</v>
      </c>
      <c r="F54" s="554" t="inlineStr">
        <is>
          <t>[○ Cotización 2 pendiente]: Pendiente de cotización comparable; el dimensionamiento no acredita una segunda oferta.</t>
        </is>
      </c>
      <c r="G54" s="553" t="n"/>
      <c r="H54" s="553">
        <f>'02. Equipos y Software'!$G$18</f>
        <v>25000000</v>
      </c>
      <c r="I54" s="552" t="inlineStr">
        <is>
          <t>Valor de dimensionamiento del proyecto sin oferta de proveedor; las cotizaciones 1 y 2 se reúnen antes de radicar (TdR §12.2, nota 4). Soporte del cálculo en la hoja «Estudio de mercado», clave p_E08. Sin soporte económico específico en el expediente. Falta: No diligenciar proveedor ni precio de cotización 2 con el valor presupuestado.</t>
        </is>
      </c>
      <c r="J54" s="60" t="n"/>
      <c r="K54" s="60" t="n"/>
      <c r="L54" s="60" t="n"/>
      <c r="M54" s="60" t="n"/>
      <c r="N54" s="60" t="n"/>
      <c r="O54" s="60" t="n"/>
      <c r="P54" s="60" t="n"/>
      <c r="Q54" s="60" t="n"/>
      <c r="R54" s="60" t="n"/>
      <c r="S54" s="60" t="n"/>
      <c r="T54" s="60" t="n"/>
      <c r="U54" s="60" t="n"/>
      <c r="V54" s="60" t="n"/>
      <c r="W54" s="60" t="n"/>
      <c r="X54" s="60" t="n"/>
      <c r="Y54" s="60" t="n"/>
      <c r="Z54" s="60" t="n"/>
      <c r="AA54" s="23" t="n"/>
      <c r="AB54" s="23" t="n"/>
      <c r="AC54" s="100" t="n"/>
      <c r="AD54" s="100" t="n"/>
      <c r="AE54" s="100" t="n"/>
      <c r="AF54" s="100" t="n"/>
      <c r="AG54" s="100" t="n"/>
      <c r="AH54" s="100" t="n"/>
    </row>
    <row r="55" ht="96" customHeight="1" s="336">
      <c r="A55" s="23" t="n"/>
      <c r="B55" s="552" t="inlineStr">
        <is>
          <t>Equipos de campo e instrumentación (lote)</t>
        </is>
      </c>
      <c r="C55" s="552" t="inlineStr">
        <is>
          <t>Instrumentación para instalar, inspeccionar y colocalizar en los sitios del piloto [EQ-09]</t>
        </is>
      </c>
      <c r="D55" s="552" t="inlineStr">
        <is>
          <t>Formulación: Formulación Anexo 2, línea E09</t>
        </is>
      </c>
      <c r="E55" s="553">
        <f>'Estudio de mercado'!$L$43</f>
        <v>30000000</v>
      </c>
      <c r="F55" s="554" t="inlineStr">
        <is>
          <t>[○ Cotización 2 pendiente]: Pendiente de cotización comparable; el dimensionamiento no acredita una segunda oferta.</t>
        </is>
      </c>
      <c r="G55" s="553" t="n"/>
      <c r="H55" s="553">
        <f>'02. Equipos y Software'!$G$19</f>
        <v>30000000</v>
      </c>
      <c r="I55" s="552" t="inlineStr">
        <is>
          <t>Valor de dimensionamiento del proyecto sin oferta de proveedor; las cotizaciones 1 y 2 se reúnen antes de radicar (TdR §12.2, nota 4). Soporte del cálculo en la hoja «Estudio de mercado», clave p_E09. Sin soporte económico específico en el expediente. Falta: No diligenciar proveedor ni precio de cotización 2 con el valor presupuestado.</t>
        </is>
      </c>
      <c r="J55" s="60" t="n"/>
      <c r="K55" s="60" t="n"/>
      <c r="L55" s="60" t="n"/>
      <c r="M55" s="60" t="n"/>
      <c r="N55" s="60" t="n"/>
      <c r="O55" s="60" t="n"/>
      <c r="P55" s="60" t="n"/>
      <c r="Q55" s="60" t="n"/>
      <c r="R55" s="60" t="n"/>
      <c r="S55" s="60" t="n"/>
      <c r="T55" s="60" t="n"/>
      <c r="U55" s="60" t="n"/>
      <c r="V55" s="60" t="n"/>
      <c r="W55" s="60" t="n"/>
      <c r="X55" s="60" t="n"/>
      <c r="Y55" s="60" t="n"/>
      <c r="Z55" s="60" t="n"/>
      <c r="AA55" s="23" t="n"/>
      <c r="AB55" s="23" t="n"/>
      <c r="AC55" s="100" t="n"/>
      <c r="AD55" s="100" t="n"/>
      <c r="AE55" s="100" t="n"/>
      <c r="AF55" s="100" t="n"/>
      <c r="AG55" s="100" t="n"/>
      <c r="AH55" s="100" t="n"/>
    </row>
    <row r="56" ht="96" customHeight="1" s="336">
      <c r="A56" s="23" t="n"/>
      <c r="B56" s="552" t="inlineStr">
        <is>
          <t>Instancias en la nube reservadas (24 meses)</t>
        </is>
      </c>
      <c r="C56" s="552" t="inlineStr">
        <is>
          <t>Cómputo y almacenamiento reservados durante el proyecto; servicio recurrente solo durante la ejecución [EQ-10]</t>
        </is>
      </c>
      <c r="D56" s="552" t="inlineStr">
        <is>
          <t>Formulación: Formulación Anexo 2, línea E10</t>
        </is>
      </c>
      <c r="E56" s="553">
        <f>'Estudio de mercado'!$L$44</f>
        <v>180000000</v>
      </c>
      <c r="F56" s="554" t="inlineStr">
        <is>
          <t>[○ Cotización 2 pendiente]: Pendiente de cotización comparable; el dimensionamiento no acredita una segunda oferta.</t>
        </is>
      </c>
      <c r="G56" s="553" t="n"/>
      <c r="H56" s="553">
        <f>'02. Equipos y Software'!$G$20</f>
        <v>180000000</v>
      </c>
      <c r="I56" s="552" t="inlineStr">
        <is>
          <t>Valor de dimensionamiento del proyecto sin oferta de proveedor; las cotizaciones 1 y 2 se reúnen antes de radicar (TdR §12.2, nota 4). Soporte del cálculo en la hoja «Estudio de mercado», clave p_E10. Sin soporte económico específico en el expediente. Falta: No diligenciar proveedor ni precio de cotización 2 con el valor presupuestado.</t>
        </is>
      </c>
      <c r="J56" s="60" t="n"/>
      <c r="K56" s="60" t="n"/>
      <c r="L56" s="60" t="n"/>
      <c r="M56" s="60" t="n"/>
      <c r="N56" s="60" t="n"/>
      <c r="O56" s="60" t="n"/>
      <c r="P56" s="60" t="n"/>
      <c r="Q56" s="60" t="n"/>
      <c r="R56" s="60" t="n"/>
      <c r="S56" s="60" t="n"/>
      <c r="T56" s="60" t="n"/>
      <c r="U56" s="60" t="n"/>
      <c r="V56" s="60" t="n"/>
      <c r="W56" s="60" t="n"/>
      <c r="X56" s="60" t="n"/>
      <c r="Y56" s="60" t="n"/>
      <c r="Z56" s="60" t="n"/>
      <c r="AA56" s="23" t="n"/>
      <c r="AB56" s="23" t="n"/>
      <c r="AC56" s="100" t="n"/>
      <c r="AD56" s="100" t="n"/>
      <c r="AE56" s="100" t="n"/>
      <c r="AF56" s="100" t="n"/>
      <c r="AG56" s="100" t="n"/>
      <c r="AH56" s="100" t="n"/>
    </row>
    <row r="57" ht="96" customHeight="1" s="336">
      <c r="A57" s="23" t="n"/>
      <c r="B57" s="552" t="inlineStr">
        <is>
          <t>Software de analítica y repositorios</t>
        </is>
      </c>
      <c r="C57" s="552" t="inlineStr">
        <is>
          <t>Licencias de derecho de uso, con plazo; no implican propiedad intelectual [EQ-11]</t>
        </is>
      </c>
      <c r="D57" s="552" t="inlineStr">
        <is>
          <t>Formulación: Formulación Anexo 2, línea E11</t>
        </is>
      </c>
      <c r="E57" s="553">
        <f>'Estudio de mercado'!$L$45</f>
        <v>45000000</v>
      </c>
      <c r="F57" s="554" t="inlineStr">
        <is>
          <t>[○ Cotización 2 pendiente]: Pendiente de cotización comparable; el dimensionamiento no acredita una segunda oferta.</t>
        </is>
      </c>
      <c r="G57" s="553" t="n"/>
      <c r="H57" s="553">
        <f>'02. Equipos y Software'!$G$21</f>
        <v>45000000</v>
      </c>
      <c r="I57" s="552" t="inlineStr">
        <is>
          <t>Valor de dimensionamiento del proyecto sin oferta de proveedor; las cotizaciones 1 y 2 se reúnen antes de radicar (TdR §12.2, nota 4). Soporte del cálculo en la hoja «Estudio de mercado», clave p_E11. Sin soporte económico específico en el expediente. Falta: No diligenciar proveedor ni precio de cotización 2 con el valor presupuestado.</t>
        </is>
      </c>
      <c r="J57" s="60" t="n"/>
      <c r="K57" s="60" t="n"/>
      <c r="L57" s="60" t="n"/>
      <c r="M57" s="60" t="n"/>
      <c r="N57" s="60" t="n"/>
      <c r="O57" s="60" t="n"/>
      <c r="P57" s="60" t="n"/>
      <c r="Q57" s="60" t="n"/>
      <c r="R57" s="60" t="n"/>
      <c r="S57" s="60" t="n"/>
      <c r="T57" s="60" t="n"/>
      <c r="U57" s="60" t="n"/>
      <c r="V57" s="60" t="n"/>
      <c r="W57" s="60" t="n"/>
      <c r="X57" s="60" t="n"/>
      <c r="Y57" s="60" t="n"/>
      <c r="Z57" s="60" t="n"/>
      <c r="AA57" s="100" t="n"/>
      <c r="AB57" s="100" t="n"/>
      <c r="AC57" s="100" t="n"/>
      <c r="AD57" s="100" t="n"/>
      <c r="AE57" s="100" t="n"/>
      <c r="AF57" s="100" t="n"/>
      <c r="AG57" s="100" t="n"/>
      <c r="AH57" s="100" t="n"/>
    </row>
    <row r="58" ht="96" customHeight="1" s="336">
      <c r="A58" s="23" t="n"/>
      <c r="B58" s="552" t="inlineStr">
        <is>
          <t>Servidor de cálculo de alto rendimiento y almacenamiento del laboratorio de modelación</t>
        </is>
      </c>
      <c r="C58" s="552" t="inlineStr">
        <is>
          <t>Servidor para simulaciones de dispersión y entrenamiento del gemelo predictivo; almacenamiento de las campañas [EQ-17]</t>
        </is>
      </c>
      <c r="D58" s="552" t="inlineStr">
        <is>
          <t>Formulación: Formulación Anexo 2, línea E13</t>
        </is>
      </c>
      <c r="E58" s="553">
        <f>'Estudio de mercado'!$L$66</f>
        <v>160000000</v>
      </c>
      <c r="F58" s="554" t="inlineStr">
        <is>
          <t>[○ Cotización 2 pendiente]: Pendiente de cotización comparable; el dimensionamiento no acredita una segunda oferta.</t>
        </is>
      </c>
      <c r="G58" s="553" t="n"/>
      <c r="H58" s="553">
        <f>'02. Equipos y Software'!$G$22</f>
        <v>160000000</v>
      </c>
      <c r="I58" s="552" t="inlineStr">
        <is>
          <t>Valor de dimensionamiento del proyecto sin oferta de proveedor; las cotizaciones 1 y 2 se reúnen antes de radicar (TdR §12.2, nota 4). Soporte del cálculo en la hoja «Estudio de mercado», clave p_E13. Sin soporte económico específico en el expediente. Falta: No diligenciar proveedor ni precio de cotización 2 con el valor presupuestado.</t>
        </is>
      </c>
      <c r="J58" s="60" t="n"/>
      <c r="K58" s="60" t="n"/>
      <c r="L58" s="60" t="n"/>
      <c r="M58" s="60" t="n"/>
      <c r="N58" s="60" t="n"/>
      <c r="O58" s="60" t="n"/>
      <c r="P58" s="60" t="n"/>
      <c r="Q58" s="60" t="n"/>
      <c r="R58" s="60" t="n"/>
      <c r="S58" s="60" t="n"/>
      <c r="T58" s="60" t="n"/>
      <c r="U58" s="60" t="n"/>
      <c r="V58" s="60" t="n"/>
      <c r="W58" s="60" t="n"/>
      <c r="X58" s="60" t="n"/>
      <c r="Y58" s="60" t="n"/>
      <c r="Z58" s="60" t="n"/>
      <c r="AA58" s="100" t="n"/>
      <c r="AB58" s="100" t="n"/>
      <c r="AC58" s="100" t="n"/>
      <c r="AD58" s="100" t="n"/>
      <c r="AE58" s="100" t="n"/>
      <c r="AF58" s="100" t="n"/>
      <c r="AG58" s="100" t="n"/>
      <c r="AH58" s="100" t="n"/>
    </row>
    <row r="59" ht="96" customHeight="1" s="336">
      <c r="A59" s="23" t="n"/>
      <c r="B59" s="552" t="inlineStr">
        <is>
          <t>Estaciones meteorológicas automáticas con anemómetro sónico, pluviómetro y radiómetro</t>
        </is>
      </c>
      <c r="C59" s="552" t="inlineStr">
        <is>
          <t>Viento, lluvia y radiación en sitios de campaña; 2 municipales, 1 de laboratorio y 1 móvil [EQ-18]</t>
        </is>
      </c>
      <c r="D59" s="552" t="inlineStr">
        <is>
          <t>Formulación: Formulación Anexo 2, línea E14</t>
        </is>
      </c>
      <c r="E59" s="553">
        <f>'Estudio de mercado'!$L$67</f>
        <v>32000000</v>
      </c>
      <c r="F59" s="554" t="inlineStr">
        <is>
          <t>[○ Cotización 2 pendiente]: Pendiente de cotización comparable; el dimensionamiento no acredita una segunda oferta.</t>
        </is>
      </c>
      <c r="G59" s="553" t="n"/>
      <c r="H59" s="553">
        <f>'02. Equipos y Software'!$G$23</f>
        <v>32000000</v>
      </c>
      <c r="I59" s="552" t="inlineStr">
        <is>
          <t>Valor de dimensionamiento del proyecto sin oferta de proveedor; las cotizaciones 1 y 2 se reúnen antes de radicar (TdR §12.2, nota 4). Soporte del cálculo en la hoja «Estudio de mercado», clave p_E14. Sin soporte económico específico en el expediente. Falta: No diligenciar proveedor ni precio de cotización 2 con el valor presupuestado.</t>
        </is>
      </c>
      <c r="J59" s="60" t="n"/>
      <c r="K59" s="60" t="n"/>
      <c r="L59" s="60" t="n"/>
      <c r="M59" s="60" t="n"/>
      <c r="N59" s="60" t="n"/>
      <c r="O59" s="60" t="n"/>
      <c r="P59" s="60" t="n"/>
      <c r="Q59" s="60" t="n"/>
      <c r="R59" s="60" t="n"/>
      <c r="S59" s="60" t="n"/>
      <c r="T59" s="60" t="n"/>
      <c r="U59" s="60" t="n"/>
      <c r="V59" s="60" t="n"/>
      <c r="W59" s="60" t="n"/>
      <c r="X59" s="60" t="n"/>
      <c r="Y59" s="60" t="n"/>
      <c r="Z59" s="60" t="n"/>
      <c r="AA59" s="100" t="n"/>
      <c r="AB59" s="100" t="n"/>
      <c r="AC59" s="100" t="n"/>
      <c r="AD59" s="100" t="n"/>
      <c r="AE59" s="100" t="n"/>
      <c r="AF59" s="100" t="n"/>
      <c r="AG59" s="100" t="n"/>
      <c r="AH59" s="100" t="n"/>
    </row>
    <row r="60" ht="96" customHeight="1" s="336">
      <c r="A60" s="23" t="n"/>
      <c r="B60" s="552" t="inlineStr">
        <is>
          <t>Dron con sensor LiDAR, cámara fotogramétrica y receptor GNSS RTK</t>
        </is>
      </c>
      <c r="C60" s="552" t="inlineStr">
        <is>
          <t>Sistema aéreo no tripulado para geometría de la edificación y del entorno; se conserva solo la geometría [EQ-19]</t>
        </is>
      </c>
      <c r="D60" s="552" t="inlineStr">
        <is>
          <t>Formulación: Formulación Anexo 2, línea E15</t>
        </is>
      </c>
      <c r="E60" s="553">
        <f>'Estudio de mercado'!$L$68</f>
        <v>105000000</v>
      </c>
      <c r="F60" s="554" t="inlineStr">
        <is>
          <t>[○ Cotización 2 pendiente]: Pendiente de cotización comparable; el dimensionamiento no acredita una segunda oferta.</t>
        </is>
      </c>
      <c r="G60" s="553" t="n"/>
      <c r="H60" s="553">
        <f>'02. Equipos y Software'!$G$24</f>
        <v>105000000</v>
      </c>
      <c r="I60" s="552" t="inlineStr">
        <is>
          <t>Valor de dimensionamiento del proyecto sin oferta de proveedor; las cotizaciones 1 y 2 se reúnen antes de radicar (TdR §12.2, nota 4). Soporte del cálculo en la hoja «Estudio de mercado», clave p_E15. Sin soporte económico específico en el expediente. Falta: No diligenciar proveedor ni precio de cotización 2 con el valor presupuestado.</t>
        </is>
      </c>
      <c r="J60" s="60" t="n"/>
      <c r="K60" s="60" t="n"/>
      <c r="L60" s="60" t="n"/>
      <c r="M60" s="60" t="n"/>
      <c r="N60" s="60" t="n"/>
      <c r="O60" s="60" t="n"/>
      <c r="P60" s="60" t="n"/>
      <c r="Q60" s="60" t="n"/>
      <c r="R60" s="60" t="n"/>
      <c r="S60" s="60" t="n"/>
      <c r="T60" s="60" t="n"/>
      <c r="U60" s="60" t="n"/>
      <c r="V60" s="60" t="n"/>
      <c r="W60" s="60" t="n"/>
      <c r="X60" s="60" t="n"/>
      <c r="Y60" s="60" t="n"/>
      <c r="Z60" s="60" t="n"/>
      <c r="AA60" s="100" t="n"/>
      <c r="AB60" s="100" t="n"/>
      <c r="AC60" s="100" t="n"/>
      <c r="AD60" s="100" t="n"/>
      <c r="AE60" s="100" t="n"/>
      <c r="AF60" s="100" t="n"/>
      <c r="AG60" s="100" t="n"/>
      <c r="AH60" s="100" t="n"/>
    </row>
    <row r="61" ht="96" customHeight="1" s="336">
      <c r="A61" s="23" t="n"/>
      <c r="B61" s="552" t="inlineStr">
        <is>
          <t>Monitores portátiles de material particulado de referencia equivalente para campañas de demolición</t>
        </is>
      </c>
      <c r="C61" s="552" t="inlineStr">
        <is>
          <t>Monitores portátiles con trazabilidad verificada por el actor del SNCTI [EQ-20]</t>
        </is>
      </c>
      <c r="D61" s="552" t="inlineStr">
        <is>
          <t>Formulación: Formulación Anexo 2, línea E16</t>
        </is>
      </c>
      <c r="E61" s="553">
        <f>'Estudio de mercado'!$L$69</f>
        <v>72000000</v>
      </c>
      <c r="F61" s="554" t="inlineStr">
        <is>
          <t>[○ Cotización 2 pendiente]: Pendiente de cotización comparable; el dimensionamiento no acredita una segunda oferta.</t>
        </is>
      </c>
      <c r="G61" s="553" t="n"/>
      <c r="H61" s="553">
        <f>'02. Equipos y Software'!$G$25</f>
        <v>72000000</v>
      </c>
      <c r="I61" s="552" t="inlineStr">
        <is>
          <t>Valor de dimensionamiento del proyecto sin oferta de proveedor; las cotizaciones 1 y 2 se reúnen antes de radicar (TdR §12.2, nota 4). Soporte del cálculo en la hoja «Estudio de mercado», clave p_E16. Sin soporte económico específico en el expediente. Falta: No diligenciar proveedor ni precio de cotización 2 con el valor presupuestado.</t>
        </is>
      </c>
      <c r="J61" s="60" t="n"/>
      <c r="K61" s="60" t="n"/>
      <c r="L61" s="60" t="n"/>
      <c r="M61" s="60" t="n"/>
      <c r="N61" s="60" t="n"/>
      <c r="O61" s="60" t="n"/>
      <c r="P61" s="60" t="n"/>
      <c r="Q61" s="60" t="n"/>
      <c r="R61" s="60" t="n"/>
      <c r="S61" s="60" t="n"/>
      <c r="T61" s="60" t="n"/>
      <c r="U61" s="60" t="n"/>
      <c r="V61" s="60" t="n"/>
      <c r="W61" s="60" t="n"/>
      <c r="X61" s="60" t="n"/>
      <c r="Y61" s="60" t="n"/>
      <c r="Z61" s="60" t="n"/>
      <c r="AA61" s="100" t="n"/>
      <c r="AB61" s="100" t="n"/>
      <c r="AC61" s="100" t="n"/>
      <c r="AD61" s="100" t="n"/>
      <c r="AE61" s="100" t="n"/>
      <c r="AF61" s="100" t="n"/>
      <c r="AG61" s="100" t="n"/>
      <c r="AH61" s="100" t="n"/>
    </row>
    <row r="62" ht="96" customHeight="1" s="336">
      <c r="A62" s="23" t="n"/>
      <c r="B62" s="552" t="inlineStr">
        <is>
          <t>Licencias de software de modelación urbana, de dispersión y SIG</t>
        </is>
      </c>
      <c r="C62" s="552" t="inlineStr">
        <is>
          <t>Licencias de pago único con soporte durante la ejecución; derecho de uso [EQ-21]</t>
        </is>
      </c>
      <c r="D62" s="552" t="inlineStr">
        <is>
          <t>Formulación: Formulación Anexo 2, línea E17</t>
        </is>
      </c>
      <c r="E62" s="553">
        <f>'Estudio de mercado'!$L$70</f>
        <v>55000000</v>
      </c>
      <c r="F62" s="554" t="inlineStr">
        <is>
          <t>[○ Cotización 2 pendiente]: Pendiente de cotización comparable; el dimensionamiento no acredita una segunda oferta.</t>
        </is>
      </c>
      <c r="G62" s="553" t="n"/>
      <c r="H62" s="553">
        <f>'02. Equipos y Software'!$G$26</f>
        <v>55000000</v>
      </c>
      <c r="I62" s="552" t="inlineStr">
        <is>
          <t>Valor de dimensionamiento del proyecto sin oferta de proveedor; las cotizaciones 1 y 2 se reúnen antes de radicar (TdR §12.2, nota 4). Soporte del cálculo en la hoja «Estudio de mercado», clave p_E17. Sin soporte económico específico en el expediente. Falta: No diligenciar proveedor ni precio de cotización 2 con el valor presupuestado.</t>
        </is>
      </c>
      <c r="J62" s="60" t="n"/>
      <c r="K62" s="60" t="n"/>
      <c r="L62" s="60" t="n"/>
      <c r="M62" s="60" t="n"/>
      <c r="N62" s="60" t="n"/>
      <c r="O62" s="60" t="n"/>
      <c r="P62" s="60" t="n"/>
      <c r="Q62" s="60" t="n"/>
      <c r="R62" s="60" t="n"/>
      <c r="S62" s="60" t="n"/>
      <c r="T62" s="60" t="n"/>
      <c r="U62" s="60" t="n"/>
      <c r="V62" s="60" t="n"/>
      <c r="W62" s="60" t="n"/>
      <c r="X62" s="60" t="n"/>
      <c r="Y62" s="60" t="n"/>
      <c r="Z62" s="60" t="n"/>
      <c r="AA62" s="100" t="n"/>
      <c r="AB62" s="100" t="n"/>
      <c r="AC62" s="100" t="n"/>
      <c r="AD62" s="100" t="n"/>
      <c r="AE62" s="100" t="n"/>
      <c r="AF62" s="100" t="n"/>
      <c r="AG62" s="100" t="n"/>
      <c r="AH62" s="100" t="n"/>
    </row>
    <row r="63" ht="96" customHeight="1" s="336">
      <c r="A63" s="23" t="n"/>
      <c r="B63" s="552" t="inlineStr">
        <is>
          <t>Uso de laboratorios y equipos de la IES (aporte en especie)</t>
        </is>
      </c>
      <c r="C63" s="552" t="inlineStr">
        <is>
          <t>Laboratorios y equipos existentes de la entidad proponente, durante la ejecución [EQ-12]</t>
        </is>
      </c>
      <c r="D63" s="552" t="inlineStr">
        <is>
          <t>Formulación: Tabla 28.7, C04</t>
        </is>
      </c>
      <c r="E63" s="553">
        <f>'Estudio de mercado'!$L$79</f>
        <v>300000000</v>
      </c>
      <c r="F63" s="555" t="inlineStr">
        <is>
          <t>No aplica cotización (aporte de contrapartida): Aporte de contrapartida propuesto, pendiente de certificado de compromiso y soporte de valoración. No corresponde inventar una segunda cotización comercial.</t>
        </is>
      </c>
      <c r="G63" s="553" t="n"/>
      <c r="H63" s="553">
        <f>'02. Equipos y Software'!$G$27</f>
        <v>300000000</v>
      </c>
      <c r="I63" s="552" t="inlineStr">
        <is>
          <t>Valor de dimensionamiento del proyecto sin oferta de proveedor; las cotizaciones 1 y 2 se reúnen antes de radicar (TdR §12.2, nota 4). Soporte del cálculo en la hoja «Estudio de mercado», clave p_CP_equipos.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J63" s="60" t="n"/>
      <c r="K63" s="60" t="n"/>
      <c r="L63" s="60" t="n"/>
      <c r="M63" s="60" t="n"/>
      <c r="N63" s="60" t="n"/>
      <c r="O63" s="60" t="n"/>
      <c r="P63" s="60" t="n"/>
      <c r="Q63" s="60" t="n"/>
      <c r="R63" s="60" t="n"/>
      <c r="S63" s="60" t="n"/>
      <c r="T63" s="60" t="n"/>
      <c r="U63" s="60" t="n"/>
      <c r="V63" s="60" t="n"/>
      <c r="W63" s="60" t="n"/>
      <c r="X63" s="60" t="n"/>
      <c r="Y63" s="60" t="n"/>
      <c r="Z63" s="60" t="n"/>
      <c r="AA63" s="100" t="n"/>
      <c r="AB63" s="100" t="n"/>
      <c r="AC63" s="100" t="n"/>
      <c r="AD63" s="100" t="n"/>
      <c r="AE63" s="100" t="n"/>
      <c r="AF63" s="100" t="n"/>
      <c r="AG63" s="100" t="n"/>
      <c r="AH63" s="100" t="n"/>
    </row>
    <row r="64" ht="96" customHeight="1" s="336">
      <c r="A64" s="23" t="n"/>
      <c r="B64" s="552" t="inlineStr">
        <is>
          <t>Equipos de monitoreo de calidad del aire y apoyo técnico de Gestión y Medio Ambiente para el diagnóstico y la colocalización (aporte en especie)</t>
        </is>
      </c>
      <c r="C64" s="552" t="inlineStr">
        <is>
          <t>Equipos de monitoreo existentes y horas del equipo técnico de la empresa en Manizales durante el diagnóstico, la colocalización y la verificación final [EQ-13]</t>
        </is>
      </c>
      <c r="D64" s="552" t="inlineStr">
        <is>
          <t>Gestión y Medio Ambiente</t>
        </is>
      </c>
      <c r="E64" s="553">
        <f>'Estudio de mercado'!$L$101</f>
        <v>110000000</v>
      </c>
      <c r="F64" s="555" t="inlineStr">
        <is>
          <t>No aplica cotización (aporte de contrapartida): Aporte de contrapartida propuesto, pendiente de certificado de compromiso y soporte de valoración. No corresponde inventar una segunda cotización comercial.</t>
        </is>
      </c>
      <c r="G64" s="553" t="n"/>
      <c r="H64" s="553">
        <f>'02. Equipos y Software'!$G$28</f>
        <v>110000000</v>
      </c>
      <c r="I64" s="552" t="inlineStr">
        <is>
          <t>Valor de dimensionamiento del proyecto sin oferta de proveedor; las cotizaciones 1 y 2 se reúnen antes de radicar (TdR §12.2, nota 4). Soporte del cálculo en la hoja «Estudio de mercado», clave cp_gma_esp.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J64" s="60" t="n"/>
      <c r="K64" s="60" t="n"/>
      <c r="L64" s="60" t="n"/>
      <c r="M64" s="60" t="n"/>
      <c r="N64" s="60" t="n"/>
      <c r="O64" s="60" t="n"/>
      <c r="P64" s="60" t="n"/>
      <c r="Q64" s="60" t="n"/>
      <c r="R64" s="60" t="n"/>
      <c r="S64" s="60" t="n"/>
      <c r="T64" s="60" t="n"/>
      <c r="U64" s="60" t="n"/>
      <c r="V64" s="60" t="n"/>
      <c r="W64" s="60" t="n"/>
      <c r="X64" s="60" t="n"/>
      <c r="Y64" s="60" t="n"/>
      <c r="Z64" s="60" t="n"/>
      <c r="AA64" s="100" t="n"/>
      <c r="AB64" s="100" t="n"/>
      <c r="AC64" s="100" t="n"/>
      <c r="AD64" s="100" t="n"/>
      <c r="AE64" s="100" t="n"/>
      <c r="AF64" s="100" t="n"/>
      <c r="AG64" s="100" t="n"/>
      <c r="AH64" s="100" t="n"/>
    </row>
    <row r="65" ht="96" customHeight="1" s="336">
      <c r="A65" s="23" t="n"/>
      <c r="B65" s="552" t="inlineStr">
        <is>
          <t>Espacio, energía, red y soporte técnico del laboratorio de modelación (aporte en especie)</t>
        </is>
      </c>
      <c r="C65" s="552" t="inlineStr">
        <is>
          <t>Espacio, energía, red y soporte técnico que la entidad proponente pone a disposición del laboratorio durante 24 meses [EQ-22]</t>
        </is>
      </c>
      <c r="D65" s="552" t="inlineStr">
        <is>
          <t>Formulación: Tabla 26.2, C09</t>
        </is>
      </c>
      <c r="E65" s="553">
        <f>'Estudio de mercado'!$L$78</f>
        <v>144000000</v>
      </c>
      <c r="F65" s="555" t="inlineStr">
        <is>
          <t>No aplica cotización (aporte de contrapartida): Aporte de contrapartida propuesto, pendiente de certificado de compromiso y soporte de valoración. No corresponde inventar una segunda cotización comercial.</t>
        </is>
      </c>
      <c r="G65" s="553" t="n"/>
      <c r="H65" s="553">
        <f>'02. Equipos y Software'!$G$29</f>
        <v>144000000</v>
      </c>
      <c r="I65" s="552" t="inlineStr">
        <is>
          <t>Valor de dimensionamiento del proyecto sin oferta de proveedor; las cotizaciones 1 y 2 se reúnen antes de radicar (TdR §12.2, nota 4). Soporte del cálculo en la hoja «Estudio de mercado», clave p_CP_lab.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J65" s="60" t="n"/>
      <c r="K65" s="60" t="n"/>
      <c r="L65" s="60" t="n"/>
      <c r="M65" s="60" t="n"/>
      <c r="N65" s="60" t="n"/>
      <c r="O65" s="60" t="n"/>
      <c r="P65" s="60" t="n"/>
      <c r="Q65" s="60" t="n"/>
      <c r="R65" s="60" t="n"/>
      <c r="S65" s="60" t="n"/>
      <c r="T65" s="60" t="n"/>
      <c r="U65" s="60" t="n"/>
      <c r="V65" s="60" t="n"/>
      <c r="W65" s="60" t="n"/>
      <c r="X65" s="60" t="n"/>
      <c r="Y65" s="60" t="n"/>
      <c r="Z65" s="60" t="n"/>
      <c r="AA65" s="100" t="n"/>
      <c r="AB65" s="100" t="n"/>
      <c r="AC65" s="100" t="n"/>
      <c r="AD65" s="100" t="n"/>
      <c r="AE65" s="100" t="n"/>
      <c r="AF65" s="100" t="n"/>
      <c r="AG65" s="100" t="n"/>
      <c r="AH65" s="100" t="n"/>
    </row>
    <row r="66" ht="64" customHeight="1" s="336">
      <c r="A66" s="23" t="n"/>
      <c r="B66" s="552" t="inlineStr">
        <is>
          <t>Sistema de geociencias para el mapeo diagnóstico: suscripciones plataforma SIG de nivel profesional</t>
        </is>
      </c>
      <c r="C66" s="552" t="inlineStr">
        <is>
          <t>Mapeo diagnóstico de los sitios de remoción, de la población colindante y de la cobertura de enlace sobre una plataforma SIG; cuatro usuarios del equipo [EQ-14]</t>
        </is>
      </c>
      <c r="D66" s="552" t="inlineStr">
        <is>
          <t>Tienda Virtual del Estado: Colombia Compra Eficiente — orden de compra 150119 (12-ago-2025), ArcGIS Online Professional (formerly Standard) User Type Month Subscription ($1.005.925)</t>
        </is>
      </c>
      <c r="E66" s="553">
        <f>'Estudio de mercado'!$L$80</f>
        <v>1005925</v>
      </c>
      <c r="F66" s="552" t="inlineStr">
        <is>
          <t>Tienda Virtual del Estado: Colombia Compra Eficiente — orden de compra 149044 (16-jul-2025), ArcGIS Enterprise Professional User Type Maintenance, $11.811.357 por año ÷ 12</t>
        </is>
      </c>
      <c r="G66" s="553">
        <f>'Estudio de mercado'!$L$81</f>
        <v>984280</v>
      </c>
      <c r="H66" s="553">
        <f>'02. Equipos y Software'!$G$30</f>
        <v>995103</v>
      </c>
      <c r="I66" s="552" t="inlineStr">
        <is>
          <t>Se toma la mediana de las referencias de mercado. Soporte: hoja «Estudio de mercado», clave sig_pro_mes.</t>
        </is>
      </c>
      <c r="J66" s="60" t="n"/>
      <c r="K66" s="60" t="n"/>
      <c r="L66" s="60" t="n"/>
      <c r="M66" s="60" t="n"/>
      <c r="N66" s="60" t="n"/>
      <c r="O66" s="60" t="n"/>
      <c r="P66" s="60" t="n"/>
      <c r="Q66" s="60" t="n"/>
      <c r="R66" s="60" t="n"/>
      <c r="S66" s="60" t="n"/>
      <c r="T66" s="60" t="n"/>
      <c r="U66" s="60" t="n"/>
      <c r="V66" s="60" t="n"/>
      <c r="W66" s="60" t="n"/>
      <c r="X66" s="60" t="n"/>
      <c r="Y66" s="60" t="n"/>
      <c r="Z66" s="60" t="n"/>
      <c r="AA66" s="100" t="n"/>
      <c r="AB66" s="100" t="n"/>
      <c r="AC66" s="100" t="n"/>
      <c r="AD66" s="100" t="n"/>
      <c r="AE66" s="100" t="n"/>
      <c r="AF66" s="100" t="n"/>
      <c r="AG66" s="100" t="n"/>
      <c r="AH66" s="100" t="n"/>
    </row>
    <row r="67" ht="96" customHeight="1" s="336">
      <c r="A67" s="23" t="n"/>
      <c r="B67" s="552" t="inlineStr">
        <is>
          <t>Sistema de geociencias para el mapeo diagnóstico: suscripción plataforma SIG de nivel profesional avanzado</t>
        </is>
      </c>
      <c r="C67" s="552" t="inlineStr">
        <is>
          <t>Análisis espacial avanzado del polvo y de la exposición de la comunidad vecina; un usuario [EQ-15]</t>
        </is>
      </c>
      <c r="D67" s="552" t="inlineStr">
        <is>
          <t>Tienda Virtual del Estado: Colombia Compra Eficiente — orden de compra 150119 (12-ago-2025), ArcGIS Online Professional Plus (formerly Advanced) User Type Month Subscription ($1.983.712)</t>
        </is>
      </c>
      <c r="E67" s="553">
        <f>'Estudio de mercado'!$L$82</f>
        <v>1983712</v>
      </c>
      <c r="F67" s="554" t="inlineStr">
        <is>
          <t>[○ Cotización 2 pendiente]: Pendiente de cotización comparable; el dimensionamiento no acredita una segunda oferta.</t>
        </is>
      </c>
      <c r="G67" s="553" t="n"/>
      <c r="H67" s="553">
        <f>'02. Equipos y Software'!$G$31</f>
        <v>1983712</v>
      </c>
      <c r="I67" s="552" t="inlineStr">
        <is>
          <t>Una referencia de mercado (Tienda Virtual del Estado: Colombia Compra Eficiente — orden de compra 150119 (12-ago-2025), ArcGIS Online Professional Plus (formerly Advanced) User Type Month Subscription ($1.983.712)); falta la segunda cotización (TdR §12.2). Clave sig_plus_mes. Sin soporte económico específico en el expediente. Falta: No diligenciar proveedor ni precio de cotización 2 con el valor presupuestado.</t>
        </is>
      </c>
      <c r="J67" s="60" t="n"/>
      <c r="K67" s="60" t="n"/>
      <c r="L67" s="60" t="n"/>
      <c r="M67" s="60" t="n"/>
      <c r="N67" s="60" t="n"/>
      <c r="O67" s="60" t="n"/>
      <c r="P67" s="60" t="n"/>
      <c r="Q67" s="60" t="n"/>
      <c r="R67" s="60" t="n"/>
      <c r="S67" s="60" t="n"/>
      <c r="T67" s="60" t="n"/>
      <c r="U67" s="60" t="n"/>
      <c r="V67" s="60" t="n"/>
      <c r="W67" s="60" t="n"/>
      <c r="X67" s="60" t="n"/>
      <c r="Y67" s="60" t="n"/>
      <c r="Z67" s="60" t="n"/>
      <c r="AA67" s="100" t="n"/>
      <c r="AB67" s="100" t="n"/>
      <c r="AC67" s="100" t="n"/>
      <c r="AD67" s="100" t="n"/>
      <c r="AE67" s="100" t="n"/>
      <c r="AF67" s="100" t="n"/>
      <c r="AG67" s="100" t="n"/>
      <c r="AH67" s="100" t="n"/>
    </row>
    <row r="68" ht="96" customHeight="1" s="336">
      <c r="A68" s="23" t="n"/>
      <c r="B68" s="552" t="inlineStr">
        <is>
          <t>Sistema de geociencias para el mapeo diagnóstico: complemento de geoestadística</t>
        </is>
      </c>
      <c r="C68" s="552" t="inlineStr">
        <is>
          <t>Interpolación de la concentración de PM2,5 y PM10 entre sitios; un usuario por dos años [EQ-16]</t>
        </is>
      </c>
      <c r="D68" s="552" t="inlineStr">
        <is>
          <t>Tienda Virtual del Estado: Colombia Compra Eficiente — orden de compra 149044 (16-jul-2025), ArcGIS Geostatistical Analyst for ArcGIS Pro (Add-on App) Actualización ($5.366.920)</t>
        </is>
      </c>
      <c r="E68" s="553">
        <f>'Estudio de mercado'!$L$83</f>
        <v>5366920</v>
      </c>
      <c r="F68" s="554" t="inlineStr">
        <is>
          <t>[○ Cotización 2 pendiente]: Pendiente de cotización comparable; el dimensionamiento no acredita una segunda oferta.</t>
        </is>
      </c>
      <c r="G68" s="553" t="n"/>
      <c r="H68" s="553">
        <f>'02. Equipos y Software'!$G$32</f>
        <v>5366920</v>
      </c>
      <c r="I68" s="552" t="inlineStr">
        <is>
          <t>Una referencia de mercado (Tienda Virtual del Estado: Colombia Compra Eficiente — orden de compra 149044 (16-jul-2025), ArcGIS Geostatistical Analyst for ArcGIS Pro (Add-on App) Actualización ($5.366.920)); falta la segunda cotización (TdR §12.2). Clave sig_geoestadistica. Sin soporte económico específico en el expediente. Falta: No diligenciar proveedor ni precio de cotización 2 con el valor presupuestado.</t>
        </is>
      </c>
      <c r="J68" s="60" t="n"/>
      <c r="K68" s="60" t="n"/>
      <c r="L68" s="60" t="n"/>
      <c r="M68" s="60" t="n"/>
      <c r="N68" s="60" t="n"/>
      <c r="O68" s="60" t="n"/>
      <c r="P68" s="60" t="n"/>
      <c r="Q68" s="60" t="n"/>
      <c r="R68" s="60" t="n"/>
      <c r="S68" s="60" t="n"/>
      <c r="T68" s="60" t="n"/>
      <c r="U68" s="60" t="n"/>
      <c r="V68" s="60" t="n"/>
      <c r="W68" s="60" t="n"/>
      <c r="X68" s="60" t="n"/>
      <c r="Y68" s="60" t="n"/>
      <c r="Z68" s="60" t="n"/>
      <c r="AA68" s="100" t="n"/>
      <c r="AB68" s="100" t="n"/>
      <c r="AC68" s="100" t="n"/>
      <c r="AD68" s="100" t="n"/>
      <c r="AE68" s="100" t="n"/>
      <c r="AF68" s="100" t="n"/>
      <c r="AG68" s="100" t="n"/>
      <c r="AH68" s="100" t="n"/>
    </row>
    <row r="69" ht="96" customHeight="1" s="336">
      <c r="A69" s="23" t="n"/>
      <c r="B69" s="552" t="inlineStr">
        <is>
          <t>Cámara climática de humedad y temperatura e integración metrológica del banco</t>
        </is>
      </c>
      <c r="C69" s="552" t="inlineStr">
        <is>
          <t>Cámara de humedad controlada, integración con el banco y aceptación metrológica [EQ-23]</t>
        </is>
      </c>
      <c r="D69" s="552" t="inlineStr">
        <is>
          <t>Provisión del estructurador</t>
        </is>
      </c>
      <c r="E69" s="553">
        <f>'Estudio de mercado'!$L$91</f>
        <v>150000000</v>
      </c>
      <c r="F69" s="554" t="inlineStr">
        <is>
          <t>[○ Cotización 2 pendiente]: Sin oferta para cámara e integración. Los COP 150.000.000 son una provisión, no precio cotizado.</t>
        </is>
      </c>
      <c r="G69" s="553" t="n"/>
      <c r="H69" s="553">
        <f>'02. Equipos y Software'!$G$33</f>
        <v>150000000</v>
      </c>
      <c r="I69" s="552" t="inlineStr">
        <is>
          <t>Valor de dimensionamiento del proyecto sin oferta de proveedor; las cotizaciones 1 y 2 se reúnen antes de radicar (TdR §12.2, nota 4). Soporte del cálculo en la hoja «Estudio de mercado», clave camara_hum. Sin soporte económico específico en el expediente. Falta: F69/G69 permanecen pendientes y D69/E69/H69 requieren sustento; Gesoltec no acredita esta cámara.</t>
        </is>
      </c>
      <c r="J69" s="60" t="n"/>
      <c r="K69" s="60" t="n"/>
      <c r="L69" s="60" t="n"/>
      <c r="M69" s="60" t="n"/>
      <c r="N69" s="60" t="n"/>
      <c r="O69" s="60" t="n"/>
      <c r="P69" s="60" t="n"/>
      <c r="Q69" s="60" t="n"/>
      <c r="R69" s="60" t="n"/>
      <c r="S69" s="60" t="n"/>
      <c r="T69" s="60" t="n"/>
      <c r="U69" s="60" t="n"/>
      <c r="V69" s="60" t="n"/>
      <c r="W69" s="60" t="n"/>
      <c r="X69" s="60" t="n"/>
      <c r="Y69" s="60" t="n"/>
      <c r="Z69" s="60" t="n"/>
      <c r="AA69" s="100" t="n"/>
      <c r="AB69" s="100" t="n"/>
      <c r="AC69" s="100" t="n"/>
      <c r="AD69" s="100" t="n"/>
      <c r="AE69" s="100" t="n"/>
      <c r="AF69" s="100" t="n"/>
      <c r="AG69" s="100" t="n"/>
      <c r="AH69" s="100" t="n"/>
    </row>
    <row r="70" ht="15.75" customHeight="1" s="336">
      <c r="A70" s="23" t="n"/>
      <c r="B70" s="129" t="n"/>
      <c r="C70" s="129"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100" t="n"/>
      <c r="AB70" s="100" t="n"/>
      <c r="AC70" s="100" t="n"/>
      <c r="AD70" s="100" t="n"/>
      <c r="AE70" s="100" t="n"/>
      <c r="AF70" s="100" t="n"/>
      <c r="AG70" s="100" t="n"/>
      <c r="AH70" s="100" t="n"/>
    </row>
    <row r="71" ht="15.75" customHeight="1" s="336">
      <c r="A71" s="23" t="n"/>
      <c r="B71" s="129" t="n"/>
      <c r="C71" s="129"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c r="AA71" s="100" t="n"/>
      <c r="AB71" s="100" t="n"/>
      <c r="AC71" s="100" t="n"/>
      <c r="AD71" s="100" t="n"/>
      <c r="AE71" s="100" t="n"/>
      <c r="AF71" s="100" t="n"/>
      <c r="AG71" s="100" t="n"/>
      <c r="AH71" s="100" t="n"/>
    </row>
    <row r="72" ht="15.75" customHeight="1" s="336">
      <c r="A72" s="23" t="n"/>
      <c r="B72" s="129" t="n"/>
      <c r="C72" s="129"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100" t="n"/>
      <c r="AB72" s="100" t="n"/>
      <c r="AC72" s="100" t="n"/>
      <c r="AD72" s="100" t="n"/>
      <c r="AE72" s="100" t="n"/>
      <c r="AF72" s="100" t="n"/>
      <c r="AG72" s="100" t="n"/>
      <c r="AH72" s="100" t="n"/>
    </row>
    <row r="73" ht="15.75" customHeight="1" s="336">
      <c r="A73" s="23" t="n"/>
      <c r="B73" s="129" t="n"/>
      <c r="C73" s="129"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c r="AA73" s="100" t="n"/>
      <c r="AB73" s="100" t="n"/>
      <c r="AC73" s="100" t="n"/>
      <c r="AD73" s="100" t="n"/>
      <c r="AE73" s="100" t="n"/>
      <c r="AF73" s="100" t="n"/>
      <c r="AG73" s="100" t="n"/>
      <c r="AH73" s="100" t="n"/>
    </row>
    <row r="74" ht="15.75" customHeight="1" s="336">
      <c r="A74" s="23" t="n"/>
      <c r="B74" s="129" t="n"/>
      <c r="C74" s="129"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100" t="n"/>
      <c r="AB74" s="100" t="n"/>
      <c r="AC74" s="100" t="n"/>
      <c r="AD74" s="100" t="n"/>
      <c r="AE74" s="100" t="n"/>
      <c r="AF74" s="100" t="n"/>
      <c r="AG74" s="100" t="n"/>
      <c r="AH74" s="100" t="n"/>
    </row>
    <row r="75" ht="15.75" customHeight="1" s="336">
      <c r="A75" s="23" t="n"/>
      <c r="B75" s="129" t="n"/>
      <c r="C75" s="129"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c r="AA75" s="100" t="n"/>
      <c r="AB75" s="100" t="n"/>
      <c r="AC75" s="100" t="n"/>
      <c r="AD75" s="100" t="n"/>
      <c r="AE75" s="100" t="n"/>
      <c r="AF75" s="100" t="n"/>
      <c r="AG75" s="100" t="n"/>
      <c r="AH75" s="100" t="n"/>
    </row>
    <row r="76" ht="15.75" customHeight="1" s="336">
      <c r="A76" s="23" t="n"/>
      <c r="B76" s="129" t="n"/>
      <c r="C76" s="129"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100" t="n"/>
      <c r="AB76" s="100" t="n"/>
      <c r="AC76" s="100" t="n"/>
      <c r="AD76" s="100" t="n"/>
      <c r="AE76" s="100" t="n"/>
      <c r="AF76" s="100" t="n"/>
      <c r="AG76" s="100" t="n"/>
      <c r="AH76" s="100" t="n"/>
    </row>
    <row r="77" ht="15.75" customHeight="1" s="336">
      <c r="A77" s="23" t="n"/>
      <c r="B77" s="129" t="n"/>
      <c r="C77" s="129"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c r="AA77" s="100" t="n"/>
      <c r="AB77" s="100" t="n"/>
      <c r="AC77" s="100" t="n"/>
      <c r="AD77" s="100" t="n"/>
      <c r="AE77" s="100" t="n"/>
      <c r="AF77" s="100" t="n"/>
      <c r="AG77" s="100" t="n"/>
      <c r="AH77" s="100" t="n"/>
    </row>
    <row r="78" ht="15.75" customHeight="1" s="336">
      <c r="A78" s="23" t="n"/>
      <c r="B78" s="129" t="n"/>
      <c r="C78" s="129"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100" t="n"/>
      <c r="AB78" s="100" t="n"/>
      <c r="AC78" s="100" t="n"/>
      <c r="AD78" s="100" t="n"/>
      <c r="AE78" s="100" t="n"/>
      <c r="AF78" s="100" t="n"/>
      <c r="AG78" s="100" t="n"/>
      <c r="AH78" s="100" t="n"/>
    </row>
    <row r="79" ht="15.75" customHeight="1" s="336">
      <c r="A79" s="23" t="n"/>
      <c r="B79" s="129" t="n"/>
      <c r="C79" s="129"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c r="AA79" s="100" t="n"/>
      <c r="AB79" s="100" t="n"/>
      <c r="AC79" s="100" t="n"/>
      <c r="AD79" s="100" t="n"/>
      <c r="AE79" s="100" t="n"/>
      <c r="AF79" s="100" t="n"/>
      <c r="AG79" s="100" t="n"/>
      <c r="AH79" s="100" t="n"/>
    </row>
    <row r="80" ht="15.75" customHeight="1" s="336">
      <c r="A80" s="23" t="n"/>
      <c r="B80" s="129" t="n"/>
      <c r="C80" s="129"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100" t="n"/>
      <c r="AB80" s="100" t="n"/>
      <c r="AC80" s="100" t="n"/>
      <c r="AD80" s="100" t="n"/>
      <c r="AE80" s="100" t="n"/>
      <c r="AF80" s="100" t="n"/>
      <c r="AG80" s="100" t="n"/>
      <c r="AH80" s="100" t="n"/>
    </row>
    <row r="81" ht="15.75" customHeight="1" s="336">
      <c r="A81" s="23" t="n"/>
      <c r="B81" s="129" t="n"/>
      <c r="C81" s="129"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c r="AA81" s="100" t="n"/>
      <c r="AB81" s="100" t="n"/>
      <c r="AC81" s="100" t="n"/>
      <c r="AD81" s="100" t="n"/>
      <c r="AE81" s="100" t="n"/>
      <c r="AF81" s="100" t="n"/>
      <c r="AG81" s="100" t="n"/>
      <c r="AH81" s="100" t="n"/>
    </row>
    <row r="82" ht="15.75" customHeight="1" s="336">
      <c r="A82" s="23" t="n"/>
      <c r="B82" s="129" t="n"/>
      <c r="C82" s="129"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100" t="n"/>
      <c r="AB82" s="100" t="n"/>
      <c r="AC82" s="100" t="n"/>
      <c r="AD82" s="100" t="n"/>
      <c r="AE82" s="100" t="n"/>
      <c r="AF82" s="100" t="n"/>
      <c r="AG82" s="100" t="n"/>
      <c r="AH82" s="100" t="n"/>
    </row>
    <row r="83" ht="15.75" customHeight="1" s="336">
      <c r="A83" s="23" t="n"/>
      <c r="B83" s="129" t="n"/>
      <c r="C83" s="129"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c r="AA83" s="100" t="n"/>
      <c r="AB83" s="100" t="n"/>
      <c r="AC83" s="100" t="n"/>
      <c r="AD83" s="100" t="n"/>
      <c r="AE83" s="100" t="n"/>
      <c r="AF83" s="100" t="n"/>
      <c r="AG83" s="100" t="n"/>
      <c r="AH83" s="100" t="n"/>
    </row>
    <row r="84" ht="15.75" customHeight="1" s="336">
      <c r="A84" s="23" t="n"/>
      <c r="B84" s="129" t="n"/>
      <c r="C84" s="129"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100" t="n"/>
      <c r="AB84" s="100" t="n"/>
      <c r="AC84" s="100" t="n"/>
      <c r="AD84" s="100" t="n"/>
      <c r="AE84" s="100" t="n"/>
      <c r="AF84" s="100" t="n"/>
      <c r="AG84" s="100" t="n"/>
      <c r="AH84" s="100" t="n"/>
    </row>
    <row r="85" ht="15.75" customHeight="1" s="336">
      <c r="A85" s="23" t="n"/>
      <c r="B85" s="129" t="n"/>
      <c r="C85" s="129"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c r="AA85" s="100" t="n"/>
      <c r="AB85" s="100" t="n"/>
      <c r="AC85" s="100" t="n"/>
      <c r="AD85" s="100" t="n"/>
      <c r="AE85" s="100" t="n"/>
      <c r="AF85" s="100" t="n"/>
      <c r="AG85" s="100" t="n"/>
      <c r="AH85" s="100" t="n"/>
    </row>
    <row r="86" ht="15.75" customHeight="1" s="336">
      <c r="A86" s="23" t="n"/>
      <c r="B86" s="129" t="n"/>
      <c r="C86" s="129"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100" t="n"/>
      <c r="AB86" s="100" t="n"/>
      <c r="AC86" s="100" t="n"/>
      <c r="AD86" s="100" t="n"/>
      <c r="AE86" s="100" t="n"/>
      <c r="AF86" s="100" t="n"/>
      <c r="AG86" s="100" t="n"/>
      <c r="AH86" s="100" t="n"/>
    </row>
    <row r="87" ht="15.75" customHeight="1" s="336">
      <c r="A87" s="23" t="n"/>
      <c r="B87" s="129" t="n"/>
      <c r="C87" s="129"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c r="AA87" s="100" t="n"/>
      <c r="AB87" s="100" t="n"/>
      <c r="AC87" s="100" t="n"/>
      <c r="AD87" s="100" t="n"/>
      <c r="AE87" s="100" t="n"/>
      <c r="AF87" s="100" t="n"/>
      <c r="AG87" s="100" t="n"/>
      <c r="AH87" s="100" t="n"/>
    </row>
    <row r="88" ht="15.75" customHeight="1" s="336">
      <c r="A88" s="23" t="n"/>
      <c r="B88" s="129" t="n"/>
      <c r="C88" s="129"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100" t="n"/>
      <c r="AB88" s="100" t="n"/>
      <c r="AC88" s="100" t="n"/>
      <c r="AD88" s="100" t="n"/>
      <c r="AE88" s="100" t="n"/>
      <c r="AF88" s="100" t="n"/>
      <c r="AG88" s="100" t="n"/>
      <c r="AH88" s="100" t="n"/>
    </row>
    <row r="89" ht="15.75" customHeight="1" s="336">
      <c r="A89" s="23" t="n"/>
      <c r="B89" s="129" t="n"/>
      <c r="C89" s="129"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c r="AA89" s="100" t="n"/>
      <c r="AB89" s="100" t="n"/>
      <c r="AC89" s="100" t="n"/>
      <c r="AD89" s="100" t="n"/>
      <c r="AE89" s="100" t="n"/>
      <c r="AF89" s="100" t="n"/>
      <c r="AG89" s="100" t="n"/>
      <c r="AH89" s="100" t="n"/>
    </row>
    <row r="90" ht="15.75" customHeight="1" s="336">
      <c r="A90" s="23" t="n"/>
      <c r="B90" s="129" t="n"/>
      <c r="C90" s="129"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100" t="n"/>
      <c r="AB90" s="100" t="n"/>
      <c r="AC90" s="100" t="n"/>
      <c r="AD90" s="100" t="n"/>
      <c r="AE90" s="100" t="n"/>
      <c r="AF90" s="100" t="n"/>
      <c r="AG90" s="100" t="n"/>
      <c r="AH90" s="100" t="n"/>
    </row>
    <row r="91" ht="15.75" customHeight="1" s="336">
      <c r="A91" s="23" t="n"/>
      <c r="B91" s="129" t="n"/>
      <c r="C91" s="129"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c r="AA91" s="100" t="n"/>
      <c r="AB91" s="100" t="n"/>
      <c r="AC91" s="100" t="n"/>
      <c r="AD91" s="100" t="n"/>
      <c r="AE91" s="100" t="n"/>
      <c r="AF91" s="100" t="n"/>
      <c r="AG91" s="100" t="n"/>
      <c r="AH91" s="100" t="n"/>
    </row>
    <row r="92" ht="15.75" customHeight="1" s="336">
      <c r="A92" s="23" t="n"/>
      <c r="B92" s="129" t="n"/>
      <c r="C92" s="129"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100" t="n"/>
      <c r="AB92" s="100" t="n"/>
      <c r="AC92" s="100" t="n"/>
      <c r="AD92" s="100" t="n"/>
      <c r="AE92" s="100" t="n"/>
      <c r="AF92" s="100" t="n"/>
      <c r="AG92" s="100" t="n"/>
      <c r="AH92" s="100" t="n"/>
    </row>
    <row r="93" ht="15.75" customHeight="1" s="336">
      <c r="A93" s="23" t="n"/>
      <c r="B93" s="129" t="n"/>
      <c r="C93" s="129"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c r="AA93" s="100" t="n"/>
      <c r="AB93" s="100" t="n"/>
      <c r="AC93" s="100" t="n"/>
      <c r="AD93" s="100" t="n"/>
      <c r="AE93" s="100" t="n"/>
      <c r="AF93" s="100" t="n"/>
      <c r="AG93" s="100" t="n"/>
      <c r="AH93" s="100" t="n"/>
    </row>
    <row r="94" ht="15.75" customHeight="1" s="336">
      <c r="A94" s="23" t="n"/>
      <c r="B94" s="129" t="n"/>
      <c r="C94" s="129"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100" t="n"/>
      <c r="AB94" s="100" t="n"/>
      <c r="AC94" s="100" t="n"/>
      <c r="AD94" s="100" t="n"/>
      <c r="AE94" s="100" t="n"/>
      <c r="AF94" s="100" t="n"/>
      <c r="AG94" s="100" t="n"/>
      <c r="AH94" s="100" t="n"/>
    </row>
    <row r="95" ht="15.75" customHeight="1" s="336">
      <c r="A95" s="23" t="n"/>
      <c r="B95" s="129" t="n"/>
      <c r="C95" s="129"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c r="AA95" s="100" t="n"/>
      <c r="AB95" s="100" t="n"/>
      <c r="AC95" s="100" t="n"/>
      <c r="AD95" s="100" t="n"/>
      <c r="AE95" s="100" t="n"/>
      <c r="AF95" s="100" t="n"/>
      <c r="AG95" s="100" t="n"/>
      <c r="AH95" s="100" t="n"/>
    </row>
    <row r="96" ht="15.75" customHeight="1" s="336">
      <c r="A96" s="23" t="n"/>
      <c r="B96" s="129" t="n"/>
      <c r="C96" s="129"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100" t="n"/>
      <c r="AB96" s="100" t="n"/>
      <c r="AC96" s="100" t="n"/>
      <c r="AD96" s="100" t="n"/>
      <c r="AE96" s="100" t="n"/>
      <c r="AF96" s="100" t="n"/>
      <c r="AG96" s="100" t="n"/>
      <c r="AH96" s="100" t="n"/>
    </row>
    <row r="97" ht="15.75" customHeight="1" s="336">
      <c r="A97" s="23" t="n"/>
      <c r="B97" s="129" t="n"/>
      <c r="C97" s="129"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c r="AA97" s="100" t="n"/>
      <c r="AB97" s="100" t="n"/>
      <c r="AC97" s="100" t="n"/>
      <c r="AD97" s="100" t="n"/>
      <c r="AE97" s="100" t="n"/>
      <c r="AF97" s="100" t="n"/>
      <c r="AG97" s="100" t="n"/>
      <c r="AH97" s="100" t="n"/>
    </row>
    <row r="98" ht="15.75" customHeight="1" s="336">
      <c r="A98" s="23" t="n"/>
      <c r="B98" s="129" t="n"/>
      <c r="C98" s="129"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100" t="n"/>
      <c r="AB98" s="100" t="n"/>
      <c r="AC98" s="100" t="n"/>
      <c r="AD98" s="100" t="n"/>
      <c r="AE98" s="100" t="n"/>
      <c r="AF98" s="100" t="n"/>
      <c r="AG98" s="100" t="n"/>
      <c r="AH98" s="100" t="n"/>
    </row>
    <row r="99" ht="15.75" customHeight="1" s="336">
      <c r="A99" s="23" t="n"/>
      <c r="B99" s="129" t="n"/>
      <c r="C99" s="129"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c r="AA99" s="100" t="n"/>
      <c r="AB99" s="100" t="n"/>
      <c r="AC99" s="100" t="n"/>
      <c r="AD99" s="100" t="n"/>
      <c r="AE99" s="100" t="n"/>
      <c r="AF99" s="100" t="n"/>
      <c r="AG99" s="100" t="n"/>
      <c r="AH99" s="100" t="n"/>
    </row>
    <row r="100" ht="15.75" customHeight="1" s="336">
      <c r="A100" s="23" t="n"/>
      <c r="B100" s="129" t="n"/>
      <c r="C100" s="129"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100" t="n"/>
      <c r="AB100" s="100" t="n"/>
      <c r="AC100" s="100" t="n"/>
      <c r="AD100" s="100" t="n"/>
      <c r="AE100" s="100" t="n"/>
      <c r="AF100" s="100" t="n"/>
      <c r="AG100" s="100" t="n"/>
      <c r="AH100" s="100" t="n"/>
    </row>
    <row r="101" ht="15.75" customHeight="1" s="336">
      <c r="A101" s="23" t="n"/>
      <c r="B101" s="129" t="n"/>
      <c r="C101" s="129"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c r="AA101" s="100" t="n"/>
      <c r="AB101" s="100" t="n"/>
      <c r="AC101" s="100" t="n"/>
      <c r="AD101" s="100" t="n"/>
      <c r="AE101" s="100" t="n"/>
      <c r="AF101" s="100" t="n"/>
      <c r="AG101" s="100" t="n"/>
      <c r="AH101" s="100" t="n"/>
    </row>
    <row r="102" ht="15.75" customHeight="1" s="336">
      <c r="A102" s="23" t="n"/>
      <c r="B102" s="129" t="n"/>
      <c r="C102" s="129"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100" t="n"/>
      <c r="AB102" s="100" t="n"/>
      <c r="AC102" s="100" t="n"/>
      <c r="AD102" s="100" t="n"/>
      <c r="AE102" s="100" t="n"/>
      <c r="AF102" s="100" t="n"/>
      <c r="AG102" s="100" t="n"/>
      <c r="AH102" s="100" t="n"/>
    </row>
    <row r="103" ht="15.75" customHeight="1" s="336">
      <c r="A103" s="23" t="n"/>
      <c r="B103" s="129" t="n"/>
      <c r="C103" s="129"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c r="AA103" s="100" t="n"/>
      <c r="AB103" s="100" t="n"/>
      <c r="AC103" s="100" t="n"/>
      <c r="AD103" s="100" t="n"/>
      <c r="AE103" s="100" t="n"/>
      <c r="AF103" s="100" t="n"/>
      <c r="AG103" s="100" t="n"/>
      <c r="AH103" s="100" t="n"/>
    </row>
    <row r="104" ht="15.75" customHeight="1" s="336">
      <c r="A104" s="23" t="n"/>
      <c r="B104" s="129" t="n"/>
      <c r="C104" s="129"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100" t="n"/>
      <c r="AB104" s="100" t="n"/>
      <c r="AC104" s="100" t="n"/>
      <c r="AD104" s="100" t="n"/>
      <c r="AE104" s="100" t="n"/>
      <c r="AF104" s="100" t="n"/>
      <c r="AG104" s="100" t="n"/>
      <c r="AH104" s="100" t="n"/>
    </row>
    <row r="105" ht="15.75" customHeight="1" s="336">
      <c r="A105" s="23" t="n"/>
      <c r="B105" s="129" t="n"/>
      <c r="C105" s="129"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c r="AA105" s="100" t="n"/>
      <c r="AB105" s="100" t="n"/>
      <c r="AC105" s="100" t="n"/>
      <c r="AD105" s="100" t="n"/>
      <c r="AE105" s="100" t="n"/>
      <c r="AF105" s="100" t="n"/>
      <c r="AG105" s="100" t="n"/>
      <c r="AH105" s="100" t="n"/>
    </row>
    <row r="106" ht="15.75" customHeight="1" s="336">
      <c r="A106" s="23" t="n"/>
      <c r="B106" s="129" t="n"/>
      <c r="C106" s="129"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100" t="n"/>
      <c r="AB106" s="100" t="n"/>
      <c r="AC106" s="100" t="n"/>
      <c r="AD106" s="100" t="n"/>
      <c r="AE106" s="100" t="n"/>
      <c r="AF106" s="100" t="n"/>
      <c r="AG106" s="100" t="n"/>
      <c r="AH106" s="100" t="n"/>
    </row>
    <row r="107" ht="15.75" customHeight="1" s="336">
      <c r="A107" s="23" t="n"/>
      <c r="B107" s="129" t="n"/>
      <c r="C107" s="129"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c r="AA107" s="100" t="n"/>
      <c r="AB107" s="100" t="n"/>
      <c r="AC107" s="100" t="n"/>
      <c r="AD107" s="100" t="n"/>
      <c r="AE107" s="100" t="n"/>
      <c r="AF107" s="100" t="n"/>
      <c r="AG107" s="100" t="n"/>
      <c r="AH107" s="100" t="n"/>
    </row>
    <row r="108" ht="15.75" customHeight="1" s="336">
      <c r="A108" s="23" t="n"/>
      <c r="B108" s="129" t="n"/>
      <c r="C108" s="129"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100" t="n"/>
      <c r="AB108" s="100" t="n"/>
      <c r="AC108" s="100" t="n"/>
      <c r="AD108" s="100" t="n"/>
      <c r="AE108" s="100" t="n"/>
      <c r="AF108" s="100" t="n"/>
      <c r="AG108" s="100" t="n"/>
      <c r="AH108" s="100" t="n"/>
    </row>
    <row r="109" ht="15.75" customHeight="1" s="336">
      <c r="A109" s="23" t="n"/>
      <c r="B109" s="129" t="n"/>
      <c r="C109" s="129"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c r="AA109" s="100" t="n"/>
      <c r="AB109" s="100" t="n"/>
      <c r="AC109" s="100" t="n"/>
      <c r="AD109" s="100" t="n"/>
      <c r="AE109" s="100" t="n"/>
      <c r="AF109" s="100" t="n"/>
      <c r="AG109" s="100" t="n"/>
      <c r="AH109" s="100" t="n"/>
    </row>
    <row r="110" ht="15.75" customHeight="1" s="336">
      <c r="A110" s="23" t="n"/>
      <c r="B110" s="129" t="n"/>
      <c r="C110" s="129"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100" t="n"/>
      <c r="AB110" s="100" t="n"/>
      <c r="AC110" s="100" t="n"/>
      <c r="AD110" s="100" t="n"/>
      <c r="AE110" s="100" t="n"/>
      <c r="AF110" s="100" t="n"/>
      <c r="AG110" s="100" t="n"/>
      <c r="AH110" s="100" t="n"/>
    </row>
    <row r="111" ht="15.75" customHeight="1" s="336">
      <c r="A111" s="23" t="n"/>
      <c r="B111" s="129" t="n"/>
      <c r="C111" s="129"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c r="AA111" s="100" t="n"/>
      <c r="AB111" s="100" t="n"/>
      <c r="AC111" s="100" t="n"/>
      <c r="AD111" s="100" t="n"/>
      <c r="AE111" s="100" t="n"/>
      <c r="AF111" s="100" t="n"/>
      <c r="AG111" s="100" t="n"/>
      <c r="AH111" s="100" t="n"/>
    </row>
    <row r="112" ht="15.75" customHeight="1" s="336">
      <c r="A112" s="23" t="n"/>
      <c r="B112" s="129" t="n"/>
      <c r="C112" s="129"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100" t="n"/>
      <c r="AB112" s="100" t="n"/>
      <c r="AC112" s="100" t="n"/>
      <c r="AD112" s="100" t="n"/>
      <c r="AE112" s="100" t="n"/>
      <c r="AF112" s="100" t="n"/>
      <c r="AG112" s="100" t="n"/>
      <c r="AH112" s="100" t="n"/>
    </row>
    <row r="113" ht="15.75" customHeight="1" s="336">
      <c r="A113" s="23" t="n"/>
      <c r="B113" s="129" t="n"/>
      <c r="C113" s="129"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c r="AA113" s="100" t="n"/>
      <c r="AB113" s="100" t="n"/>
      <c r="AC113" s="100" t="n"/>
      <c r="AD113" s="100" t="n"/>
      <c r="AE113" s="100" t="n"/>
      <c r="AF113" s="100" t="n"/>
      <c r="AG113" s="100" t="n"/>
      <c r="AH113" s="100" t="n"/>
    </row>
    <row r="114" ht="15.75" customHeight="1" s="336">
      <c r="A114" s="23" t="n"/>
      <c r="B114" s="129" t="n"/>
      <c r="C114" s="129"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100" t="n"/>
      <c r="AB114" s="100" t="n"/>
      <c r="AC114" s="100" t="n"/>
      <c r="AD114" s="100" t="n"/>
      <c r="AE114" s="100" t="n"/>
      <c r="AF114" s="100" t="n"/>
      <c r="AG114" s="100" t="n"/>
      <c r="AH114" s="100" t="n"/>
    </row>
    <row r="115" ht="15.75" customHeight="1" s="336">
      <c r="A115" s="23" t="n"/>
      <c r="B115" s="129" t="n"/>
      <c r="C115" s="129"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c r="AA115" s="100" t="n"/>
      <c r="AB115" s="100" t="n"/>
      <c r="AC115" s="100" t="n"/>
      <c r="AD115" s="100" t="n"/>
      <c r="AE115" s="100" t="n"/>
      <c r="AF115" s="100" t="n"/>
      <c r="AG115" s="100" t="n"/>
      <c r="AH115" s="100" t="n"/>
    </row>
    <row r="116" ht="15.75" customHeight="1" s="336">
      <c r="A116" s="23" t="n"/>
      <c r="B116" s="129" t="n"/>
      <c r="C116" s="129"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100" t="n"/>
      <c r="AB116" s="100" t="n"/>
      <c r="AC116" s="100" t="n"/>
      <c r="AD116" s="100" t="n"/>
      <c r="AE116" s="100" t="n"/>
      <c r="AF116" s="100" t="n"/>
      <c r="AG116" s="100" t="n"/>
      <c r="AH116" s="100" t="n"/>
    </row>
    <row r="117" ht="15.75" customHeight="1" s="336">
      <c r="A117" s="23" t="n"/>
      <c r="B117" s="129" t="n"/>
      <c r="C117" s="129"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c r="AA117" s="100" t="n"/>
      <c r="AB117" s="100" t="n"/>
      <c r="AC117" s="100" t="n"/>
      <c r="AD117" s="100" t="n"/>
      <c r="AE117" s="100" t="n"/>
      <c r="AF117" s="100" t="n"/>
      <c r="AG117" s="100" t="n"/>
      <c r="AH117" s="100" t="n"/>
    </row>
    <row r="118" ht="15.75" customHeight="1" s="336">
      <c r="A118" s="23" t="n"/>
      <c r="B118" s="129" t="n"/>
      <c r="C118" s="129"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100" t="n"/>
      <c r="AB118" s="100" t="n"/>
      <c r="AC118" s="100" t="n"/>
      <c r="AD118" s="100" t="n"/>
      <c r="AE118" s="100" t="n"/>
      <c r="AF118" s="100" t="n"/>
      <c r="AG118" s="100" t="n"/>
      <c r="AH118" s="100" t="n"/>
    </row>
    <row r="119" ht="15.75" customHeight="1" s="336">
      <c r="A119" s="23" t="n"/>
      <c r="B119" s="129" t="n"/>
      <c r="C119" s="129"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c r="AA119" s="100" t="n"/>
      <c r="AB119" s="100" t="n"/>
      <c r="AC119" s="100" t="n"/>
      <c r="AD119" s="100" t="n"/>
      <c r="AE119" s="100" t="n"/>
      <c r="AF119" s="100" t="n"/>
      <c r="AG119" s="100" t="n"/>
      <c r="AH119" s="100" t="n"/>
    </row>
    <row r="120" ht="15.75" customHeight="1" s="336">
      <c r="A120" s="23" t="n"/>
      <c r="B120" s="129" t="n"/>
      <c r="C120" s="129"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100" t="n"/>
      <c r="AB120" s="100" t="n"/>
      <c r="AC120" s="100" t="n"/>
      <c r="AD120" s="100" t="n"/>
      <c r="AE120" s="100" t="n"/>
      <c r="AF120" s="100" t="n"/>
      <c r="AG120" s="100" t="n"/>
      <c r="AH120" s="100" t="n"/>
    </row>
    <row r="121" ht="15.75" customHeight="1" s="336">
      <c r="A121" s="23" t="n"/>
      <c r="B121" s="129" t="n"/>
      <c r="C121" s="129"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c r="AA121" s="100" t="n"/>
      <c r="AB121" s="100" t="n"/>
      <c r="AC121" s="100" t="n"/>
      <c r="AD121" s="100" t="n"/>
      <c r="AE121" s="100" t="n"/>
      <c r="AF121" s="100" t="n"/>
      <c r="AG121" s="100" t="n"/>
      <c r="AH121" s="100" t="n"/>
    </row>
    <row r="122" ht="15.75" customHeight="1" s="336">
      <c r="A122" s="23" t="n"/>
      <c r="B122" s="129" t="n"/>
      <c r="C122" s="129"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100" t="n"/>
      <c r="AB122" s="100" t="n"/>
      <c r="AC122" s="100" t="n"/>
      <c r="AD122" s="100" t="n"/>
      <c r="AE122" s="100" t="n"/>
      <c r="AF122" s="100" t="n"/>
      <c r="AG122" s="100" t="n"/>
      <c r="AH122" s="100" t="n"/>
    </row>
    <row r="123" ht="15.75" customHeight="1" s="336">
      <c r="A123" s="23" t="n"/>
      <c r="B123" s="129" t="n"/>
      <c r="C123" s="129"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c r="AA123" s="100" t="n"/>
      <c r="AB123" s="100" t="n"/>
      <c r="AC123" s="100" t="n"/>
      <c r="AD123" s="100" t="n"/>
      <c r="AE123" s="100" t="n"/>
      <c r="AF123" s="100" t="n"/>
      <c r="AG123" s="100" t="n"/>
      <c r="AH123" s="100" t="n"/>
    </row>
    <row r="124" ht="15.75" customHeight="1" s="336">
      <c r="A124" s="23" t="n"/>
      <c r="B124" s="129" t="n"/>
      <c r="C124" s="129"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100" t="n"/>
      <c r="AB124" s="100" t="n"/>
      <c r="AC124" s="100" t="n"/>
      <c r="AD124" s="100" t="n"/>
      <c r="AE124" s="100" t="n"/>
      <c r="AF124" s="100" t="n"/>
      <c r="AG124" s="100" t="n"/>
      <c r="AH124" s="100" t="n"/>
    </row>
    <row r="125" ht="15.75" customHeight="1" s="336">
      <c r="A125" s="23" t="n"/>
      <c r="B125" s="129" t="n"/>
      <c r="C125" s="129"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c r="AA125" s="100" t="n"/>
      <c r="AB125" s="100" t="n"/>
      <c r="AC125" s="100" t="n"/>
      <c r="AD125" s="100" t="n"/>
      <c r="AE125" s="100" t="n"/>
      <c r="AF125" s="100" t="n"/>
      <c r="AG125" s="100" t="n"/>
      <c r="AH125" s="100" t="n"/>
    </row>
    <row r="126" ht="15.75" customHeight="1" s="336">
      <c r="A126" s="23" t="n"/>
      <c r="B126" s="129" t="n"/>
      <c r="C126" s="129"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100" t="n"/>
      <c r="AB126" s="100" t="n"/>
      <c r="AC126" s="100" t="n"/>
      <c r="AD126" s="100" t="n"/>
      <c r="AE126" s="100" t="n"/>
      <c r="AF126" s="100" t="n"/>
      <c r="AG126" s="100" t="n"/>
      <c r="AH126" s="100" t="n"/>
    </row>
    <row r="127" ht="15.75" customHeight="1" s="336">
      <c r="A127" s="23" t="n"/>
      <c r="B127" s="129" t="n"/>
      <c r="C127" s="129"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c r="AA127" s="100" t="n"/>
      <c r="AB127" s="100" t="n"/>
      <c r="AC127" s="100" t="n"/>
      <c r="AD127" s="100" t="n"/>
      <c r="AE127" s="100" t="n"/>
      <c r="AF127" s="100" t="n"/>
      <c r="AG127" s="100" t="n"/>
      <c r="AH127" s="100" t="n"/>
    </row>
    <row r="128" ht="15.75" customHeight="1" s="336">
      <c r="A128" s="23" t="n"/>
      <c r="B128" s="129" t="n"/>
      <c r="C128" s="129"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100" t="n"/>
      <c r="AB128" s="100" t="n"/>
      <c r="AC128" s="100" t="n"/>
      <c r="AD128" s="100" t="n"/>
      <c r="AE128" s="100" t="n"/>
      <c r="AF128" s="100" t="n"/>
      <c r="AG128" s="100" t="n"/>
      <c r="AH128" s="100" t="n"/>
    </row>
    <row r="129" ht="15.75" customHeight="1" s="336">
      <c r="A129" s="23" t="n"/>
      <c r="B129" s="129" t="n"/>
      <c r="C129" s="129"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c r="AA129" s="100" t="n"/>
      <c r="AB129" s="100" t="n"/>
      <c r="AC129" s="100" t="n"/>
      <c r="AD129" s="100" t="n"/>
      <c r="AE129" s="100" t="n"/>
      <c r="AF129" s="100" t="n"/>
      <c r="AG129" s="100" t="n"/>
      <c r="AH129" s="100" t="n"/>
    </row>
    <row r="130" ht="15.75" customHeight="1" s="336">
      <c r="A130" s="23" t="n"/>
      <c r="B130" s="129" t="n"/>
      <c r="C130" s="129"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100" t="n"/>
      <c r="AB130" s="100" t="n"/>
      <c r="AC130" s="100" t="n"/>
      <c r="AD130" s="100" t="n"/>
      <c r="AE130" s="100" t="n"/>
      <c r="AF130" s="100" t="n"/>
      <c r="AG130" s="100" t="n"/>
      <c r="AH130" s="100" t="n"/>
    </row>
    <row r="131" ht="15.75" customHeight="1" s="336">
      <c r="A131" s="23" t="n"/>
      <c r="B131" s="129" t="n"/>
      <c r="C131" s="129"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c r="AA131" s="100" t="n"/>
      <c r="AB131" s="100" t="n"/>
      <c r="AC131" s="100" t="n"/>
      <c r="AD131" s="100" t="n"/>
      <c r="AE131" s="100" t="n"/>
      <c r="AF131" s="100" t="n"/>
      <c r="AG131" s="100" t="n"/>
      <c r="AH131" s="100" t="n"/>
    </row>
    <row r="132" ht="15.75" customHeight="1" s="336">
      <c r="A132" s="23" t="n"/>
      <c r="B132" s="129" t="n"/>
      <c r="C132" s="129"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100" t="n"/>
      <c r="AB132" s="100" t="n"/>
      <c r="AC132" s="100" t="n"/>
      <c r="AD132" s="100" t="n"/>
      <c r="AE132" s="100" t="n"/>
      <c r="AF132" s="100" t="n"/>
      <c r="AG132" s="100" t="n"/>
      <c r="AH132" s="100" t="n"/>
    </row>
    <row r="133" ht="15.75" customHeight="1" s="336">
      <c r="A133" s="23" t="n"/>
      <c r="B133" s="129" t="n"/>
      <c r="C133" s="129"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c r="AA133" s="100" t="n"/>
      <c r="AB133" s="100" t="n"/>
      <c r="AC133" s="100" t="n"/>
      <c r="AD133" s="100" t="n"/>
      <c r="AE133" s="100" t="n"/>
      <c r="AF133" s="100" t="n"/>
      <c r="AG133" s="100" t="n"/>
      <c r="AH133" s="100" t="n"/>
    </row>
    <row r="134" ht="15.75" customHeight="1" s="336">
      <c r="A134" s="23" t="n"/>
      <c r="B134" s="129" t="n"/>
      <c r="C134" s="129"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100" t="n"/>
      <c r="AB134" s="100" t="n"/>
      <c r="AC134" s="100" t="n"/>
      <c r="AD134" s="100" t="n"/>
      <c r="AE134" s="100" t="n"/>
      <c r="AF134" s="100" t="n"/>
      <c r="AG134" s="100" t="n"/>
      <c r="AH134" s="100" t="n"/>
    </row>
    <row r="135" ht="15.75" customHeight="1" s="336">
      <c r="A135" s="23" t="n"/>
      <c r="B135" s="129" t="n"/>
      <c r="C135" s="129"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c r="AA135" s="100" t="n"/>
      <c r="AB135" s="100" t="n"/>
      <c r="AC135" s="100" t="n"/>
      <c r="AD135" s="100" t="n"/>
      <c r="AE135" s="100" t="n"/>
      <c r="AF135" s="100" t="n"/>
      <c r="AG135" s="100" t="n"/>
      <c r="AH135" s="100" t="n"/>
    </row>
    <row r="136" ht="15.75" customHeight="1" s="336">
      <c r="A136" s="23" t="n"/>
      <c r="B136" s="129" t="n"/>
      <c r="C136" s="129"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100" t="n"/>
      <c r="AB136" s="100" t="n"/>
      <c r="AC136" s="100" t="n"/>
      <c r="AD136" s="100" t="n"/>
      <c r="AE136" s="100" t="n"/>
      <c r="AF136" s="100" t="n"/>
      <c r="AG136" s="100" t="n"/>
      <c r="AH136" s="100" t="n"/>
    </row>
    <row r="137" ht="15.75" customHeight="1" s="336">
      <c r="A137" s="23" t="n"/>
      <c r="B137" s="129" t="n"/>
      <c r="C137" s="129"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c r="AA137" s="100" t="n"/>
      <c r="AB137" s="100" t="n"/>
      <c r="AC137" s="100" t="n"/>
      <c r="AD137" s="100" t="n"/>
      <c r="AE137" s="100" t="n"/>
      <c r="AF137" s="100" t="n"/>
      <c r="AG137" s="100" t="n"/>
      <c r="AH137" s="100" t="n"/>
    </row>
    <row r="138" ht="15.75" customHeight="1" s="336">
      <c r="A138" s="23" t="n"/>
      <c r="B138" s="129" t="n"/>
      <c r="C138" s="129"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100" t="n"/>
      <c r="AB138" s="100" t="n"/>
      <c r="AC138" s="100" t="n"/>
      <c r="AD138" s="100" t="n"/>
      <c r="AE138" s="100" t="n"/>
      <c r="AF138" s="100" t="n"/>
      <c r="AG138" s="100" t="n"/>
      <c r="AH138" s="100" t="n"/>
    </row>
    <row r="139" ht="15.75" customHeight="1" s="336">
      <c r="A139" s="23" t="n"/>
      <c r="B139" s="129" t="n"/>
      <c r="C139" s="129"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c r="AA139" s="100" t="n"/>
      <c r="AB139" s="100" t="n"/>
      <c r="AC139" s="100" t="n"/>
      <c r="AD139" s="100" t="n"/>
      <c r="AE139" s="100" t="n"/>
      <c r="AF139" s="100" t="n"/>
      <c r="AG139" s="100" t="n"/>
      <c r="AH139" s="100" t="n"/>
    </row>
    <row r="140" ht="15.75" customHeight="1" s="336">
      <c r="A140" s="23" t="n"/>
      <c r="B140" s="129" t="n"/>
      <c r="C140" s="129"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100" t="n"/>
      <c r="AB140" s="100" t="n"/>
      <c r="AC140" s="100" t="n"/>
      <c r="AD140" s="100" t="n"/>
      <c r="AE140" s="100" t="n"/>
      <c r="AF140" s="100" t="n"/>
      <c r="AG140" s="100" t="n"/>
      <c r="AH140" s="100" t="n"/>
    </row>
    <row r="141" ht="15.75" customHeight="1" s="336">
      <c r="A141" s="23" t="n"/>
      <c r="B141" s="129" t="n"/>
      <c r="C141" s="129"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c r="AA141" s="100" t="n"/>
      <c r="AB141" s="100" t="n"/>
      <c r="AC141" s="100" t="n"/>
      <c r="AD141" s="100" t="n"/>
      <c r="AE141" s="100" t="n"/>
      <c r="AF141" s="100" t="n"/>
      <c r="AG141" s="100" t="n"/>
      <c r="AH141" s="100" t="n"/>
    </row>
    <row r="142" ht="15.75" customHeight="1" s="336">
      <c r="A142" s="23" t="n"/>
      <c r="B142" s="129" t="n"/>
      <c r="C142" s="129"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100" t="n"/>
      <c r="AB142" s="100" t="n"/>
      <c r="AC142" s="100" t="n"/>
      <c r="AD142" s="100" t="n"/>
      <c r="AE142" s="100" t="n"/>
      <c r="AF142" s="100" t="n"/>
      <c r="AG142" s="100" t="n"/>
      <c r="AH142" s="100" t="n"/>
    </row>
    <row r="143" ht="15.75" customHeight="1" s="336">
      <c r="A143" s="23" t="n"/>
      <c r="B143" s="129" t="n"/>
      <c r="C143" s="129"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c r="AA143" s="100" t="n"/>
      <c r="AB143" s="100" t="n"/>
      <c r="AC143" s="100" t="n"/>
      <c r="AD143" s="100" t="n"/>
      <c r="AE143" s="100" t="n"/>
      <c r="AF143" s="100" t="n"/>
      <c r="AG143" s="100" t="n"/>
      <c r="AH143" s="100" t="n"/>
    </row>
    <row r="144" ht="15.75" customHeight="1" s="336">
      <c r="A144" s="23" t="n"/>
      <c r="B144" s="129" t="n"/>
      <c r="C144" s="129"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100" t="n"/>
      <c r="AB144" s="100" t="n"/>
      <c r="AC144" s="100" t="n"/>
      <c r="AD144" s="100" t="n"/>
      <c r="AE144" s="100" t="n"/>
      <c r="AF144" s="100" t="n"/>
      <c r="AG144" s="100" t="n"/>
      <c r="AH144" s="100" t="n"/>
    </row>
    <row r="145" ht="15.75" customHeight="1" s="336">
      <c r="A145" s="23" t="n"/>
      <c r="B145" s="129" t="n"/>
      <c r="C145" s="129"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c r="AA145" s="100" t="n"/>
      <c r="AB145" s="100" t="n"/>
      <c r="AC145" s="100" t="n"/>
      <c r="AD145" s="100" t="n"/>
      <c r="AE145" s="100" t="n"/>
      <c r="AF145" s="100" t="n"/>
      <c r="AG145" s="100" t="n"/>
      <c r="AH145" s="100" t="n"/>
    </row>
    <row r="146" ht="15.75" customHeight="1" s="336">
      <c r="A146" s="23" t="n"/>
      <c r="B146" s="129" t="n"/>
      <c r="C146" s="129"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100" t="n"/>
      <c r="AB146" s="100" t="n"/>
      <c r="AC146" s="100" t="n"/>
      <c r="AD146" s="100" t="n"/>
      <c r="AE146" s="100" t="n"/>
      <c r="AF146" s="100" t="n"/>
      <c r="AG146" s="100" t="n"/>
      <c r="AH146" s="100" t="n"/>
    </row>
    <row r="147" ht="15.75" customHeight="1" s="336">
      <c r="A147" s="23" t="n"/>
      <c r="B147" s="129" t="n"/>
      <c r="C147" s="129"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c r="AA147" s="100" t="n"/>
      <c r="AB147" s="100" t="n"/>
      <c r="AC147" s="100" t="n"/>
      <c r="AD147" s="100" t="n"/>
      <c r="AE147" s="100" t="n"/>
      <c r="AF147" s="100" t="n"/>
      <c r="AG147" s="100" t="n"/>
      <c r="AH147" s="100" t="n"/>
    </row>
    <row r="148" ht="15.75" customHeight="1" s="336">
      <c r="A148" s="23" t="n"/>
      <c r="B148" s="129" t="n"/>
      <c r="C148" s="129"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100" t="n"/>
      <c r="AB148" s="100" t="n"/>
      <c r="AC148" s="100" t="n"/>
      <c r="AD148" s="100" t="n"/>
      <c r="AE148" s="100" t="n"/>
      <c r="AF148" s="100" t="n"/>
      <c r="AG148" s="100" t="n"/>
      <c r="AH148" s="100" t="n"/>
    </row>
    <row r="149" ht="15.75" customHeight="1" s="336">
      <c r="A149" s="23" t="n"/>
      <c r="B149" s="129" t="n"/>
      <c r="C149" s="129"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c r="AA149" s="100" t="n"/>
      <c r="AB149" s="100" t="n"/>
      <c r="AC149" s="100" t="n"/>
      <c r="AD149" s="100" t="n"/>
      <c r="AE149" s="100" t="n"/>
      <c r="AF149" s="100" t="n"/>
      <c r="AG149" s="100" t="n"/>
      <c r="AH149" s="100" t="n"/>
    </row>
    <row r="150" ht="15.75" customHeight="1" s="336">
      <c r="A150" s="23" t="n"/>
      <c r="B150" s="129" t="n"/>
      <c r="C150" s="129"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100" t="n"/>
      <c r="AB150" s="100" t="n"/>
      <c r="AC150" s="100" t="n"/>
      <c r="AD150" s="100" t="n"/>
      <c r="AE150" s="100" t="n"/>
      <c r="AF150" s="100" t="n"/>
      <c r="AG150" s="100" t="n"/>
      <c r="AH150" s="100" t="n"/>
    </row>
    <row r="151" ht="15.75" customHeight="1" s="336">
      <c r="A151" s="23" t="n"/>
      <c r="B151" s="129" t="n"/>
      <c r="C151" s="129"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c r="AA151" s="100" t="n"/>
      <c r="AB151" s="100" t="n"/>
      <c r="AC151" s="100" t="n"/>
      <c r="AD151" s="100" t="n"/>
      <c r="AE151" s="100" t="n"/>
      <c r="AF151" s="100" t="n"/>
      <c r="AG151" s="100" t="n"/>
      <c r="AH151" s="100" t="n"/>
    </row>
    <row r="152" ht="15.75" customHeight="1" s="336">
      <c r="A152" s="23" t="n"/>
      <c r="B152" s="129" t="n"/>
      <c r="C152" s="129"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100" t="n"/>
      <c r="AB152" s="100" t="n"/>
      <c r="AC152" s="100" t="n"/>
      <c r="AD152" s="100" t="n"/>
      <c r="AE152" s="100" t="n"/>
      <c r="AF152" s="100" t="n"/>
      <c r="AG152" s="100" t="n"/>
      <c r="AH152" s="100" t="n"/>
    </row>
    <row r="153" ht="15.75" customHeight="1" s="336">
      <c r="A153" s="23" t="n"/>
      <c r="B153" s="129" t="n"/>
      <c r="C153" s="129"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c r="AA153" s="100" t="n"/>
      <c r="AB153" s="100" t="n"/>
      <c r="AC153" s="100" t="n"/>
      <c r="AD153" s="100" t="n"/>
      <c r="AE153" s="100" t="n"/>
      <c r="AF153" s="100" t="n"/>
      <c r="AG153" s="100" t="n"/>
      <c r="AH153" s="100" t="n"/>
    </row>
    <row r="154" ht="15.75" customHeight="1" s="336">
      <c r="A154" s="23" t="n"/>
      <c r="B154" s="129" t="n"/>
      <c r="C154" s="129"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100" t="n"/>
      <c r="AB154" s="100" t="n"/>
      <c r="AC154" s="100" t="n"/>
      <c r="AD154" s="100" t="n"/>
      <c r="AE154" s="100" t="n"/>
      <c r="AF154" s="100" t="n"/>
      <c r="AG154" s="100" t="n"/>
      <c r="AH154" s="100" t="n"/>
    </row>
    <row r="155" ht="15.75" customHeight="1" s="336">
      <c r="A155" s="23" t="n"/>
      <c r="B155" s="129" t="n"/>
      <c r="C155" s="129"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c r="AA155" s="100" t="n"/>
      <c r="AB155" s="100" t="n"/>
      <c r="AC155" s="100" t="n"/>
      <c r="AD155" s="100" t="n"/>
      <c r="AE155" s="100" t="n"/>
      <c r="AF155" s="100" t="n"/>
      <c r="AG155" s="100" t="n"/>
      <c r="AH155" s="100" t="n"/>
    </row>
    <row r="156" ht="15.75" customHeight="1" s="336">
      <c r="A156" s="23" t="n"/>
      <c r="B156" s="129" t="n"/>
      <c r="C156" s="129"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100" t="n"/>
      <c r="AB156" s="100" t="n"/>
      <c r="AC156" s="100" t="n"/>
      <c r="AD156" s="100" t="n"/>
      <c r="AE156" s="100" t="n"/>
      <c r="AF156" s="100" t="n"/>
      <c r="AG156" s="100" t="n"/>
      <c r="AH156" s="100" t="n"/>
    </row>
    <row r="157" ht="15.75" customHeight="1" s="336">
      <c r="A157" s="23" t="n"/>
      <c r="B157" s="129" t="n"/>
      <c r="C157" s="129"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c r="AA157" s="100" t="n"/>
      <c r="AB157" s="100" t="n"/>
      <c r="AC157" s="100" t="n"/>
      <c r="AD157" s="100" t="n"/>
      <c r="AE157" s="100" t="n"/>
      <c r="AF157" s="100" t="n"/>
      <c r="AG157" s="100" t="n"/>
      <c r="AH157" s="100" t="n"/>
    </row>
    <row r="158" ht="15.75" customHeight="1" s="336">
      <c r="A158" s="23" t="n"/>
      <c r="B158" s="129" t="n"/>
      <c r="C158" s="129"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100" t="n"/>
      <c r="AB158" s="100" t="n"/>
      <c r="AC158" s="100" t="n"/>
      <c r="AD158" s="100" t="n"/>
      <c r="AE158" s="100" t="n"/>
      <c r="AF158" s="100" t="n"/>
      <c r="AG158" s="100" t="n"/>
      <c r="AH158" s="100" t="n"/>
    </row>
    <row r="159" ht="15.75" customHeight="1" s="336">
      <c r="A159" s="23" t="n"/>
      <c r="B159" s="129" t="n"/>
      <c r="C159" s="129"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c r="AA159" s="100" t="n"/>
      <c r="AB159" s="100" t="n"/>
      <c r="AC159" s="100" t="n"/>
      <c r="AD159" s="100" t="n"/>
      <c r="AE159" s="100" t="n"/>
      <c r="AF159" s="100" t="n"/>
      <c r="AG159" s="100" t="n"/>
      <c r="AH159" s="100" t="n"/>
    </row>
    <row r="160" ht="15.75" customHeight="1" s="336">
      <c r="A160" s="23" t="n"/>
      <c r="B160" s="129" t="n"/>
      <c r="C160" s="129"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100" t="n"/>
      <c r="AB160" s="100" t="n"/>
      <c r="AC160" s="100" t="n"/>
      <c r="AD160" s="100" t="n"/>
      <c r="AE160" s="100" t="n"/>
      <c r="AF160" s="100" t="n"/>
      <c r="AG160" s="100" t="n"/>
      <c r="AH160" s="100" t="n"/>
    </row>
    <row r="161" ht="15.75" customHeight="1" s="336">
      <c r="A161" s="23" t="n"/>
      <c r="B161" s="129" t="n"/>
      <c r="C161" s="129"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c r="AA161" s="100" t="n"/>
      <c r="AB161" s="100" t="n"/>
      <c r="AC161" s="100" t="n"/>
      <c r="AD161" s="100" t="n"/>
      <c r="AE161" s="100" t="n"/>
      <c r="AF161" s="100" t="n"/>
      <c r="AG161" s="100" t="n"/>
      <c r="AH161" s="100" t="n"/>
    </row>
    <row r="162" ht="15.75" customHeight="1" s="336">
      <c r="A162" s="23" t="n"/>
      <c r="B162" s="129" t="n"/>
      <c r="C162" s="129"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100" t="n"/>
      <c r="AB162" s="100" t="n"/>
      <c r="AC162" s="100" t="n"/>
      <c r="AD162" s="100" t="n"/>
      <c r="AE162" s="100" t="n"/>
      <c r="AF162" s="100" t="n"/>
      <c r="AG162" s="100" t="n"/>
      <c r="AH162" s="100" t="n"/>
    </row>
    <row r="163" ht="15.75" customHeight="1" s="336">
      <c r="A163" s="23" t="n"/>
      <c r="B163" s="129" t="n"/>
      <c r="C163" s="129"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c r="AA163" s="100" t="n"/>
      <c r="AB163" s="100" t="n"/>
      <c r="AC163" s="100" t="n"/>
      <c r="AD163" s="100" t="n"/>
      <c r="AE163" s="100" t="n"/>
      <c r="AF163" s="100" t="n"/>
      <c r="AG163" s="100" t="n"/>
      <c r="AH163" s="100" t="n"/>
    </row>
    <row r="164" ht="15.75" customHeight="1" s="336">
      <c r="A164" s="23" t="n"/>
      <c r="B164" s="129" t="n"/>
      <c r="C164" s="129"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100" t="n"/>
      <c r="AB164" s="100" t="n"/>
      <c r="AC164" s="100" t="n"/>
      <c r="AD164" s="100" t="n"/>
      <c r="AE164" s="100" t="n"/>
      <c r="AF164" s="100" t="n"/>
      <c r="AG164" s="100" t="n"/>
      <c r="AH164" s="100" t="n"/>
    </row>
    <row r="165" ht="15.75" customHeight="1" s="336">
      <c r="A165" s="23" t="n"/>
      <c r="B165" s="129" t="n"/>
      <c r="C165" s="129"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c r="AA165" s="100" t="n"/>
      <c r="AB165" s="100" t="n"/>
      <c r="AC165" s="100" t="n"/>
      <c r="AD165" s="100" t="n"/>
      <c r="AE165" s="100" t="n"/>
      <c r="AF165" s="100" t="n"/>
      <c r="AG165" s="100" t="n"/>
      <c r="AH165" s="100" t="n"/>
    </row>
    <row r="166" ht="15.75" customHeight="1" s="336">
      <c r="A166" s="23" t="n"/>
      <c r="B166" s="129" t="n"/>
      <c r="C166" s="129"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100" t="n"/>
      <c r="AB166" s="100" t="n"/>
      <c r="AC166" s="100" t="n"/>
      <c r="AD166" s="100" t="n"/>
      <c r="AE166" s="100" t="n"/>
      <c r="AF166" s="100" t="n"/>
      <c r="AG166" s="100" t="n"/>
      <c r="AH166" s="100" t="n"/>
    </row>
    <row r="167" ht="15.75" customHeight="1" s="336">
      <c r="A167" s="23" t="n"/>
      <c r="B167" s="129" t="n"/>
      <c r="C167" s="129"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c r="AA167" s="100" t="n"/>
      <c r="AB167" s="100" t="n"/>
      <c r="AC167" s="100" t="n"/>
      <c r="AD167" s="100" t="n"/>
      <c r="AE167" s="100" t="n"/>
      <c r="AF167" s="100" t="n"/>
      <c r="AG167" s="100" t="n"/>
      <c r="AH167" s="100" t="n"/>
    </row>
    <row r="168" ht="15.75" customHeight="1" s="336">
      <c r="A168" s="23" t="n"/>
      <c r="B168" s="129" t="n"/>
      <c r="C168" s="129"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100" t="n"/>
      <c r="AB168" s="100" t="n"/>
      <c r="AC168" s="100" t="n"/>
      <c r="AD168" s="100" t="n"/>
      <c r="AE168" s="100" t="n"/>
      <c r="AF168" s="100" t="n"/>
      <c r="AG168" s="100" t="n"/>
      <c r="AH168" s="100" t="n"/>
    </row>
    <row r="169" ht="15.75" customHeight="1" s="336">
      <c r="A169" s="23" t="n"/>
      <c r="B169" s="129" t="n"/>
      <c r="C169" s="129"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c r="AA169" s="100" t="n"/>
      <c r="AB169" s="100" t="n"/>
      <c r="AC169" s="100" t="n"/>
      <c r="AD169" s="100" t="n"/>
      <c r="AE169" s="100" t="n"/>
      <c r="AF169" s="100" t="n"/>
      <c r="AG169" s="100" t="n"/>
      <c r="AH169" s="100" t="n"/>
    </row>
    <row r="170" ht="15.75" customHeight="1" s="336">
      <c r="A170" s="23" t="n"/>
      <c r="B170" s="129" t="n"/>
      <c r="C170" s="129"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100" t="n"/>
      <c r="AB170" s="100" t="n"/>
      <c r="AC170" s="100" t="n"/>
      <c r="AD170" s="100" t="n"/>
      <c r="AE170" s="100" t="n"/>
      <c r="AF170" s="100" t="n"/>
      <c r="AG170" s="100" t="n"/>
      <c r="AH170" s="100" t="n"/>
    </row>
    <row r="171" ht="15.75" customHeight="1" s="336">
      <c r="A171" s="23" t="n"/>
      <c r="B171" s="129" t="n"/>
      <c r="C171" s="129"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c r="AA171" s="100" t="n"/>
      <c r="AB171" s="100" t="n"/>
      <c r="AC171" s="100" t="n"/>
      <c r="AD171" s="100" t="n"/>
      <c r="AE171" s="100" t="n"/>
      <c r="AF171" s="100" t="n"/>
      <c r="AG171" s="100" t="n"/>
      <c r="AH171" s="100" t="n"/>
    </row>
    <row r="172" ht="15.75" customHeight="1" s="336">
      <c r="A172" s="23" t="n"/>
      <c r="B172" s="129" t="n"/>
      <c r="C172" s="129"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100" t="n"/>
      <c r="AB172" s="100" t="n"/>
      <c r="AC172" s="100" t="n"/>
      <c r="AD172" s="100" t="n"/>
      <c r="AE172" s="100" t="n"/>
      <c r="AF172" s="100" t="n"/>
      <c r="AG172" s="100" t="n"/>
      <c r="AH172" s="100" t="n"/>
    </row>
    <row r="173" ht="15.75" customHeight="1" s="336">
      <c r="A173" s="23" t="n"/>
      <c r="B173" s="129" t="n"/>
      <c r="C173" s="129"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c r="AA173" s="100" t="n"/>
      <c r="AB173" s="100" t="n"/>
      <c r="AC173" s="100" t="n"/>
      <c r="AD173" s="100" t="n"/>
      <c r="AE173" s="100" t="n"/>
      <c r="AF173" s="100" t="n"/>
      <c r="AG173" s="100" t="n"/>
      <c r="AH173" s="100" t="n"/>
    </row>
    <row r="174" ht="15.75" customHeight="1" s="336">
      <c r="A174" s="23" t="n"/>
      <c r="B174" s="129" t="n"/>
      <c r="C174" s="129"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100" t="n"/>
      <c r="AB174" s="100" t="n"/>
      <c r="AC174" s="100" t="n"/>
      <c r="AD174" s="100" t="n"/>
      <c r="AE174" s="100" t="n"/>
      <c r="AF174" s="100" t="n"/>
      <c r="AG174" s="100" t="n"/>
      <c r="AH174" s="100" t="n"/>
    </row>
    <row r="175" ht="15.75" customHeight="1" s="336">
      <c r="A175" s="23" t="n"/>
      <c r="B175" s="129" t="n"/>
      <c r="C175" s="129"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c r="AA175" s="100" t="n"/>
      <c r="AB175" s="100" t="n"/>
      <c r="AC175" s="100" t="n"/>
      <c r="AD175" s="100" t="n"/>
      <c r="AE175" s="100" t="n"/>
      <c r="AF175" s="100" t="n"/>
      <c r="AG175" s="100" t="n"/>
      <c r="AH175" s="100" t="n"/>
    </row>
    <row r="176" ht="15.75" customHeight="1" s="336">
      <c r="A176" s="23" t="n"/>
      <c r="B176" s="129" t="n"/>
      <c r="C176" s="129"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100" t="n"/>
      <c r="AB176" s="100" t="n"/>
      <c r="AC176" s="100" t="n"/>
      <c r="AD176" s="100" t="n"/>
      <c r="AE176" s="100" t="n"/>
      <c r="AF176" s="100" t="n"/>
      <c r="AG176" s="100" t="n"/>
      <c r="AH176" s="100" t="n"/>
    </row>
    <row r="177" ht="15.75" customHeight="1" s="336">
      <c r="A177" s="23" t="n"/>
      <c r="B177" s="129" t="n"/>
      <c r="C177" s="129"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c r="AA177" s="100" t="n"/>
      <c r="AB177" s="100" t="n"/>
      <c r="AC177" s="100" t="n"/>
      <c r="AD177" s="100" t="n"/>
      <c r="AE177" s="100" t="n"/>
      <c r="AF177" s="100" t="n"/>
      <c r="AG177" s="100" t="n"/>
      <c r="AH177" s="100" t="n"/>
    </row>
    <row r="178" ht="15.75" customHeight="1" s="336">
      <c r="A178" s="23" t="n"/>
      <c r="B178" s="129" t="n"/>
      <c r="C178" s="129"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100" t="n"/>
      <c r="AB178" s="100" t="n"/>
      <c r="AC178" s="100" t="n"/>
      <c r="AD178" s="100" t="n"/>
      <c r="AE178" s="100" t="n"/>
      <c r="AF178" s="100" t="n"/>
      <c r="AG178" s="100" t="n"/>
      <c r="AH178" s="100" t="n"/>
    </row>
    <row r="179" ht="15.75" customHeight="1" s="336">
      <c r="A179" s="23" t="n"/>
      <c r="B179" s="129" t="n"/>
      <c r="C179" s="129"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c r="AA179" s="100" t="n"/>
      <c r="AB179" s="100" t="n"/>
      <c r="AC179" s="100" t="n"/>
      <c r="AD179" s="100" t="n"/>
      <c r="AE179" s="100" t="n"/>
      <c r="AF179" s="100" t="n"/>
      <c r="AG179" s="100" t="n"/>
      <c r="AH179" s="100" t="n"/>
    </row>
    <row r="180" ht="15.75" customHeight="1" s="336">
      <c r="A180" s="23" t="n"/>
      <c r="B180" s="129" t="n"/>
      <c r="C180" s="129"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100" t="n"/>
      <c r="AB180" s="100" t="n"/>
      <c r="AC180" s="100" t="n"/>
      <c r="AD180" s="100" t="n"/>
      <c r="AE180" s="100" t="n"/>
      <c r="AF180" s="100" t="n"/>
      <c r="AG180" s="100" t="n"/>
      <c r="AH180" s="100" t="n"/>
    </row>
    <row r="181" ht="15.75" customHeight="1" s="336">
      <c r="A181" s="23" t="n"/>
      <c r="B181" s="129" t="n"/>
      <c r="C181" s="129"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c r="AA181" s="100" t="n"/>
      <c r="AB181" s="100" t="n"/>
      <c r="AC181" s="100" t="n"/>
      <c r="AD181" s="100" t="n"/>
      <c r="AE181" s="100" t="n"/>
      <c r="AF181" s="100" t="n"/>
      <c r="AG181" s="100" t="n"/>
      <c r="AH181" s="100" t="n"/>
    </row>
    <row r="182" ht="15.75" customHeight="1" s="336">
      <c r="A182" s="23" t="n"/>
      <c r="B182" s="129" t="n"/>
      <c r="C182" s="129"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100" t="n"/>
      <c r="AB182" s="100" t="n"/>
      <c r="AC182" s="100" t="n"/>
      <c r="AD182" s="100" t="n"/>
      <c r="AE182" s="100" t="n"/>
      <c r="AF182" s="100" t="n"/>
      <c r="AG182" s="100" t="n"/>
      <c r="AH182" s="100" t="n"/>
    </row>
    <row r="183" ht="15.75" customHeight="1" s="336">
      <c r="A183" s="23" t="n"/>
      <c r="B183" s="129" t="n"/>
      <c r="C183" s="129"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c r="AA183" s="100" t="n"/>
      <c r="AB183" s="100" t="n"/>
      <c r="AC183" s="100" t="n"/>
      <c r="AD183" s="100" t="n"/>
      <c r="AE183" s="100" t="n"/>
      <c r="AF183" s="100" t="n"/>
      <c r="AG183" s="100" t="n"/>
      <c r="AH183" s="100" t="n"/>
    </row>
    <row r="184" ht="15.75" customHeight="1" s="336">
      <c r="A184" s="23" t="n"/>
      <c r="B184" s="129" t="n"/>
      <c r="C184" s="129"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100" t="n"/>
      <c r="AB184" s="100" t="n"/>
      <c r="AC184" s="100" t="n"/>
      <c r="AD184" s="100" t="n"/>
      <c r="AE184" s="100" t="n"/>
      <c r="AF184" s="100" t="n"/>
      <c r="AG184" s="100" t="n"/>
      <c r="AH184" s="100" t="n"/>
    </row>
    <row r="185" ht="15.75" customHeight="1" s="336">
      <c r="A185" s="23" t="n"/>
      <c r="B185" s="129" t="n"/>
      <c r="C185" s="129"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c r="AA185" s="100" t="n"/>
      <c r="AB185" s="100" t="n"/>
      <c r="AC185" s="100" t="n"/>
      <c r="AD185" s="100" t="n"/>
      <c r="AE185" s="100" t="n"/>
      <c r="AF185" s="100" t="n"/>
      <c r="AG185" s="100" t="n"/>
      <c r="AH185" s="100" t="n"/>
    </row>
    <row r="186" ht="15.75" customHeight="1" s="336">
      <c r="A186" s="23" t="n"/>
      <c r="B186" s="129" t="n"/>
      <c r="C186" s="129"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100" t="n"/>
      <c r="AB186" s="100" t="n"/>
      <c r="AC186" s="100" t="n"/>
      <c r="AD186" s="100" t="n"/>
      <c r="AE186" s="100" t="n"/>
      <c r="AF186" s="100" t="n"/>
      <c r="AG186" s="100" t="n"/>
      <c r="AH186" s="100" t="n"/>
    </row>
    <row r="187" ht="15.75" customHeight="1" s="336">
      <c r="A187" s="23" t="n"/>
      <c r="B187" s="129" t="n"/>
      <c r="C187" s="129"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c r="AA187" s="100" t="n"/>
      <c r="AB187" s="100" t="n"/>
      <c r="AC187" s="100" t="n"/>
      <c r="AD187" s="100" t="n"/>
      <c r="AE187" s="100" t="n"/>
      <c r="AF187" s="100" t="n"/>
      <c r="AG187" s="100" t="n"/>
      <c r="AH187" s="100" t="n"/>
    </row>
    <row r="188" ht="15.75" customHeight="1" s="336">
      <c r="A188" s="23" t="n"/>
      <c r="B188" s="129" t="n"/>
      <c r="C188" s="129"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100" t="n"/>
      <c r="AB188" s="100" t="n"/>
      <c r="AC188" s="100" t="n"/>
      <c r="AD188" s="100" t="n"/>
      <c r="AE188" s="100" t="n"/>
      <c r="AF188" s="100" t="n"/>
      <c r="AG188" s="100" t="n"/>
      <c r="AH188" s="100" t="n"/>
    </row>
    <row r="189" ht="15.75" customHeight="1" s="336">
      <c r="A189" s="23" t="n"/>
      <c r="B189" s="129" t="n"/>
      <c r="C189" s="129"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c r="AA189" s="100" t="n"/>
      <c r="AB189" s="100" t="n"/>
      <c r="AC189" s="100" t="n"/>
      <c r="AD189" s="100" t="n"/>
      <c r="AE189" s="100" t="n"/>
      <c r="AF189" s="100" t="n"/>
      <c r="AG189" s="100" t="n"/>
      <c r="AH189" s="100" t="n"/>
    </row>
    <row r="190" ht="15.75" customHeight="1" s="336">
      <c r="A190" s="23" t="n"/>
      <c r="B190" s="129" t="n"/>
      <c r="C190" s="129"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100" t="n"/>
      <c r="AB190" s="100" t="n"/>
      <c r="AC190" s="100" t="n"/>
      <c r="AD190" s="100" t="n"/>
      <c r="AE190" s="100" t="n"/>
      <c r="AF190" s="100" t="n"/>
      <c r="AG190" s="100" t="n"/>
      <c r="AH190" s="100" t="n"/>
    </row>
    <row r="191" ht="15.75" customHeight="1" s="336">
      <c r="A191" s="23" t="n"/>
      <c r="B191" s="129" t="n"/>
      <c r="C191" s="129"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c r="AA191" s="100" t="n"/>
      <c r="AB191" s="100" t="n"/>
      <c r="AC191" s="100" t="n"/>
      <c r="AD191" s="100" t="n"/>
      <c r="AE191" s="100" t="n"/>
      <c r="AF191" s="100" t="n"/>
      <c r="AG191" s="100" t="n"/>
      <c r="AH191" s="100" t="n"/>
    </row>
    <row r="192" ht="15.75" customHeight="1" s="336">
      <c r="A192" s="23" t="n"/>
      <c r="B192" s="129" t="n"/>
      <c r="C192" s="129"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100" t="n"/>
      <c r="AB192" s="100" t="n"/>
      <c r="AC192" s="100" t="n"/>
      <c r="AD192" s="100" t="n"/>
      <c r="AE192" s="100" t="n"/>
      <c r="AF192" s="100" t="n"/>
      <c r="AG192" s="100" t="n"/>
      <c r="AH192" s="100" t="n"/>
    </row>
    <row r="193" ht="15.75" customHeight="1" s="336">
      <c r="A193" s="23" t="n"/>
      <c r="B193" s="129" t="n"/>
      <c r="C193" s="129"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c r="AA193" s="100" t="n"/>
      <c r="AB193" s="100" t="n"/>
      <c r="AC193" s="100" t="n"/>
      <c r="AD193" s="100" t="n"/>
      <c r="AE193" s="100" t="n"/>
      <c r="AF193" s="100" t="n"/>
      <c r="AG193" s="100" t="n"/>
      <c r="AH193" s="100" t="n"/>
    </row>
    <row r="194" ht="15.75" customHeight="1" s="336">
      <c r="A194" s="23" t="n"/>
      <c r="B194" s="129" t="n"/>
      <c r="C194" s="129"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100" t="n"/>
      <c r="AB194" s="100" t="n"/>
      <c r="AC194" s="100" t="n"/>
      <c r="AD194" s="100" t="n"/>
      <c r="AE194" s="100" t="n"/>
      <c r="AF194" s="100" t="n"/>
      <c r="AG194" s="100" t="n"/>
      <c r="AH194" s="100" t="n"/>
    </row>
    <row r="195" ht="15.75" customHeight="1" s="336">
      <c r="A195" s="23" t="n"/>
      <c r="B195" s="129" t="n"/>
      <c r="C195" s="129"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c r="AA195" s="100" t="n"/>
      <c r="AB195" s="100" t="n"/>
      <c r="AC195" s="100" t="n"/>
      <c r="AD195" s="100" t="n"/>
      <c r="AE195" s="100" t="n"/>
      <c r="AF195" s="100" t="n"/>
      <c r="AG195" s="100" t="n"/>
      <c r="AH195" s="100" t="n"/>
    </row>
    <row r="196" ht="15.75" customHeight="1" s="336">
      <c r="A196" s="23" t="n"/>
      <c r="B196" s="129" t="n"/>
      <c r="C196" s="129"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100" t="n"/>
      <c r="AB196" s="100" t="n"/>
      <c r="AC196" s="100" t="n"/>
      <c r="AD196" s="100" t="n"/>
      <c r="AE196" s="100" t="n"/>
      <c r="AF196" s="100" t="n"/>
      <c r="AG196" s="100" t="n"/>
      <c r="AH196" s="100" t="n"/>
    </row>
    <row r="197" ht="15.75" customHeight="1" s="336">
      <c r="A197" s="23" t="n"/>
      <c r="B197" s="129" t="n"/>
      <c r="C197" s="129"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c r="AA197" s="100" t="n"/>
      <c r="AB197" s="100" t="n"/>
      <c r="AC197" s="100" t="n"/>
      <c r="AD197" s="100" t="n"/>
      <c r="AE197" s="100" t="n"/>
      <c r="AF197" s="100" t="n"/>
      <c r="AG197" s="100" t="n"/>
      <c r="AH197" s="100" t="n"/>
    </row>
    <row r="198" ht="15.75" customHeight="1" s="336">
      <c r="A198" s="23" t="n"/>
      <c r="B198" s="129" t="n"/>
      <c r="C198" s="129"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100" t="n"/>
      <c r="AB198" s="100" t="n"/>
      <c r="AC198" s="100" t="n"/>
      <c r="AD198" s="100" t="n"/>
      <c r="AE198" s="100" t="n"/>
      <c r="AF198" s="100" t="n"/>
      <c r="AG198" s="100" t="n"/>
      <c r="AH198" s="100" t="n"/>
    </row>
    <row r="199" ht="15.75" customHeight="1" s="336">
      <c r="A199" s="23" t="n"/>
      <c r="B199" s="129" t="n"/>
      <c r="C199" s="129"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c r="AA199" s="100" t="n"/>
      <c r="AB199" s="100" t="n"/>
      <c r="AC199" s="100" t="n"/>
      <c r="AD199" s="100" t="n"/>
      <c r="AE199" s="100" t="n"/>
      <c r="AF199" s="100" t="n"/>
      <c r="AG199" s="100" t="n"/>
      <c r="AH199" s="100" t="n"/>
    </row>
    <row r="200" ht="15.75" customHeight="1" s="336">
      <c r="A200" s="23" t="n"/>
      <c r="B200" s="129" t="n"/>
      <c r="C200" s="129"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100" t="n"/>
      <c r="AB200" s="100" t="n"/>
      <c r="AC200" s="100" t="n"/>
      <c r="AD200" s="100" t="n"/>
      <c r="AE200" s="100" t="n"/>
      <c r="AF200" s="100" t="n"/>
      <c r="AG200" s="100" t="n"/>
      <c r="AH200" s="100" t="n"/>
    </row>
    <row r="201" ht="15.75" customHeight="1" s="336">
      <c r="A201" s="23" t="n"/>
      <c r="B201" s="129" t="n"/>
      <c r="C201" s="129" t="n"/>
      <c r="D201" s="60" t="n"/>
      <c r="E201" s="60" t="n"/>
      <c r="F201" s="60" t="n"/>
      <c r="G201" s="60" t="n"/>
      <c r="H201" s="60" t="n"/>
      <c r="I201" s="60" t="n"/>
      <c r="J201" s="60" t="n"/>
      <c r="K201" s="60" t="n"/>
      <c r="L201" s="60" t="n"/>
      <c r="M201" s="60" t="n"/>
      <c r="N201" s="60" t="n"/>
      <c r="O201" s="60" t="n"/>
      <c r="P201" s="60" t="n"/>
      <c r="Q201" s="60" t="n"/>
      <c r="R201" s="60" t="n"/>
      <c r="S201" s="60" t="n"/>
      <c r="T201" s="60" t="n"/>
      <c r="U201" s="60" t="n"/>
      <c r="V201" s="60" t="n"/>
      <c r="W201" s="60" t="n"/>
      <c r="X201" s="60" t="n"/>
      <c r="Y201" s="60" t="n"/>
      <c r="Z201" s="60" t="n"/>
      <c r="AA201" s="100" t="n"/>
      <c r="AB201" s="100" t="n"/>
      <c r="AC201" s="100" t="n"/>
      <c r="AD201" s="100" t="n"/>
      <c r="AE201" s="100" t="n"/>
      <c r="AF201" s="100" t="n"/>
      <c r="AG201" s="100" t="n"/>
      <c r="AH201" s="100" t="n"/>
    </row>
    <row r="202" ht="15.75" customHeight="1" s="336">
      <c r="A202" s="23" t="n"/>
      <c r="B202" s="129" t="n"/>
      <c r="C202" s="129"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100" t="n"/>
      <c r="AB202" s="100" t="n"/>
      <c r="AC202" s="100" t="n"/>
      <c r="AD202" s="100" t="n"/>
      <c r="AE202" s="100" t="n"/>
      <c r="AF202" s="100" t="n"/>
      <c r="AG202" s="100" t="n"/>
      <c r="AH202" s="100" t="n"/>
    </row>
    <row r="203" ht="15.75" customHeight="1" s="336">
      <c r="A203" s="23" t="n"/>
      <c r="B203" s="129" t="n"/>
      <c r="C203" s="129" t="n"/>
      <c r="D203" s="60" t="n"/>
      <c r="E203" s="60" t="n"/>
      <c r="F203" s="60" t="n"/>
      <c r="G203" s="60" t="n"/>
      <c r="H203" s="60" t="n"/>
      <c r="I203" s="60" t="n"/>
      <c r="J203" s="60" t="n"/>
      <c r="K203" s="60" t="n"/>
      <c r="L203" s="60" t="n"/>
      <c r="M203" s="60" t="n"/>
      <c r="N203" s="60" t="n"/>
      <c r="O203" s="60" t="n"/>
      <c r="P203" s="60" t="n"/>
      <c r="Q203" s="60" t="n"/>
      <c r="R203" s="60" t="n"/>
      <c r="S203" s="60" t="n"/>
      <c r="T203" s="60" t="n"/>
      <c r="U203" s="60" t="n"/>
      <c r="V203" s="60" t="n"/>
      <c r="W203" s="60" t="n"/>
      <c r="X203" s="60" t="n"/>
      <c r="Y203" s="60" t="n"/>
      <c r="Z203" s="60" t="n"/>
      <c r="AA203" s="100" t="n"/>
      <c r="AB203" s="100" t="n"/>
      <c r="AC203" s="100" t="n"/>
      <c r="AD203" s="100" t="n"/>
      <c r="AE203" s="100" t="n"/>
      <c r="AF203" s="100" t="n"/>
      <c r="AG203" s="100" t="n"/>
      <c r="AH203" s="100" t="n"/>
    </row>
    <row r="204" ht="15.75" customHeight="1" s="336">
      <c r="A204" s="23" t="n"/>
      <c r="B204" s="129" t="n"/>
      <c r="C204" s="129"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100" t="n"/>
      <c r="AB204" s="100" t="n"/>
      <c r="AC204" s="100" t="n"/>
      <c r="AD204" s="100" t="n"/>
      <c r="AE204" s="100" t="n"/>
      <c r="AF204" s="100" t="n"/>
      <c r="AG204" s="100" t="n"/>
      <c r="AH204" s="100" t="n"/>
    </row>
    <row r="205" ht="15.75" customHeight="1" s="336">
      <c r="A205" s="23" t="n"/>
      <c r="B205" s="129" t="n"/>
      <c r="C205" s="129" t="n"/>
      <c r="D205" s="60" t="n"/>
      <c r="E205" s="60" t="n"/>
      <c r="F205" s="60" t="n"/>
      <c r="G205" s="60" t="n"/>
      <c r="H205" s="60" t="n"/>
      <c r="I205" s="60" t="n"/>
      <c r="J205" s="60" t="n"/>
      <c r="K205" s="60" t="n"/>
      <c r="L205" s="60" t="n"/>
      <c r="M205" s="60" t="n"/>
      <c r="N205" s="60" t="n"/>
      <c r="O205" s="60" t="n"/>
      <c r="P205" s="60" t="n"/>
      <c r="Q205" s="60" t="n"/>
      <c r="R205" s="60" t="n"/>
      <c r="S205" s="60" t="n"/>
      <c r="T205" s="60" t="n"/>
      <c r="U205" s="60" t="n"/>
      <c r="V205" s="60" t="n"/>
      <c r="W205" s="60" t="n"/>
      <c r="X205" s="60" t="n"/>
      <c r="Y205" s="60" t="n"/>
      <c r="Z205" s="60" t="n"/>
      <c r="AA205" s="100" t="n"/>
      <c r="AB205" s="100" t="n"/>
      <c r="AC205" s="100" t="n"/>
      <c r="AD205" s="100" t="n"/>
      <c r="AE205" s="100" t="n"/>
      <c r="AF205" s="100" t="n"/>
      <c r="AG205" s="100" t="n"/>
      <c r="AH205" s="100" t="n"/>
    </row>
    <row r="206" ht="15.75" customHeight="1" s="336">
      <c r="A206" s="23" t="n"/>
      <c r="B206" s="129" t="n"/>
      <c r="C206" s="129"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100" t="n"/>
      <c r="AB206" s="100" t="n"/>
      <c r="AC206" s="100" t="n"/>
      <c r="AD206" s="100" t="n"/>
      <c r="AE206" s="100" t="n"/>
      <c r="AF206" s="100" t="n"/>
      <c r="AG206" s="100" t="n"/>
      <c r="AH206" s="100" t="n"/>
    </row>
    <row r="207" ht="15.75" customHeight="1" s="336">
      <c r="A207" s="23" t="n"/>
      <c r="B207" s="129" t="n"/>
      <c r="C207" s="129" t="n"/>
      <c r="D207" s="60" t="n"/>
      <c r="E207" s="60" t="n"/>
      <c r="F207" s="60" t="n"/>
      <c r="G207" s="60" t="n"/>
      <c r="H207" s="60" t="n"/>
      <c r="I207" s="60" t="n"/>
      <c r="J207" s="60" t="n"/>
      <c r="K207" s="60" t="n"/>
      <c r="L207" s="60" t="n"/>
      <c r="M207" s="60" t="n"/>
      <c r="N207" s="60" t="n"/>
      <c r="O207" s="60" t="n"/>
      <c r="P207" s="60" t="n"/>
      <c r="Q207" s="60" t="n"/>
      <c r="R207" s="60" t="n"/>
      <c r="S207" s="60" t="n"/>
      <c r="T207" s="60" t="n"/>
      <c r="U207" s="60" t="n"/>
      <c r="V207" s="60" t="n"/>
      <c r="W207" s="60" t="n"/>
      <c r="X207" s="60" t="n"/>
      <c r="Y207" s="60" t="n"/>
      <c r="Z207" s="60" t="n"/>
      <c r="AA207" s="100" t="n"/>
      <c r="AB207" s="100" t="n"/>
      <c r="AC207" s="100" t="n"/>
      <c r="AD207" s="100" t="n"/>
      <c r="AE207" s="100" t="n"/>
      <c r="AF207" s="100" t="n"/>
      <c r="AG207" s="100" t="n"/>
      <c r="AH207" s="100" t="n"/>
    </row>
    <row r="208" ht="15.75" customHeight="1" s="336">
      <c r="A208" s="23" t="n"/>
      <c r="B208" s="129" t="n"/>
      <c r="C208" s="129"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100" t="n"/>
      <c r="AB208" s="100" t="n"/>
      <c r="AC208" s="100" t="n"/>
      <c r="AD208" s="100" t="n"/>
      <c r="AE208" s="100" t="n"/>
      <c r="AF208" s="100" t="n"/>
      <c r="AG208" s="100" t="n"/>
      <c r="AH208" s="100" t="n"/>
    </row>
    <row r="209" ht="15.75" customHeight="1" s="336">
      <c r="A209" s="23" t="n"/>
      <c r="B209" s="129" t="n"/>
      <c r="C209" s="129" t="n"/>
      <c r="D209" s="60" t="n"/>
      <c r="E209" s="60" t="n"/>
      <c r="F209" s="60" t="n"/>
      <c r="G209" s="60" t="n"/>
      <c r="H209" s="60" t="n"/>
      <c r="I209" s="60" t="n"/>
      <c r="J209" s="60" t="n"/>
      <c r="K209" s="60" t="n"/>
      <c r="L209" s="60" t="n"/>
      <c r="M209" s="60" t="n"/>
      <c r="N209" s="60" t="n"/>
      <c r="O209" s="60" t="n"/>
      <c r="P209" s="60" t="n"/>
      <c r="Q209" s="60" t="n"/>
      <c r="R209" s="60" t="n"/>
      <c r="S209" s="60" t="n"/>
      <c r="T209" s="60" t="n"/>
      <c r="U209" s="60" t="n"/>
      <c r="V209" s="60" t="n"/>
      <c r="W209" s="60" t="n"/>
      <c r="X209" s="60" t="n"/>
      <c r="Y209" s="60" t="n"/>
      <c r="Z209" s="60" t="n"/>
      <c r="AA209" s="100" t="n"/>
      <c r="AB209" s="100" t="n"/>
      <c r="AC209" s="100" t="n"/>
      <c r="AD209" s="100" t="n"/>
      <c r="AE209" s="100" t="n"/>
      <c r="AF209" s="100" t="n"/>
      <c r="AG209" s="100" t="n"/>
      <c r="AH209" s="100" t="n"/>
    </row>
    <row r="210" ht="15.75" customHeight="1" s="336">
      <c r="A210" s="23" t="n"/>
      <c r="B210" s="129" t="n"/>
      <c r="C210" s="129"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100" t="n"/>
      <c r="AB210" s="100" t="n"/>
      <c r="AC210" s="100" t="n"/>
      <c r="AD210" s="100" t="n"/>
      <c r="AE210" s="100" t="n"/>
      <c r="AF210" s="100" t="n"/>
      <c r="AG210" s="100" t="n"/>
      <c r="AH210" s="100" t="n"/>
    </row>
    <row r="211" ht="15.75" customHeight="1" s="336">
      <c r="A211" s="23" t="n"/>
      <c r="B211" s="129" t="n"/>
      <c r="C211" s="129" t="n"/>
      <c r="D211" s="60" t="n"/>
      <c r="E211" s="60" t="n"/>
      <c r="F211" s="60" t="n"/>
      <c r="G211" s="60" t="n"/>
      <c r="H211" s="60" t="n"/>
      <c r="I211" s="60" t="n"/>
      <c r="J211" s="60" t="n"/>
      <c r="K211" s="60" t="n"/>
      <c r="L211" s="60" t="n"/>
      <c r="M211" s="60" t="n"/>
      <c r="N211" s="60" t="n"/>
      <c r="O211" s="60" t="n"/>
      <c r="P211" s="60" t="n"/>
      <c r="Q211" s="60" t="n"/>
      <c r="R211" s="60" t="n"/>
      <c r="S211" s="60" t="n"/>
      <c r="T211" s="60" t="n"/>
      <c r="U211" s="60" t="n"/>
      <c r="V211" s="60" t="n"/>
      <c r="W211" s="60" t="n"/>
      <c r="X211" s="60" t="n"/>
      <c r="Y211" s="60" t="n"/>
      <c r="Z211" s="60" t="n"/>
      <c r="AA211" s="100" t="n"/>
      <c r="AB211" s="100" t="n"/>
      <c r="AC211" s="100" t="n"/>
      <c r="AD211" s="100" t="n"/>
      <c r="AE211" s="100" t="n"/>
      <c r="AF211" s="100" t="n"/>
      <c r="AG211" s="100" t="n"/>
      <c r="AH211" s="100" t="n"/>
    </row>
    <row r="212" ht="15.75" customHeight="1" s="336">
      <c r="A212" s="23" t="n"/>
      <c r="B212" s="129" t="n"/>
      <c r="C212" s="129"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100" t="n"/>
      <c r="AB212" s="100" t="n"/>
      <c r="AC212" s="100" t="n"/>
      <c r="AD212" s="100" t="n"/>
      <c r="AE212" s="100" t="n"/>
      <c r="AF212" s="100" t="n"/>
      <c r="AG212" s="100" t="n"/>
      <c r="AH212" s="100" t="n"/>
    </row>
    <row r="213" ht="15.75" customHeight="1" s="336">
      <c r="A213" s="23" t="n"/>
      <c r="B213" s="129" t="n"/>
      <c r="C213" s="129" t="n"/>
      <c r="D213" s="60" t="n"/>
      <c r="E213" s="60" t="n"/>
      <c r="F213" s="60" t="n"/>
      <c r="G213" s="60" t="n"/>
      <c r="H213" s="60" t="n"/>
      <c r="I213" s="60" t="n"/>
      <c r="J213" s="60" t="n"/>
      <c r="K213" s="60" t="n"/>
      <c r="L213" s="60" t="n"/>
      <c r="M213" s="60" t="n"/>
      <c r="N213" s="60" t="n"/>
      <c r="O213" s="60" t="n"/>
      <c r="P213" s="60" t="n"/>
      <c r="Q213" s="60" t="n"/>
      <c r="R213" s="60" t="n"/>
      <c r="S213" s="60" t="n"/>
      <c r="T213" s="60" t="n"/>
      <c r="U213" s="60" t="n"/>
      <c r="V213" s="60" t="n"/>
      <c r="W213" s="60" t="n"/>
      <c r="X213" s="60" t="n"/>
      <c r="Y213" s="60" t="n"/>
      <c r="Z213" s="60" t="n"/>
      <c r="AA213" s="100" t="n"/>
      <c r="AB213" s="100" t="n"/>
      <c r="AC213" s="100" t="n"/>
      <c r="AD213" s="100" t="n"/>
      <c r="AE213" s="100" t="n"/>
      <c r="AF213" s="100" t="n"/>
      <c r="AG213" s="100" t="n"/>
      <c r="AH213" s="100" t="n"/>
    </row>
    <row r="214" ht="15.75" customHeight="1" s="336">
      <c r="A214" s="23" t="n"/>
      <c r="B214" s="129" t="n"/>
      <c r="C214" s="129"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100" t="n"/>
      <c r="AB214" s="100" t="n"/>
      <c r="AC214" s="100" t="n"/>
      <c r="AD214" s="100" t="n"/>
      <c r="AE214" s="100" t="n"/>
      <c r="AF214" s="100" t="n"/>
      <c r="AG214" s="100" t="n"/>
      <c r="AH214" s="100" t="n"/>
    </row>
    <row r="215" ht="15.75" customHeight="1" s="336">
      <c r="A215" s="23" t="n"/>
      <c r="B215" s="129" t="n"/>
      <c r="C215" s="129" t="n"/>
      <c r="D215" s="60" t="n"/>
      <c r="E215" s="60" t="n"/>
      <c r="F215" s="60" t="n"/>
      <c r="G215" s="60" t="n"/>
      <c r="H215" s="60" t="n"/>
      <c r="I215" s="60" t="n"/>
      <c r="J215" s="60" t="n"/>
      <c r="K215" s="60" t="n"/>
      <c r="L215" s="60" t="n"/>
      <c r="M215" s="60" t="n"/>
      <c r="N215" s="60" t="n"/>
      <c r="O215" s="60" t="n"/>
      <c r="P215" s="60" t="n"/>
      <c r="Q215" s="60" t="n"/>
      <c r="R215" s="60" t="n"/>
      <c r="S215" s="60" t="n"/>
      <c r="T215" s="60" t="n"/>
      <c r="U215" s="60" t="n"/>
      <c r="V215" s="60" t="n"/>
      <c r="W215" s="60" t="n"/>
      <c r="X215" s="60" t="n"/>
      <c r="Y215" s="60" t="n"/>
      <c r="Z215" s="60" t="n"/>
      <c r="AA215" s="100" t="n"/>
      <c r="AB215" s="100" t="n"/>
      <c r="AC215" s="100" t="n"/>
      <c r="AD215" s="100" t="n"/>
      <c r="AE215" s="100" t="n"/>
      <c r="AF215" s="100" t="n"/>
      <c r="AG215" s="100" t="n"/>
      <c r="AH215" s="100" t="n"/>
    </row>
    <row r="216" ht="15.75" customHeight="1" s="336">
      <c r="A216" s="23" t="n"/>
      <c r="B216" s="129" t="n"/>
      <c r="C216" s="129"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100" t="n"/>
      <c r="AB216" s="100" t="n"/>
      <c r="AC216" s="100" t="n"/>
      <c r="AD216" s="100" t="n"/>
      <c r="AE216" s="100" t="n"/>
      <c r="AF216" s="100" t="n"/>
      <c r="AG216" s="100" t="n"/>
      <c r="AH216" s="100" t="n"/>
    </row>
    <row r="217" ht="15.75" customHeight="1" s="336">
      <c r="A217" s="23" t="n"/>
      <c r="B217" s="129" t="n"/>
      <c r="C217" s="129" t="n"/>
      <c r="D217" s="60" t="n"/>
      <c r="E217" s="60" t="n"/>
      <c r="F217" s="60" t="n"/>
      <c r="G217" s="60" t="n"/>
      <c r="H217" s="60" t="n"/>
      <c r="I217" s="60" t="n"/>
      <c r="J217" s="60" t="n"/>
      <c r="K217" s="60" t="n"/>
      <c r="L217" s="60" t="n"/>
      <c r="M217" s="60" t="n"/>
      <c r="N217" s="60" t="n"/>
      <c r="O217" s="60" t="n"/>
      <c r="P217" s="60" t="n"/>
      <c r="Q217" s="60" t="n"/>
      <c r="R217" s="60" t="n"/>
      <c r="S217" s="60" t="n"/>
      <c r="T217" s="60" t="n"/>
      <c r="U217" s="60" t="n"/>
      <c r="V217" s="60" t="n"/>
      <c r="W217" s="60" t="n"/>
      <c r="X217" s="60" t="n"/>
      <c r="Y217" s="60" t="n"/>
      <c r="Z217" s="60" t="n"/>
      <c r="AA217" s="100" t="n"/>
      <c r="AB217" s="100" t="n"/>
      <c r="AC217" s="100" t="n"/>
      <c r="AD217" s="100" t="n"/>
      <c r="AE217" s="100" t="n"/>
      <c r="AF217" s="100" t="n"/>
      <c r="AG217" s="100" t="n"/>
      <c r="AH217" s="100" t="n"/>
    </row>
    <row r="218" ht="15.75" customHeight="1" s="336">
      <c r="A218" s="23" t="n"/>
      <c r="B218" s="129" t="n"/>
      <c r="C218" s="129"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100" t="n"/>
      <c r="AB218" s="100" t="n"/>
      <c r="AC218" s="100" t="n"/>
      <c r="AD218" s="100" t="n"/>
      <c r="AE218" s="100" t="n"/>
      <c r="AF218" s="100" t="n"/>
      <c r="AG218" s="100" t="n"/>
      <c r="AH218" s="100" t="n"/>
    </row>
    <row r="219" ht="15.75" customHeight="1" s="336">
      <c r="A219" s="23" t="n"/>
      <c r="B219" s="129" t="n"/>
      <c r="C219" s="129" t="n"/>
      <c r="D219" s="60" t="n"/>
      <c r="E219" s="60" t="n"/>
      <c r="F219" s="60" t="n"/>
      <c r="G219" s="60" t="n"/>
      <c r="H219" s="60" t="n"/>
      <c r="I219" s="60" t="n"/>
      <c r="J219" s="60" t="n"/>
      <c r="K219" s="60" t="n"/>
      <c r="L219" s="60" t="n"/>
      <c r="M219" s="60" t="n"/>
      <c r="N219" s="60" t="n"/>
      <c r="O219" s="60" t="n"/>
      <c r="P219" s="60" t="n"/>
      <c r="Q219" s="60" t="n"/>
      <c r="R219" s="60" t="n"/>
      <c r="S219" s="60" t="n"/>
      <c r="T219" s="60" t="n"/>
      <c r="U219" s="60" t="n"/>
      <c r="V219" s="60" t="n"/>
      <c r="W219" s="60" t="n"/>
      <c r="X219" s="60" t="n"/>
      <c r="Y219" s="60" t="n"/>
      <c r="Z219" s="60" t="n"/>
      <c r="AA219" s="100" t="n"/>
      <c r="AB219" s="100" t="n"/>
      <c r="AC219" s="100" t="n"/>
      <c r="AD219" s="100" t="n"/>
      <c r="AE219" s="100" t="n"/>
      <c r="AF219" s="100" t="n"/>
      <c r="AG219" s="100" t="n"/>
      <c r="AH219" s="100" t="n"/>
    </row>
    <row r="220" ht="15.75" customHeight="1" s="336">
      <c r="A220" s="23" t="n"/>
      <c r="B220" s="129" t="n"/>
      <c r="C220" s="129"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100" t="n"/>
      <c r="AB220" s="100" t="n"/>
      <c r="AC220" s="100" t="n"/>
      <c r="AD220" s="100" t="n"/>
      <c r="AE220" s="100" t="n"/>
      <c r="AF220" s="100" t="n"/>
      <c r="AG220" s="100" t="n"/>
      <c r="AH220" s="100" t="n"/>
    </row>
    <row r="221" ht="15.75" customHeight="1" s="336">
      <c r="A221" s="23" t="n"/>
      <c r="B221" s="129" t="n"/>
      <c r="C221" s="129" t="n"/>
      <c r="D221" s="60" t="n"/>
      <c r="E221" s="60" t="n"/>
      <c r="F221" s="60" t="n"/>
      <c r="G221" s="60" t="n"/>
      <c r="H221" s="60" t="n"/>
      <c r="I221" s="60" t="n"/>
      <c r="J221" s="60" t="n"/>
      <c r="K221" s="60" t="n"/>
      <c r="L221" s="60" t="n"/>
      <c r="M221" s="60" t="n"/>
      <c r="N221" s="60" t="n"/>
      <c r="O221" s="60" t="n"/>
      <c r="P221" s="60" t="n"/>
      <c r="Q221" s="60" t="n"/>
      <c r="R221" s="60" t="n"/>
      <c r="S221" s="60" t="n"/>
      <c r="T221" s="60" t="n"/>
      <c r="U221" s="60" t="n"/>
      <c r="V221" s="60" t="n"/>
      <c r="W221" s="60" t="n"/>
      <c r="X221" s="60" t="n"/>
      <c r="Y221" s="60" t="n"/>
      <c r="Z221" s="60" t="n"/>
      <c r="AA221" s="100" t="n"/>
      <c r="AB221" s="100" t="n"/>
      <c r="AC221" s="100" t="n"/>
      <c r="AD221" s="100" t="n"/>
      <c r="AE221" s="100" t="n"/>
      <c r="AF221" s="100" t="n"/>
      <c r="AG221" s="100" t="n"/>
      <c r="AH221" s="100" t="n"/>
    </row>
    <row r="222" ht="15.75" customHeight="1" s="336">
      <c r="A222" s="23" t="n"/>
      <c r="B222" s="129" t="n"/>
      <c r="C222" s="129" t="n"/>
      <c r="D222" s="60" t="n"/>
      <c r="E222" s="60" t="n"/>
      <c r="F222" s="60" t="n"/>
      <c r="G222" s="60" t="n"/>
      <c r="H222" s="60" t="n"/>
      <c r="I222" s="60" t="n"/>
      <c r="J222" s="60" t="n"/>
      <c r="K222" s="60" t="n"/>
      <c r="L222" s="60" t="n"/>
      <c r="M222" s="60" t="n"/>
      <c r="N222" s="60" t="n"/>
      <c r="O222" s="60" t="n"/>
      <c r="P222" s="60" t="n"/>
      <c r="Q222" s="60" t="n"/>
      <c r="R222" s="60" t="n"/>
      <c r="S222" s="60" t="n"/>
      <c r="T222" s="60" t="n"/>
      <c r="U222" s="60" t="n"/>
      <c r="V222" s="60" t="n"/>
      <c r="W222" s="60" t="n"/>
      <c r="X222" s="60" t="n"/>
      <c r="Y222" s="60" t="n"/>
      <c r="Z222" s="60" t="n"/>
      <c r="AA222" s="100" t="n"/>
      <c r="AB222" s="100" t="n"/>
      <c r="AC222" s="100" t="n"/>
      <c r="AD222" s="100" t="n"/>
      <c r="AE222" s="100" t="n"/>
      <c r="AF222" s="100" t="n"/>
      <c r="AG222" s="100" t="n"/>
      <c r="AH222" s="100" t="n"/>
    </row>
    <row r="223" ht="15.75" customHeight="1" s="336">
      <c r="A223" s="23" t="n"/>
      <c r="B223" s="129" t="n"/>
      <c r="C223" s="129" t="n"/>
      <c r="D223" s="60" t="n"/>
      <c r="E223" s="60" t="n"/>
      <c r="F223" s="60" t="n"/>
      <c r="G223" s="60" t="n"/>
      <c r="H223" s="60" t="n"/>
      <c r="I223" s="60" t="n"/>
      <c r="J223" s="60" t="n"/>
      <c r="K223" s="60" t="n"/>
      <c r="L223" s="60" t="n"/>
      <c r="M223" s="60" t="n"/>
      <c r="N223" s="60" t="n"/>
      <c r="O223" s="60" t="n"/>
      <c r="P223" s="60" t="n"/>
      <c r="Q223" s="60" t="n"/>
      <c r="R223" s="60" t="n"/>
      <c r="S223" s="60" t="n"/>
      <c r="T223" s="60" t="n"/>
      <c r="U223" s="60" t="n"/>
      <c r="V223" s="60" t="n"/>
      <c r="W223" s="60" t="n"/>
      <c r="X223" s="60" t="n"/>
      <c r="Y223" s="60" t="n"/>
      <c r="Z223" s="60" t="n"/>
      <c r="AA223" s="100" t="n"/>
      <c r="AB223" s="100" t="n"/>
      <c r="AC223" s="100" t="n"/>
      <c r="AD223" s="100" t="n"/>
      <c r="AE223" s="100" t="n"/>
      <c r="AF223" s="100" t="n"/>
      <c r="AG223" s="100" t="n"/>
      <c r="AH223" s="100" t="n"/>
    </row>
    <row r="224" ht="15.75" customHeight="1" s="336">
      <c r="A224" s="23" t="n"/>
      <c r="B224" s="129" t="n"/>
      <c r="C224" s="129" t="n"/>
      <c r="D224" s="60" t="n"/>
      <c r="E224" s="60" t="n"/>
      <c r="F224" s="60" t="n"/>
      <c r="G224" s="60" t="n"/>
      <c r="H224" s="60" t="n"/>
      <c r="I224" s="60" t="n"/>
      <c r="J224" s="60" t="n"/>
      <c r="K224" s="60" t="n"/>
      <c r="L224" s="60" t="n"/>
      <c r="M224" s="60" t="n"/>
      <c r="N224" s="60" t="n"/>
      <c r="O224" s="60" t="n"/>
      <c r="P224" s="60" t="n"/>
      <c r="Q224" s="60" t="n"/>
      <c r="R224" s="60" t="n"/>
      <c r="S224" s="60" t="n"/>
      <c r="T224" s="60" t="n"/>
      <c r="U224" s="60" t="n"/>
      <c r="V224" s="60" t="n"/>
      <c r="W224" s="60" t="n"/>
      <c r="X224" s="60" t="n"/>
      <c r="Y224" s="60" t="n"/>
      <c r="Z224" s="60" t="n"/>
      <c r="AA224" s="100" t="n"/>
      <c r="AB224" s="100" t="n"/>
      <c r="AC224" s="100" t="n"/>
      <c r="AD224" s="100" t="n"/>
      <c r="AE224" s="100" t="n"/>
      <c r="AF224" s="100" t="n"/>
      <c r="AG224" s="100" t="n"/>
      <c r="AH224" s="100" t="n"/>
    </row>
    <row r="225" ht="15.75" customHeight="1" s="336">
      <c r="A225" s="23" t="n"/>
      <c r="B225" s="129" t="n"/>
      <c r="C225" s="129" t="n"/>
      <c r="D225" s="60" t="n"/>
      <c r="E225" s="60" t="n"/>
      <c r="F225" s="60" t="n"/>
      <c r="G225" s="60" t="n"/>
      <c r="H225" s="60" t="n"/>
      <c r="I225" s="60" t="n"/>
      <c r="J225" s="60" t="n"/>
      <c r="K225" s="60" t="n"/>
      <c r="L225" s="60" t="n"/>
      <c r="M225" s="60" t="n"/>
      <c r="N225" s="60" t="n"/>
      <c r="O225" s="60" t="n"/>
      <c r="P225" s="60" t="n"/>
      <c r="Q225" s="60" t="n"/>
      <c r="R225" s="60" t="n"/>
      <c r="S225" s="60" t="n"/>
      <c r="T225" s="60" t="n"/>
      <c r="U225" s="60" t="n"/>
      <c r="V225" s="60" t="n"/>
      <c r="W225" s="60" t="n"/>
      <c r="X225" s="60" t="n"/>
      <c r="Y225" s="60" t="n"/>
      <c r="Z225" s="60" t="n"/>
      <c r="AA225" s="100" t="n"/>
      <c r="AB225" s="100" t="n"/>
      <c r="AC225" s="100" t="n"/>
      <c r="AD225" s="100" t="n"/>
      <c r="AE225" s="100" t="n"/>
      <c r="AF225" s="100" t="n"/>
      <c r="AG225" s="100" t="n"/>
      <c r="AH225" s="100" t="n"/>
    </row>
    <row r="226" ht="15.75" customHeight="1" s="336">
      <c r="A226" s="23" t="n"/>
      <c r="B226" s="129" t="n"/>
      <c r="C226" s="129" t="n"/>
      <c r="D226" s="60" t="n"/>
      <c r="E226" s="60" t="n"/>
      <c r="F226" s="60" t="n"/>
      <c r="G226" s="60" t="n"/>
      <c r="H226" s="60" t="n"/>
      <c r="I226" s="60" t="n"/>
      <c r="J226" s="60" t="n"/>
      <c r="K226" s="60" t="n"/>
      <c r="L226" s="60" t="n"/>
      <c r="M226" s="60" t="n"/>
      <c r="N226" s="60" t="n"/>
      <c r="O226" s="60" t="n"/>
      <c r="P226" s="60" t="n"/>
      <c r="Q226" s="60" t="n"/>
      <c r="R226" s="60" t="n"/>
      <c r="S226" s="60" t="n"/>
      <c r="T226" s="60" t="n"/>
      <c r="U226" s="60" t="n"/>
      <c r="V226" s="60" t="n"/>
      <c r="W226" s="60" t="n"/>
      <c r="X226" s="60" t="n"/>
      <c r="Y226" s="60" t="n"/>
      <c r="Z226" s="60" t="n"/>
      <c r="AA226" s="100" t="n"/>
      <c r="AB226" s="100" t="n"/>
      <c r="AC226" s="100" t="n"/>
      <c r="AD226" s="100" t="n"/>
      <c r="AE226" s="100" t="n"/>
      <c r="AF226" s="100" t="n"/>
      <c r="AG226" s="100" t="n"/>
      <c r="AH226" s="100" t="n"/>
    </row>
    <row r="227" ht="15.75" customHeight="1" s="336">
      <c r="A227" s="23" t="n"/>
      <c r="B227" s="129" t="n"/>
      <c r="C227" s="129" t="n"/>
      <c r="D227" s="60" t="n"/>
      <c r="E227" s="60" t="n"/>
      <c r="F227" s="60" t="n"/>
      <c r="G227" s="60" t="n"/>
      <c r="H227" s="60" t="n"/>
      <c r="I227" s="60" t="n"/>
      <c r="J227" s="60" t="n"/>
      <c r="K227" s="60" t="n"/>
      <c r="L227" s="60" t="n"/>
      <c r="M227" s="60" t="n"/>
      <c r="N227" s="60" t="n"/>
      <c r="O227" s="60" t="n"/>
      <c r="P227" s="60" t="n"/>
      <c r="Q227" s="60" t="n"/>
      <c r="R227" s="60" t="n"/>
      <c r="S227" s="60" t="n"/>
      <c r="T227" s="60" t="n"/>
      <c r="U227" s="60" t="n"/>
      <c r="V227" s="60" t="n"/>
      <c r="W227" s="60" t="n"/>
      <c r="X227" s="60" t="n"/>
      <c r="Y227" s="60" t="n"/>
      <c r="Z227" s="60" t="n"/>
      <c r="AA227" s="100" t="n"/>
      <c r="AB227" s="100" t="n"/>
      <c r="AC227" s="100" t="n"/>
      <c r="AD227" s="100" t="n"/>
      <c r="AE227" s="100" t="n"/>
      <c r="AF227" s="100" t="n"/>
      <c r="AG227" s="100" t="n"/>
      <c r="AH227" s="100" t="n"/>
    </row>
    <row r="228" ht="15.75" customHeight="1" s="336">
      <c r="A228" s="23" t="n"/>
      <c r="B228" s="129" t="n"/>
      <c r="C228" s="129" t="n"/>
      <c r="D228" s="60" t="n"/>
      <c r="E228" s="60" t="n"/>
      <c r="F228" s="60" t="n"/>
      <c r="G228" s="60" t="n"/>
      <c r="H228" s="60" t="n"/>
      <c r="I228" s="60" t="n"/>
      <c r="J228" s="60" t="n"/>
      <c r="K228" s="60" t="n"/>
      <c r="L228" s="60" t="n"/>
      <c r="M228" s="60" t="n"/>
      <c r="N228" s="60" t="n"/>
      <c r="O228" s="60" t="n"/>
      <c r="P228" s="60" t="n"/>
      <c r="Q228" s="60" t="n"/>
      <c r="R228" s="60" t="n"/>
      <c r="S228" s="60" t="n"/>
      <c r="T228" s="60" t="n"/>
      <c r="U228" s="60" t="n"/>
      <c r="V228" s="60" t="n"/>
      <c r="W228" s="60" t="n"/>
      <c r="X228" s="60" t="n"/>
      <c r="Y228" s="60" t="n"/>
      <c r="Z228" s="60" t="n"/>
      <c r="AA228" s="100" t="n"/>
      <c r="AB228" s="100" t="n"/>
      <c r="AC228" s="100" t="n"/>
      <c r="AD228" s="100" t="n"/>
      <c r="AE228" s="100" t="n"/>
      <c r="AF228" s="100" t="n"/>
      <c r="AG228" s="100" t="n"/>
      <c r="AH228" s="100" t="n"/>
    </row>
    <row r="229" ht="15.75" customHeight="1" s="336">
      <c r="A229" s="23" t="n"/>
      <c r="B229" s="129" t="n"/>
      <c r="C229" s="129" t="n"/>
      <c r="D229" s="60" t="n"/>
      <c r="E229" s="60" t="n"/>
      <c r="F229" s="60" t="n"/>
      <c r="G229" s="60" t="n"/>
      <c r="H229" s="60" t="n"/>
      <c r="I229" s="60" t="n"/>
      <c r="J229" s="60" t="n"/>
      <c r="K229" s="60" t="n"/>
      <c r="L229" s="60" t="n"/>
      <c r="M229" s="60" t="n"/>
      <c r="N229" s="60" t="n"/>
      <c r="O229" s="60" t="n"/>
      <c r="P229" s="60" t="n"/>
      <c r="Q229" s="60" t="n"/>
      <c r="R229" s="60" t="n"/>
      <c r="S229" s="60" t="n"/>
      <c r="T229" s="60" t="n"/>
      <c r="U229" s="60" t="n"/>
      <c r="V229" s="60" t="n"/>
      <c r="W229" s="60" t="n"/>
      <c r="X229" s="60" t="n"/>
      <c r="Y229" s="60" t="n"/>
      <c r="Z229" s="60" t="n"/>
      <c r="AA229" s="100" t="n"/>
      <c r="AB229" s="100" t="n"/>
      <c r="AC229" s="100" t="n"/>
      <c r="AD229" s="100" t="n"/>
      <c r="AE229" s="100" t="n"/>
      <c r="AF229" s="100" t="n"/>
      <c r="AG229" s="100" t="n"/>
      <c r="AH229" s="100" t="n"/>
    </row>
    <row r="230" ht="15.75" customHeight="1" s="336">
      <c r="A230" s="23" t="n"/>
      <c r="B230" s="129" t="n"/>
      <c r="C230" s="129" t="n"/>
      <c r="D230" s="60" t="n"/>
      <c r="E230" s="60" t="n"/>
      <c r="F230" s="60" t="n"/>
      <c r="G230" s="60" t="n"/>
      <c r="H230" s="60" t="n"/>
      <c r="I230" s="60" t="n"/>
      <c r="J230" s="60" t="n"/>
      <c r="K230" s="60" t="n"/>
      <c r="L230" s="60" t="n"/>
      <c r="M230" s="60" t="n"/>
      <c r="N230" s="60" t="n"/>
      <c r="O230" s="60" t="n"/>
      <c r="P230" s="60" t="n"/>
      <c r="Q230" s="60" t="n"/>
      <c r="R230" s="60" t="n"/>
      <c r="S230" s="60" t="n"/>
      <c r="T230" s="60" t="n"/>
      <c r="U230" s="60" t="n"/>
      <c r="V230" s="60" t="n"/>
      <c r="W230" s="60" t="n"/>
      <c r="X230" s="60" t="n"/>
      <c r="Y230" s="60" t="n"/>
      <c r="Z230" s="60" t="n"/>
      <c r="AA230" s="100" t="n"/>
      <c r="AB230" s="100" t="n"/>
      <c r="AC230" s="100" t="n"/>
      <c r="AD230" s="100" t="n"/>
      <c r="AE230" s="100" t="n"/>
      <c r="AF230" s="100" t="n"/>
      <c r="AG230" s="100" t="n"/>
      <c r="AH230" s="100" t="n"/>
    </row>
    <row r="231" ht="15.75" customHeight="1" s="336">
      <c r="A231" s="23" t="n"/>
      <c r="B231" s="129" t="n"/>
      <c r="C231" s="129" t="n"/>
      <c r="D231" s="60" t="n"/>
      <c r="E231" s="60" t="n"/>
      <c r="F231" s="60" t="n"/>
      <c r="G231" s="60" t="n"/>
      <c r="H231" s="60" t="n"/>
      <c r="I231" s="60" t="n"/>
      <c r="J231" s="60" t="n"/>
      <c r="K231" s="60" t="n"/>
      <c r="L231" s="60" t="n"/>
      <c r="M231" s="60" t="n"/>
      <c r="N231" s="60" t="n"/>
      <c r="O231" s="60" t="n"/>
      <c r="P231" s="60" t="n"/>
      <c r="Q231" s="60" t="n"/>
      <c r="R231" s="60" t="n"/>
      <c r="S231" s="60" t="n"/>
      <c r="T231" s="60" t="n"/>
      <c r="U231" s="60" t="n"/>
      <c r="V231" s="60" t="n"/>
      <c r="W231" s="60" t="n"/>
      <c r="X231" s="60" t="n"/>
      <c r="Y231" s="60" t="n"/>
      <c r="Z231" s="60" t="n"/>
      <c r="AA231" s="100" t="n"/>
      <c r="AB231" s="100" t="n"/>
      <c r="AC231" s="100" t="n"/>
      <c r="AD231" s="100" t="n"/>
      <c r="AE231" s="100" t="n"/>
      <c r="AF231" s="100" t="n"/>
      <c r="AG231" s="100" t="n"/>
      <c r="AH231" s="100" t="n"/>
    </row>
    <row r="232" ht="15.75" customHeight="1" s="336">
      <c r="A232" s="23" t="n"/>
      <c r="B232" s="129" t="n"/>
      <c r="C232" s="129" t="n"/>
      <c r="D232" s="60" t="n"/>
      <c r="E232" s="60" t="n"/>
      <c r="F232" s="60" t="n"/>
      <c r="G232" s="60" t="n"/>
      <c r="H232" s="60" t="n"/>
      <c r="I232" s="60" t="n"/>
      <c r="J232" s="60" t="n"/>
      <c r="K232" s="60" t="n"/>
      <c r="L232" s="60" t="n"/>
      <c r="M232" s="60" t="n"/>
      <c r="N232" s="60" t="n"/>
      <c r="O232" s="60" t="n"/>
      <c r="P232" s="60" t="n"/>
      <c r="Q232" s="60" t="n"/>
      <c r="R232" s="60" t="n"/>
      <c r="S232" s="60" t="n"/>
      <c r="T232" s="60" t="n"/>
      <c r="U232" s="60" t="n"/>
      <c r="V232" s="60" t="n"/>
      <c r="W232" s="60" t="n"/>
      <c r="X232" s="60" t="n"/>
      <c r="Y232" s="60" t="n"/>
      <c r="Z232" s="60" t="n"/>
      <c r="AA232" s="100" t="n"/>
      <c r="AB232" s="100" t="n"/>
      <c r="AC232" s="100" t="n"/>
      <c r="AD232" s="100" t="n"/>
      <c r="AE232" s="100" t="n"/>
      <c r="AF232" s="100" t="n"/>
      <c r="AG232" s="100" t="n"/>
      <c r="AH232" s="100" t="n"/>
    </row>
    <row r="233" ht="15.75" customHeight="1" s="336">
      <c r="A233" s="23" t="n"/>
      <c r="B233" s="129" t="n"/>
      <c r="C233" s="129" t="n"/>
      <c r="D233" s="60" t="n"/>
      <c r="E233" s="60" t="n"/>
      <c r="F233" s="60" t="n"/>
      <c r="G233" s="60" t="n"/>
      <c r="H233" s="60" t="n"/>
      <c r="I233" s="60" t="n"/>
      <c r="J233" s="60" t="n"/>
      <c r="K233" s="60" t="n"/>
      <c r="L233" s="60" t="n"/>
      <c r="M233" s="60" t="n"/>
      <c r="N233" s="60" t="n"/>
      <c r="O233" s="60" t="n"/>
      <c r="P233" s="60" t="n"/>
      <c r="Q233" s="60" t="n"/>
      <c r="R233" s="60" t="n"/>
      <c r="S233" s="60" t="n"/>
      <c r="T233" s="60" t="n"/>
      <c r="U233" s="60" t="n"/>
      <c r="V233" s="60" t="n"/>
      <c r="W233" s="60" t="n"/>
      <c r="X233" s="60" t="n"/>
      <c r="Y233" s="60" t="n"/>
      <c r="Z233" s="60" t="n"/>
      <c r="AA233" s="100" t="n"/>
      <c r="AB233" s="100" t="n"/>
      <c r="AC233" s="100" t="n"/>
      <c r="AD233" s="100" t="n"/>
      <c r="AE233" s="100" t="n"/>
      <c r="AF233" s="100" t="n"/>
      <c r="AG233" s="100" t="n"/>
      <c r="AH233" s="100" t="n"/>
    </row>
    <row r="234" ht="15.75" customHeight="1" s="336">
      <c r="A234" s="23" t="n"/>
      <c r="B234" s="129" t="n"/>
      <c r="C234" s="129" t="n"/>
      <c r="D234" s="60" t="n"/>
      <c r="E234" s="60" t="n"/>
      <c r="F234" s="60" t="n"/>
      <c r="G234" s="60" t="n"/>
      <c r="H234" s="60" t="n"/>
      <c r="I234" s="60" t="n"/>
      <c r="J234" s="60" t="n"/>
      <c r="K234" s="60" t="n"/>
      <c r="L234" s="60" t="n"/>
      <c r="M234" s="60" t="n"/>
      <c r="N234" s="60" t="n"/>
      <c r="O234" s="60" t="n"/>
      <c r="P234" s="60" t="n"/>
      <c r="Q234" s="60" t="n"/>
      <c r="R234" s="60" t="n"/>
      <c r="S234" s="60" t="n"/>
      <c r="T234" s="60" t="n"/>
      <c r="U234" s="60" t="n"/>
      <c r="V234" s="60" t="n"/>
      <c r="W234" s="60" t="n"/>
      <c r="X234" s="60" t="n"/>
      <c r="Y234" s="60" t="n"/>
      <c r="Z234" s="60" t="n"/>
      <c r="AA234" s="100" t="n"/>
      <c r="AB234" s="100" t="n"/>
      <c r="AC234" s="100" t="n"/>
      <c r="AD234" s="100" t="n"/>
      <c r="AE234" s="100" t="n"/>
      <c r="AF234" s="100" t="n"/>
      <c r="AG234" s="100" t="n"/>
      <c r="AH234" s="100" t="n"/>
    </row>
    <row r="235" ht="15.75" customHeight="1" s="336">
      <c r="A235" s="23" t="n"/>
      <c r="B235" s="129" t="n"/>
      <c r="C235" s="129" t="n"/>
      <c r="D235" s="60" t="n"/>
      <c r="E235" s="60" t="n"/>
      <c r="F235" s="60" t="n"/>
      <c r="G235" s="60" t="n"/>
      <c r="H235" s="60" t="n"/>
      <c r="I235" s="60" t="n"/>
      <c r="J235" s="60" t="n"/>
      <c r="K235" s="60" t="n"/>
      <c r="L235" s="60" t="n"/>
      <c r="M235" s="60" t="n"/>
      <c r="N235" s="60" t="n"/>
      <c r="O235" s="60" t="n"/>
      <c r="P235" s="60" t="n"/>
      <c r="Q235" s="60" t="n"/>
      <c r="R235" s="60" t="n"/>
      <c r="S235" s="60" t="n"/>
      <c r="T235" s="60" t="n"/>
      <c r="U235" s="60" t="n"/>
      <c r="V235" s="60" t="n"/>
      <c r="W235" s="60" t="n"/>
      <c r="X235" s="60" t="n"/>
      <c r="Y235" s="60" t="n"/>
      <c r="Z235" s="60" t="n"/>
      <c r="AA235" s="100" t="n"/>
      <c r="AB235" s="100" t="n"/>
      <c r="AC235" s="100" t="n"/>
      <c r="AD235" s="100" t="n"/>
      <c r="AE235" s="100" t="n"/>
      <c r="AF235" s="100" t="n"/>
      <c r="AG235" s="100" t="n"/>
      <c r="AH235" s="100" t="n"/>
    </row>
    <row r="236" ht="15.75" customHeight="1" s="336">
      <c r="A236" s="23" t="n"/>
      <c r="B236" s="129" t="n"/>
      <c r="C236" s="129" t="n"/>
      <c r="D236" s="60" t="n"/>
      <c r="E236" s="60" t="n"/>
      <c r="F236" s="60" t="n"/>
      <c r="G236" s="60" t="n"/>
      <c r="H236" s="60" t="n"/>
      <c r="I236" s="60" t="n"/>
      <c r="J236" s="60" t="n"/>
      <c r="K236" s="60" t="n"/>
      <c r="L236" s="60" t="n"/>
      <c r="M236" s="60" t="n"/>
      <c r="N236" s="60" t="n"/>
      <c r="O236" s="60" t="n"/>
      <c r="P236" s="60" t="n"/>
      <c r="Q236" s="60" t="n"/>
      <c r="R236" s="60" t="n"/>
      <c r="S236" s="60" t="n"/>
      <c r="T236" s="60" t="n"/>
      <c r="U236" s="60" t="n"/>
      <c r="V236" s="60" t="n"/>
      <c r="W236" s="60" t="n"/>
      <c r="X236" s="60" t="n"/>
      <c r="Y236" s="60" t="n"/>
      <c r="Z236" s="60" t="n"/>
      <c r="AA236" s="100" t="n"/>
      <c r="AB236" s="100" t="n"/>
      <c r="AC236" s="100" t="n"/>
      <c r="AD236" s="100" t="n"/>
      <c r="AE236" s="100" t="n"/>
      <c r="AF236" s="100" t="n"/>
      <c r="AG236" s="100" t="n"/>
      <c r="AH236" s="100" t="n"/>
    </row>
    <row r="237" ht="15.75" customHeight="1" s="336">
      <c r="A237" s="23" t="n"/>
      <c r="B237" s="129" t="n"/>
      <c r="C237" s="129" t="n"/>
      <c r="D237" s="60" t="n"/>
      <c r="E237" s="60" t="n"/>
      <c r="F237" s="60" t="n"/>
      <c r="G237" s="60" t="n"/>
      <c r="H237" s="60" t="n"/>
      <c r="I237" s="60" t="n"/>
      <c r="J237" s="60" t="n"/>
      <c r="K237" s="60" t="n"/>
      <c r="L237" s="60" t="n"/>
      <c r="M237" s="60" t="n"/>
      <c r="N237" s="60" t="n"/>
      <c r="O237" s="60" t="n"/>
      <c r="P237" s="60" t="n"/>
      <c r="Q237" s="60" t="n"/>
      <c r="R237" s="60" t="n"/>
      <c r="S237" s="60" t="n"/>
      <c r="T237" s="60" t="n"/>
      <c r="U237" s="60" t="n"/>
      <c r="V237" s="60" t="n"/>
      <c r="W237" s="60" t="n"/>
      <c r="X237" s="60" t="n"/>
      <c r="Y237" s="60" t="n"/>
      <c r="Z237" s="60" t="n"/>
      <c r="AA237" s="100" t="n"/>
      <c r="AB237" s="100" t="n"/>
      <c r="AC237" s="100" t="n"/>
      <c r="AD237" s="100" t="n"/>
      <c r="AE237" s="100" t="n"/>
      <c r="AF237" s="100" t="n"/>
      <c r="AG237" s="100" t="n"/>
      <c r="AH237" s="100" t="n"/>
    </row>
    <row r="238" ht="15.75" customHeight="1" s="336">
      <c r="A238" s="23" t="n"/>
      <c r="B238" s="134" t="n"/>
      <c r="C238" s="134" t="n"/>
      <c r="D238" s="100" t="n"/>
      <c r="E238" s="100" t="n"/>
      <c r="F238" s="100" t="n"/>
      <c r="G238" s="100" t="n"/>
      <c r="H238" s="100" t="n"/>
      <c r="I238" s="100" t="n"/>
      <c r="J238" s="100" t="n"/>
      <c r="K238" s="100" t="n"/>
      <c r="L238" s="100" t="n"/>
      <c r="M238" s="100" t="n"/>
      <c r="N238" s="100" t="n"/>
      <c r="O238" s="100" t="n"/>
      <c r="P238" s="100" t="n"/>
      <c r="Q238" s="100" t="n"/>
      <c r="R238" s="100" t="n"/>
      <c r="S238" s="23" t="n"/>
      <c r="T238" s="100" t="n"/>
      <c r="U238" s="100" t="n"/>
      <c r="V238" s="100" t="n"/>
      <c r="W238" s="100" t="n"/>
      <c r="X238" s="100" t="n"/>
      <c r="Y238" s="100" t="n"/>
      <c r="Z238" s="100" t="n"/>
      <c r="AA238" s="100" t="n"/>
      <c r="AB238" s="100" t="n"/>
      <c r="AC238" s="100" t="n"/>
      <c r="AD238" s="100" t="n"/>
      <c r="AE238" s="100" t="n"/>
      <c r="AF238" s="100" t="n"/>
      <c r="AG238" s="100" t="n"/>
      <c r="AH238" s="100" t="n"/>
    </row>
    <row r="239" ht="15.75" customHeight="1" s="336">
      <c r="A239" s="23" t="n"/>
      <c r="B239" s="134" t="n"/>
      <c r="C239" s="134" t="n"/>
      <c r="D239" s="100" t="n"/>
      <c r="E239" s="100" t="n"/>
      <c r="F239" s="100" t="n"/>
      <c r="G239" s="100" t="n"/>
      <c r="H239" s="100" t="n"/>
      <c r="I239" s="100" t="n"/>
      <c r="J239" s="100" t="n"/>
      <c r="K239" s="100" t="n"/>
      <c r="L239" s="100" t="n"/>
      <c r="M239" s="100" t="n"/>
      <c r="N239" s="100" t="n"/>
      <c r="O239" s="100" t="n"/>
      <c r="P239" s="100" t="n"/>
      <c r="Q239" s="100" t="n"/>
      <c r="R239" s="100" t="n"/>
      <c r="S239" s="23" t="n"/>
      <c r="T239" s="100" t="n"/>
      <c r="U239" s="100" t="n"/>
      <c r="V239" s="100" t="n"/>
      <c r="W239" s="100" t="n"/>
      <c r="X239" s="100" t="n"/>
      <c r="Y239" s="100" t="n"/>
      <c r="Z239" s="100" t="n"/>
      <c r="AA239" s="100" t="n"/>
      <c r="AB239" s="100" t="n"/>
      <c r="AC239" s="100" t="n"/>
      <c r="AD239" s="100" t="n"/>
      <c r="AE239" s="100" t="n"/>
      <c r="AF239" s="100" t="n"/>
      <c r="AG239" s="100" t="n"/>
      <c r="AH239" s="100" t="n"/>
    </row>
    <row r="240" ht="15.75" customHeight="1" s="336">
      <c r="A240" s="23" t="n"/>
      <c r="B240" s="134" t="n"/>
      <c r="C240" s="134" t="n"/>
      <c r="D240" s="100" t="n"/>
      <c r="E240" s="100" t="n"/>
      <c r="F240" s="100" t="n"/>
      <c r="G240" s="100" t="n"/>
      <c r="H240" s="100" t="n"/>
      <c r="I240" s="100" t="n"/>
      <c r="J240" s="100" t="n"/>
      <c r="K240" s="100" t="n"/>
      <c r="L240" s="100" t="n"/>
      <c r="M240" s="100" t="n"/>
      <c r="N240" s="100" t="n"/>
      <c r="O240" s="100" t="n"/>
      <c r="P240" s="100" t="n"/>
      <c r="Q240" s="100" t="n"/>
      <c r="R240" s="100" t="n"/>
      <c r="S240" s="23" t="n"/>
      <c r="T240" s="100" t="n"/>
      <c r="U240" s="100" t="n"/>
      <c r="V240" s="100" t="n"/>
      <c r="W240" s="100" t="n"/>
      <c r="X240" s="100" t="n"/>
      <c r="Y240" s="100" t="n"/>
      <c r="Z240" s="100" t="n"/>
      <c r="AA240" s="100" t="n"/>
      <c r="AB240" s="100" t="n"/>
      <c r="AC240" s="100" t="n"/>
      <c r="AD240" s="100" t="n"/>
      <c r="AE240" s="100" t="n"/>
      <c r="AF240" s="100" t="n"/>
      <c r="AG240" s="100" t="n"/>
      <c r="AH240" s="100" t="n"/>
    </row>
    <row r="241" ht="15.75" customHeight="1" s="336">
      <c r="A241" s="23" t="n"/>
      <c r="B241" s="134" t="n"/>
      <c r="C241" s="134" t="n"/>
      <c r="D241" s="100" t="n"/>
      <c r="E241" s="100" t="n"/>
      <c r="F241" s="100" t="n"/>
      <c r="G241" s="100" t="n"/>
      <c r="H241" s="100" t="n"/>
      <c r="I241" s="100" t="n"/>
      <c r="J241" s="100" t="n"/>
      <c r="K241" s="100" t="n"/>
      <c r="L241" s="100" t="n"/>
      <c r="M241" s="100" t="n"/>
      <c r="N241" s="100" t="n"/>
      <c r="O241" s="100" t="n"/>
      <c r="P241" s="100" t="n"/>
      <c r="Q241" s="100" t="n"/>
      <c r="R241" s="100" t="n"/>
      <c r="S241" s="23" t="n"/>
      <c r="T241" s="100" t="n"/>
      <c r="U241" s="100" t="n"/>
      <c r="V241" s="100" t="n"/>
      <c r="W241" s="100" t="n"/>
      <c r="X241" s="100" t="n"/>
      <c r="Y241" s="100" t="n"/>
      <c r="Z241" s="100" t="n"/>
      <c r="AA241" s="100" t="n"/>
      <c r="AB241" s="100" t="n"/>
      <c r="AC241" s="100" t="n"/>
      <c r="AD241" s="100" t="n"/>
      <c r="AE241" s="100" t="n"/>
      <c r="AF241" s="100" t="n"/>
      <c r="AG241" s="100" t="n"/>
      <c r="AH241" s="100" t="n"/>
    </row>
    <row r="242" ht="15.75" customHeight="1" s="336">
      <c r="A242" s="23" t="n"/>
      <c r="B242" s="134" t="n"/>
      <c r="C242" s="134" t="n"/>
      <c r="D242" s="100" t="n"/>
      <c r="E242" s="100" t="n"/>
      <c r="F242" s="100" t="n"/>
      <c r="G242" s="100" t="n"/>
      <c r="H242" s="100" t="n"/>
      <c r="I242" s="100" t="n"/>
      <c r="J242" s="100" t="n"/>
      <c r="K242" s="100" t="n"/>
      <c r="L242" s="100" t="n"/>
      <c r="M242" s="100" t="n"/>
      <c r="N242" s="100" t="n"/>
      <c r="O242" s="100" t="n"/>
      <c r="P242" s="100" t="n"/>
      <c r="Q242" s="100" t="n"/>
      <c r="R242" s="100" t="n"/>
      <c r="S242" s="23" t="n"/>
      <c r="T242" s="100" t="n"/>
      <c r="U242" s="100" t="n"/>
      <c r="V242" s="100" t="n"/>
      <c r="W242" s="100" t="n"/>
      <c r="X242" s="100" t="n"/>
      <c r="Y242" s="100" t="n"/>
      <c r="Z242" s="100" t="n"/>
      <c r="AA242" s="100" t="n"/>
      <c r="AB242" s="100" t="n"/>
      <c r="AC242" s="100" t="n"/>
      <c r="AD242" s="100" t="n"/>
      <c r="AE242" s="100" t="n"/>
      <c r="AF242" s="100" t="n"/>
      <c r="AG242" s="100" t="n"/>
      <c r="AH242" s="100" t="n"/>
    </row>
    <row r="243" ht="15.75" customHeight="1" s="336">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c r="AA243" s="100" t="n"/>
      <c r="AB243" s="100" t="n"/>
      <c r="AC243" s="100" t="n"/>
      <c r="AD243" s="100" t="n"/>
      <c r="AE243" s="100" t="n"/>
      <c r="AF243" s="100" t="n"/>
      <c r="AG243" s="100" t="n"/>
      <c r="AH243" s="100" t="n"/>
    </row>
    <row r="244" ht="15.75" customHeight="1" s="336">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c r="AA244" s="100" t="n"/>
      <c r="AB244" s="100" t="n"/>
      <c r="AC244" s="100" t="n"/>
      <c r="AD244" s="100" t="n"/>
      <c r="AE244" s="100" t="n"/>
      <c r="AF244" s="100" t="n"/>
      <c r="AG244" s="100" t="n"/>
      <c r="AH244" s="100" t="n"/>
    </row>
    <row r="245" ht="15.75" customHeight="1" s="336">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c r="AA245" s="100" t="n"/>
      <c r="AB245" s="100" t="n"/>
      <c r="AC245" s="100" t="n"/>
      <c r="AD245" s="100" t="n"/>
      <c r="AE245" s="100" t="n"/>
      <c r="AF245" s="100" t="n"/>
      <c r="AG245" s="100" t="n"/>
      <c r="AH245" s="100" t="n"/>
    </row>
    <row r="246" ht="15.75" customHeight="1" s="336">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c r="AA246" s="100" t="n"/>
      <c r="AB246" s="100" t="n"/>
      <c r="AC246" s="100" t="n"/>
      <c r="AD246" s="100" t="n"/>
      <c r="AE246" s="100" t="n"/>
      <c r="AF246" s="100" t="n"/>
      <c r="AG246" s="100" t="n"/>
      <c r="AH246" s="100" t="n"/>
    </row>
    <row r="247" ht="15.75" customHeight="1" s="336">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c r="AA247" s="100" t="n"/>
      <c r="AB247" s="100" t="n"/>
      <c r="AC247" s="100" t="n"/>
      <c r="AD247" s="100" t="n"/>
      <c r="AE247" s="100" t="n"/>
      <c r="AF247" s="100" t="n"/>
      <c r="AG247" s="100" t="n"/>
      <c r="AH247" s="100" t="n"/>
    </row>
    <row r="248" ht="15.75" customHeight="1" s="336">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c r="AA248" s="100" t="n"/>
      <c r="AB248" s="100" t="n"/>
      <c r="AC248" s="100" t="n"/>
      <c r="AD248" s="100" t="n"/>
      <c r="AE248" s="100" t="n"/>
      <c r="AF248" s="100" t="n"/>
      <c r="AG248" s="100" t="n"/>
      <c r="AH248" s="100" t="n"/>
    </row>
    <row r="249" ht="15.75" customHeight="1" s="336">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c r="AA249" s="100" t="n"/>
      <c r="AB249" s="100" t="n"/>
      <c r="AC249" s="100" t="n"/>
      <c r="AD249" s="100" t="n"/>
      <c r="AE249" s="100" t="n"/>
      <c r="AF249" s="100" t="n"/>
      <c r="AG249" s="100" t="n"/>
      <c r="AH249" s="100" t="n"/>
    </row>
    <row r="250" ht="15.75" customHeight="1" s="336">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c r="AA250" s="100" t="n"/>
      <c r="AB250" s="100" t="n"/>
      <c r="AC250" s="100" t="n"/>
      <c r="AD250" s="100" t="n"/>
      <c r="AE250" s="100" t="n"/>
      <c r="AF250" s="100" t="n"/>
      <c r="AG250" s="100" t="n"/>
      <c r="AH250" s="100" t="n"/>
    </row>
    <row r="251" ht="15.75" customHeight="1" s="336">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c r="AA251" s="100" t="n"/>
      <c r="AB251" s="100" t="n"/>
      <c r="AC251" s="100" t="n"/>
      <c r="AD251" s="100" t="n"/>
      <c r="AE251" s="100" t="n"/>
      <c r="AF251" s="100" t="n"/>
      <c r="AG251" s="100" t="n"/>
      <c r="AH251" s="100" t="n"/>
    </row>
    <row r="252" ht="15.75" customHeight="1" s="336">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c r="AA252" s="100" t="n"/>
      <c r="AB252" s="100" t="n"/>
      <c r="AC252" s="100" t="n"/>
      <c r="AD252" s="100" t="n"/>
      <c r="AE252" s="100" t="n"/>
      <c r="AF252" s="100" t="n"/>
      <c r="AG252" s="100" t="n"/>
      <c r="AH252" s="100" t="n"/>
    </row>
    <row r="253" ht="15.75" customHeight="1" s="336">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c r="AA253" s="100" t="n"/>
      <c r="AB253" s="100" t="n"/>
      <c r="AC253" s="100" t="n"/>
      <c r="AD253" s="100" t="n"/>
      <c r="AE253" s="100" t="n"/>
      <c r="AF253" s="100" t="n"/>
      <c r="AG253" s="100" t="n"/>
      <c r="AH253" s="100" t="n"/>
    </row>
    <row r="254" ht="15.75" customHeight="1" s="336">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c r="AA254" s="100" t="n"/>
      <c r="AB254" s="100" t="n"/>
      <c r="AC254" s="100" t="n"/>
      <c r="AD254" s="100" t="n"/>
      <c r="AE254" s="100" t="n"/>
      <c r="AF254" s="100" t="n"/>
      <c r="AG254" s="100" t="n"/>
      <c r="AH254" s="100" t="n"/>
    </row>
    <row r="255" ht="15.75" customHeight="1" s="336">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c r="AA255" s="100" t="n"/>
      <c r="AB255" s="100" t="n"/>
      <c r="AC255" s="100" t="n"/>
      <c r="AD255" s="100" t="n"/>
      <c r="AE255" s="100" t="n"/>
      <c r="AF255" s="100" t="n"/>
      <c r="AG255" s="100" t="n"/>
      <c r="AH255" s="100" t="n"/>
    </row>
    <row r="256" ht="15.75" customHeight="1" s="336">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c r="AA256" s="100" t="n"/>
      <c r="AB256" s="100" t="n"/>
      <c r="AC256" s="100" t="n"/>
      <c r="AD256" s="100" t="n"/>
      <c r="AE256" s="100" t="n"/>
      <c r="AF256" s="100" t="n"/>
      <c r="AG256" s="100" t="n"/>
      <c r="AH256" s="100" t="n"/>
    </row>
    <row r="257" ht="15.75" customHeight="1" s="336">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c r="AA257" s="100" t="n"/>
      <c r="AB257" s="100" t="n"/>
      <c r="AC257" s="100" t="n"/>
      <c r="AD257" s="100" t="n"/>
      <c r="AE257" s="100" t="n"/>
      <c r="AF257" s="100" t="n"/>
      <c r="AG257" s="100" t="n"/>
      <c r="AH257" s="100" t="n"/>
    </row>
    <row r="258" ht="15.75" customHeight="1" s="336">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c r="AA258" s="100" t="n"/>
      <c r="AB258" s="100" t="n"/>
      <c r="AC258" s="100" t="n"/>
      <c r="AD258" s="100" t="n"/>
      <c r="AE258" s="100" t="n"/>
      <c r="AF258" s="100" t="n"/>
      <c r="AG258" s="100" t="n"/>
      <c r="AH258" s="100" t="n"/>
    </row>
    <row r="259" ht="15.75" customHeight="1" s="336">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c r="AA259" s="100" t="n"/>
      <c r="AB259" s="100" t="n"/>
      <c r="AC259" s="100" t="n"/>
      <c r="AD259" s="100" t="n"/>
      <c r="AE259" s="100" t="n"/>
      <c r="AF259" s="100" t="n"/>
      <c r="AG259" s="100" t="n"/>
      <c r="AH259" s="100" t="n"/>
    </row>
    <row r="260" ht="15.75" customHeight="1" s="336">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c r="AA260" s="100" t="n"/>
      <c r="AB260" s="100" t="n"/>
      <c r="AC260" s="100" t="n"/>
      <c r="AD260" s="100" t="n"/>
      <c r="AE260" s="100" t="n"/>
      <c r="AF260" s="100" t="n"/>
      <c r="AG260" s="100" t="n"/>
      <c r="AH260" s="100" t="n"/>
    </row>
    <row r="261" ht="15.75" customHeight="1" s="336">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c r="AA261" s="100" t="n"/>
      <c r="AB261" s="100" t="n"/>
      <c r="AC261" s="100" t="n"/>
      <c r="AD261" s="100" t="n"/>
      <c r="AE261" s="100" t="n"/>
      <c r="AF261" s="100" t="n"/>
      <c r="AG261" s="100" t="n"/>
      <c r="AH261" s="100" t="n"/>
    </row>
    <row r="262" ht="15.75" customHeight="1" s="336">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c r="AA262" s="100" t="n"/>
      <c r="AB262" s="100" t="n"/>
      <c r="AC262" s="100" t="n"/>
      <c r="AD262" s="100" t="n"/>
      <c r="AE262" s="100" t="n"/>
      <c r="AF262" s="100" t="n"/>
      <c r="AG262" s="100" t="n"/>
      <c r="AH262" s="100" t="n"/>
    </row>
    <row r="263" ht="15.75" customHeight="1" s="336">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c r="AA263" s="100" t="n"/>
      <c r="AB263" s="100" t="n"/>
      <c r="AC263" s="100" t="n"/>
      <c r="AD263" s="100" t="n"/>
      <c r="AE263" s="100" t="n"/>
      <c r="AF263" s="100" t="n"/>
      <c r="AG263" s="100" t="n"/>
      <c r="AH263" s="100" t="n"/>
    </row>
    <row r="264" ht="15.75" customHeight="1" s="336">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c r="AA264" s="100" t="n"/>
      <c r="AB264" s="100" t="n"/>
      <c r="AC264" s="100" t="n"/>
      <c r="AD264" s="100" t="n"/>
      <c r="AE264" s="100" t="n"/>
      <c r="AF264" s="100" t="n"/>
      <c r="AG264" s="100" t="n"/>
      <c r="AH264" s="100" t="n"/>
    </row>
    <row r="265" ht="15.75" customHeight="1" s="336">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c r="AA265" s="100" t="n"/>
      <c r="AB265" s="100" t="n"/>
      <c r="AC265" s="100" t="n"/>
      <c r="AD265" s="100" t="n"/>
      <c r="AE265" s="100" t="n"/>
      <c r="AF265" s="100" t="n"/>
      <c r="AG265" s="100" t="n"/>
      <c r="AH265" s="100" t="n"/>
    </row>
    <row r="266" ht="15.75" customHeight="1" s="336">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c r="AA266" s="100" t="n"/>
      <c r="AB266" s="100" t="n"/>
      <c r="AC266" s="100" t="n"/>
      <c r="AD266" s="100" t="n"/>
      <c r="AE266" s="100" t="n"/>
      <c r="AF266" s="100" t="n"/>
      <c r="AG266" s="100" t="n"/>
      <c r="AH266" s="100" t="n"/>
    </row>
    <row r="267" ht="15.75" customHeight="1" s="336">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c r="AA267" s="100" t="n"/>
      <c r="AB267" s="100" t="n"/>
      <c r="AC267" s="100" t="n"/>
      <c r="AD267" s="100" t="n"/>
      <c r="AE267" s="100" t="n"/>
      <c r="AF267" s="100" t="n"/>
      <c r="AG267" s="100" t="n"/>
      <c r="AH267" s="100" t="n"/>
    </row>
    <row r="268" ht="15.75" customHeight="1" s="336">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c r="AA268" s="100" t="n"/>
      <c r="AB268" s="100" t="n"/>
      <c r="AC268" s="100" t="n"/>
      <c r="AD268" s="100" t="n"/>
      <c r="AE268" s="100" t="n"/>
      <c r="AF268" s="100" t="n"/>
      <c r="AG268" s="100" t="n"/>
      <c r="AH268" s="100" t="n"/>
    </row>
    <row r="269" ht="15.75" customHeight="1" s="336">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c r="AA269" s="100" t="n"/>
      <c r="AB269" s="100" t="n"/>
      <c r="AC269" s="100" t="n"/>
      <c r="AD269" s="100" t="n"/>
      <c r="AE269" s="100" t="n"/>
      <c r="AF269" s="100" t="n"/>
      <c r="AG269" s="100" t="n"/>
      <c r="AH269" s="100" t="n"/>
    </row>
    <row r="270" ht="15.75" customHeight="1" s="336">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c r="AA270" s="100" t="n"/>
      <c r="AB270" s="100" t="n"/>
      <c r="AC270" s="100" t="n"/>
      <c r="AD270" s="100" t="n"/>
      <c r="AE270" s="100" t="n"/>
      <c r="AF270" s="100" t="n"/>
      <c r="AG270" s="100" t="n"/>
      <c r="AH270" s="100" t="n"/>
    </row>
    <row r="271" ht="15.75" customHeight="1" s="336">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c r="AA271" s="100" t="n"/>
      <c r="AB271" s="100" t="n"/>
      <c r="AC271" s="100" t="n"/>
      <c r="AD271" s="100" t="n"/>
      <c r="AE271" s="100" t="n"/>
      <c r="AF271" s="100" t="n"/>
      <c r="AG271" s="100" t="n"/>
      <c r="AH271" s="100" t="n"/>
    </row>
    <row r="272" ht="15.75" customHeight="1" s="336">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c r="AA272" s="100" t="n"/>
      <c r="AB272" s="100" t="n"/>
      <c r="AC272" s="100" t="n"/>
      <c r="AD272" s="100" t="n"/>
      <c r="AE272" s="100" t="n"/>
      <c r="AF272" s="100" t="n"/>
      <c r="AG272" s="100" t="n"/>
      <c r="AH272" s="100" t="n"/>
    </row>
    <row r="273" ht="15.75" customHeight="1" s="336">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c r="AA273" s="100" t="n"/>
      <c r="AB273" s="100" t="n"/>
      <c r="AC273" s="100" t="n"/>
      <c r="AD273" s="100" t="n"/>
      <c r="AE273" s="100" t="n"/>
      <c r="AF273" s="100" t="n"/>
      <c r="AG273" s="100" t="n"/>
      <c r="AH273" s="100" t="n"/>
    </row>
    <row r="274" ht="15.75" customHeight="1" s="336">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c r="AA274" s="100" t="n"/>
      <c r="AB274" s="100" t="n"/>
      <c r="AC274" s="100" t="n"/>
      <c r="AD274" s="100" t="n"/>
      <c r="AE274" s="100" t="n"/>
      <c r="AF274" s="100" t="n"/>
      <c r="AG274" s="100" t="n"/>
      <c r="AH274" s="100" t="n"/>
    </row>
    <row r="275" ht="15.75" customHeight="1" s="336">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c r="AA275" s="100" t="n"/>
      <c r="AB275" s="100" t="n"/>
      <c r="AC275" s="100" t="n"/>
      <c r="AD275" s="100" t="n"/>
      <c r="AE275" s="100" t="n"/>
      <c r="AF275" s="100" t="n"/>
      <c r="AG275" s="100" t="n"/>
      <c r="AH275" s="100" t="n"/>
    </row>
    <row r="276" ht="15.75" customHeight="1" s="336">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c r="AA276" s="100" t="n"/>
      <c r="AB276" s="100" t="n"/>
      <c r="AC276" s="100" t="n"/>
      <c r="AD276" s="100" t="n"/>
      <c r="AE276" s="100" t="n"/>
      <c r="AF276" s="100" t="n"/>
      <c r="AG276" s="100" t="n"/>
      <c r="AH276" s="100" t="n"/>
    </row>
    <row r="277" ht="15.75" customHeight="1" s="336">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c r="AA277" s="100" t="n"/>
      <c r="AB277" s="100" t="n"/>
      <c r="AC277" s="100" t="n"/>
      <c r="AD277" s="100" t="n"/>
      <c r="AE277" s="100" t="n"/>
      <c r="AF277" s="100" t="n"/>
      <c r="AG277" s="100" t="n"/>
      <c r="AH277" s="100" t="n"/>
    </row>
    <row r="278" ht="15.75" customHeight="1" s="336">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c r="AA278" s="100" t="n"/>
      <c r="AB278" s="100" t="n"/>
      <c r="AC278" s="100" t="n"/>
      <c r="AD278" s="100" t="n"/>
      <c r="AE278" s="100" t="n"/>
      <c r="AF278" s="100" t="n"/>
      <c r="AG278" s="100" t="n"/>
      <c r="AH278" s="100" t="n"/>
    </row>
    <row r="279" ht="15.75" customHeight="1" s="336">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c r="AA279" s="100" t="n"/>
      <c r="AB279" s="100" t="n"/>
      <c r="AC279" s="100" t="n"/>
      <c r="AD279" s="100" t="n"/>
      <c r="AE279" s="100" t="n"/>
      <c r="AF279" s="100" t="n"/>
      <c r="AG279" s="100" t="n"/>
      <c r="AH279" s="100" t="n"/>
    </row>
    <row r="280" ht="15.75" customHeight="1" s="336">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c r="AA280" s="100" t="n"/>
      <c r="AB280" s="100" t="n"/>
      <c r="AC280" s="100" t="n"/>
      <c r="AD280" s="100" t="n"/>
      <c r="AE280" s="100" t="n"/>
      <c r="AF280" s="100" t="n"/>
      <c r="AG280" s="100" t="n"/>
      <c r="AH280" s="100" t="n"/>
    </row>
    <row r="281" ht="15.75" customHeight="1" s="336">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c r="AA281" s="100" t="n"/>
      <c r="AB281" s="100" t="n"/>
      <c r="AC281" s="100" t="n"/>
      <c r="AD281" s="100" t="n"/>
      <c r="AE281" s="100" t="n"/>
      <c r="AF281" s="100" t="n"/>
      <c r="AG281" s="100" t="n"/>
      <c r="AH281" s="100" t="n"/>
    </row>
    <row r="282" ht="15.75" customHeight="1" s="336">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c r="AA282" s="100" t="n"/>
      <c r="AB282" s="100" t="n"/>
      <c r="AC282" s="100" t="n"/>
      <c r="AD282" s="100" t="n"/>
      <c r="AE282" s="100" t="n"/>
      <c r="AF282" s="100" t="n"/>
      <c r="AG282" s="100" t="n"/>
      <c r="AH282" s="100" t="n"/>
    </row>
    <row r="283" ht="15.75" customHeight="1" s="336">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c r="AA283" s="100" t="n"/>
      <c r="AB283" s="100" t="n"/>
      <c r="AC283" s="100" t="n"/>
      <c r="AD283" s="100" t="n"/>
      <c r="AE283" s="100" t="n"/>
      <c r="AF283" s="100" t="n"/>
      <c r="AG283" s="100" t="n"/>
      <c r="AH283" s="100" t="n"/>
    </row>
    <row r="284" ht="15.75" customHeight="1" s="336">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c r="AA284" s="100" t="n"/>
      <c r="AB284" s="100" t="n"/>
      <c r="AC284" s="100" t="n"/>
      <c r="AD284" s="100" t="n"/>
      <c r="AE284" s="100" t="n"/>
      <c r="AF284" s="100" t="n"/>
      <c r="AG284" s="100" t="n"/>
      <c r="AH284" s="100" t="n"/>
    </row>
    <row r="285" ht="15.75" customHeight="1" s="336">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c r="AA285" s="100" t="n"/>
      <c r="AB285" s="100" t="n"/>
      <c r="AC285" s="100" t="n"/>
      <c r="AD285" s="100" t="n"/>
      <c r="AE285" s="100" t="n"/>
      <c r="AF285" s="100" t="n"/>
      <c r="AG285" s="100" t="n"/>
      <c r="AH285" s="100" t="n"/>
    </row>
    <row r="286" ht="15.75" customHeight="1" s="336">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c r="AA286" s="100" t="n"/>
      <c r="AB286" s="100" t="n"/>
      <c r="AC286" s="100" t="n"/>
      <c r="AD286" s="100" t="n"/>
      <c r="AE286" s="100" t="n"/>
      <c r="AF286" s="100" t="n"/>
      <c r="AG286" s="100" t="n"/>
      <c r="AH286" s="100" t="n"/>
    </row>
    <row r="287" ht="15.75" customHeight="1" s="336">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c r="AA287" s="100" t="n"/>
      <c r="AB287" s="100" t="n"/>
      <c r="AC287" s="100" t="n"/>
      <c r="AD287" s="100" t="n"/>
      <c r="AE287" s="100" t="n"/>
      <c r="AF287" s="100" t="n"/>
      <c r="AG287" s="100" t="n"/>
      <c r="AH287" s="100" t="n"/>
    </row>
    <row r="288" ht="15.75" customHeight="1" s="336">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c r="AA288" s="100" t="n"/>
      <c r="AB288" s="100" t="n"/>
      <c r="AC288" s="100" t="n"/>
      <c r="AD288" s="100" t="n"/>
      <c r="AE288" s="100" t="n"/>
      <c r="AF288" s="100" t="n"/>
      <c r="AG288" s="100" t="n"/>
      <c r="AH288" s="100" t="n"/>
    </row>
    <row r="289" ht="15.75" customHeight="1" s="336">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c r="AA289" s="100" t="n"/>
      <c r="AB289" s="100" t="n"/>
      <c r="AC289" s="100" t="n"/>
      <c r="AD289" s="100" t="n"/>
      <c r="AE289" s="100" t="n"/>
      <c r="AF289" s="100" t="n"/>
      <c r="AG289" s="100" t="n"/>
      <c r="AH289" s="100" t="n"/>
    </row>
    <row r="290" ht="15.75" customHeight="1" s="336">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c r="AA290" s="100" t="n"/>
      <c r="AB290" s="100" t="n"/>
      <c r="AC290" s="100" t="n"/>
      <c r="AD290" s="100" t="n"/>
      <c r="AE290" s="100" t="n"/>
      <c r="AF290" s="100" t="n"/>
      <c r="AG290" s="100" t="n"/>
      <c r="AH290" s="100" t="n"/>
    </row>
    <row r="291" ht="15.75" customHeight="1" s="336">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c r="AA291" s="100" t="n"/>
      <c r="AB291" s="100" t="n"/>
      <c r="AC291" s="100" t="n"/>
      <c r="AD291" s="100" t="n"/>
      <c r="AE291" s="100" t="n"/>
      <c r="AF291" s="100" t="n"/>
      <c r="AG291" s="100" t="n"/>
      <c r="AH291" s="100" t="n"/>
    </row>
    <row r="292" ht="15.75" customHeight="1" s="336">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c r="AA292" s="100" t="n"/>
      <c r="AB292" s="100" t="n"/>
      <c r="AC292" s="100" t="n"/>
      <c r="AD292" s="100" t="n"/>
      <c r="AE292" s="100" t="n"/>
      <c r="AF292" s="100" t="n"/>
      <c r="AG292" s="100" t="n"/>
      <c r="AH292" s="100" t="n"/>
    </row>
    <row r="293" ht="15.75" customHeight="1" s="336">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c r="AA293" s="100" t="n"/>
      <c r="AB293" s="100" t="n"/>
      <c r="AC293" s="100" t="n"/>
      <c r="AD293" s="100" t="n"/>
      <c r="AE293" s="100" t="n"/>
      <c r="AF293" s="100" t="n"/>
      <c r="AG293" s="100" t="n"/>
      <c r="AH293" s="100" t="n"/>
    </row>
    <row r="294" ht="15.75" customHeight="1" s="336">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c r="AA294" s="100" t="n"/>
      <c r="AB294" s="100" t="n"/>
      <c r="AC294" s="100" t="n"/>
      <c r="AD294" s="100" t="n"/>
      <c r="AE294" s="100" t="n"/>
      <c r="AF294" s="100" t="n"/>
      <c r="AG294" s="100" t="n"/>
      <c r="AH294" s="100" t="n"/>
    </row>
    <row r="295" ht="15.75" customHeight="1" s="336">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c r="AA295" s="100" t="n"/>
      <c r="AB295" s="100" t="n"/>
      <c r="AC295" s="100" t="n"/>
      <c r="AD295" s="100" t="n"/>
      <c r="AE295" s="100" t="n"/>
      <c r="AF295" s="100" t="n"/>
      <c r="AG295" s="100" t="n"/>
      <c r="AH295" s="100" t="n"/>
    </row>
    <row r="296" ht="15.75" customHeight="1" s="336">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c r="AA296" s="100" t="n"/>
      <c r="AB296" s="100" t="n"/>
      <c r="AC296" s="100" t="n"/>
      <c r="AD296" s="100" t="n"/>
      <c r="AE296" s="100" t="n"/>
      <c r="AF296" s="100" t="n"/>
      <c r="AG296" s="100" t="n"/>
      <c r="AH296" s="100" t="n"/>
    </row>
    <row r="297" ht="15.75" customHeight="1" s="336">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c r="AA297" s="100" t="n"/>
      <c r="AB297" s="100" t="n"/>
      <c r="AC297" s="100" t="n"/>
      <c r="AD297" s="100" t="n"/>
      <c r="AE297" s="100" t="n"/>
      <c r="AF297" s="100" t="n"/>
      <c r="AG297" s="100" t="n"/>
      <c r="AH297" s="100" t="n"/>
    </row>
    <row r="298" ht="15.75" customHeight="1" s="336">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c r="AA298" s="100" t="n"/>
      <c r="AB298" s="100" t="n"/>
      <c r="AC298" s="100" t="n"/>
      <c r="AD298" s="100" t="n"/>
      <c r="AE298" s="100" t="n"/>
      <c r="AF298" s="100" t="n"/>
      <c r="AG298" s="100" t="n"/>
      <c r="AH298" s="100" t="n"/>
    </row>
    <row r="299" ht="15.75" customHeight="1" s="336">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c r="AA299" s="100" t="n"/>
      <c r="AB299" s="100" t="n"/>
      <c r="AC299" s="100" t="n"/>
      <c r="AD299" s="100" t="n"/>
      <c r="AE299" s="100" t="n"/>
      <c r="AF299" s="100" t="n"/>
      <c r="AG299" s="100" t="n"/>
      <c r="AH299" s="100" t="n"/>
    </row>
    <row r="300" ht="15.75" customHeight="1" s="336">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c r="AA300" s="100" t="n"/>
      <c r="AB300" s="100" t="n"/>
      <c r="AC300" s="100" t="n"/>
      <c r="AD300" s="100" t="n"/>
      <c r="AE300" s="100" t="n"/>
      <c r="AF300" s="100" t="n"/>
      <c r="AG300" s="100" t="n"/>
      <c r="AH300" s="100" t="n"/>
    </row>
    <row r="301" ht="15.75" customHeight="1" s="336">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c r="AA301" s="100" t="n"/>
      <c r="AB301" s="100" t="n"/>
      <c r="AC301" s="100" t="n"/>
      <c r="AD301" s="100" t="n"/>
      <c r="AE301" s="100" t="n"/>
      <c r="AF301" s="100" t="n"/>
      <c r="AG301" s="100" t="n"/>
      <c r="AH301" s="100" t="n"/>
    </row>
    <row r="302" ht="15.75" customHeight="1" s="336">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c r="AA302" s="100" t="n"/>
      <c r="AB302" s="100" t="n"/>
      <c r="AC302" s="100" t="n"/>
      <c r="AD302" s="100" t="n"/>
      <c r="AE302" s="100" t="n"/>
      <c r="AF302" s="100" t="n"/>
      <c r="AG302" s="100" t="n"/>
      <c r="AH302" s="100" t="n"/>
    </row>
    <row r="303" ht="15.75" customHeight="1" s="336">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c r="AA303" s="100" t="n"/>
      <c r="AB303" s="100" t="n"/>
      <c r="AC303" s="100" t="n"/>
      <c r="AD303" s="100" t="n"/>
      <c r="AE303" s="100" t="n"/>
      <c r="AF303" s="100" t="n"/>
      <c r="AG303" s="100" t="n"/>
      <c r="AH303" s="100" t="n"/>
    </row>
    <row r="304" ht="15.75" customHeight="1" s="336">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c r="AA304" s="100" t="n"/>
      <c r="AB304" s="100" t="n"/>
      <c r="AC304" s="100" t="n"/>
      <c r="AD304" s="100" t="n"/>
      <c r="AE304" s="100" t="n"/>
      <c r="AF304" s="100" t="n"/>
      <c r="AG304" s="100" t="n"/>
      <c r="AH304" s="100" t="n"/>
    </row>
    <row r="305" ht="15.75" customHeight="1" s="336">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c r="AA305" s="100" t="n"/>
      <c r="AB305" s="100" t="n"/>
      <c r="AC305" s="100" t="n"/>
      <c r="AD305" s="100" t="n"/>
      <c r="AE305" s="100" t="n"/>
      <c r="AF305" s="100" t="n"/>
      <c r="AG305" s="100" t="n"/>
      <c r="AH305" s="100" t="n"/>
    </row>
    <row r="306" ht="15.75" customHeight="1" s="336">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c r="AA306" s="100" t="n"/>
      <c r="AB306" s="100" t="n"/>
      <c r="AC306" s="100" t="n"/>
      <c r="AD306" s="100" t="n"/>
      <c r="AE306" s="100" t="n"/>
      <c r="AF306" s="100" t="n"/>
      <c r="AG306" s="100" t="n"/>
      <c r="AH306" s="100" t="n"/>
    </row>
    <row r="307" ht="15.75" customHeight="1" s="336">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c r="AA307" s="100" t="n"/>
      <c r="AB307" s="100" t="n"/>
      <c r="AC307" s="100" t="n"/>
      <c r="AD307" s="100" t="n"/>
      <c r="AE307" s="100" t="n"/>
      <c r="AF307" s="100" t="n"/>
      <c r="AG307" s="100" t="n"/>
      <c r="AH307" s="100" t="n"/>
    </row>
    <row r="308" ht="15.75" customHeight="1" s="336">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c r="AA308" s="100" t="n"/>
      <c r="AB308" s="100" t="n"/>
      <c r="AC308" s="100" t="n"/>
      <c r="AD308" s="100" t="n"/>
      <c r="AE308" s="100" t="n"/>
      <c r="AF308" s="100" t="n"/>
      <c r="AG308" s="100" t="n"/>
      <c r="AH308" s="100" t="n"/>
    </row>
    <row r="309" ht="15.75" customHeight="1" s="336">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c r="AA309" s="100" t="n"/>
      <c r="AB309" s="100" t="n"/>
      <c r="AC309" s="100" t="n"/>
      <c r="AD309" s="100" t="n"/>
      <c r="AE309" s="100" t="n"/>
      <c r="AF309" s="100" t="n"/>
      <c r="AG309" s="100" t="n"/>
      <c r="AH309" s="100" t="n"/>
    </row>
    <row r="310" ht="15.75" customHeight="1" s="336">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c r="AA310" s="100" t="n"/>
      <c r="AB310" s="100" t="n"/>
      <c r="AC310" s="100" t="n"/>
      <c r="AD310" s="100" t="n"/>
      <c r="AE310" s="100" t="n"/>
      <c r="AF310" s="100" t="n"/>
      <c r="AG310" s="100" t="n"/>
      <c r="AH310" s="100" t="n"/>
    </row>
    <row r="311" ht="15.75" customHeight="1" s="336">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c r="AA311" s="100" t="n"/>
      <c r="AB311" s="100" t="n"/>
      <c r="AC311" s="100" t="n"/>
      <c r="AD311" s="100" t="n"/>
      <c r="AE311" s="100" t="n"/>
      <c r="AF311" s="100" t="n"/>
      <c r="AG311" s="100" t="n"/>
      <c r="AH311" s="100" t="n"/>
    </row>
    <row r="312" ht="15.75" customHeight="1" s="336">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c r="AA312" s="100" t="n"/>
      <c r="AB312" s="100" t="n"/>
      <c r="AC312" s="100" t="n"/>
      <c r="AD312" s="100" t="n"/>
      <c r="AE312" s="100" t="n"/>
      <c r="AF312" s="100" t="n"/>
      <c r="AG312" s="100" t="n"/>
      <c r="AH312" s="100" t="n"/>
    </row>
    <row r="313" ht="15.75" customHeight="1" s="336">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c r="AA313" s="100" t="n"/>
      <c r="AB313" s="100" t="n"/>
      <c r="AC313" s="100" t="n"/>
      <c r="AD313" s="100" t="n"/>
      <c r="AE313" s="100" t="n"/>
      <c r="AF313" s="100" t="n"/>
      <c r="AG313" s="100" t="n"/>
      <c r="AH313" s="100" t="n"/>
    </row>
    <row r="314" ht="15.75" customHeight="1" s="336">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c r="AA314" s="100" t="n"/>
      <c r="AB314" s="100" t="n"/>
      <c r="AC314" s="100" t="n"/>
      <c r="AD314" s="100" t="n"/>
      <c r="AE314" s="100" t="n"/>
      <c r="AF314" s="100" t="n"/>
      <c r="AG314" s="100" t="n"/>
      <c r="AH314" s="100" t="n"/>
    </row>
    <row r="315" ht="15.75" customHeight="1" s="336">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c r="AA315" s="100" t="n"/>
      <c r="AB315" s="100" t="n"/>
      <c r="AC315" s="100" t="n"/>
      <c r="AD315" s="100" t="n"/>
      <c r="AE315" s="100" t="n"/>
      <c r="AF315" s="100" t="n"/>
      <c r="AG315" s="100" t="n"/>
      <c r="AH315" s="100" t="n"/>
    </row>
    <row r="316" ht="15.75" customHeight="1" s="336">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c r="AA316" s="100" t="n"/>
      <c r="AB316" s="100" t="n"/>
      <c r="AC316" s="100" t="n"/>
      <c r="AD316" s="100" t="n"/>
      <c r="AE316" s="100" t="n"/>
      <c r="AF316" s="100" t="n"/>
      <c r="AG316" s="100" t="n"/>
      <c r="AH316" s="100" t="n"/>
    </row>
    <row r="317" ht="15.75" customHeight="1" s="336">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c r="AA317" s="100" t="n"/>
      <c r="AB317" s="100" t="n"/>
      <c r="AC317" s="100" t="n"/>
      <c r="AD317" s="100" t="n"/>
      <c r="AE317" s="100" t="n"/>
      <c r="AF317" s="100" t="n"/>
      <c r="AG317" s="100" t="n"/>
      <c r="AH317" s="100" t="n"/>
    </row>
    <row r="318" ht="15.75" customHeight="1" s="336">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c r="AA318" s="100" t="n"/>
      <c r="AB318" s="100" t="n"/>
      <c r="AC318" s="100" t="n"/>
      <c r="AD318" s="100" t="n"/>
      <c r="AE318" s="100" t="n"/>
      <c r="AF318" s="100" t="n"/>
      <c r="AG318" s="100" t="n"/>
      <c r="AH318" s="100" t="n"/>
    </row>
    <row r="319" ht="15.75" customHeight="1" s="336">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c r="AA319" s="100" t="n"/>
      <c r="AB319" s="100" t="n"/>
      <c r="AC319" s="100" t="n"/>
      <c r="AD319" s="100" t="n"/>
      <c r="AE319" s="100" t="n"/>
      <c r="AF319" s="100" t="n"/>
      <c r="AG319" s="100" t="n"/>
      <c r="AH319" s="100" t="n"/>
    </row>
    <row r="320" ht="15.75" customHeight="1" s="336">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c r="AA320" s="100" t="n"/>
      <c r="AB320" s="100" t="n"/>
      <c r="AC320" s="100" t="n"/>
      <c r="AD320" s="100" t="n"/>
      <c r="AE320" s="100" t="n"/>
      <c r="AF320" s="100" t="n"/>
      <c r="AG320" s="100" t="n"/>
      <c r="AH320" s="100" t="n"/>
    </row>
    <row r="321" ht="15.75" customHeight="1" s="336">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c r="AA321" s="100" t="n"/>
      <c r="AB321" s="100" t="n"/>
      <c r="AC321" s="100" t="n"/>
      <c r="AD321" s="100" t="n"/>
      <c r="AE321" s="100" t="n"/>
      <c r="AF321" s="100" t="n"/>
      <c r="AG321" s="100" t="n"/>
      <c r="AH321" s="100" t="n"/>
    </row>
    <row r="322" ht="15.75" customHeight="1" s="336">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c r="AA322" s="100" t="n"/>
      <c r="AB322" s="100" t="n"/>
      <c r="AC322" s="100" t="n"/>
      <c r="AD322" s="100" t="n"/>
      <c r="AE322" s="100" t="n"/>
      <c r="AF322" s="100" t="n"/>
      <c r="AG322" s="100" t="n"/>
      <c r="AH322" s="100" t="n"/>
    </row>
    <row r="323" ht="15.75" customHeight="1" s="336">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c r="AA323" s="100" t="n"/>
      <c r="AB323" s="100" t="n"/>
      <c r="AC323" s="100" t="n"/>
      <c r="AD323" s="100" t="n"/>
      <c r="AE323" s="100" t="n"/>
      <c r="AF323" s="100" t="n"/>
      <c r="AG323" s="100" t="n"/>
      <c r="AH323" s="100" t="n"/>
    </row>
    <row r="324" ht="15.75" customHeight="1" s="336">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c r="AA324" s="100" t="n"/>
      <c r="AB324" s="100" t="n"/>
      <c r="AC324" s="100" t="n"/>
      <c r="AD324" s="100" t="n"/>
      <c r="AE324" s="100" t="n"/>
      <c r="AF324" s="100" t="n"/>
      <c r="AG324" s="100" t="n"/>
      <c r="AH324" s="100" t="n"/>
    </row>
    <row r="325" ht="15.75" customHeight="1" s="336">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c r="AA325" s="100" t="n"/>
      <c r="AB325" s="100" t="n"/>
      <c r="AC325" s="100" t="n"/>
      <c r="AD325" s="100" t="n"/>
      <c r="AE325" s="100" t="n"/>
      <c r="AF325" s="100" t="n"/>
      <c r="AG325" s="100" t="n"/>
      <c r="AH325" s="100" t="n"/>
    </row>
    <row r="326" ht="15.75" customHeight="1" s="336">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c r="AA326" s="100" t="n"/>
      <c r="AB326" s="100" t="n"/>
      <c r="AC326" s="100" t="n"/>
      <c r="AD326" s="100" t="n"/>
      <c r="AE326" s="100" t="n"/>
      <c r="AF326" s="100" t="n"/>
      <c r="AG326" s="100" t="n"/>
      <c r="AH326" s="100" t="n"/>
    </row>
    <row r="327" ht="15.75" customHeight="1" s="336">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c r="AA327" s="100" t="n"/>
      <c r="AB327" s="100" t="n"/>
      <c r="AC327" s="100" t="n"/>
      <c r="AD327" s="100" t="n"/>
      <c r="AE327" s="100" t="n"/>
      <c r="AF327" s="100" t="n"/>
      <c r="AG327" s="100" t="n"/>
      <c r="AH327" s="100" t="n"/>
    </row>
    <row r="328" ht="15.75" customHeight="1" s="336">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c r="AA328" s="100" t="n"/>
      <c r="AB328" s="100" t="n"/>
      <c r="AC328" s="100" t="n"/>
      <c r="AD328" s="100" t="n"/>
      <c r="AE328" s="100" t="n"/>
      <c r="AF328" s="100" t="n"/>
      <c r="AG328" s="100" t="n"/>
      <c r="AH328" s="100" t="n"/>
    </row>
    <row r="329" ht="15.75" customHeight="1" s="336">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c r="AA329" s="100" t="n"/>
      <c r="AB329" s="100" t="n"/>
      <c r="AC329" s="100" t="n"/>
      <c r="AD329" s="100" t="n"/>
      <c r="AE329" s="100" t="n"/>
      <c r="AF329" s="100" t="n"/>
      <c r="AG329" s="100" t="n"/>
      <c r="AH329" s="100" t="n"/>
    </row>
    <row r="330" ht="15.75" customHeight="1" s="336">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c r="AA330" s="100" t="n"/>
      <c r="AB330" s="100" t="n"/>
      <c r="AC330" s="100" t="n"/>
      <c r="AD330" s="100" t="n"/>
      <c r="AE330" s="100" t="n"/>
      <c r="AF330" s="100" t="n"/>
      <c r="AG330" s="100" t="n"/>
      <c r="AH330" s="100" t="n"/>
    </row>
    <row r="331" ht="15.75" customHeight="1" s="336">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c r="AA331" s="100" t="n"/>
      <c r="AB331" s="100" t="n"/>
      <c r="AC331" s="100" t="n"/>
      <c r="AD331" s="100" t="n"/>
      <c r="AE331" s="100" t="n"/>
      <c r="AF331" s="100" t="n"/>
      <c r="AG331" s="100" t="n"/>
      <c r="AH331" s="100" t="n"/>
    </row>
    <row r="332" ht="15.75" customHeight="1" s="336">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c r="AA332" s="100" t="n"/>
      <c r="AB332" s="100" t="n"/>
      <c r="AC332" s="100" t="n"/>
      <c r="AD332" s="100" t="n"/>
      <c r="AE332" s="100" t="n"/>
      <c r="AF332" s="100" t="n"/>
      <c r="AG332" s="100" t="n"/>
      <c r="AH332" s="100" t="n"/>
    </row>
    <row r="333" ht="15.75" customHeight="1" s="336">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c r="AA333" s="100" t="n"/>
      <c r="AB333" s="100" t="n"/>
      <c r="AC333" s="100" t="n"/>
      <c r="AD333" s="100" t="n"/>
      <c r="AE333" s="100" t="n"/>
      <c r="AF333" s="100" t="n"/>
      <c r="AG333" s="100" t="n"/>
      <c r="AH333" s="100" t="n"/>
    </row>
    <row r="334" ht="15.75" customHeight="1" s="336">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c r="AA334" s="100" t="n"/>
      <c r="AB334" s="100" t="n"/>
      <c r="AC334" s="100" t="n"/>
      <c r="AD334" s="100" t="n"/>
      <c r="AE334" s="100" t="n"/>
      <c r="AF334" s="100" t="n"/>
      <c r="AG334" s="100" t="n"/>
      <c r="AH334" s="100" t="n"/>
    </row>
    <row r="335" ht="15.75" customHeight="1" s="336">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c r="AA335" s="100" t="n"/>
      <c r="AB335" s="100" t="n"/>
      <c r="AC335" s="100" t="n"/>
      <c r="AD335" s="100" t="n"/>
      <c r="AE335" s="100" t="n"/>
      <c r="AF335" s="100" t="n"/>
      <c r="AG335" s="100" t="n"/>
      <c r="AH335" s="100" t="n"/>
    </row>
    <row r="336" ht="15.75" customHeight="1" s="336">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c r="AA336" s="100" t="n"/>
      <c r="AB336" s="100" t="n"/>
      <c r="AC336" s="100" t="n"/>
      <c r="AD336" s="100" t="n"/>
      <c r="AE336" s="100" t="n"/>
      <c r="AF336" s="100" t="n"/>
      <c r="AG336" s="100" t="n"/>
      <c r="AH336" s="100" t="n"/>
    </row>
    <row r="337" ht="15.75" customHeight="1" s="336">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c r="AA337" s="100" t="n"/>
      <c r="AB337" s="100" t="n"/>
      <c r="AC337" s="100" t="n"/>
      <c r="AD337" s="100" t="n"/>
      <c r="AE337" s="100" t="n"/>
      <c r="AF337" s="100" t="n"/>
      <c r="AG337" s="100" t="n"/>
      <c r="AH337" s="100" t="n"/>
    </row>
    <row r="338" ht="15.75" customHeight="1" s="336">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c r="AA338" s="100" t="n"/>
      <c r="AB338" s="100" t="n"/>
      <c r="AC338" s="100" t="n"/>
      <c r="AD338" s="100" t="n"/>
      <c r="AE338" s="100" t="n"/>
      <c r="AF338" s="100" t="n"/>
      <c r="AG338" s="100" t="n"/>
      <c r="AH338" s="100" t="n"/>
    </row>
    <row r="339" ht="15.75" customHeight="1" s="336">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c r="AA339" s="100" t="n"/>
      <c r="AB339" s="100" t="n"/>
      <c r="AC339" s="100" t="n"/>
      <c r="AD339" s="100" t="n"/>
      <c r="AE339" s="100" t="n"/>
      <c r="AF339" s="100" t="n"/>
      <c r="AG339" s="100" t="n"/>
      <c r="AH339" s="100" t="n"/>
    </row>
    <row r="340" ht="15.75" customHeight="1" s="336">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c r="AA340" s="100" t="n"/>
      <c r="AB340" s="100" t="n"/>
      <c r="AC340" s="100" t="n"/>
      <c r="AD340" s="100" t="n"/>
      <c r="AE340" s="100" t="n"/>
      <c r="AF340" s="100" t="n"/>
      <c r="AG340" s="100" t="n"/>
      <c r="AH340" s="100" t="n"/>
    </row>
    <row r="341" ht="15.75" customHeight="1" s="336">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c r="AA341" s="100" t="n"/>
      <c r="AB341" s="100" t="n"/>
      <c r="AC341" s="100" t="n"/>
      <c r="AD341" s="100" t="n"/>
      <c r="AE341" s="100" t="n"/>
      <c r="AF341" s="100" t="n"/>
      <c r="AG341" s="100" t="n"/>
      <c r="AH341" s="100" t="n"/>
    </row>
    <row r="342" ht="15.75" customHeight="1" s="336">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c r="AA342" s="100" t="n"/>
      <c r="AB342" s="100" t="n"/>
      <c r="AC342" s="100" t="n"/>
      <c r="AD342" s="100" t="n"/>
      <c r="AE342" s="100" t="n"/>
      <c r="AF342" s="100" t="n"/>
      <c r="AG342" s="100" t="n"/>
      <c r="AH342" s="100" t="n"/>
    </row>
    <row r="343" ht="15.75" customHeight="1" s="336">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c r="AA343" s="100" t="n"/>
      <c r="AB343" s="100" t="n"/>
      <c r="AC343" s="100" t="n"/>
      <c r="AD343" s="100" t="n"/>
      <c r="AE343" s="100" t="n"/>
      <c r="AF343" s="100" t="n"/>
      <c r="AG343" s="100" t="n"/>
      <c r="AH343" s="100" t="n"/>
    </row>
    <row r="344" ht="15.75" customHeight="1" s="336">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c r="AA344" s="100" t="n"/>
      <c r="AB344" s="100" t="n"/>
      <c r="AC344" s="100" t="n"/>
      <c r="AD344" s="100" t="n"/>
      <c r="AE344" s="100" t="n"/>
      <c r="AF344" s="100" t="n"/>
      <c r="AG344" s="100" t="n"/>
      <c r="AH344" s="100" t="n"/>
    </row>
    <row r="345" ht="15.75" customHeight="1" s="336">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c r="AA345" s="100" t="n"/>
      <c r="AB345" s="100" t="n"/>
      <c r="AC345" s="100" t="n"/>
      <c r="AD345" s="100" t="n"/>
      <c r="AE345" s="100" t="n"/>
      <c r="AF345" s="100" t="n"/>
      <c r="AG345" s="100" t="n"/>
      <c r="AH345" s="100" t="n"/>
    </row>
    <row r="346" ht="15.75" customHeight="1" s="336">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c r="AA346" s="100" t="n"/>
      <c r="AB346" s="100" t="n"/>
      <c r="AC346" s="100" t="n"/>
      <c r="AD346" s="100" t="n"/>
      <c r="AE346" s="100" t="n"/>
      <c r="AF346" s="100" t="n"/>
      <c r="AG346" s="100" t="n"/>
      <c r="AH346" s="100" t="n"/>
    </row>
    <row r="347" ht="15.75" customHeight="1" s="336">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c r="AA347" s="100" t="n"/>
      <c r="AB347" s="100" t="n"/>
      <c r="AC347" s="100" t="n"/>
      <c r="AD347" s="100" t="n"/>
      <c r="AE347" s="100" t="n"/>
      <c r="AF347" s="100" t="n"/>
      <c r="AG347" s="100" t="n"/>
      <c r="AH347" s="100" t="n"/>
    </row>
    <row r="348" ht="15.75" customHeight="1" s="336">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c r="AA348" s="100" t="n"/>
      <c r="AB348" s="100" t="n"/>
      <c r="AC348" s="100" t="n"/>
      <c r="AD348" s="100" t="n"/>
      <c r="AE348" s="100" t="n"/>
      <c r="AF348" s="100" t="n"/>
      <c r="AG348" s="100" t="n"/>
      <c r="AH348" s="100" t="n"/>
    </row>
    <row r="349" ht="15.75" customHeight="1" s="336">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c r="AA349" s="100" t="n"/>
      <c r="AB349" s="100" t="n"/>
      <c r="AC349" s="100" t="n"/>
      <c r="AD349" s="100" t="n"/>
      <c r="AE349" s="100" t="n"/>
      <c r="AF349" s="100" t="n"/>
      <c r="AG349" s="100" t="n"/>
      <c r="AH349" s="100" t="n"/>
    </row>
    <row r="350" ht="15.75" customHeight="1" s="336">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c r="AA350" s="100" t="n"/>
      <c r="AB350" s="100" t="n"/>
      <c r="AC350" s="100" t="n"/>
      <c r="AD350" s="100" t="n"/>
      <c r="AE350" s="100" t="n"/>
      <c r="AF350" s="100" t="n"/>
      <c r="AG350" s="100" t="n"/>
      <c r="AH350" s="100" t="n"/>
    </row>
    <row r="351" ht="15.75" customHeight="1" s="336">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c r="AA351" s="100" t="n"/>
      <c r="AB351" s="100" t="n"/>
      <c r="AC351" s="100" t="n"/>
      <c r="AD351" s="100" t="n"/>
      <c r="AE351" s="100" t="n"/>
      <c r="AF351" s="100" t="n"/>
      <c r="AG351" s="100" t="n"/>
      <c r="AH351" s="100" t="n"/>
    </row>
    <row r="352" ht="15.75" customHeight="1" s="336">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c r="AA352" s="100" t="n"/>
      <c r="AB352" s="100" t="n"/>
      <c r="AC352" s="100" t="n"/>
      <c r="AD352" s="100" t="n"/>
      <c r="AE352" s="100" t="n"/>
      <c r="AF352" s="100" t="n"/>
      <c r="AG352" s="100" t="n"/>
      <c r="AH352" s="100" t="n"/>
    </row>
    <row r="353" ht="15.75" customHeight="1" s="336">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c r="AA353" s="100" t="n"/>
      <c r="AB353" s="100" t="n"/>
      <c r="AC353" s="100" t="n"/>
      <c r="AD353" s="100" t="n"/>
      <c r="AE353" s="100" t="n"/>
      <c r="AF353" s="100" t="n"/>
      <c r="AG353" s="100" t="n"/>
      <c r="AH353" s="100" t="n"/>
    </row>
    <row r="354" ht="15.75" customHeight="1" s="336">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c r="AA354" s="100" t="n"/>
      <c r="AB354" s="100" t="n"/>
      <c r="AC354" s="100" t="n"/>
      <c r="AD354" s="100" t="n"/>
      <c r="AE354" s="100" t="n"/>
      <c r="AF354" s="100" t="n"/>
      <c r="AG354" s="100" t="n"/>
      <c r="AH354" s="100" t="n"/>
    </row>
    <row r="355" ht="15.75" customHeight="1" s="336">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c r="AA355" s="100" t="n"/>
      <c r="AB355" s="100" t="n"/>
      <c r="AC355" s="100" t="n"/>
      <c r="AD355" s="100" t="n"/>
      <c r="AE355" s="100" t="n"/>
      <c r="AF355" s="100" t="n"/>
      <c r="AG355" s="100" t="n"/>
      <c r="AH355" s="100" t="n"/>
    </row>
    <row r="356" ht="15.75" customHeight="1" s="336">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c r="AA356" s="100" t="n"/>
      <c r="AB356" s="100" t="n"/>
      <c r="AC356" s="100" t="n"/>
      <c r="AD356" s="100" t="n"/>
      <c r="AE356" s="100" t="n"/>
      <c r="AF356" s="100" t="n"/>
      <c r="AG356" s="100" t="n"/>
      <c r="AH356" s="100" t="n"/>
    </row>
    <row r="357" ht="15.75" customHeight="1" s="336">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c r="AA357" s="100" t="n"/>
      <c r="AB357" s="100" t="n"/>
      <c r="AC357" s="100" t="n"/>
      <c r="AD357" s="100" t="n"/>
      <c r="AE357" s="100" t="n"/>
      <c r="AF357" s="100" t="n"/>
      <c r="AG357" s="100" t="n"/>
      <c r="AH357" s="100" t="n"/>
    </row>
    <row r="358" ht="15.75" customHeight="1" s="336">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c r="AA358" s="100" t="n"/>
      <c r="AB358" s="100" t="n"/>
      <c r="AC358" s="100" t="n"/>
      <c r="AD358" s="100" t="n"/>
      <c r="AE358" s="100" t="n"/>
      <c r="AF358" s="100" t="n"/>
      <c r="AG358" s="100" t="n"/>
      <c r="AH358" s="100" t="n"/>
    </row>
    <row r="359" ht="15.75" customHeight="1" s="336">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c r="AA359" s="100" t="n"/>
      <c r="AB359" s="100" t="n"/>
      <c r="AC359" s="100" t="n"/>
      <c r="AD359" s="100" t="n"/>
      <c r="AE359" s="100" t="n"/>
      <c r="AF359" s="100" t="n"/>
      <c r="AG359" s="100" t="n"/>
      <c r="AH359" s="100" t="n"/>
    </row>
    <row r="360" ht="15.75" customHeight="1" s="336">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c r="AA360" s="100" t="n"/>
      <c r="AB360" s="100" t="n"/>
      <c r="AC360" s="100" t="n"/>
      <c r="AD360" s="100" t="n"/>
      <c r="AE360" s="100" t="n"/>
      <c r="AF360" s="100" t="n"/>
      <c r="AG360" s="100" t="n"/>
      <c r="AH360" s="100" t="n"/>
    </row>
    <row r="361" ht="15.75" customHeight="1" s="336">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c r="AA361" s="100" t="n"/>
      <c r="AB361" s="100" t="n"/>
      <c r="AC361" s="100" t="n"/>
      <c r="AD361" s="100" t="n"/>
      <c r="AE361" s="100" t="n"/>
      <c r="AF361" s="100" t="n"/>
      <c r="AG361" s="100" t="n"/>
      <c r="AH361" s="100" t="n"/>
    </row>
    <row r="362" ht="15.75" customHeight="1" s="336">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c r="AA362" s="100" t="n"/>
      <c r="AB362" s="100" t="n"/>
      <c r="AC362" s="100" t="n"/>
      <c r="AD362" s="100" t="n"/>
      <c r="AE362" s="100" t="n"/>
      <c r="AF362" s="100" t="n"/>
      <c r="AG362" s="100" t="n"/>
      <c r="AH362" s="100" t="n"/>
    </row>
    <row r="363" ht="15.75" customHeight="1" s="336">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c r="AA363" s="100" t="n"/>
      <c r="AB363" s="100" t="n"/>
      <c r="AC363" s="100" t="n"/>
      <c r="AD363" s="100" t="n"/>
      <c r="AE363" s="100" t="n"/>
      <c r="AF363" s="100" t="n"/>
      <c r="AG363" s="100" t="n"/>
      <c r="AH363" s="100" t="n"/>
    </row>
    <row r="364" ht="15.75" customHeight="1" s="336">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c r="AA364" s="100" t="n"/>
      <c r="AB364" s="100" t="n"/>
      <c r="AC364" s="100" t="n"/>
      <c r="AD364" s="100" t="n"/>
      <c r="AE364" s="100" t="n"/>
      <c r="AF364" s="100" t="n"/>
      <c r="AG364" s="100" t="n"/>
      <c r="AH364" s="100" t="n"/>
    </row>
    <row r="365" ht="15.75" customHeight="1" s="336">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c r="AA365" s="100" t="n"/>
      <c r="AB365" s="100" t="n"/>
      <c r="AC365" s="100" t="n"/>
      <c r="AD365" s="100" t="n"/>
      <c r="AE365" s="100" t="n"/>
      <c r="AF365" s="100" t="n"/>
      <c r="AG365" s="100" t="n"/>
      <c r="AH365" s="100" t="n"/>
    </row>
    <row r="366" ht="15.75" customHeight="1" s="336">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c r="AA366" s="100" t="n"/>
      <c r="AB366" s="100" t="n"/>
      <c r="AC366" s="100" t="n"/>
      <c r="AD366" s="100" t="n"/>
      <c r="AE366" s="100" t="n"/>
      <c r="AF366" s="100" t="n"/>
      <c r="AG366" s="100" t="n"/>
      <c r="AH366" s="100" t="n"/>
    </row>
    <row r="367" ht="15.75" customHeight="1" s="336">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c r="AA367" s="100" t="n"/>
      <c r="AB367" s="100" t="n"/>
      <c r="AC367" s="100" t="n"/>
      <c r="AD367" s="100" t="n"/>
      <c r="AE367" s="100" t="n"/>
      <c r="AF367" s="100" t="n"/>
      <c r="AG367" s="100" t="n"/>
      <c r="AH367" s="100" t="n"/>
    </row>
    <row r="368" ht="15.75" customHeight="1" s="336">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c r="AA368" s="100" t="n"/>
      <c r="AB368" s="100" t="n"/>
      <c r="AC368" s="100" t="n"/>
      <c r="AD368" s="100" t="n"/>
      <c r="AE368" s="100" t="n"/>
      <c r="AF368" s="100" t="n"/>
      <c r="AG368" s="100" t="n"/>
      <c r="AH368" s="100" t="n"/>
    </row>
    <row r="369" ht="15.75" customHeight="1" s="336">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c r="AA369" s="100" t="n"/>
      <c r="AB369" s="100" t="n"/>
      <c r="AC369" s="100" t="n"/>
      <c r="AD369" s="100" t="n"/>
      <c r="AE369" s="100" t="n"/>
      <c r="AF369" s="100" t="n"/>
      <c r="AG369" s="100" t="n"/>
      <c r="AH369" s="100" t="n"/>
    </row>
    <row r="370" ht="15.75" customHeight="1" s="336">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c r="AA370" s="100" t="n"/>
      <c r="AB370" s="100" t="n"/>
      <c r="AC370" s="100" t="n"/>
      <c r="AD370" s="100" t="n"/>
      <c r="AE370" s="100" t="n"/>
      <c r="AF370" s="100" t="n"/>
      <c r="AG370" s="100" t="n"/>
      <c r="AH370" s="100" t="n"/>
    </row>
    <row r="371" ht="15.75" customHeight="1" s="336">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c r="AA371" s="100" t="n"/>
      <c r="AB371" s="100" t="n"/>
      <c r="AC371" s="100" t="n"/>
      <c r="AD371" s="100" t="n"/>
      <c r="AE371" s="100" t="n"/>
      <c r="AF371" s="100" t="n"/>
      <c r="AG371" s="100" t="n"/>
      <c r="AH371" s="100" t="n"/>
    </row>
    <row r="372" ht="15.75" customHeight="1" s="336">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c r="AA372" s="100" t="n"/>
      <c r="AB372" s="100" t="n"/>
      <c r="AC372" s="100" t="n"/>
      <c r="AD372" s="100" t="n"/>
      <c r="AE372" s="100" t="n"/>
      <c r="AF372" s="100" t="n"/>
      <c r="AG372" s="100" t="n"/>
      <c r="AH372" s="100" t="n"/>
    </row>
    <row r="373" ht="15.75" customHeight="1" s="336">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c r="AA373" s="100" t="n"/>
      <c r="AB373" s="100" t="n"/>
      <c r="AC373" s="100" t="n"/>
      <c r="AD373" s="100" t="n"/>
      <c r="AE373" s="100" t="n"/>
      <c r="AF373" s="100" t="n"/>
      <c r="AG373" s="100" t="n"/>
      <c r="AH373" s="100" t="n"/>
    </row>
    <row r="374" ht="15.75" customHeight="1" s="336">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c r="AA374" s="100" t="n"/>
      <c r="AB374" s="100" t="n"/>
      <c r="AC374" s="100" t="n"/>
      <c r="AD374" s="100" t="n"/>
      <c r="AE374" s="100" t="n"/>
      <c r="AF374" s="100" t="n"/>
      <c r="AG374" s="100" t="n"/>
      <c r="AH374" s="100" t="n"/>
    </row>
    <row r="375" ht="15.75" customHeight="1" s="336">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c r="AA375" s="100" t="n"/>
      <c r="AB375" s="100" t="n"/>
      <c r="AC375" s="100" t="n"/>
      <c r="AD375" s="100" t="n"/>
      <c r="AE375" s="100" t="n"/>
      <c r="AF375" s="100" t="n"/>
      <c r="AG375" s="100" t="n"/>
      <c r="AH375" s="100" t="n"/>
    </row>
    <row r="376" ht="15.75" customHeight="1" s="336">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c r="AA376" s="100" t="n"/>
      <c r="AB376" s="100" t="n"/>
      <c r="AC376" s="100" t="n"/>
      <c r="AD376" s="100" t="n"/>
      <c r="AE376" s="100" t="n"/>
      <c r="AF376" s="100" t="n"/>
      <c r="AG376" s="100" t="n"/>
      <c r="AH376" s="100" t="n"/>
    </row>
    <row r="377" ht="15.75" customHeight="1" s="336">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c r="AA377" s="100" t="n"/>
      <c r="AB377" s="100" t="n"/>
      <c r="AC377" s="100" t="n"/>
      <c r="AD377" s="100" t="n"/>
      <c r="AE377" s="100" t="n"/>
      <c r="AF377" s="100" t="n"/>
      <c r="AG377" s="100" t="n"/>
      <c r="AH377" s="100" t="n"/>
    </row>
    <row r="378" ht="15.75" customHeight="1" s="336">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c r="AA378" s="100" t="n"/>
      <c r="AB378" s="100" t="n"/>
      <c r="AC378" s="100" t="n"/>
      <c r="AD378" s="100" t="n"/>
      <c r="AE378" s="100" t="n"/>
      <c r="AF378" s="100" t="n"/>
      <c r="AG378" s="100" t="n"/>
      <c r="AH378" s="100" t="n"/>
    </row>
    <row r="379" ht="15.75" customHeight="1" s="336">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c r="AA379" s="100" t="n"/>
      <c r="AB379" s="100" t="n"/>
      <c r="AC379" s="100" t="n"/>
      <c r="AD379" s="100" t="n"/>
      <c r="AE379" s="100" t="n"/>
      <c r="AF379" s="100" t="n"/>
      <c r="AG379" s="100" t="n"/>
      <c r="AH379" s="100" t="n"/>
    </row>
    <row r="380" ht="15.75" customHeight="1" s="336">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c r="AA380" s="100" t="n"/>
      <c r="AB380" s="100" t="n"/>
      <c r="AC380" s="100" t="n"/>
      <c r="AD380" s="100" t="n"/>
      <c r="AE380" s="100" t="n"/>
      <c r="AF380" s="100" t="n"/>
      <c r="AG380" s="100" t="n"/>
      <c r="AH380" s="100" t="n"/>
    </row>
    <row r="381" ht="15.75" customHeight="1" s="336">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c r="AA381" s="100" t="n"/>
      <c r="AB381" s="100" t="n"/>
      <c r="AC381" s="100" t="n"/>
      <c r="AD381" s="100" t="n"/>
      <c r="AE381" s="100" t="n"/>
      <c r="AF381" s="100" t="n"/>
      <c r="AG381" s="100" t="n"/>
      <c r="AH381" s="100" t="n"/>
    </row>
    <row r="382" ht="15.75" customHeight="1" s="336">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c r="AA382" s="100" t="n"/>
      <c r="AB382" s="100" t="n"/>
      <c r="AC382" s="100" t="n"/>
      <c r="AD382" s="100" t="n"/>
      <c r="AE382" s="100" t="n"/>
      <c r="AF382" s="100" t="n"/>
      <c r="AG382" s="100" t="n"/>
      <c r="AH382" s="100" t="n"/>
    </row>
    <row r="383" ht="15.75" customHeight="1" s="336">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c r="AA383" s="100" t="n"/>
      <c r="AB383" s="100" t="n"/>
      <c r="AC383" s="100" t="n"/>
      <c r="AD383" s="100" t="n"/>
      <c r="AE383" s="100" t="n"/>
      <c r="AF383" s="100" t="n"/>
      <c r="AG383" s="100" t="n"/>
      <c r="AH383" s="100" t="n"/>
    </row>
    <row r="384" ht="15.75" customHeight="1" s="336">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c r="AA384" s="100" t="n"/>
      <c r="AB384" s="100" t="n"/>
      <c r="AC384" s="100" t="n"/>
      <c r="AD384" s="100" t="n"/>
      <c r="AE384" s="100" t="n"/>
      <c r="AF384" s="100" t="n"/>
      <c r="AG384" s="100" t="n"/>
      <c r="AH384" s="100" t="n"/>
    </row>
    <row r="385" ht="15.75" customHeight="1" s="336">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c r="AA385" s="100" t="n"/>
      <c r="AB385" s="100" t="n"/>
      <c r="AC385" s="100" t="n"/>
      <c r="AD385" s="100" t="n"/>
      <c r="AE385" s="100" t="n"/>
      <c r="AF385" s="100" t="n"/>
      <c r="AG385" s="100" t="n"/>
      <c r="AH385" s="100" t="n"/>
    </row>
    <row r="386" ht="15.75" customHeight="1" s="336">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c r="AA386" s="100" t="n"/>
      <c r="AB386" s="100" t="n"/>
      <c r="AC386" s="100" t="n"/>
      <c r="AD386" s="100" t="n"/>
      <c r="AE386" s="100" t="n"/>
      <c r="AF386" s="100" t="n"/>
      <c r="AG386" s="100" t="n"/>
      <c r="AH386" s="100" t="n"/>
    </row>
    <row r="387" ht="15.75" customHeight="1" s="336">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c r="AA387" s="100" t="n"/>
      <c r="AB387" s="100" t="n"/>
      <c r="AC387" s="100" t="n"/>
      <c r="AD387" s="100" t="n"/>
      <c r="AE387" s="100" t="n"/>
      <c r="AF387" s="100" t="n"/>
      <c r="AG387" s="100" t="n"/>
      <c r="AH387" s="100" t="n"/>
    </row>
    <row r="388" ht="15.75" customHeight="1" s="336">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c r="AA388" s="100" t="n"/>
      <c r="AB388" s="100" t="n"/>
      <c r="AC388" s="100" t="n"/>
      <c r="AD388" s="100" t="n"/>
      <c r="AE388" s="100" t="n"/>
      <c r="AF388" s="100" t="n"/>
      <c r="AG388" s="100" t="n"/>
      <c r="AH388" s="100" t="n"/>
    </row>
    <row r="389" ht="15.75" customHeight="1" s="336">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c r="AA389" s="100" t="n"/>
      <c r="AB389" s="100" t="n"/>
      <c r="AC389" s="100" t="n"/>
      <c r="AD389" s="100" t="n"/>
      <c r="AE389" s="100" t="n"/>
      <c r="AF389" s="100" t="n"/>
      <c r="AG389" s="100" t="n"/>
      <c r="AH389" s="100" t="n"/>
    </row>
    <row r="390" ht="15.75" customHeight="1" s="336">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c r="AA390" s="100" t="n"/>
      <c r="AB390" s="100" t="n"/>
      <c r="AC390" s="100" t="n"/>
      <c r="AD390" s="100" t="n"/>
      <c r="AE390" s="100" t="n"/>
      <c r="AF390" s="100" t="n"/>
      <c r="AG390" s="100" t="n"/>
      <c r="AH390" s="100" t="n"/>
    </row>
    <row r="391" ht="15.75" customHeight="1" s="336">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c r="AA391" s="100" t="n"/>
      <c r="AB391" s="100" t="n"/>
      <c r="AC391" s="100" t="n"/>
      <c r="AD391" s="100" t="n"/>
      <c r="AE391" s="100" t="n"/>
      <c r="AF391" s="100" t="n"/>
      <c r="AG391" s="100" t="n"/>
      <c r="AH391" s="100" t="n"/>
    </row>
    <row r="392" ht="15.75" customHeight="1" s="336">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c r="AA392" s="100" t="n"/>
      <c r="AB392" s="100" t="n"/>
      <c r="AC392" s="100" t="n"/>
      <c r="AD392" s="100" t="n"/>
      <c r="AE392" s="100" t="n"/>
      <c r="AF392" s="100" t="n"/>
      <c r="AG392" s="100" t="n"/>
      <c r="AH392" s="100" t="n"/>
    </row>
    <row r="393" ht="15.75" customHeight="1" s="336">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c r="AA393" s="100" t="n"/>
      <c r="AB393" s="100" t="n"/>
      <c r="AC393" s="100" t="n"/>
      <c r="AD393" s="100" t="n"/>
      <c r="AE393" s="100" t="n"/>
      <c r="AF393" s="100" t="n"/>
      <c r="AG393" s="100" t="n"/>
      <c r="AH393" s="100" t="n"/>
    </row>
    <row r="394" ht="15.75" customHeight="1" s="336">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c r="AA394" s="100" t="n"/>
      <c r="AB394" s="100" t="n"/>
      <c r="AC394" s="100" t="n"/>
      <c r="AD394" s="100" t="n"/>
      <c r="AE394" s="100" t="n"/>
      <c r="AF394" s="100" t="n"/>
      <c r="AG394" s="100" t="n"/>
      <c r="AH394" s="100" t="n"/>
    </row>
    <row r="395" ht="15.75" customHeight="1" s="336">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c r="AA395" s="100" t="n"/>
      <c r="AB395" s="100" t="n"/>
      <c r="AC395" s="100" t="n"/>
      <c r="AD395" s="100" t="n"/>
      <c r="AE395" s="100" t="n"/>
      <c r="AF395" s="100" t="n"/>
      <c r="AG395" s="100" t="n"/>
      <c r="AH395" s="100" t="n"/>
    </row>
    <row r="396" ht="15.75" customHeight="1" s="336">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c r="AA396" s="100" t="n"/>
      <c r="AB396" s="100" t="n"/>
      <c r="AC396" s="100" t="n"/>
      <c r="AD396" s="100" t="n"/>
      <c r="AE396" s="100" t="n"/>
      <c r="AF396" s="100" t="n"/>
      <c r="AG396" s="100" t="n"/>
      <c r="AH396" s="100" t="n"/>
    </row>
    <row r="397" ht="15.75" customHeight="1" s="336">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c r="AA397" s="100" t="n"/>
      <c r="AB397" s="100" t="n"/>
      <c r="AC397" s="100" t="n"/>
      <c r="AD397" s="100" t="n"/>
      <c r="AE397" s="100" t="n"/>
      <c r="AF397" s="100" t="n"/>
      <c r="AG397" s="100" t="n"/>
      <c r="AH397" s="100" t="n"/>
    </row>
    <row r="398" ht="15.75" customHeight="1" s="336">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c r="AA398" s="100" t="n"/>
      <c r="AB398" s="100" t="n"/>
      <c r="AC398" s="100" t="n"/>
      <c r="AD398" s="100" t="n"/>
      <c r="AE398" s="100" t="n"/>
      <c r="AF398" s="100" t="n"/>
      <c r="AG398" s="100" t="n"/>
      <c r="AH398" s="100" t="n"/>
    </row>
    <row r="399" ht="15.75" customHeight="1" s="336">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c r="AA399" s="100" t="n"/>
      <c r="AB399" s="100" t="n"/>
      <c r="AC399" s="100" t="n"/>
      <c r="AD399" s="100" t="n"/>
      <c r="AE399" s="100" t="n"/>
      <c r="AF399" s="100" t="n"/>
      <c r="AG399" s="100" t="n"/>
      <c r="AH399" s="100" t="n"/>
    </row>
    <row r="400" ht="15.75" customHeight="1" s="336">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c r="AA400" s="100" t="n"/>
      <c r="AB400" s="100" t="n"/>
      <c r="AC400" s="100" t="n"/>
      <c r="AD400" s="100" t="n"/>
      <c r="AE400" s="100" t="n"/>
      <c r="AF400" s="100" t="n"/>
      <c r="AG400" s="100" t="n"/>
      <c r="AH400" s="100" t="n"/>
    </row>
    <row r="401" ht="15.75" customHeight="1" s="336">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c r="AA401" s="100" t="n"/>
      <c r="AB401" s="100" t="n"/>
      <c r="AC401" s="100" t="n"/>
      <c r="AD401" s="100" t="n"/>
      <c r="AE401" s="100" t="n"/>
      <c r="AF401" s="100" t="n"/>
      <c r="AG401" s="100" t="n"/>
      <c r="AH401" s="100" t="n"/>
    </row>
    <row r="402" ht="15.75" customHeight="1" s="336">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c r="AA402" s="100" t="n"/>
      <c r="AB402" s="100" t="n"/>
      <c r="AC402" s="100" t="n"/>
      <c r="AD402" s="100" t="n"/>
      <c r="AE402" s="100" t="n"/>
      <c r="AF402" s="100" t="n"/>
      <c r="AG402" s="100" t="n"/>
      <c r="AH402" s="100" t="n"/>
    </row>
    <row r="403" ht="15.75" customHeight="1" s="336">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c r="AA403" s="100" t="n"/>
      <c r="AB403" s="100" t="n"/>
      <c r="AC403" s="100" t="n"/>
      <c r="AD403" s="100" t="n"/>
      <c r="AE403" s="100" t="n"/>
      <c r="AF403" s="100" t="n"/>
      <c r="AG403" s="100" t="n"/>
      <c r="AH403" s="100" t="n"/>
    </row>
    <row r="404" ht="15.75" customHeight="1" s="336">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c r="AA404" s="100" t="n"/>
      <c r="AB404" s="100" t="n"/>
      <c r="AC404" s="100" t="n"/>
      <c r="AD404" s="100" t="n"/>
      <c r="AE404" s="100" t="n"/>
      <c r="AF404" s="100" t="n"/>
      <c r="AG404" s="100" t="n"/>
      <c r="AH404" s="100" t="n"/>
    </row>
    <row r="405" ht="15.75" customHeight="1" s="336">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c r="AA405" s="100" t="n"/>
      <c r="AB405" s="100" t="n"/>
      <c r="AC405" s="100" t="n"/>
      <c r="AD405" s="100" t="n"/>
      <c r="AE405" s="100" t="n"/>
      <c r="AF405" s="100" t="n"/>
      <c r="AG405" s="100" t="n"/>
      <c r="AH405" s="100" t="n"/>
    </row>
    <row r="406" ht="15.75" customHeight="1" s="336">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c r="AA406" s="100" t="n"/>
      <c r="AB406" s="100" t="n"/>
      <c r="AC406" s="100" t="n"/>
      <c r="AD406" s="100" t="n"/>
      <c r="AE406" s="100" t="n"/>
      <c r="AF406" s="100" t="n"/>
      <c r="AG406" s="100" t="n"/>
      <c r="AH406" s="100" t="n"/>
    </row>
    <row r="407" ht="15.75" customHeight="1" s="336">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c r="AA407" s="100" t="n"/>
      <c r="AB407" s="100" t="n"/>
      <c r="AC407" s="100" t="n"/>
      <c r="AD407" s="100" t="n"/>
      <c r="AE407" s="100" t="n"/>
      <c r="AF407" s="100" t="n"/>
      <c r="AG407" s="100" t="n"/>
      <c r="AH407" s="100" t="n"/>
    </row>
    <row r="408" ht="15.75" customHeight="1" s="336">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c r="AA408" s="100" t="n"/>
      <c r="AB408" s="100" t="n"/>
      <c r="AC408" s="100" t="n"/>
      <c r="AD408" s="100" t="n"/>
      <c r="AE408" s="100" t="n"/>
      <c r="AF408" s="100" t="n"/>
      <c r="AG408" s="100" t="n"/>
      <c r="AH408" s="100" t="n"/>
    </row>
    <row r="409" ht="15.75" customHeight="1" s="336">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c r="AA409" s="100" t="n"/>
      <c r="AB409" s="100" t="n"/>
      <c r="AC409" s="100" t="n"/>
      <c r="AD409" s="100" t="n"/>
      <c r="AE409" s="100" t="n"/>
      <c r="AF409" s="100" t="n"/>
      <c r="AG409" s="100" t="n"/>
      <c r="AH409" s="100" t="n"/>
    </row>
    <row r="410" ht="15.75" customHeight="1" s="336">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c r="AA410" s="100" t="n"/>
      <c r="AB410" s="100" t="n"/>
      <c r="AC410" s="100" t="n"/>
      <c r="AD410" s="100" t="n"/>
      <c r="AE410" s="100" t="n"/>
      <c r="AF410" s="100" t="n"/>
      <c r="AG410" s="100" t="n"/>
      <c r="AH410" s="100" t="n"/>
    </row>
    <row r="411" ht="15.75" customHeight="1" s="336">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c r="AA411" s="100" t="n"/>
      <c r="AB411" s="100" t="n"/>
      <c r="AC411" s="100" t="n"/>
      <c r="AD411" s="100" t="n"/>
      <c r="AE411" s="100" t="n"/>
      <c r="AF411" s="100" t="n"/>
      <c r="AG411" s="100" t="n"/>
      <c r="AH411" s="100" t="n"/>
    </row>
    <row r="412" ht="15.75" customHeight="1" s="336">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c r="AA412" s="100" t="n"/>
      <c r="AB412" s="100" t="n"/>
      <c r="AC412" s="100" t="n"/>
      <c r="AD412" s="100" t="n"/>
      <c r="AE412" s="100" t="n"/>
      <c r="AF412" s="100" t="n"/>
      <c r="AG412" s="100" t="n"/>
      <c r="AH412" s="100" t="n"/>
    </row>
    <row r="413" ht="15.75" customHeight="1" s="336">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c r="AA413" s="100" t="n"/>
      <c r="AB413" s="100" t="n"/>
      <c r="AC413" s="100" t="n"/>
      <c r="AD413" s="100" t="n"/>
      <c r="AE413" s="100" t="n"/>
      <c r="AF413" s="100" t="n"/>
      <c r="AG413" s="100" t="n"/>
      <c r="AH413" s="100" t="n"/>
    </row>
    <row r="414" ht="15.75" customHeight="1" s="336">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c r="AA414" s="100" t="n"/>
      <c r="AB414" s="100" t="n"/>
      <c r="AC414" s="100" t="n"/>
      <c r="AD414" s="100" t="n"/>
      <c r="AE414" s="100" t="n"/>
      <c r="AF414" s="100" t="n"/>
      <c r="AG414" s="100" t="n"/>
      <c r="AH414" s="100" t="n"/>
    </row>
    <row r="415" ht="15.75" customHeight="1" s="336">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c r="AA415" s="100" t="n"/>
      <c r="AB415" s="100" t="n"/>
      <c r="AC415" s="100" t="n"/>
      <c r="AD415" s="100" t="n"/>
      <c r="AE415" s="100" t="n"/>
      <c r="AF415" s="100" t="n"/>
      <c r="AG415" s="100" t="n"/>
      <c r="AH415" s="100" t="n"/>
    </row>
    <row r="416" ht="15.75" customHeight="1" s="336">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c r="AA416" s="100" t="n"/>
      <c r="AB416" s="100" t="n"/>
      <c r="AC416" s="100" t="n"/>
      <c r="AD416" s="100" t="n"/>
      <c r="AE416" s="100" t="n"/>
      <c r="AF416" s="100" t="n"/>
      <c r="AG416" s="100" t="n"/>
      <c r="AH416" s="100" t="n"/>
    </row>
    <row r="417" ht="15.75" customHeight="1" s="336">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c r="AA417" s="100" t="n"/>
      <c r="AB417" s="100" t="n"/>
      <c r="AC417" s="100" t="n"/>
      <c r="AD417" s="100" t="n"/>
      <c r="AE417" s="100" t="n"/>
      <c r="AF417" s="100" t="n"/>
      <c r="AG417" s="100" t="n"/>
      <c r="AH417" s="100" t="n"/>
    </row>
    <row r="418" ht="15.75" customHeight="1" s="336">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c r="AA418" s="100" t="n"/>
      <c r="AB418" s="100" t="n"/>
      <c r="AC418" s="100" t="n"/>
      <c r="AD418" s="100" t="n"/>
      <c r="AE418" s="100" t="n"/>
      <c r="AF418" s="100" t="n"/>
      <c r="AG418" s="100" t="n"/>
      <c r="AH418" s="100" t="n"/>
    </row>
    <row r="419" ht="15.75" customHeight="1" s="336">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c r="AA419" s="100" t="n"/>
      <c r="AB419" s="100" t="n"/>
      <c r="AC419" s="100" t="n"/>
      <c r="AD419" s="100" t="n"/>
      <c r="AE419" s="100" t="n"/>
      <c r="AF419" s="100" t="n"/>
      <c r="AG419" s="100" t="n"/>
      <c r="AH419" s="100" t="n"/>
    </row>
    <row r="420" ht="15.75" customHeight="1" s="336">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c r="AA420" s="100" t="n"/>
      <c r="AB420" s="100" t="n"/>
      <c r="AC420" s="100" t="n"/>
      <c r="AD420" s="100" t="n"/>
      <c r="AE420" s="100" t="n"/>
      <c r="AF420" s="100" t="n"/>
      <c r="AG420" s="100" t="n"/>
      <c r="AH420" s="100" t="n"/>
    </row>
    <row r="421" ht="15.75" customHeight="1" s="336">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c r="AA421" s="100" t="n"/>
      <c r="AB421" s="100" t="n"/>
      <c r="AC421" s="100" t="n"/>
      <c r="AD421" s="100" t="n"/>
      <c r="AE421" s="100" t="n"/>
      <c r="AF421" s="100" t="n"/>
      <c r="AG421" s="100" t="n"/>
      <c r="AH421" s="100" t="n"/>
    </row>
    <row r="422" ht="15.75" customHeight="1" s="336">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c r="AA422" s="100" t="n"/>
      <c r="AB422" s="100" t="n"/>
      <c r="AC422" s="100" t="n"/>
      <c r="AD422" s="100" t="n"/>
      <c r="AE422" s="100" t="n"/>
      <c r="AF422" s="100" t="n"/>
      <c r="AG422" s="100" t="n"/>
      <c r="AH422" s="100" t="n"/>
    </row>
    <row r="423" ht="15.75" customHeight="1" s="336">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c r="AA423" s="100" t="n"/>
      <c r="AB423" s="100" t="n"/>
      <c r="AC423" s="100" t="n"/>
      <c r="AD423" s="100" t="n"/>
      <c r="AE423" s="100" t="n"/>
      <c r="AF423" s="100" t="n"/>
      <c r="AG423" s="100" t="n"/>
      <c r="AH423" s="100" t="n"/>
    </row>
    <row r="424" ht="15.75" customHeight="1" s="336">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c r="AA424" s="100" t="n"/>
      <c r="AB424" s="100" t="n"/>
      <c r="AC424" s="100" t="n"/>
      <c r="AD424" s="100" t="n"/>
      <c r="AE424" s="100" t="n"/>
      <c r="AF424" s="100" t="n"/>
      <c r="AG424" s="100" t="n"/>
      <c r="AH424" s="100" t="n"/>
    </row>
    <row r="425" ht="15.75" customHeight="1" s="336">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c r="AA425" s="100" t="n"/>
      <c r="AB425" s="100" t="n"/>
      <c r="AC425" s="100" t="n"/>
      <c r="AD425" s="100" t="n"/>
      <c r="AE425" s="100" t="n"/>
      <c r="AF425" s="100" t="n"/>
      <c r="AG425" s="100" t="n"/>
      <c r="AH425" s="100" t="n"/>
    </row>
    <row r="426" ht="15.75" customHeight="1" s="336">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c r="AA426" s="100" t="n"/>
      <c r="AB426" s="100" t="n"/>
      <c r="AC426" s="100" t="n"/>
      <c r="AD426" s="100" t="n"/>
      <c r="AE426" s="100" t="n"/>
      <c r="AF426" s="100" t="n"/>
      <c r="AG426" s="100" t="n"/>
      <c r="AH426" s="100" t="n"/>
    </row>
    <row r="427" ht="15.75" customHeight="1" s="336">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c r="AA427" s="100" t="n"/>
      <c r="AB427" s="100" t="n"/>
      <c r="AC427" s="100" t="n"/>
      <c r="AD427" s="100" t="n"/>
      <c r="AE427" s="100" t="n"/>
      <c r="AF427" s="100" t="n"/>
      <c r="AG427" s="100" t="n"/>
      <c r="AH427" s="100" t="n"/>
    </row>
    <row r="428" ht="15.75" customHeight="1" s="336">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c r="AA428" s="100" t="n"/>
      <c r="AB428" s="100" t="n"/>
      <c r="AC428" s="100" t="n"/>
      <c r="AD428" s="100" t="n"/>
      <c r="AE428" s="100" t="n"/>
      <c r="AF428" s="100" t="n"/>
      <c r="AG428" s="100" t="n"/>
      <c r="AH428" s="100" t="n"/>
    </row>
    <row r="429" ht="15.75" customHeight="1" s="336">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c r="AA429" s="100" t="n"/>
      <c r="AB429" s="100" t="n"/>
      <c r="AC429" s="100" t="n"/>
      <c r="AD429" s="100" t="n"/>
      <c r="AE429" s="100" t="n"/>
      <c r="AF429" s="100" t="n"/>
      <c r="AG429" s="100" t="n"/>
      <c r="AH429" s="100" t="n"/>
    </row>
    <row r="430" ht="15.75" customHeight="1" s="336">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c r="AA430" s="100" t="n"/>
      <c r="AB430" s="100" t="n"/>
      <c r="AC430" s="100" t="n"/>
      <c r="AD430" s="100" t="n"/>
      <c r="AE430" s="100" t="n"/>
      <c r="AF430" s="100" t="n"/>
      <c r="AG430" s="100" t="n"/>
      <c r="AH430" s="100" t="n"/>
    </row>
    <row r="431" ht="15.75" customHeight="1" s="336">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c r="AA431" s="100" t="n"/>
      <c r="AB431" s="100" t="n"/>
      <c r="AC431" s="100" t="n"/>
      <c r="AD431" s="100" t="n"/>
      <c r="AE431" s="100" t="n"/>
      <c r="AF431" s="100" t="n"/>
      <c r="AG431" s="100" t="n"/>
      <c r="AH431" s="100" t="n"/>
    </row>
    <row r="432" ht="15.75" customHeight="1" s="336">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c r="AA432" s="100" t="n"/>
      <c r="AB432" s="100" t="n"/>
      <c r="AC432" s="100" t="n"/>
      <c r="AD432" s="100" t="n"/>
      <c r="AE432" s="100" t="n"/>
      <c r="AF432" s="100" t="n"/>
      <c r="AG432" s="100" t="n"/>
      <c r="AH432" s="100" t="n"/>
    </row>
    <row r="433" ht="15.75" customHeight="1" s="336">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c r="AA433" s="100" t="n"/>
      <c r="AB433" s="100" t="n"/>
      <c r="AC433" s="100" t="n"/>
      <c r="AD433" s="100" t="n"/>
      <c r="AE433" s="100" t="n"/>
      <c r="AF433" s="100" t="n"/>
      <c r="AG433" s="100" t="n"/>
      <c r="AH433" s="100" t="n"/>
    </row>
    <row r="434" ht="15.75" customHeight="1" s="336">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c r="AA434" s="100" t="n"/>
      <c r="AB434" s="100" t="n"/>
      <c r="AC434" s="100" t="n"/>
      <c r="AD434" s="100" t="n"/>
      <c r="AE434" s="100" t="n"/>
      <c r="AF434" s="100" t="n"/>
      <c r="AG434" s="100" t="n"/>
      <c r="AH434" s="100" t="n"/>
    </row>
    <row r="435" ht="15.75" customHeight="1" s="336">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c r="AA435" s="100" t="n"/>
      <c r="AB435" s="100" t="n"/>
      <c r="AC435" s="100" t="n"/>
      <c r="AD435" s="100" t="n"/>
      <c r="AE435" s="100" t="n"/>
      <c r="AF435" s="100" t="n"/>
      <c r="AG435" s="100" t="n"/>
      <c r="AH435" s="100" t="n"/>
    </row>
    <row r="436" ht="15.75" customHeight="1" s="336">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c r="AA436" s="100" t="n"/>
      <c r="AB436" s="100" t="n"/>
      <c r="AC436" s="100" t="n"/>
      <c r="AD436" s="100" t="n"/>
      <c r="AE436" s="100" t="n"/>
      <c r="AF436" s="100" t="n"/>
      <c r="AG436" s="100" t="n"/>
      <c r="AH436" s="100" t="n"/>
    </row>
    <row r="437" ht="15.75" customHeight="1" s="336">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c r="AA437" s="100" t="n"/>
      <c r="AB437" s="100" t="n"/>
      <c r="AC437" s="100" t="n"/>
      <c r="AD437" s="100" t="n"/>
      <c r="AE437" s="100" t="n"/>
      <c r="AF437" s="100" t="n"/>
      <c r="AG437" s="100" t="n"/>
      <c r="AH437" s="100" t="n"/>
    </row>
    <row r="438" ht="15.75" customHeight="1" s="336">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c r="AA438" s="100" t="n"/>
      <c r="AB438" s="100" t="n"/>
      <c r="AC438" s="100" t="n"/>
      <c r="AD438" s="100" t="n"/>
      <c r="AE438" s="100" t="n"/>
      <c r="AF438" s="100" t="n"/>
      <c r="AG438" s="100" t="n"/>
      <c r="AH438" s="100" t="n"/>
    </row>
    <row r="439" ht="15.75" customHeight="1" s="336">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c r="AA439" s="100" t="n"/>
      <c r="AB439" s="100" t="n"/>
      <c r="AC439" s="100" t="n"/>
      <c r="AD439" s="100" t="n"/>
      <c r="AE439" s="100" t="n"/>
      <c r="AF439" s="100" t="n"/>
      <c r="AG439" s="100" t="n"/>
      <c r="AH439" s="100" t="n"/>
    </row>
    <row r="440" ht="15.75" customHeight="1" s="336">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c r="AA440" s="100" t="n"/>
      <c r="AB440" s="100" t="n"/>
      <c r="AC440" s="100" t="n"/>
      <c r="AD440" s="100" t="n"/>
      <c r="AE440" s="100" t="n"/>
      <c r="AF440" s="100" t="n"/>
      <c r="AG440" s="100" t="n"/>
      <c r="AH440" s="100" t="n"/>
    </row>
    <row r="441" ht="15.75" customHeight="1" s="336">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c r="AA441" s="100" t="n"/>
      <c r="AB441" s="100" t="n"/>
      <c r="AC441" s="100" t="n"/>
      <c r="AD441" s="100" t="n"/>
      <c r="AE441" s="100" t="n"/>
      <c r="AF441" s="100" t="n"/>
      <c r="AG441" s="100" t="n"/>
      <c r="AH441" s="100" t="n"/>
    </row>
    <row r="442" ht="15.75" customHeight="1" s="336">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c r="AA442" s="100" t="n"/>
      <c r="AB442" s="100" t="n"/>
      <c r="AC442" s="100" t="n"/>
      <c r="AD442" s="100" t="n"/>
      <c r="AE442" s="100" t="n"/>
      <c r="AF442" s="100" t="n"/>
      <c r="AG442" s="100" t="n"/>
      <c r="AH442" s="100" t="n"/>
    </row>
    <row r="443" ht="15.75" customHeight="1" s="336">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c r="AA443" s="100" t="n"/>
      <c r="AB443" s="100" t="n"/>
      <c r="AC443" s="100" t="n"/>
      <c r="AD443" s="100" t="n"/>
      <c r="AE443" s="100" t="n"/>
      <c r="AF443" s="100" t="n"/>
      <c r="AG443" s="100" t="n"/>
      <c r="AH443" s="100" t="n"/>
    </row>
    <row r="444" ht="15.75" customHeight="1" s="336">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c r="AA444" s="100" t="n"/>
      <c r="AB444" s="100" t="n"/>
      <c r="AC444" s="100" t="n"/>
      <c r="AD444" s="100" t="n"/>
      <c r="AE444" s="100" t="n"/>
      <c r="AF444" s="100" t="n"/>
      <c r="AG444" s="100" t="n"/>
      <c r="AH444" s="100" t="n"/>
    </row>
    <row r="445" ht="15.75" customHeight="1" s="336">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c r="AA445" s="100" t="n"/>
      <c r="AB445" s="100" t="n"/>
      <c r="AC445" s="100" t="n"/>
      <c r="AD445" s="100" t="n"/>
      <c r="AE445" s="100" t="n"/>
      <c r="AF445" s="100" t="n"/>
      <c r="AG445" s="100" t="n"/>
      <c r="AH445" s="100" t="n"/>
    </row>
    <row r="446" ht="15.75" customHeight="1" s="336">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c r="AA446" s="100" t="n"/>
      <c r="AB446" s="100" t="n"/>
      <c r="AC446" s="100" t="n"/>
      <c r="AD446" s="100" t="n"/>
      <c r="AE446" s="100" t="n"/>
      <c r="AF446" s="100" t="n"/>
      <c r="AG446" s="100" t="n"/>
      <c r="AH446" s="100" t="n"/>
    </row>
    <row r="447" ht="15.75" customHeight="1" s="336">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c r="AA447" s="100" t="n"/>
      <c r="AB447" s="100" t="n"/>
      <c r="AC447" s="100" t="n"/>
      <c r="AD447" s="100" t="n"/>
      <c r="AE447" s="100" t="n"/>
      <c r="AF447" s="100" t="n"/>
      <c r="AG447" s="100" t="n"/>
      <c r="AH447" s="100" t="n"/>
    </row>
    <row r="448" ht="15.75" customHeight="1" s="336">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c r="AA448" s="100" t="n"/>
      <c r="AB448" s="100" t="n"/>
      <c r="AC448" s="100" t="n"/>
      <c r="AD448" s="100" t="n"/>
      <c r="AE448" s="100" t="n"/>
      <c r="AF448" s="100" t="n"/>
      <c r="AG448" s="100" t="n"/>
      <c r="AH448" s="100" t="n"/>
    </row>
    <row r="449" ht="15.75" customHeight="1" s="336">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100" t="n"/>
      <c r="AG449" s="100" t="n"/>
      <c r="AH449" s="100" t="n"/>
    </row>
    <row r="450" ht="15.75" customHeight="1" s="336">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c r="AA450" s="100" t="n"/>
      <c r="AB450" s="100" t="n"/>
      <c r="AC450" s="100" t="n"/>
      <c r="AD450" s="100" t="n"/>
      <c r="AE450" s="100" t="n"/>
      <c r="AF450" s="100" t="n"/>
      <c r="AG450" s="100" t="n"/>
      <c r="AH450" s="100" t="n"/>
    </row>
    <row r="451" ht="15.75" customHeight="1" s="336">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c r="AA451" s="100" t="n"/>
      <c r="AB451" s="100" t="n"/>
      <c r="AC451" s="100" t="n"/>
      <c r="AD451" s="100" t="n"/>
      <c r="AE451" s="100" t="n"/>
      <c r="AF451" s="100" t="n"/>
      <c r="AG451" s="100" t="n"/>
      <c r="AH451" s="100" t="n"/>
    </row>
    <row r="452" ht="15.75" customHeight="1" s="336">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c r="AA452" s="100" t="n"/>
      <c r="AB452" s="100" t="n"/>
      <c r="AC452" s="100" t="n"/>
      <c r="AD452" s="100" t="n"/>
      <c r="AE452" s="100" t="n"/>
      <c r="AF452" s="100" t="n"/>
      <c r="AG452" s="100" t="n"/>
      <c r="AH452" s="100" t="n"/>
    </row>
    <row r="453" ht="15.75" customHeight="1" s="336">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c r="AA453" s="100" t="n"/>
      <c r="AB453" s="100" t="n"/>
      <c r="AC453" s="100" t="n"/>
      <c r="AD453" s="100" t="n"/>
      <c r="AE453" s="100" t="n"/>
      <c r="AF453" s="100" t="n"/>
      <c r="AG453" s="100" t="n"/>
      <c r="AH453" s="100" t="n"/>
    </row>
    <row r="454" ht="15.75" customHeight="1" s="336">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c r="AA454" s="100" t="n"/>
      <c r="AB454" s="100" t="n"/>
      <c r="AC454" s="100" t="n"/>
      <c r="AD454" s="100" t="n"/>
      <c r="AE454" s="100" t="n"/>
      <c r="AF454" s="100" t="n"/>
      <c r="AG454" s="100" t="n"/>
      <c r="AH454" s="100" t="n"/>
    </row>
    <row r="455" ht="15.75" customHeight="1" s="336">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c r="AA455" s="100" t="n"/>
      <c r="AB455" s="100" t="n"/>
      <c r="AC455" s="100" t="n"/>
      <c r="AD455" s="100" t="n"/>
      <c r="AE455" s="100" t="n"/>
      <c r="AF455" s="100" t="n"/>
      <c r="AG455" s="100" t="n"/>
      <c r="AH455" s="100" t="n"/>
    </row>
    <row r="456" ht="15.75" customHeight="1" s="336">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c r="AA456" s="100" t="n"/>
      <c r="AB456" s="100" t="n"/>
      <c r="AC456" s="100" t="n"/>
      <c r="AD456" s="100" t="n"/>
      <c r="AE456" s="100" t="n"/>
      <c r="AF456" s="100" t="n"/>
      <c r="AG456" s="100" t="n"/>
      <c r="AH456" s="100" t="n"/>
    </row>
    <row r="457" ht="15.75" customHeight="1" s="336">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c r="AA457" s="100" t="n"/>
      <c r="AB457" s="100" t="n"/>
      <c r="AC457" s="100" t="n"/>
      <c r="AD457" s="100" t="n"/>
      <c r="AE457" s="100" t="n"/>
      <c r="AF457" s="100" t="n"/>
      <c r="AG457" s="100" t="n"/>
      <c r="AH457" s="100" t="n"/>
    </row>
    <row r="458" ht="15.75" customHeight="1" s="336">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c r="AA458" s="100" t="n"/>
      <c r="AB458" s="100" t="n"/>
      <c r="AC458" s="100" t="n"/>
      <c r="AD458" s="100" t="n"/>
      <c r="AE458" s="100" t="n"/>
      <c r="AF458" s="100" t="n"/>
      <c r="AG458" s="100" t="n"/>
      <c r="AH458" s="100" t="n"/>
    </row>
    <row r="459" ht="15.75" customHeight="1" s="336">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c r="AA459" s="100" t="n"/>
      <c r="AB459" s="100" t="n"/>
      <c r="AC459" s="100" t="n"/>
      <c r="AD459" s="100" t="n"/>
      <c r="AE459" s="100" t="n"/>
      <c r="AF459" s="100" t="n"/>
      <c r="AG459" s="100" t="n"/>
      <c r="AH459" s="100" t="n"/>
    </row>
    <row r="460" ht="15.75" customHeight="1" s="336">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c r="AA460" s="100" t="n"/>
      <c r="AB460" s="100" t="n"/>
      <c r="AC460" s="100" t="n"/>
      <c r="AD460" s="100" t="n"/>
      <c r="AE460" s="100" t="n"/>
      <c r="AF460" s="100" t="n"/>
      <c r="AG460" s="100" t="n"/>
      <c r="AH460" s="100" t="n"/>
    </row>
    <row r="461" ht="15.75" customHeight="1" s="336">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c r="AA461" s="100" t="n"/>
      <c r="AB461" s="100" t="n"/>
      <c r="AC461" s="100" t="n"/>
      <c r="AD461" s="100" t="n"/>
      <c r="AE461" s="100" t="n"/>
      <c r="AF461" s="100" t="n"/>
      <c r="AG461" s="100" t="n"/>
      <c r="AH461" s="100" t="n"/>
    </row>
    <row r="462" ht="15.75" customHeight="1" s="336">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c r="AA462" s="100" t="n"/>
      <c r="AB462" s="100" t="n"/>
      <c r="AC462" s="100" t="n"/>
      <c r="AD462" s="100" t="n"/>
      <c r="AE462" s="100" t="n"/>
      <c r="AF462" s="100" t="n"/>
      <c r="AG462" s="100" t="n"/>
      <c r="AH462" s="100" t="n"/>
    </row>
    <row r="463" ht="15.75" customHeight="1" s="336">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c r="AA463" s="100" t="n"/>
      <c r="AB463" s="100" t="n"/>
      <c r="AC463" s="100" t="n"/>
      <c r="AD463" s="100" t="n"/>
      <c r="AE463" s="100" t="n"/>
      <c r="AF463" s="100" t="n"/>
      <c r="AG463" s="100" t="n"/>
      <c r="AH463" s="100" t="n"/>
    </row>
    <row r="464" ht="15.75" customHeight="1" s="336">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c r="AA464" s="100" t="n"/>
      <c r="AB464" s="100" t="n"/>
      <c r="AC464" s="100" t="n"/>
      <c r="AD464" s="100" t="n"/>
      <c r="AE464" s="100" t="n"/>
      <c r="AF464" s="100" t="n"/>
      <c r="AG464" s="100" t="n"/>
      <c r="AH464" s="100" t="n"/>
    </row>
    <row r="465" ht="15.75" customHeight="1" s="336">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c r="AA465" s="100" t="n"/>
      <c r="AB465" s="100" t="n"/>
      <c r="AC465" s="100" t="n"/>
      <c r="AD465" s="100" t="n"/>
      <c r="AE465" s="100" t="n"/>
      <c r="AF465" s="100" t="n"/>
      <c r="AG465" s="100" t="n"/>
      <c r="AH465" s="100" t="n"/>
    </row>
    <row r="466" ht="15.75" customHeight="1" s="336">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c r="AA466" s="100" t="n"/>
      <c r="AB466" s="100" t="n"/>
      <c r="AC466" s="100" t="n"/>
      <c r="AD466" s="100" t="n"/>
      <c r="AE466" s="100" t="n"/>
      <c r="AF466" s="100" t="n"/>
      <c r="AG466" s="100" t="n"/>
      <c r="AH466" s="100" t="n"/>
    </row>
    <row r="467" ht="15.75" customHeight="1" s="336">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c r="AA467" s="100" t="n"/>
      <c r="AB467" s="100" t="n"/>
      <c r="AC467" s="100" t="n"/>
      <c r="AD467" s="100" t="n"/>
      <c r="AE467" s="100" t="n"/>
      <c r="AF467" s="100" t="n"/>
      <c r="AG467" s="100" t="n"/>
      <c r="AH467" s="100" t="n"/>
    </row>
    <row r="468" ht="15.75" customHeight="1" s="336">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c r="AA468" s="100" t="n"/>
      <c r="AB468" s="100" t="n"/>
      <c r="AC468" s="100" t="n"/>
      <c r="AD468" s="100" t="n"/>
      <c r="AE468" s="100" t="n"/>
      <c r="AF468" s="100" t="n"/>
      <c r="AG468" s="100" t="n"/>
      <c r="AH468" s="100" t="n"/>
    </row>
    <row r="469" ht="15.75" customHeight="1" s="336">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c r="AA469" s="100" t="n"/>
      <c r="AB469" s="100" t="n"/>
      <c r="AC469" s="100" t="n"/>
      <c r="AD469" s="100" t="n"/>
      <c r="AE469" s="100" t="n"/>
      <c r="AF469" s="100" t="n"/>
      <c r="AG469" s="100" t="n"/>
      <c r="AH469" s="100" t="n"/>
    </row>
    <row r="470" ht="15.75" customHeight="1" s="336">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c r="AA470" s="100" t="n"/>
      <c r="AB470" s="100" t="n"/>
      <c r="AC470" s="100" t="n"/>
      <c r="AD470" s="100" t="n"/>
      <c r="AE470" s="100" t="n"/>
      <c r="AF470" s="100" t="n"/>
      <c r="AG470" s="100" t="n"/>
      <c r="AH470" s="100" t="n"/>
    </row>
    <row r="471" ht="15.75" customHeight="1" s="336">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c r="AA471" s="100" t="n"/>
      <c r="AB471" s="100" t="n"/>
      <c r="AC471" s="100" t="n"/>
      <c r="AD471" s="100" t="n"/>
      <c r="AE471" s="100" t="n"/>
      <c r="AF471" s="100" t="n"/>
      <c r="AG471" s="100" t="n"/>
      <c r="AH471" s="100" t="n"/>
    </row>
    <row r="472" ht="15.75" customHeight="1" s="336">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c r="AA472" s="100" t="n"/>
      <c r="AB472" s="100" t="n"/>
      <c r="AC472" s="100" t="n"/>
      <c r="AD472" s="100" t="n"/>
      <c r="AE472" s="100" t="n"/>
      <c r="AF472" s="100" t="n"/>
      <c r="AG472" s="100" t="n"/>
      <c r="AH472" s="100" t="n"/>
    </row>
    <row r="473" ht="15.75" customHeight="1" s="336">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c r="AA473" s="100" t="n"/>
      <c r="AB473" s="100" t="n"/>
      <c r="AC473" s="100" t="n"/>
      <c r="AD473" s="100" t="n"/>
      <c r="AE473" s="100" t="n"/>
      <c r="AF473" s="100" t="n"/>
      <c r="AG473" s="100" t="n"/>
      <c r="AH473" s="100" t="n"/>
    </row>
    <row r="474" ht="15.75" customHeight="1" s="336">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c r="AA474" s="100" t="n"/>
      <c r="AB474" s="100" t="n"/>
      <c r="AC474" s="100" t="n"/>
      <c r="AD474" s="100" t="n"/>
      <c r="AE474" s="100" t="n"/>
      <c r="AF474" s="100" t="n"/>
      <c r="AG474" s="100" t="n"/>
      <c r="AH474" s="100" t="n"/>
    </row>
    <row r="475" ht="15.75" customHeight="1" s="336">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c r="AA475" s="100" t="n"/>
      <c r="AB475" s="100" t="n"/>
      <c r="AC475" s="100" t="n"/>
      <c r="AD475" s="100" t="n"/>
      <c r="AE475" s="100" t="n"/>
      <c r="AF475" s="100" t="n"/>
      <c r="AG475" s="100" t="n"/>
      <c r="AH475" s="100" t="n"/>
    </row>
    <row r="476" ht="15.75" customHeight="1" s="336">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100" t="n"/>
      <c r="AG476" s="100" t="n"/>
      <c r="AH476" s="100" t="n"/>
    </row>
    <row r="477" ht="15.75" customHeight="1" s="336">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c r="AA477" s="100" t="n"/>
      <c r="AB477" s="100" t="n"/>
      <c r="AC477" s="100" t="n"/>
      <c r="AD477" s="100" t="n"/>
      <c r="AE477" s="100" t="n"/>
      <c r="AF477" s="100" t="n"/>
      <c r="AG477" s="100" t="n"/>
      <c r="AH477" s="100" t="n"/>
    </row>
    <row r="478" ht="15.75" customHeight="1" s="336">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c r="AA478" s="100" t="n"/>
      <c r="AB478" s="100" t="n"/>
      <c r="AC478" s="100" t="n"/>
      <c r="AD478" s="100" t="n"/>
      <c r="AE478" s="100" t="n"/>
      <c r="AF478" s="100" t="n"/>
      <c r="AG478" s="100" t="n"/>
      <c r="AH478" s="100" t="n"/>
    </row>
    <row r="479" ht="15.75" customHeight="1" s="336">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c r="AA479" s="100" t="n"/>
      <c r="AB479" s="100" t="n"/>
      <c r="AC479" s="100" t="n"/>
      <c r="AD479" s="100" t="n"/>
      <c r="AE479" s="100" t="n"/>
      <c r="AF479" s="100" t="n"/>
      <c r="AG479" s="100" t="n"/>
      <c r="AH479" s="100" t="n"/>
    </row>
    <row r="480" ht="15.75" customHeight="1" s="336">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c r="AA480" s="100" t="n"/>
      <c r="AB480" s="100" t="n"/>
      <c r="AC480" s="100" t="n"/>
      <c r="AD480" s="100" t="n"/>
      <c r="AE480" s="100" t="n"/>
      <c r="AF480" s="100" t="n"/>
      <c r="AG480" s="100" t="n"/>
      <c r="AH480" s="100" t="n"/>
    </row>
    <row r="481" ht="15.75" customHeight="1" s="336">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c r="AA481" s="100" t="n"/>
      <c r="AB481" s="100" t="n"/>
      <c r="AC481" s="100" t="n"/>
      <c r="AD481" s="100" t="n"/>
      <c r="AE481" s="100" t="n"/>
      <c r="AF481" s="100" t="n"/>
      <c r="AG481" s="100" t="n"/>
      <c r="AH481" s="100" t="n"/>
    </row>
    <row r="482" ht="15.75" customHeight="1" s="336">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c r="AA482" s="100" t="n"/>
      <c r="AB482" s="100" t="n"/>
      <c r="AC482" s="100" t="n"/>
      <c r="AD482" s="100" t="n"/>
      <c r="AE482" s="100" t="n"/>
      <c r="AF482" s="100" t="n"/>
      <c r="AG482" s="100" t="n"/>
      <c r="AH482" s="100" t="n"/>
    </row>
    <row r="483" ht="15.75" customHeight="1" s="336">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c r="AA483" s="100" t="n"/>
      <c r="AB483" s="100" t="n"/>
      <c r="AC483" s="100" t="n"/>
      <c r="AD483" s="100" t="n"/>
      <c r="AE483" s="100" t="n"/>
      <c r="AF483" s="100" t="n"/>
      <c r="AG483" s="100" t="n"/>
      <c r="AH483" s="100" t="n"/>
    </row>
    <row r="484" ht="15.75" customHeight="1" s="336">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c r="AA484" s="100" t="n"/>
      <c r="AB484" s="100" t="n"/>
      <c r="AC484" s="100" t="n"/>
      <c r="AD484" s="100" t="n"/>
      <c r="AE484" s="100" t="n"/>
      <c r="AF484" s="100" t="n"/>
      <c r="AG484" s="100" t="n"/>
      <c r="AH484" s="100" t="n"/>
    </row>
    <row r="485" ht="15.75" customHeight="1" s="336">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c r="AA485" s="100" t="n"/>
      <c r="AB485" s="100" t="n"/>
      <c r="AC485" s="100" t="n"/>
      <c r="AD485" s="100" t="n"/>
      <c r="AE485" s="100" t="n"/>
      <c r="AF485" s="100" t="n"/>
      <c r="AG485" s="100" t="n"/>
      <c r="AH485" s="100" t="n"/>
    </row>
    <row r="486" ht="15.75" customHeight="1" s="336">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c r="AA486" s="100" t="n"/>
      <c r="AB486" s="100" t="n"/>
      <c r="AC486" s="100" t="n"/>
      <c r="AD486" s="100" t="n"/>
      <c r="AE486" s="100" t="n"/>
      <c r="AF486" s="100" t="n"/>
      <c r="AG486" s="100" t="n"/>
      <c r="AH486" s="100" t="n"/>
    </row>
    <row r="487" ht="15.75" customHeight="1" s="336">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c r="AA487" s="100" t="n"/>
      <c r="AB487" s="100" t="n"/>
      <c r="AC487" s="100" t="n"/>
      <c r="AD487" s="100" t="n"/>
      <c r="AE487" s="100" t="n"/>
      <c r="AF487" s="100" t="n"/>
      <c r="AG487" s="100" t="n"/>
      <c r="AH487" s="100" t="n"/>
    </row>
    <row r="488" ht="15.75" customHeight="1" s="336">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c r="AA488" s="100" t="n"/>
      <c r="AB488" s="100" t="n"/>
      <c r="AC488" s="100" t="n"/>
      <c r="AD488" s="100" t="n"/>
      <c r="AE488" s="100" t="n"/>
      <c r="AF488" s="100" t="n"/>
      <c r="AG488" s="100" t="n"/>
      <c r="AH488" s="100" t="n"/>
    </row>
    <row r="489" ht="15.75" customHeight="1" s="336">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c r="AA489" s="100" t="n"/>
      <c r="AB489" s="100" t="n"/>
      <c r="AC489" s="100" t="n"/>
      <c r="AD489" s="100" t="n"/>
      <c r="AE489" s="100" t="n"/>
      <c r="AF489" s="100" t="n"/>
      <c r="AG489" s="100" t="n"/>
      <c r="AH489" s="100" t="n"/>
    </row>
    <row r="490" ht="15.75" customHeight="1" s="336">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c r="AA490" s="100" t="n"/>
      <c r="AB490" s="100" t="n"/>
      <c r="AC490" s="100" t="n"/>
      <c r="AD490" s="100" t="n"/>
      <c r="AE490" s="100" t="n"/>
      <c r="AF490" s="100" t="n"/>
      <c r="AG490" s="100" t="n"/>
      <c r="AH490" s="100" t="n"/>
    </row>
    <row r="491" ht="15.75" customHeight="1" s="336">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c r="AA491" s="100" t="n"/>
      <c r="AB491" s="100" t="n"/>
      <c r="AC491" s="100" t="n"/>
      <c r="AD491" s="100" t="n"/>
      <c r="AE491" s="100" t="n"/>
      <c r="AF491" s="100" t="n"/>
      <c r="AG491" s="100" t="n"/>
      <c r="AH491" s="100" t="n"/>
    </row>
    <row r="492" ht="15.75" customHeight="1" s="336">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c r="AA492" s="100" t="n"/>
      <c r="AB492" s="100" t="n"/>
      <c r="AC492" s="100" t="n"/>
      <c r="AD492" s="100" t="n"/>
      <c r="AE492" s="100" t="n"/>
      <c r="AF492" s="100" t="n"/>
      <c r="AG492" s="100" t="n"/>
      <c r="AH492" s="100" t="n"/>
    </row>
    <row r="493" ht="15.75" customHeight="1" s="336">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c r="AA493" s="100" t="n"/>
      <c r="AB493" s="100" t="n"/>
      <c r="AC493" s="100" t="n"/>
      <c r="AD493" s="100" t="n"/>
      <c r="AE493" s="100" t="n"/>
      <c r="AF493" s="100" t="n"/>
      <c r="AG493" s="100" t="n"/>
      <c r="AH493" s="100" t="n"/>
    </row>
    <row r="494" ht="15.75" customHeight="1" s="336">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c r="AA494" s="100" t="n"/>
      <c r="AB494" s="100" t="n"/>
      <c r="AC494" s="100" t="n"/>
      <c r="AD494" s="100" t="n"/>
      <c r="AE494" s="100" t="n"/>
      <c r="AF494" s="100" t="n"/>
      <c r="AG494" s="100" t="n"/>
      <c r="AH494" s="100" t="n"/>
    </row>
    <row r="495" ht="15.75" customHeight="1" s="336">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c r="AA495" s="100" t="n"/>
      <c r="AB495" s="100" t="n"/>
      <c r="AC495" s="100" t="n"/>
      <c r="AD495" s="100" t="n"/>
      <c r="AE495" s="100" t="n"/>
      <c r="AF495" s="100" t="n"/>
      <c r="AG495" s="100" t="n"/>
      <c r="AH495" s="100" t="n"/>
    </row>
    <row r="496" ht="15.75" customHeight="1" s="336">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c r="AA496" s="100" t="n"/>
      <c r="AB496" s="100" t="n"/>
      <c r="AC496" s="100" t="n"/>
      <c r="AD496" s="100" t="n"/>
      <c r="AE496" s="100" t="n"/>
      <c r="AF496" s="100" t="n"/>
      <c r="AG496" s="100" t="n"/>
      <c r="AH496" s="100" t="n"/>
    </row>
    <row r="497" ht="15.75" customHeight="1" s="336">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c r="AA497" s="100" t="n"/>
      <c r="AB497" s="100" t="n"/>
      <c r="AC497" s="100" t="n"/>
      <c r="AD497" s="100" t="n"/>
      <c r="AE497" s="100" t="n"/>
      <c r="AF497" s="100" t="n"/>
      <c r="AG497" s="100" t="n"/>
      <c r="AH497" s="100" t="n"/>
    </row>
    <row r="498" ht="15.75" customHeight="1" s="336">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c r="AA498" s="100" t="n"/>
      <c r="AB498" s="100" t="n"/>
      <c r="AC498" s="100" t="n"/>
      <c r="AD498" s="100" t="n"/>
      <c r="AE498" s="100" t="n"/>
      <c r="AF498" s="100" t="n"/>
      <c r="AG498" s="100" t="n"/>
      <c r="AH498" s="100" t="n"/>
    </row>
    <row r="499" ht="15.75" customHeight="1" s="336">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c r="AA499" s="100" t="n"/>
      <c r="AB499" s="100" t="n"/>
      <c r="AC499" s="100" t="n"/>
      <c r="AD499" s="100" t="n"/>
      <c r="AE499" s="100" t="n"/>
      <c r="AF499" s="100" t="n"/>
      <c r="AG499" s="100" t="n"/>
      <c r="AH499" s="100" t="n"/>
    </row>
    <row r="500" ht="15.75" customHeight="1" s="336">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c r="AA500" s="100" t="n"/>
      <c r="AB500" s="100" t="n"/>
      <c r="AC500" s="100" t="n"/>
      <c r="AD500" s="100" t="n"/>
      <c r="AE500" s="100" t="n"/>
      <c r="AF500" s="100" t="n"/>
      <c r="AG500" s="100" t="n"/>
      <c r="AH500" s="100" t="n"/>
    </row>
    <row r="501" ht="15.75" customHeight="1" s="336">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c r="AA501" s="100" t="n"/>
      <c r="AB501" s="100" t="n"/>
      <c r="AC501" s="100" t="n"/>
      <c r="AD501" s="100" t="n"/>
      <c r="AE501" s="100" t="n"/>
      <c r="AF501" s="100" t="n"/>
      <c r="AG501" s="100" t="n"/>
      <c r="AH501" s="100" t="n"/>
    </row>
    <row r="502" ht="15.75" customHeight="1" s="336">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c r="AA502" s="100" t="n"/>
      <c r="AB502" s="100" t="n"/>
      <c r="AC502" s="100" t="n"/>
      <c r="AD502" s="100" t="n"/>
      <c r="AE502" s="100" t="n"/>
      <c r="AF502" s="100" t="n"/>
      <c r="AG502" s="100" t="n"/>
      <c r="AH502" s="100" t="n"/>
    </row>
    <row r="503" ht="15.75" customHeight="1" s="336">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100" t="n"/>
      <c r="AG503" s="100" t="n"/>
      <c r="AH503" s="100" t="n"/>
    </row>
    <row r="504" ht="15.75" customHeight="1" s="336">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c r="AA504" s="100" t="n"/>
      <c r="AB504" s="100" t="n"/>
      <c r="AC504" s="100" t="n"/>
      <c r="AD504" s="100" t="n"/>
      <c r="AE504" s="100" t="n"/>
      <c r="AF504" s="100" t="n"/>
      <c r="AG504" s="100" t="n"/>
      <c r="AH504" s="100" t="n"/>
    </row>
    <row r="505" ht="15.75" customHeight="1" s="336">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c r="AA505" s="100" t="n"/>
      <c r="AB505" s="100" t="n"/>
      <c r="AC505" s="100" t="n"/>
      <c r="AD505" s="100" t="n"/>
      <c r="AE505" s="100" t="n"/>
      <c r="AF505" s="100" t="n"/>
      <c r="AG505" s="100" t="n"/>
      <c r="AH505" s="100" t="n"/>
    </row>
    <row r="506" ht="15.75" customHeight="1" s="336">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c r="AA506" s="100" t="n"/>
      <c r="AB506" s="100" t="n"/>
      <c r="AC506" s="100" t="n"/>
      <c r="AD506" s="100" t="n"/>
      <c r="AE506" s="100" t="n"/>
      <c r="AF506" s="100" t="n"/>
      <c r="AG506" s="100" t="n"/>
      <c r="AH506" s="100" t="n"/>
    </row>
    <row r="507" ht="15.75" customHeight="1" s="336">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c r="AA507" s="100" t="n"/>
      <c r="AB507" s="100" t="n"/>
      <c r="AC507" s="100" t="n"/>
      <c r="AD507" s="100" t="n"/>
      <c r="AE507" s="100" t="n"/>
      <c r="AF507" s="100" t="n"/>
      <c r="AG507" s="100" t="n"/>
      <c r="AH507" s="100" t="n"/>
    </row>
    <row r="508" ht="15.75" customHeight="1" s="336">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c r="AA508" s="100" t="n"/>
      <c r="AB508" s="100" t="n"/>
      <c r="AC508" s="100" t="n"/>
      <c r="AD508" s="100" t="n"/>
      <c r="AE508" s="100" t="n"/>
      <c r="AF508" s="100" t="n"/>
      <c r="AG508" s="100" t="n"/>
      <c r="AH508" s="100" t="n"/>
    </row>
    <row r="509" ht="15.75" customHeight="1" s="336">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c r="AA509" s="100" t="n"/>
      <c r="AB509" s="100" t="n"/>
      <c r="AC509" s="100" t="n"/>
      <c r="AD509" s="100" t="n"/>
      <c r="AE509" s="100" t="n"/>
      <c r="AF509" s="100" t="n"/>
      <c r="AG509" s="100" t="n"/>
      <c r="AH509" s="100" t="n"/>
    </row>
    <row r="510" ht="15.75" customHeight="1" s="336">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c r="AA510" s="100" t="n"/>
      <c r="AB510" s="100" t="n"/>
      <c r="AC510" s="100" t="n"/>
      <c r="AD510" s="100" t="n"/>
      <c r="AE510" s="100" t="n"/>
      <c r="AF510" s="100" t="n"/>
      <c r="AG510" s="100" t="n"/>
      <c r="AH510" s="100" t="n"/>
    </row>
    <row r="511" ht="15.75" customHeight="1" s="336">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c r="AA511" s="100" t="n"/>
      <c r="AB511" s="100" t="n"/>
      <c r="AC511" s="100" t="n"/>
      <c r="AD511" s="100" t="n"/>
      <c r="AE511" s="100" t="n"/>
      <c r="AF511" s="100" t="n"/>
      <c r="AG511" s="100" t="n"/>
      <c r="AH511" s="100" t="n"/>
    </row>
    <row r="512" ht="15.75" customHeight="1" s="336">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c r="AA512" s="100" t="n"/>
      <c r="AB512" s="100" t="n"/>
      <c r="AC512" s="100" t="n"/>
      <c r="AD512" s="100" t="n"/>
      <c r="AE512" s="100" t="n"/>
      <c r="AF512" s="100" t="n"/>
      <c r="AG512" s="100" t="n"/>
      <c r="AH512" s="100" t="n"/>
    </row>
    <row r="513" ht="15.75" customHeight="1" s="336">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c r="AA513" s="100" t="n"/>
      <c r="AB513" s="100" t="n"/>
      <c r="AC513" s="100" t="n"/>
      <c r="AD513" s="100" t="n"/>
      <c r="AE513" s="100" t="n"/>
      <c r="AF513" s="100" t="n"/>
      <c r="AG513" s="100" t="n"/>
      <c r="AH513" s="100" t="n"/>
    </row>
    <row r="514" ht="15.75" customHeight="1" s="336">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c r="AA514" s="100" t="n"/>
      <c r="AB514" s="100" t="n"/>
      <c r="AC514" s="100" t="n"/>
      <c r="AD514" s="100" t="n"/>
      <c r="AE514" s="100" t="n"/>
      <c r="AF514" s="100" t="n"/>
      <c r="AG514" s="100" t="n"/>
      <c r="AH514" s="100" t="n"/>
    </row>
    <row r="515" ht="15.75" customHeight="1" s="336">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c r="AA515" s="100" t="n"/>
      <c r="AB515" s="100" t="n"/>
      <c r="AC515" s="100" t="n"/>
      <c r="AD515" s="100" t="n"/>
      <c r="AE515" s="100" t="n"/>
      <c r="AF515" s="100" t="n"/>
      <c r="AG515" s="100" t="n"/>
      <c r="AH515" s="100" t="n"/>
    </row>
    <row r="516" ht="15.75" customHeight="1" s="336">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c r="AA516" s="100" t="n"/>
      <c r="AB516" s="100" t="n"/>
      <c r="AC516" s="100" t="n"/>
      <c r="AD516" s="100" t="n"/>
      <c r="AE516" s="100" t="n"/>
      <c r="AF516" s="100" t="n"/>
      <c r="AG516" s="100" t="n"/>
      <c r="AH516" s="100" t="n"/>
    </row>
    <row r="517" ht="15.75" customHeight="1" s="336">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c r="AA517" s="100" t="n"/>
      <c r="AB517" s="100" t="n"/>
      <c r="AC517" s="100" t="n"/>
      <c r="AD517" s="100" t="n"/>
      <c r="AE517" s="100" t="n"/>
      <c r="AF517" s="100" t="n"/>
      <c r="AG517" s="100" t="n"/>
      <c r="AH517" s="100" t="n"/>
    </row>
    <row r="518" ht="15.75" customHeight="1" s="336">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c r="AA518" s="100" t="n"/>
      <c r="AB518" s="100" t="n"/>
      <c r="AC518" s="100" t="n"/>
      <c r="AD518" s="100" t="n"/>
      <c r="AE518" s="100" t="n"/>
      <c r="AF518" s="100" t="n"/>
      <c r="AG518" s="100" t="n"/>
      <c r="AH518" s="100" t="n"/>
    </row>
    <row r="519" ht="15.75" customHeight="1" s="336">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c r="AA519" s="100" t="n"/>
      <c r="AB519" s="100" t="n"/>
      <c r="AC519" s="100" t="n"/>
      <c r="AD519" s="100" t="n"/>
      <c r="AE519" s="100" t="n"/>
      <c r="AF519" s="100" t="n"/>
      <c r="AG519" s="100" t="n"/>
      <c r="AH519" s="100" t="n"/>
    </row>
    <row r="520" ht="15.75" customHeight="1" s="336">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c r="AA520" s="100" t="n"/>
      <c r="AB520" s="100" t="n"/>
      <c r="AC520" s="100" t="n"/>
      <c r="AD520" s="100" t="n"/>
      <c r="AE520" s="100" t="n"/>
      <c r="AF520" s="100" t="n"/>
      <c r="AG520" s="100" t="n"/>
      <c r="AH520" s="100" t="n"/>
    </row>
    <row r="521" ht="15.75" customHeight="1" s="336">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c r="AA521" s="100" t="n"/>
      <c r="AB521" s="100" t="n"/>
      <c r="AC521" s="100" t="n"/>
      <c r="AD521" s="100" t="n"/>
      <c r="AE521" s="100" t="n"/>
      <c r="AF521" s="100" t="n"/>
      <c r="AG521" s="100" t="n"/>
      <c r="AH521" s="100" t="n"/>
    </row>
    <row r="522" ht="15.75" customHeight="1" s="336">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c r="AA522" s="100" t="n"/>
      <c r="AB522" s="100" t="n"/>
      <c r="AC522" s="100" t="n"/>
      <c r="AD522" s="100" t="n"/>
      <c r="AE522" s="100" t="n"/>
      <c r="AF522" s="100" t="n"/>
      <c r="AG522" s="100" t="n"/>
      <c r="AH522" s="100" t="n"/>
    </row>
    <row r="523" ht="15.75" customHeight="1" s="336">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c r="AA523" s="100" t="n"/>
      <c r="AB523" s="100" t="n"/>
      <c r="AC523" s="100" t="n"/>
      <c r="AD523" s="100" t="n"/>
      <c r="AE523" s="100" t="n"/>
      <c r="AF523" s="100" t="n"/>
      <c r="AG523" s="100" t="n"/>
      <c r="AH523" s="100" t="n"/>
    </row>
    <row r="524" ht="15.75" customHeight="1" s="336">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c r="AA524" s="100" t="n"/>
      <c r="AB524" s="100" t="n"/>
      <c r="AC524" s="100" t="n"/>
      <c r="AD524" s="100" t="n"/>
      <c r="AE524" s="100" t="n"/>
      <c r="AF524" s="100" t="n"/>
      <c r="AG524" s="100" t="n"/>
      <c r="AH524" s="100" t="n"/>
    </row>
    <row r="525" ht="15.75" customHeight="1" s="336">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c r="AA525" s="100" t="n"/>
      <c r="AB525" s="100" t="n"/>
      <c r="AC525" s="100" t="n"/>
      <c r="AD525" s="100" t="n"/>
      <c r="AE525" s="100" t="n"/>
      <c r="AF525" s="100" t="n"/>
      <c r="AG525" s="100" t="n"/>
      <c r="AH525" s="100" t="n"/>
    </row>
    <row r="526" ht="15.75" customHeight="1" s="336">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c r="AA526" s="100" t="n"/>
      <c r="AB526" s="100" t="n"/>
      <c r="AC526" s="100" t="n"/>
      <c r="AD526" s="100" t="n"/>
      <c r="AE526" s="100" t="n"/>
      <c r="AF526" s="100" t="n"/>
      <c r="AG526" s="100" t="n"/>
      <c r="AH526" s="100" t="n"/>
    </row>
    <row r="527" ht="15.75" customHeight="1" s="336">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c r="AA527" s="100" t="n"/>
      <c r="AB527" s="100" t="n"/>
      <c r="AC527" s="100" t="n"/>
      <c r="AD527" s="100" t="n"/>
      <c r="AE527" s="100" t="n"/>
      <c r="AF527" s="100" t="n"/>
      <c r="AG527" s="100" t="n"/>
      <c r="AH527" s="100" t="n"/>
    </row>
    <row r="528" ht="15.75" customHeight="1" s="336">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c r="AA528" s="100" t="n"/>
      <c r="AB528" s="100" t="n"/>
      <c r="AC528" s="100" t="n"/>
      <c r="AD528" s="100" t="n"/>
      <c r="AE528" s="100" t="n"/>
      <c r="AF528" s="100" t="n"/>
      <c r="AG528" s="100" t="n"/>
      <c r="AH528" s="100" t="n"/>
    </row>
    <row r="529" ht="15.75" customHeight="1" s="336">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c r="AA529" s="100" t="n"/>
      <c r="AB529" s="100" t="n"/>
      <c r="AC529" s="100" t="n"/>
      <c r="AD529" s="100" t="n"/>
      <c r="AE529" s="100" t="n"/>
      <c r="AF529" s="100" t="n"/>
      <c r="AG529" s="100" t="n"/>
      <c r="AH529" s="100" t="n"/>
    </row>
    <row r="530" ht="15.75" customHeight="1" s="336">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100" t="n"/>
      <c r="AG530" s="100" t="n"/>
      <c r="AH530" s="100" t="n"/>
    </row>
    <row r="531" ht="15.75" customHeight="1" s="336">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c r="AA531" s="100" t="n"/>
      <c r="AB531" s="100" t="n"/>
      <c r="AC531" s="100" t="n"/>
      <c r="AD531" s="100" t="n"/>
      <c r="AE531" s="100" t="n"/>
      <c r="AF531" s="100" t="n"/>
      <c r="AG531" s="100" t="n"/>
      <c r="AH531" s="100" t="n"/>
    </row>
    <row r="532" ht="15.75" customHeight="1" s="336">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c r="AA532" s="100" t="n"/>
      <c r="AB532" s="100" t="n"/>
      <c r="AC532" s="100" t="n"/>
      <c r="AD532" s="100" t="n"/>
      <c r="AE532" s="100" t="n"/>
      <c r="AF532" s="100" t="n"/>
      <c r="AG532" s="100" t="n"/>
      <c r="AH532" s="100" t="n"/>
    </row>
    <row r="533" ht="15.75" customHeight="1" s="336">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c r="AA533" s="100" t="n"/>
      <c r="AB533" s="100" t="n"/>
      <c r="AC533" s="100" t="n"/>
      <c r="AD533" s="100" t="n"/>
      <c r="AE533" s="100" t="n"/>
      <c r="AF533" s="100" t="n"/>
      <c r="AG533" s="100" t="n"/>
      <c r="AH533" s="100" t="n"/>
    </row>
    <row r="534" ht="15.75" customHeight="1" s="336">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c r="AA534" s="100" t="n"/>
      <c r="AB534" s="100" t="n"/>
      <c r="AC534" s="100" t="n"/>
      <c r="AD534" s="100" t="n"/>
      <c r="AE534" s="100" t="n"/>
      <c r="AF534" s="100" t="n"/>
      <c r="AG534" s="100" t="n"/>
      <c r="AH534" s="100" t="n"/>
    </row>
    <row r="535" ht="15.75" customHeight="1" s="336">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c r="AA535" s="100" t="n"/>
      <c r="AB535" s="100" t="n"/>
      <c r="AC535" s="100" t="n"/>
      <c r="AD535" s="100" t="n"/>
      <c r="AE535" s="100" t="n"/>
      <c r="AF535" s="100" t="n"/>
      <c r="AG535" s="100" t="n"/>
      <c r="AH535" s="100" t="n"/>
    </row>
    <row r="536" ht="15.75" customHeight="1" s="336">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c r="AA536" s="100" t="n"/>
      <c r="AB536" s="100" t="n"/>
      <c r="AC536" s="100" t="n"/>
      <c r="AD536" s="100" t="n"/>
      <c r="AE536" s="100" t="n"/>
      <c r="AF536" s="100" t="n"/>
      <c r="AG536" s="100" t="n"/>
      <c r="AH536" s="100" t="n"/>
    </row>
    <row r="537" ht="15.75" customHeight="1" s="336">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c r="AA537" s="100" t="n"/>
      <c r="AB537" s="100" t="n"/>
      <c r="AC537" s="100" t="n"/>
      <c r="AD537" s="100" t="n"/>
      <c r="AE537" s="100" t="n"/>
      <c r="AF537" s="100" t="n"/>
      <c r="AG537" s="100" t="n"/>
      <c r="AH537" s="100" t="n"/>
    </row>
    <row r="538" ht="15.75" customHeight="1" s="336">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c r="AA538" s="100" t="n"/>
      <c r="AB538" s="100" t="n"/>
      <c r="AC538" s="100" t="n"/>
      <c r="AD538" s="100" t="n"/>
      <c r="AE538" s="100" t="n"/>
      <c r="AF538" s="100" t="n"/>
      <c r="AG538" s="100" t="n"/>
      <c r="AH538" s="100" t="n"/>
    </row>
    <row r="539" ht="15.75" customHeight="1" s="336">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c r="AA539" s="100" t="n"/>
      <c r="AB539" s="100" t="n"/>
      <c r="AC539" s="100" t="n"/>
      <c r="AD539" s="100" t="n"/>
      <c r="AE539" s="100" t="n"/>
      <c r="AF539" s="100" t="n"/>
      <c r="AG539" s="100" t="n"/>
      <c r="AH539" s="100" t="n"/>
    </row>
    <row r="540" ht="15.75" customHeight="1" s="336">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c r="AA540" s="100" t="n"/>
      <c r="AB540" s="100" t="n"/>
      <c r="AC540" s="100" t="n"/>
      <c r="AD540" s="100" t="n"/>
      <c r="AE540" s="100" t="n"/>
      <c r="AF540" s="100" t="n"/>
      <c r="AG540" s="100" t="n"/>
      <c r="AH540" s="100" t="n"/>
    </row>
    <row r="541" ht="15.75" customHeight="1" s="336">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c r="AA541" s="100" t="n"/>
      <c r="AB541" s="100" t="n"/>
      <c r="AC541" s="100" t="n"/>
      <c r="AD541" s="100" t="n"/>
      <c r="AE541" s="100" t="n"/>
      <c r="AF541" s="100" t="n"/>
      <c r="AG541" s="100" t="n"/>
      <c r="AH541" s="100" t="n"/>
    </row>
    <row r="542" ht="15.75" customHeight="1" s="336">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c r="AA542" s="100" t="n"/>
      <c r="AB542" s="100" t="n"/>
      <c r="AC542" s="100" t="n"/>
      <c r="AD542" s="100" t="n"/>
      <c r="AE542" s="100" t="n"/>
      <c r="AF542" s="100" t="n"/>
      <c r="AG542" s="100" t="n"/>
      <c r="AH542" s="100" t="n"/>
    </row>
    <row r="543" ht="15.75" customHeight="1" s="336">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c r="AA543" s="100" t="n"/>
      <c r="AB543" s="100" t="n"/>
      <c r="AC543" s="100" t="n"/>
      <c r="AD543" s="100" t="n"/>
      <c r="AE543" s="100" t="n"/>
      <c r="AF543" s="100" t="n"/>
      <c r="AG543" s="100" t="n"/>
      <c r="AH543" s="100" t="n"/>
    </row>
    <row r="544" ht="15.75" customHeight="1" s="336">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c r="AA544" s="100" t="n"/>
      <c r="AB544" s="100" t="n"/>
      <c r="AC544" s="100" t="n"/>
      <c r="AD544" s="100" t="n"/>
      <c r="AE544" s="100" t="n"/>
      <c r="AF544" s="100" t="n"/>
      <c r="AG544" s="100" t="n"/>
      <c r="AH544" s="100" t="n"/>
    </row>
    <row r="545" ht="15.75" customHeight="1" s="336">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c r="AA545" s="100" t="n"/>
      <c r="AB545" s="100" t="n"/>
      <c r="AC545" s="100" t="n"/>
      <c r="AD545" s="100" t="n"/>
      <c r="AE545" s="100" t="n"/>
      <c r="AF545" s="100" t="n"/>
      <c r="AG545" s="100" t="n"/>
      <c r="AH545" s="100" t="n"/>
    </row>
    <row r="546" ht="15.75" customHeight="1" s="336">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c r="AA546" s="100" t="n"/>
      <c r="AB546" s="100" t="n"/>
      <c r="AC546" s="100" t="n"/>
      <c r="AD546" s="100" t="n"/>
      <c r="AE546" s="100" t="n"/>
      <c r="AF546" s="100" t="n"/>
      <c r="AG546" s="100" t="n"/>
      <c r="AH546" s="100" t="n"/>
    </row>
    <row r="547" ht="15.75" customHeight="1" s="336">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c r="AA547" s="100" t="n"/>
      <c r="AB547" s="100" t="n"/>
      <c r="AC547" s="100" t="n"/>
      <c r="AD547" s="100" t="n"/>
      <c r="AE547" s="100" t="n"/>
      <c r="AF547" s="100" t="n"/>
      <c r="AG547" s="100" t="n"/>
      <c r="AH547" s="100" t="n"/>
    </row>
    <row r="548" ht="15.75" customHeight="1" s="336">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c r="AA548" s="100" t="n"/>
      <c r="AB548" s="100" t="n"/>
      <c r="AC548" s="100" t="n"/>
      <c r="AD548" s="100" t="n"/>
      <c r="AE548" s="100" t="n"/>
      <c r="AF548" s="100" t="n"/>
      <c r="AG548" s="100" t="n"/>
      <c r="AH548" s="100" t="n"/>
    </row>
    <row r="549" ht="15.75" customHeight="1" s="336">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c r="AA549" s="100" t="n"/>
      <c r="AB549" s="100" t="n"/>
      <c r="AC549" s="100" t="n"/>
      <c r="AD549" s="100" t="n"/>
      <c r="AE549" s="100" t="n"/>
      <c r="AF549" s="100" t="n"/>
      <c r="AG549" s="100" t="n"/>
      <c r="AH549" s="100" t="n"/>
    </row>
    <row r="550" ht="15.75" customHeight="1" s="336">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c r="AA550" s="100" t="n"/>
      <c r="AB550" s="100" t="n"/>
      <c r="AC550" s="100" t="n"/>
      <c r="AD550" s="100" t="n"/>
      <c r="AE550" s="100" t="n"/>
      <c r="AF550" s="100" t="n"/>
      <c r="AG550" s="100" t="n"/>
      <c r="AH550" s="100" t="n"/>
    </row>
    <row r="551" ht="15.75" customHeight="1" s="336">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c r="AA551" s="100" t="n"/>
      <c r="AB551" s="100" t="n"/>
      <c r="AC551" s="100" t="n"/>
      <c r="AD551" s="100" t="n"/>
      <c r="AE551" s="100" t="n"/>
      <c r="AF551" s="100" t="n"/>
      <c r="AG551" s="100" t="n"/>
      <c r="AH551" s="100" t="n"/>
    </row>
    <row r="552" ht="15.75" customHeight="1" s="336">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c r="AA552" s="100" t="n"/>
      <c r="AB552" s="100" t="n"/>
      <c r="AC552" s="100" t="n"/>
      <c r="AD552" s="100" t="n"/>
      <c r="AE552" s="100" t="n"/>
      <c r="AF552" s="100" t="n"/>
      <c r="AG552" s="100" t="n"/>
      <c r="AH552" s="100" t="n"/>
    </row>
    <row r="553" ht="15.75" customHeight="1" s="336">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c r="AA553" s="100" t="n"/>
      <c r="AB553" s="100" t="n"/>
      <c r="AC553" s="100" t="n"/>
      <c r="AD553" s="100" t="n"/>
      <c r="AE553" s="100" t="n"/>
      <c r="AF553" s="100" t="n"/>
      <c r="AG553" s="100" t="n"/>
      <c r="AH553" s="100" t="n"/>
    </row>
    <row r="554" ht="15.75" customHeight="1" s="336">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c r="AA554" s="100" t="n"/>
      <c r="AB554" s="100" t="n"/>
      <c r="AC554" s="100" t="n"/>
      <c r="AD554" s="100" t="n"/>
      <c r="AE554" s="100" t="n"/>
      <c r="AF554" s="100" t="n"/>
      <c r="AG554" s="100" t="n"/>
      <c r="AH554" s="100" t="n"/>
    </row>
    <row r="555" ht="15.75" customHeight="1" s="336">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c r="AA555" s="100" t="n"/>
      <c r="AB555" s="100" t="n"/>
      <c r="AC555" s="100" t="n"/>
      <c r="AD555" s="100" t="n"/>
      <c r="AE555" s="100" t="n"/>
      <c r="AF555" s="100" t="n"/>
      <c r="AG555" s="100" t="n"/>
      <c r="AH555" s="100" t="n"/>
    </row>
    <row r="556" ht="15.75" customHeight="1" s="336">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c r="AA556" s="100" t="n"/>
      <c r="AB556" s="100" t="n"/>
      <c r="AC556" s="100" t="n"/>
      <c r="AD556" s="100" t="n"/>
      <c r="AE556" s="100" t="n"/>
      <c r="AF556" s="100" t="n"/>
      <c r="AG556" s="100" t="n"/>
      <c r="AH556" s="100" t="n"/>
    </row>
    <row r="557" ht="15.75" customHeight="1" s="336">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100" t="n"/>
      <c r="AG557" s="100" t="n"/>
      <c r="AH557" s="100" t="n"/>
    </row>
    <row r="558" ht="15.75" customHeight="1" s="336">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c r="AA558" s="100" t="n"/>
      <c r="AB558" s="100" t="n"/>
      <c r="AC558" s="100" t="n"/>
      <c r="AD558" s="100" t="n"/>
      <c r="AE558" s="100" t="n"/>
      <c r="AF558" s="100" t="n"/>
      <c r="AG558" s="100" t="n"/>
      <c r="AH558" s="100" t="n"/>
    </row>
    <row r="559" ht="15.75" customHeight="1" s="336">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c r="AA559" s="100" t="n"/>
      <c r="AB559" s="100" t="n"/>
      <c r="AC559" s="100" t="n"/>
      <c r="AD559" s="100" t="n"/>
      <c r="AE559" s="100" t="n"/>
      <c r="AF559" s="100" t="n"/>
      <c r="AG559" s="100" t="n"/>
      <c r="AH559" s="100" t="n"/>
    </row>
    <row r="560" ht="15.75" customHeight="1" s="336">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c r="AA560" s="100" t="n"/>
      <c r="AB560" s="100" t="n"/>
      <c r="AC560" s="100" t="n"/>
      <c r="AD560" s="100" t="n"/>
      <c r="AE560" s="100" t="n"/>
      <c r="AF560" s="100" t="n"/>
      <c r="AG560" s="100" t="n"/>
      <c r="AH560" s="100" t="n"/>
    </row>
    <row r="561" ht="15.75" customHeight="1" s="336">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c r="AA561" s="100" t="n"/>
      <c r="AB561" s="100" t="n"/>
      <c r="AC561" s="100" t="n"/>
      <c r="AD561" s="100" t="n"/>
      <c r="AE561" s="100" t="n"/>
      <c r="AF561" s="100" t="n"/>
      <c r="AG561" s="100" t="n"/>
      <c r="AH561" s="100" t="n"/>
    </row>
    <row r="562" ht="15.75" customHeight="1" s="336">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c r="AA562" s="100" t="n"/>
      <c r="AB562" s="100" t="n"/>
      <c r="AC562" s="100" t="n"/>
      <c r="AD562" s="100" t="n"/>
      <c r="AE562" s="100" t="n"/>
      <c r="AF562" s="100" t="n"/>
      <c r="AG562" s="100" t="n"/>
      <c r="AH562" s="100" t="n"/>
    </row>
    <row r="563" ht="15.75" customHeight="1" s="336">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c r="AA563" s="100" t="n"/>
      <c r="AB563" s="100" t="n"/>
      <c r="AC563" s="100" t="n"/>
      <c r="AD563" s="100" t="n"/>
      <c r="AE563" s="100" t="n"/>
      <c r="AF563" s="100" t="n"/>
      <c r="AG563" s="100" t="n"/>
      <c r="AH563" s="100" t="n"/>
    </row>
    <row r="564" ht="15.75" customHeight="1" s="336">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c r="AA564" s="100" t="n"/>
      <c r="AB564" s="100" t="n"/>
      <c r="AC564" s="100" t="n"/>
      <c r="AD564" s="100" t="n"/>
      <c r="AE564" s="100" t="n"/>
      <c r="AF564" s="100" t="n"/>
      <c r="AG564" s="100" t="n"/>
      <c r="AH564" s="100" t="n"/>
    </row>
    <row r="565" ht="15.75" customHeight="1" s="336">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c r="AA565" s="100" t="n"/>
      <c r="AB565" s="100" t="n"/>
      <c r="AC565" s="100" t="n"/>
      <c r="AD565" s="100" t="n"/>
      <c r="AE565" s="100" t="n"/>
      <c r="AF565" s="100" t="n"/>
      <c r="AG565" s="100" t="n"/>
      <c r="AH565" s="100" t="n"/>
    </row>
    <row r="566" ht="15.75" customHeight="1" s="336">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c r="AA566" s="100" t="n"/>
      <c r="AB566" s="100" t="n"/>
      <c r="AC566" s="100" t="n"/>
      <c r="AD566" s="100" t="n"/>
      <c r="AE566" s="100" t="n"/>
      <c r="AF566" s="100" t="n"/>
      <c r="AG566" s="100" t="n"/>
      <c r="AH566" s="100" t="n"/>
    </row>
    <row r="567" ht="15.75" customHeight="1" s="336">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c r="AA567" s="100" t="n"/>
      <c r="AB567" s="100" t="n"/>
      <c r="AC567" s="100" t="n"/>
      <c r="AD567" s="100" t="n"/>
      <c r="AE567" s="100" t="n"/>
      <c r="AF567" s="100" t="n"/>
      <c r="AG567" s="100" t="n"/>
      <c r="AH567" s="100" t="n"/>
    </row>
    <row r="568" ht="15.75" customHeight="1" s="336">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c r="AA568" s="100" t="n"/>
      <c r="AB568" s="100" t="n"/>
      <c r="AC568" s="100" t="n"/>
      <c r="AD568" s="100" t="n"/>
      <c r="AE568" s="100" t="n"/>
      <c r="AF568" s="100" t="n"/>
      <c r="AG568" s="100" t="n"/>
      <c r="AH568" s="100" t="n"/>
    </row>
    <row r="569" ht="15.75" customHeight="1" s="336">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c r="AA569" s="100" t="n"/>
      <c r="AB569" s="100" t="n"/>
      <c r="AC569" s="100" t="n"/>
      <c r="AD569" s="100" t="n"/>
      <c r="AE569" s="100" t="n"/>
      <c r="AF569" s="100" t="n"/>
      <c r="AG569" s="100" t="n"/>
      <c r="AH569" s="100" t="n"/>
    </row>
    <row r="570" ht="15.75" customHeight="1" s="336">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c r="AA570" s="100" t="n"/>
      <c r="AB570" s="100" t="n"/>
      <c r="AC570" s="100" t="n"/>
      <c r="AD570" s="100" t="n"/>
      <c r="AE570" s="100" t="n"/>
      <c r="AF570" s="100" t="n"/>
      <c r="AG570" s="100" t="n"/>
      <c r="AH570" s="100" t="n"/>
    </row>
    <row r="571" ht="15.75" customHeight="1" s="336">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c r="AA571" s="100" t="n"/>
      <c r="AB571" s="100" t="n"/>
      <c r="AC571" s="100" t="n"/>
      <c r="AD571" s="100" t="n"/>
      <c r="AE571" s="100" t="n"/>
      <c r="AF571" s="100" t="n"/>
      <c r="AG571" s="100" t="n"/>
      <c r="AH571" s="100" t="n"/>
    </row>
    <row r="572" ht="15.75" customHeight="1" s="336">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c r="AA572" s="100" t="n"/>
      <c r="AB572" s="100" t="n"/>
      <c r="AC572" s="100" t="n"/>
      <c r="AD572" s="100" t="n"/>
      <c r="AE572" s="100" t="n"/>
      <c r="AF572" s="100" t="n"/>
      <c r="AG572" s="100" t="n"/>
      <c r="AH572" s="100" t="n"/>
    </row>
    <row r="573" ht="15.75" customHeight="1" s="336">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c r="AA573" s="100" t="n"/>
      <c r="AB573" s="100" t="n"/>
      <c r="AC573" s="100" t="n"/>
      <c r="AD573" s="100" t="n"/>
      <c r="AE573" s="100" t="n"/>
      <c r="AF573" s="100" t="n"/>
      <c r="AG573" s="100" t="n"/>
      <c r="AH573" s="100" t="n"/>
    </row>
    <row r="574" ht="15.75" customHeight="1" s="336">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c r="AA574" s="100" t="n"/>
      <c r="AB574" s="100" t="n"/>
      <c r="AC574" s="100" t="n"/>
      <c r="AD574" s="100" t="n"/>
      <c r="AE574" s="100" t="n"/>
      <c r="AF574" s="100" t="n"/>
      <c r="AG574" s="100" t="n"/>
      <c r="AH574" s="100" t="n"/>
    </row>
    <row r="575" ht="15.75" customHeight="1" s="336">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c r="AA575" s="100" t="n"/>
      <c r="AB575" s="100" t="n"/>
      <c r="AC575" s="100" t="n"/>
      <c r="AD575" s="100" t="n"/>
      <c r="AE575" s="100" t="n"/>
      <c r="AF575" s="100" t="n"/>
      <c r="AG575" s="100" t="n"/>
      <c r="AH575" s="100" t="n"/>
    </row>
    <row r="576" ht="15.75" customHeight="1" s="336">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c r="AA576" s="100" t="n"/>
      <c r="AB576" s="100" t="n"/>
      <c r="AC576" s="100" t="n"/>
      <c r="AD576" s="100" t="n"/>
      <c r="AE576" s="100" t="n"/>
      <c r="AF576" s="100" t="n"/>
      <c r="AG576" s="100" t="n"/>
      <c r="AH576" s="100" t="n"/>
    </row>
    <row r="577" ht="15.75" customHeight="1" s="336">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c r="AA577" s="100" t="n"/>
      <c r="AB577" s="100" t="n"/>
      <c r="AC577" s="100" t="n"/>
      <c r="AD577" s="100" t="n"/>
      <c r="AE577" s="100" t="n"/>
      <c r="AF577" s="100" t="n"/>
      <c r="AG577" s="100" t="n"/>
      <c r="AH577" s="100" t="n"/>
    </row>
    <row r="578" ht="15.75" customHeight="1" s="336">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c r="AA578" s="100" t="n"/>
      <c r="AB578" s="100" t="n"/>
      <c r="AC578" s="100" t="n"/>
      <c r="AD578" s="100" t="n"/>
      <c r="AE578" s="100" t="n"/>
      <c r="AF578" s="100" t="n"/>
      <c r="AG578" s="100" t="n"/>
      <c r="AH578" s="100" t="n"/>
    </row>
    <row r="579" ht="15.75" customHeight="1" s="336">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c r="AA579" s="100" t="n"/>
      <c r="AB579" s="100" t="n"/>
      <c r="AC579" s="100" t="n"/>
      <c r="AD579" s="100" t="n"/>
      <c r="AE579" s="100" t="n"/>
      <c r="AF579" s="100" t="n"/>
      <c r="AG579" s="100" t="n"/>
      <c r="AH579" s="100" t="n"/>
    </row>
    <row r="580" ht="15.75" customHeight="1" s="336">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c r="AA580" s="100" t="n"/>
      <c r="AB580" s="100" t="n"/>
      <c r="AC580" s="100" t="n"/>
      <c r="AD580" s="100" t="n"/>
      <c r="AE580" s="100" t="n"/>
      <c r="AF580" s="100" t="n"/>
      <c r="AG580" s="100" t="n"/>
      <c r="AH580" s="100" t="n"/>
    </row>
    <row r="581" ht="15.75" customHeight="1" s="336">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c r="AA581" s="100" t="n"/>
      <c r="AB581" s="100" t="n"/>
      <c r="AC581" s="100" t="n"/>
      <c r="AD581" s="100" t="n"/>
      <c r="AE581" s="100" t="n"/>
      <c r="AF581" s="100" t="n"/>
      <c r="AG581" s="100" t="n"/>
      <c r="AH581" s="100" t="n"/>
    </row>
    <row r="582" ht="15.75" customHeight="1" s="336">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c r="AA582" s="100" t="n"/>
      <c r="AB582" s="100" t="n"/>
      <c r="AC582" s="100" t="n"/>
      <c r="AD582" s="100" t="n"/>
      <c r="AE582" s="100" t="n"/>
      <c r="AF582" s="100" t="n"/>
      <c r="AG582" s="100" t="n"/>
      <c r="AH582" s="100" t="n"/>
    </row>
    <row r="583" ht="15.75" customHeight="1" s="336">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c r="AA583" s="100" t="n"/>
      <c r="AB583" s="100" t="n"/>
      <c r="AC583" s="100" t="n"/>
      <c r="AD583" s="100" t="n"/>
      <c r="AE583" s="100" t="n"/>
      <c r="AF583" s="100" t="n"/>
      <c r="AG583" s="100" t="n"/>
      <c r="AH583" s="100" t="n"/>
    </row>
    <row r="584" ht="15.75" customHeight="1" s="336">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100" t="n"/>
      <c r="AG584" s="100" t="n"/>
      <c r="AH584" s="100" t="n"/>
    </row>
    <row r="585" ht="15.75" customHeight="1" s="336">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c r="AA585" s="100" t="n"/>
      <c r="AB585" s="100" t="n"/>
      <c r="AC585" s="100" t="n"/>
      <c r="AD585" s="100" t="n"/>
      <c r="AE585" s="100" t="n"/>
      <c r="AF585" s="100" t="n"/>
      <c r="AG585" s="100" t="n"/>
      <c r="AH585" s="100" t="n"/>
    </row>
    <row r="586" ht="15.75" customHeight="1" s="336">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c r="AA586" s="100" t="n"/>
      <c r="AB586" s="100" t="n"/>
      <c r="AC586" s="100" t="n"/>
      <c r="AD586" s="100" t="n"/>
      <c r="AE586" s="100" t="n"/>
      <c r="AF586" s="100" t="n"/>
      <c r="AG586" s="100" t="n"/>
      <c r="AH586" s="100" t="n"/>
    </row>
    <row r="587" ht="15.75" customHeight="1" s="336">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c r="AA587" s="100" t="n"/>
      <c r="AB587" s="100" t="n"/>
      <c r="AC587" s="100" t="n"/>
      <c r="AD587" s="100" t="n"/>
      <c r="AE587" s="100" t="n"/>
      <c r="AF587" s="100" t="n"/>
      <c r="AG587" s="100" t="n"/>
      <c r="AH587" s="100" t="n"/>
    </row>
    <row r="588" ht="15.75" customHeight="1" s="336">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c r="AA588" s="100" t="n"/>
      <c r="AB588" s="100" t="n"/>
      <c r="AC588" s="100" t="n"/>
      <c r="AD588" s="100" t="n"/>
      <c r="AE588" s="100" t="n"/>
      <c r="AF588" s="100" t="n"/>
      <c r="AG588" s="100" t="n"/>
      <c r="AH588" s="100" t="n"/>
    </row>
    <row r="589" ht="15.75" customHeight="1" s="336">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c r="AA589" s="100" t="n"/>
      <c r="AB589" s="100" t="n"/>
      <c r="AC589" s="100" t="n"/>
      <c r="AD589" s="100" t="n"/>
      <c r="AE589" s="100" t="n"/>
      <c r="AF589" s="100" t="n"/>
      <c r="AG589" s="100" t="n"/>
      <c r="AH589" s="100" t="n"/>
    </row>
    <row r="590" ht="15.75" customHeight="1" s="336">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c r="AA590" s="100" t="n"/>
      <c r="AB590" s="100" t="n"/>
      <c r="AC590" s="100" t="n"/>
      <c r="AD590" s="100" t="n"/>
      <c r="AE590" s="100" t="n"/>
      <c r="AF590" s="100" t="n"/>
      <c r="AG590" s="100" t="n"/>
      <c r="AH590" s="100" t="n"/>
    </row>
    <row r="591" ht="15.75" customHeight="1" s="336">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c r="AA591" s="100" t="n"/>
      <c r="AB591" s="100" t="n"/>
      <c r="AC591" s="100" t="n"/>
      <c r="AD591" s="100" t="n"/>
      <c r="AE591" s="100" t="n"/>
      <c r="AF591" s="100" t="n"/>
      <c r="AG591" s="100" t="n"/>
      <c r="AH591" s="100" t="n"/>
    </row>
    <row r="592" ht="15.75" customHeight="1" s="336">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c r="AA592" s="100" t="n"/>
      <c r="AB592" s="100" t="n"/>
      <c r="AC592" s="100" t="n"/>
      <c r="AD592" s="100" t="n"/>
      <c r="AE592" s="100" t="n"/>
      <c r="AF592" s="100" t="n"/>
      <c r="AG592" s="100" t="n"/>
      <c r="AH592" s="100" t="n"/>
    </row>
    <row r="593" ht="15.75" customHeight="1" s="336">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c r="AA593" s="100" t="n"/>
      <c r="AB593" s="100" t="n"/>
      <c r="AC593" s="100" t="n"/>
      <c r="AD593" s="100" t="n"/>
      <c r="AE593" s="100" t="n"/>
      <c r="AF593" s="100" t="n"/>
      <c r="AG593" s="100" t="n"/>
      <c r="AH593" s="100" t="n"/>
    </row>
    <row r="594" ht="15.75" customHeight="1" s="336">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c r="AA594" s="100" t="n"/>
      <c r="AB594" s="100" t="n"/>
      <c r="AC594" s="100" t="n"/>
      <c r="AD594" s="100" t="n"/>
      <c r="AE594" s="100" t="n"/>
      <c r="AF594" s="100" t="n"/>
      <c r="AG594" s="100" t="n"/>
      <c r="AH594" s="100" t="n"/>
    </row>
    <row r="595" ht="15.75" customHeight="1" s="336">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c r="AA595" s="100" t="n"/>
      <c r="AB595" s="100" t="n"/>
      <c r="AC595" s="100" t="n"/>
      <c r="AD595" s="100" t="n"/>
      <c r="AE595" s="100" t="n"/>
      <c r="AF595" s="100" t="n"/>
      <c r="AG595" s="100" t="n"/>
      <c r="AH595" s="100" t="n"/>
    </row>
    <row r="596" ht="15.75" customHeight="1" s="336">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c r="AA596" s="100" t="n"/>
      <c r="AB596" s="100" t="n"/>
      <c r="AC596" s="100" t="n"/>
      <c r="AD596" s="100" t="n"/>
      <c r="AE596" s="100" t="n"/>
      <c r="AF596" s="100" t="n"/>
      <c r="AG596" s="100" t="n"/>
      <c r="AH596" s="100" t="n"/>
    </row>
    <row r="597" ht="15.75" customHeight="1" s="336">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c r="AA597" s="100" t="n"/>
      <c r="AB597" s="100" t="n"/>
      <c r="AC597" s="100" t="n"/>
      <c r="AD597" s="100" t="n"/>
      <c r="AE597" s="100" t="n"/>
      <c r="AF597" s="100" t="n"/>
      <c r="AG597" s="100" t="n"/>
      <c r="AH597" s="100" t="n"/>
    </row>
    <row r="598" ht="15.75" customHeight="1" s="336">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c r="AA598" s="100" t="n"/>
      <c r="AB598" s="100" t="n"/>
      <c r="AC598" s="100" t="n"/>
      <c r="AD598" s="100" t="n"/>
      <c r="AE598" s="100" t="n"/>
      <c r="AF598" s="100" t="n"/>
      <c r="AG598" s="100" t="n"/>
      <c r="AH598" s="100" t="n"/>
    </row>
    <row r="599" ht="15.75" customHeight="1" s="336">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c r="AA599" s="100" t="n"/>
      <c r="AB599" s="100" t="n"/>
      <c r="AC599" s="100" t="n"/>
      <c r="AD599" s="100" t="n"/>
      <c r="AE599" s="100" t="n"/>
      <c r="AF599" s="100" t="n"/>
      <c r="AG599" s="100" t="n"/>
      <c r="AH599" s="100" t="n"/>
    </row>
    <row r="600" ht="15.75" customHeight="1" s="336">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c r="AA600" s="100" t="n"/>
      <c r="AB600" s="100" t="n"/>
      <c r="AC600" s="100" t="n"/>
      <c r="AD600" s="100" t="n"/>
      <c r="AE600" s="100" t="n"/>
      <c r="AF600" s="100" t="n"/>
      <c r="AG600" s="100" t="n"/>
      <c r="AH600" s="100" t="n"/>
    </row>
    <row r="601" ht="15.75" customHeight="1" s="336">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c r="AA601" s="100" t="n"/>
      <c r="AB601" s="100" t="n"/>
      <c r="AC601" s="100" t="n"/>
      <c r="AD601" s="100" t="n"/>
      <c r="AE601" s="100" t="n"/>
      <c r="AF601" s="100" t="n"/>
      <c r="AG601" s="100" t="n"/>
      <c r="AH601" s="100" t="n"/>
    </row>
    <row r="602" ht="15.75" customHeight="1" s="336">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c r="AA602" s="100" t="n"/>
      <c r="AB602" s="100" t="n"/>
      <c r="AC602" s="100" t="n"/>
      <c r="AD602" s="100" t="n"/>
      <c r="AE602" s="100" t="n"/>
      <c r="AF602" s="100" t="n"/>
      <c r="AG602" s="100" t="n"/>
      <c r="AH602" s="100" t="n"/>
    </row>
    <row r="603" ht="15.75" customHeight="1" s="336">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c r="AA603" s="100" t="n"/>
      <c r="AB603" s="100" t="n"/>
      <c r="AC603" s="100" t="n"/>
      <c r="AD603" s="100" t="n"/>
      <c r="AE603" s="100" t="n"/>
      <c r="AF603" s="100" t="n"/>
      <c r="AG603" s="100" t="n"/>
      <c r="AH603" s="100" t="n"/>
    </row>
    <row r="604" ht="15.75" customHeight="1" s="336">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c r="AA604" s="100" t="n"/>
      <c r="AB604" s="100" t="n"/>
      <c r="AC604" s="100" t="n"/>
      <c r="AD604" s="100" t="n"/>
      <c r="AE604" s="100" t="n"/>
      <c r="AF604" s="100" t="n"/>
      <c r="AG604" s="100" t="n"/>
      <c r="AH604" s="100" t="n"/>
    </row>
    <row r="605" ht="15.75" customHeight="1" s="336">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c r="AA605" s="100" t="n"/>
      <c r="AB605" s="100" t="n"/>
      <c r="AC605" s="100" t="n"/>
      <c r="AD605" s="100" t="n"/>
      <c r="AE605" s="100" t="n"/>
      <c r="AF605" s="100" t="n"/>
      <c r="AG605" s="100" t="n"/>
      <c r="AH605" s="100" t="n"/>
    </row>
    <row r="606" ht="15.75" customHeight="1" s="336">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c r="AA606" s="100" t="n"/>
      <c r="AB606" s="100" t="n"/>
      <c r="AC606" s="100" t="n"/>
      <c r="AD606" s="100" t="n"/>
      <c r="AE606" s="100" t="n"/>
      <c r="AF606" s="100" t="n"/>
      <c r="AG606" s="100" t="n"/>
      <c r="AH606" s="100" t="n"/>
    </row>
    <row r="607" ht="15.75" customHeight="1" s="336">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c r="AA607" s="100" t="n"/>
      <c r="AB607" s="100" t="n"/>
      <c r="AC607" s="100" t="n"/>
      <c r="AD607" s="100" t="n"/>
      <c r="AE607" s="100" t="n"/>
      <c r="AF607" s="100" t="n"/>
      <c r="AG607" s="100" t="n"/>
      <c r="AH607" s="100" t="n"/>
    </row>
    <row r="608" ht="15.75" customHeight="1" s="336">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c r="AA608" s="100" t="n"/>
      <c r="AB608" s="100" t="n"/>
      <c r="AC608" s="100" t="n"/>
      <c r="AD608" s="100" t="n"/>
      <c r="AE608" s="100" t="n"/>
      <c r="AF608" s="100" t="n"/>
      <c r="AG608" s="100" t="n"/>
      <c r="AH608" s="100" t="n"/>
    </row>
    <row r="609" ht="15.75" customHeight="1" s="336">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c r="AA609" s="100" t="n"/>
      <c r="AB609" s="100" t="n"/>
      <c r="AC609" s="100" t="n"/>
      <c r="AD609" s="100" t="n"/>
      <c r="AE609" s="100" t="n"/>
      <c r="AF609" s="100" t="n"/>
      <c r="AG609" s="100" t="n"/>
      <c r="AH609" s="100" t="n"/>
    </row>
    <row r="610" ht="15.75" customHeight="1" s="336">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c r="AA610" s="100" t="n"/>
      <c r="AB610" s="100" t="n"/>
      <c r="AC610" s="100" t="n"/>
      <c r="AD610" s="100" t="n"/>
      <c r="AE610" s="100" t="n"/>
      <c r="AF610" s="100" t="n"/>
      <c r="AG610" s="100" t="n"/>
      <c r="AH610" s="100" t="n"/>
    </row>
    <row r="611" ht="15.75" customHeight="1" s="336">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100" t="n"/>
      <c r="AG611" s="100" t="n"/>
      <c r="AH611" s="100" t="n"/>
    </row>
    <row r="612" ht="15.75" customHeight="1" s="336">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c r="AA612" s="100" t="n"/>
      <c r="AB612" s="100" t="n"/>
      <c r="AC612" s="100" t="n"/>
      <c r="AD612" s="100" t="n"/>
      <c r="AE612" s="100" t="n"/>
      <c r="AF612" s="100" t="n"/>
      <c r="AG612" s="100" t="n"/>
      <c r="AH612" s="100" t="n"/>
    </row>
    <row r="613" ht="15.75" customHeight="1" s="336">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c r="AA613" s="100" t="n"/>
      <c r="AB613" s="100" t="n"/>
      <c r="AC613" s="100" t="n"/>
      <c r="AD613" s="100" t="n"/>
      <c r="AE613" s="100" t="n"/>
      <c r="AF613" s="100" t="n"/>
      <c r="AG613" s="100" t="n"/>
      <c r="AH613" s="100" t="n"/>
    </row>
    <row r="614" ht="15.75" customHeight="1" s="336">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c r="AA614" s="100" t="n"/>
      <c r="AB614" s="100" t="n"/>
      <c r="AC614" s="100" t="n"/>
      <c r="AD614" s="100" t="n"/>
      <c r="AE614" s="100" t="n"/>
      <c r="AF614" s="100" t="n"/>
      <c r="AG614" s="100" t="n"/>
      <c r="AH614" s="100" t="n"/>
    </row>
    <row r="615" ht="15.75" customHeight="1" s="336">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c r="AA615" s="100" t="n"/>
      <c r="AB615" s="100" t="n"/>
      <c r="AC615" s="100" t="n"/>
      <c r="AD615" s="100" t="n"/>
      <c r="AE615" s="100" t="n"/>
      <c r="AF615" s="100" t="n"/>
      <c r="AG615" s="100" t="n"/>
      <c r="AH615" s="100" t="n"/>
    </row>
    <row r="616" ht="15.75" customHeight="1" s="336">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c r="AA616" s="100" t="n"/>
      <c r="AB616" s="100" t="n"/>
      <c r="AC616" s="100" t="n"/>
      <c r="AD616" s="100" t="n"/>
      <c r="AE616" s="100" t="n"/>
      <c r="AF616" s="100" t="n"/>
      <c r="AG616" s="100" t="n"/>
      <c r="AH616" s="100" t="n"/>
    </row>
    <row r="617" ht="15.75" customHeight="1" s="336">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c r="AA617" s="100" t="n"/>
      <c r="AB617" s="100" t="n"/>
      <c r="AC617" s="100" t="n"/>
      <c r="AD617" s="100" t="n"/>
      <c r="AE617" s="100" t="n"/>
      <c r="AF617" s="100" t="n"/>
      <c r="AG617" s="100" t="n"/>
      <c r="AH617" s="100" t="n"/>
    </row>
    <row r="618" ht="15.75" customHeight="1" s="336">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c r="AA618" s="100" t="n"/>
      <c r="AB618" s="100" t="n"/>
      <c r="AC618" s="100" t="n"/>
      <c r="AD618" s="100" t="n"/>
      <c r="AE618" s="100" t="n"/>
      <c r="AF618" s="100" t="n"/>
      <c r="AG618" s="100" t="n"/>
      <c r="AH618" s="100" t="n"/>
    </row>
    <row r="619" ht="15.75" customHeight="1" s="336">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c r="AA619" s="100" t="n"/>
      <c r="AB619" s="100" t="n"/>
      <c r="AC619" s="100" t="n"/>
      <c r="AD619" s="100" t="n"/>
      <c r="AE619" s="100" t="n"/>
      <c r="AF619" s="100" t="n"/>
      <c r="AG619" s="100" t="n"/>
      <c r="AH619" s="100" t="n"/>
    </row>
    <row r="620" ht="15.75" customHeight="1" s="336">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c r="AA620" s="100" t="n"/>
      <c r="AB620" s="100" t="n"/>
      <c r="AC620" s="100" t="n"/>
      <c r="AD620" s="100" t="n"/>
      <c r="AE620" s="100" t="n"/>
      <c r="AF620" s="100" t="n"/>
      <c r="AG620" s="100" t="n"/>
      <c r="AH620" s="100" t="n"/>
    </row>
    <row r="621" ht="15.75" customHeight="1" s="336">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c r="AA621" s="100" t="n"/>
      <c r="AB621" s="100" t="n"/>
      <c r="AC621" s="100" t="n"/>
      <c r="AD621" s="100" t="n"/>
      <c r="AE621" s="100" t="n"/>
      <c r="AF621" s="100" t="n"/>
      <c r="AG621" s="100" t="n"/>
      <c r="AH621" s="100" t="n"/>
    </row>
    <row r="622" ht="15.75" customHeight="1" s="336">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c r="AA622" s="100" t="n"/>
      <c r="AB622" s="100" t="n"/>
      <c r="AC622" s="100" t="n"/>
      <c r="AD622" s="100" t="n"/>
      <c r="AE622" s="100" t="n"/>
      <c r="AF622" s="100" t="n"/>
      <c r="AG622" s="100" t="n"/>
      <c r="AH622" s="100" t="n"/>
    </row>
    <row r="623" ht="15.75" customHeight="1" s="336">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c r="AA623" s="100" t="n"/>
      <c r="AB623" s="100" t="n"/>
      <c r="AC623" s="100" t="n"/>
      <c r="AD623" s="100" t="n"/>
      <c r="AE623" s="100" t="n"/>
      <c r="AF623" s="100" t="n"/>
      <c r="AG623" s="100" t="n"/>
      <c r="AH623" s="100" t="n"/>
    </row>
    <row r="624" ht="15.75" customHeight="1" s="336">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c r="AA624" s="100" t="n"/>
      <c r="AB624" s="100" t="n"/>
      <c r="AC624" s="100" t="n"/>
      <c r="AD624" s="100" t="n"/>
      <c r="AE624" s="100" t="n"/>
      <c r="AF624" s="100" t="n"/>
      <c r="AG624" s="100" t="n"/>
      <c r="AH624" s="100" t="n"/>
    </row>
    <row r="625" ht="15.75" customHeight="1" s="336">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c r="AA625" s="100" t="n"/>
      <c r="AB625" s="100" t="n"/>
      <c r="AC625" s="100" t="n"/>
      <c r="AD625" s="100" t="n"/>
      <c r="AE625" s="100" t="n"/>
      <c r="AF625" s="100" t="n"/>
      <c r="AG625" s="100" t="n"/>
      <c r="AH625" s="100" t="n"/>
    </row>
    <row r="626" ht="15.75" customHeight="1" s="336">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c r="AA626" s="100" t="n"/>
      <c r="AB626" s="100" t="n"/>
      <c r="AC626" s="100" t="n"/>
      <c r="AD626" s="100" t="n"/>
      <c r="AE626" s="100" t="n"/>
      <c r="AF626" s="100" t="n"/>
      <c r="AG626" s="100" t="n"/>
      <c r="AH626" s="100" t="n"/>
    </row>
    <row r="627" ht="15.75" customHeight="1" s="336">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c r="AA627" s="100" t="n"/>
      <c r="AB627" s="100" t="n"/>
      <c r="AC627" s="100" t="n"/>
      <c r="AD627" s="100" t="n"/>
      <c r="AE627" s="100" t="n"/>
      <c r="AF627" s="100" t="n"/>
      <c r="AG627" s="100" t="n"/>
      <c r="AH627" s="100" t="n"/>
    </row>
    <row r="628" ht="15.75" customHeight="1" s="336">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c r="AA628" s="100" t="n"/>
      <c r="AB628" s="100" t="n"/>
      <c r="AC628" s="100" t="n"/>
      <c r="AD628" s="100" t="n"/>
      <c r="AE628" s="100" t="n"/>
      <c r="AF628" s="100" t="n"/>
      <c r="AG628" s="100" t="n"/>
      <c r="AH628" s="100" t="n"/>
    </row>
    <row r="629" ht="15.75" customHeight="1" s="336">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c r="AA629" s="100" t="n"/>
      <c r="AB629" s="100" t="n"/>
      <c r="AC629" s="100" t="n"/>
      <c r="AD629" s="100" t="n"/>
      <c r="AE629" s="100" t="n"/>
      <c r="AF629" s="100" t="n"/>
      <c r="AG629" s="100" t="n"/>
      <c r="AH629" s="100" t="n"/>
    </row>
    <row r="630" ht="15.75" customHeight="1" s="336">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c r="AA630" s="100" t="n"/>
      <c r="AB630" s="100" t="n"/>
      <c r="AC630" s="100" t="n"/>
      <c r="AD630" s="100" t="n"/>
      <c r="AE630" s="100" t="n"/>
      <c r="AF630" s="100" t="n"/>
      <c r="AG630" s="100" t="n"/>
      <c r="AH630" s="100" t="n"/>
    </row>
    <row r="631" ht="15.75" customHeight="1" s="336">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c r="AA631" s="100" t="n"/>
      <c r="AB631" s="100" t="n"/>
      <c r="AC631" s="100" t="n"/>
      <c r="AD631" s="100" t="n"/>
      <c r="AE631" s="100" t="n"/>
      <c r="AF631" s="100" t="n"/>
      <c r="AG631" s="100" t="n"/>
      <c r="AH631" s="100" t="n"/>
    </row>
    <row r="632" ht="15.75" customHeight="1" s="336">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c r="AA632" s="100" t="n"/>
      <c r="AB632" s="100" t="n"/>
      <c r="AC632" s="100" t="n"/>
      <c r="AD632" s="100" t="n"/>
      <c r="AE632" s="100" t="n"/>
      <c r="AF632" s="100" t="n"/>
      <c r="AG632" s="100" t="n"/>
      <c r="AH632" s="100" t="n"/>
    </row>
    <row r="633" ht="15.75" customHeight="1" s="336">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c r="AA633" s="100" t="n"/>
      <c r="AB633" s="100" t="n"/>
      <c r="AC633" s="100" t="n"/>
      <c r="AD633" s="100" t="n"/>
      <c r="AE633" s="100" t="n"/>
      <c r="AF633" s="100" t="n"/>
      <c r="AG633" s="100" t="n"/>
      <c r="AH633" s="100" t="n"/>
    </row>
    <row r="634" ht="15.75" customHeight="1" s="336">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c r="AA634" s="100" t="n"/>
      <c r="AB634" s="100" t="n"/>
      <c r="AC634" s="100" t="n"/>
      <c r="AD634" s="100" t="n"/>
      <c r="AE634" s="100" t="n"/>
      <c r="AF634" s="100" t="n"/>
      <c r="AG634" s="100" t="n"/>
      <c r="AH634" s="100" t="n"/>
    </row>
    <row r="635" ht="15.75" customHeight="1" s="336">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c r="AA635" s="100" t="n"/>
      <c r="AB635" s="100" t="n"/>
      <c r="AC635" s="100" t="n"/>
      <c r="AD635" s="100" t="n"/>
      <c r="AE635" s="100" t="n"/>
      <c r="AF635" s="100" t="n"/>
      <c r="AG635" s="100" t="n"/>
      <c r="AH635" s="100" t="n"/>
    </row>
    <row r="636" ht="15.75" customHeight="1" s="336">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c r="AA636" s="100" t="n"/>
      <c r="AB636" s="100" t="n"/>
      <c r="AC636" s="100" t="n"/>
      <c r="AD636" s="100" t="n"/>
      <c r="AE636" s="100" t="n"/>
      <c r="AF636" s="100" t="n"/>
      <c r="AG636" s="100" t="n"/>
      <c r="AH636" s="100" t="n"/>
    </row>
    <row r="637" ht="15.75" customHeight="1" s="336">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c r="AA637" s="100" t="n"/>
      <c r="AB637" s="100" t="n"/>
      <c r="AC637" s="100" t="n"/>
      <c r="AD637" s="100" t="n"/>
      <c r="AE637" s="100" t="n"/>
      <c r="AF637" s="100" t="n"/>
      <c r="AG637" s="100" t="n"/>
      <c r="AH637" s="100" t="n"/>
    </row>
    <row r="638" ht="15.75" customHeight="1" s="336">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c r="AA638" s="100" t="n"/>
      <c r="AB638" s="100" t="n"/>
      <c r="AC638" s="100" t="n"/>
      <c r="AD638" s="100" t="n"/>
      <c r="AE638" s="100" t="n"/>
      <c r="AF638" s="100" t="n"/>
      <c r="AG638" s="100" t="n"/>
      <c r="AH638" s="100" t="n"/>
    </row>
    <row r="639" ht="15.75" customHeight="1" s="336">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c r="AA639" s="100" t="n"/>
      <c r="AB639" s="100" t="n"/>
      <c r="AC639" s="100" t="n"/>
      <c r="AD639" s="100" t="n"/>
      <c r="AE639" s="100" t="n"/>
      <c r="AF639" s="100" t="n"/>
      <c r="AG639" s="100" t="n"/>
      <c r="AH639" s="100" t="n"/>
    </row>
    <row r="640" ht="15.75" customHeight="1" s="336">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c r="AA640" s="100" t="n"/>
      <c r="AB640" s="100" t="n"/>
      <c r="AC640" s="100" t="n"/>
      <c r="AD640" s="100" t="n"/>
      <c r="AE640" s="100" t="n"/>
      <c r="AF640" s="100" t="n"/>
      <c r="AG640" s="100" t="n"/>
      <c r="AH640" s="100" t="n"/>
    </row>
    <row r="641" ht="15.75" customHeight="1" s="336">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c r="AA641" s="100" t="n"/>
      <c r="AB641" s="100" t="n"/>
      <c r="AC641" s="100" t="n"/>
      <c r="AD641" s="100" t="n"/>
      <c r="AE641" s="100" t="n"/>
      <c r="AF641" s="100" t="n"/>
      <c r="AG641" s="100" t="n"/>
      <c r="AH641" s="100" t="n"/>
    </row>
    <row r="642" ht="15.75" customHeight="1" s="336">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c r="AA642" s="100" t="n"/>
      <c r="AB642" s="100" t="n"/>
      <c r="AC642" s="100" t="n"/>
      <c r="AD642" s="100" t="n"/>
      <c r="AE642" s="100" t="n"/>
      <c r="AF642" s="100" t="n"/>
      <c r="AG642" s="100" t="n"/>
      <c r="AH642" s="100" t="n"/>
    </row>
    <row r="643" ht="15.75" customHeight="1" s="336">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c r="AA643" s="100" t="n"/>
      <c r="AB643" s="100" t="n"/>
      <c r="AC643" s="100" t="n"/>
      <c r="AD643" s="100" t="n"/>
      <c r="AE643" s="100" t="n"/>
      <c r="AF643" s="100" t="n"/>
      <c r="AG643" s="100" t="n"/>
      <c r="AH643" s="100" t="n"/>
    </row>
    <row r="644" ht="15.75" customHeight="1" s="336">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c r="AA644" s="100" t="n"/>
      <c r="AB644" s="100" t="n"/>
      <c r="AC644" s="100" t="n"/>
      <c r="AD644" s="100" t="n"/>
      <c r="AE644" s="100" t="n"/>
      <c r="AF644" s="100" t="n"/>
      <c r="AG644" s="100" t="n"/>
      <c r="AH644" s="100" t="n"/>
    </row>
    <row r="645" ht="15.75" customHeight="1" s="336">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c r="AA645" s="100" t="n"/>
      <c r="AB645" s="100" t="n"/>
      <c r="AC645" s="100" t="n"/>
      <c r="AD645" s="100" t="n"/>
      <c r="AE645" s="100" t="n"/>
      <c r="AF645" s="100" t="n"/>
      <c r="AG645" s="100" t="n"/>
      <c r="AH645" s="100" t="n"/>
    </row>
    <row r="646" ht="15.75" customHeight="1" s="336">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c r="AA646" s="100" t="n"/>
      <c r="AB646" s="100" t="n"/>
      <c r="AC646" s="100" t="n"/>
      <c r="AD646" s="100" t="n"/>
      <c r="AE646" s="100" t="n"/>
      <c r="AF646" s="100" t="n"/>
      <c r="AG646" s="100" t="n"/>
      <c r="AH646" s="100" t="n"/>
    </row>
    <row r="647" ht="15.75" customHeight="1" s="336">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c r="AA647" s="100" t="n"/>
      <c r="AB647" s="100" t="n"/>
      <c r="AC647" s="100" t="n"/>
      <c r="AD647" s="100" t="n"/>
      <c r="AE647" s="100" t="n"/>
      <c r="AF647" s="100" t="n"/>
      <c r="AG647" s="100" t="n"/>
      <c r="AH647" s="100" t="n"/>
    </row>
    <row r="648" ht="15.75" customHeight="1" s="336">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c r="AA648" s="100" t="n"/>
      <c r="AB648" s="100" t="n"/>
      <c r="AC648" s="100" t="n"/>
      <c r="AD648" s="100" t="n"/>
      <c r="AE648" s="100" t="n"/>
      <c r="AF648" s="100" t="n"/>
      <c r="AG648" s="100" t="n"/>
      <c r="AH648" s="100" t="n"/>
    </row>
    <row r="649" ht="15.75" customHeight="1" s="336">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c r="AA649" s="100" t="n"/>
      <c r="AB649" s="100" t="n"/>
      <c r="AC649" s="100" t="n"/>
      <c r="AD649" s="100" t="n"/>
      <c r="AE649" s="100" t="n"/>
      <c r="AF649" s="100" t="n"/>
      <c r="AG649" s="100" t="n"/>
      <c r="AH649" s="100" t="n"/>
    </row>
    <row r="650" ht="15.75" customHeight="1" s="336">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c r="AA650" s="100" t="n"/>
      <c r="AB650" s="100" t="n"/>
      <c r="AC650" s="100" t="n"/>
      <c r="AD650" s="100" t="n"/>
      <c r="AE650" s="100" t="n"/>
      <c r="AF650" s="100" t="n"/>
      <c r="AG650" s="100" t="n"/>
      <c r="AH650" s="100" t="n"/>
    </row>
    <row r="651" ht="15.75" customHeight="1" s="336">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c r="AA651" s="100" t="n"/>
      <c r="AB651" s="100" t="n"/>
      <c r="AC651" s="100" t="n"/>
      <c r="AD651" s="100" t="n"/>
      <c r="AE651" s="100" t="n"/>
      <c r="AF651" s="100" t="n"/>
      <c r="AG651" s="100" t="n"/>
      <c r="AH651" s="100" t="n"/>
    </row>
    <row r="652" ht="15.75" customHeight="1" s="336">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c r="AA652" s="100" t="n"/>
      <c r="AB652" s="100" t="n"/>
      <c r="AC652" s="100" t="n"/>
      <c r="AD652" s="100" t="n"/>
      <c r="AE652" s="100" t="n"/>
      <c r="AF652" s="100" t="n"/>
      <c r="AG652" s="100" t="n"/>
      <c r="AH652" s="100" t="n"/>
    </row>
    <row r="653" ht="15.75" customHeight="1" s="336">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c r="AA653" s="100" t="n"/>
      <c r="AB653" s="100" t="n"/>
      <c r="AC653" s="100" t="n"/>
      <c r="AD653" s="100" t="n"/>
      <c r="AE653" s="100" t="n"/>
      <c r="AF653" s="100" t="n"/>
      <c r="AG653" s="100" t="n"/>
      <c r="AH653" s="100" t="n"/>
    </row>
    <row r="654" ht="15.75" customHeight="1" s="336">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c r="AA654" s="100" t="n"/>
      <c r="AB654" s="100" t="n"/>
      <c r="AC654" s="100" t="n"/>
      <c r="AD654" s="100" t="n"/>
      <c r="AE654" s="100" t="n"/>
      <c r="AF654" s="100" t="n"/>
      <c r="AG654" s="100" t="n"/>
      <c r="AH654" s="100" t="n"/>
    </row>
    <row r="655" ht="15.75" customHeight="1" s="336">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c r="AA655" s="100" t="n"/>
      <c r="AB655" s="100" t="n"/>
      <c r="AC655" s="100" t="n"/>
      <c r="AD655" s="100" t="n"/>
      <c r="AE655" s="100" t="n"/>
      <c r="AF655" s="100" t="n"/>
      <c r="AG655" s="100" t="n"/>
      <c r="AH655" s="100" t="n"/>
    </row>
    <row r="656" ht="15.75" customHeight="1" s="336">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c r="AA656" s="100" t="n"/>
      <c r="AB656" s="100" t="n"/>
      <c r="AC656" s="100" t="n"/>
      <c r="AD656" s="100" t="n"/>
      <c r="AE656" s="100" t="n"/>
      <c r="AF656" s="100" t="n"/>
      <c r="AG656" s="100" t="n"/>
      <c r="AH656" s="100" t="n"/>
    </row>
    <row r="657" ht="15.75" customHeight="1" s="336">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c r="AA657" s="100" t="n"/>
      <c r="AB657" s="100" t="n"/>
      <c r="AC657" s="100" t="n"/>
      <c r="AD657" s="100" t="n"/>
      <c r="AE657" s="100" t="n"/>
      <c r="AF657" s="100" t="n"/>
      <c r="AG657" s="100" t="n"/>
      <c r="AH657" s="100" t="n"/>
    </row>
    <row r="658" ht="15.75" customHeight="1" s="336">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c r="AA658" s="100" t="n"/>
      <c r="AB658" s="100" t="n"/>
      <c r="AC658" s="100" t="n"/>
      <c r="AD658" s="100" t="n"/>
      <c r="AE658" s="100" t="n"/>
      <c r="AF658" s="100" t="n"/>
      <c r="AG658" s="100" t="n"/>
      <c r="AH658" s="100" t="n"/>
    </row>
    <row r="659" ht="15.75" customHeight="1" s="336">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c r="AA659" s="100" t="n"/>
      <c r="AB659" s="100" t="n"/>
      <c r="AC659" s="100" t="n"/>
      <c r="AD659" s="100" t="n"/>
      <c r="AE659" s="100" t="n"/>
      <c r="AF659" s="100" t="n"/>
      <c r="AG659" s="100" t="n"/>
      <c r="AH659" s="100" t="n"/>
    </row>
    <row r="660" ht="15.75" customHeight="1" s="336">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c r="AA660" s="100" t="n"/>
      <c r="AB660" s="100" t="n"/>
      <c r="AC660" s="100" t="n"/>
      <c r="AD660" s="100" t="n"/>
      <c r="AE660" s="100" t="n"/>
      <c r="AF660" s="100" t="n"/>
      <c r="AG660" s="100" t="n"/>
      <c r="AH660" s="100" t="n"/>
    </row>
    <row r="661" ht="15.75" customHeight="1" s="336">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c r="AA661" s="100" t="n"/>
      <c r="AB661" s="100" t="n"/>
      <c r="AC661" s="100" t="n"/>
      <c r="AD661" s="100" t="n"/>
      <c r="AE661" s="100" t="n"/>
      <c r="AF661" s="100" t="n"/>
      <c r="AG661" s="100" t="n"/>
      <c r="AH661" s="100" t="n"/>
    </row>
    <row r="662" ht="15.75" customHeight="1" s="336">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c r="AA662" s="100" t="n"/>
      <c r="AB662" s="100" t="n"/>
      <c r="AC662" s="100" t="n"/>
      <c r="AD662" s="100" t="n"/>
      <c r="AE662" s="100" t="n"/>
      <c r="AF662" s="100" t="n"/>
      <c r="AG662" s="100" t="n"/>
      <c r="AH662" s="100" t="n"/>
    </row>
    <row r="663" ht="15.75" customHeight="1" s="336">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c r="AA663" s="100" t="n"/>
      <c r="AB663" s="100" t="n"/>
      <c r="AC663" s="100" t="n"/>
      <c r="AD663" s="100" t="n"/>
      <c r="AE663" s="100" t="n"/>
      <c r="AF663" s="100" t="n"/>
      <c r="AG663" s="100" t="n"/>
      <c r="AH663" s="100" t="n"/>
    </row>
    <row r="664" ht="15.75" customHeight="1" s="336">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c r="AA664" s="100" t="n"/>
      <c r="AB664" s="100" t="n"/>
      <c r="AC664" s="100" t="n"/>
      <c r="AD664" s="100" t="n"/>
      <c r="AE664" s="100" t="n"/>
      <c r="AF664" s="100" t="n"/>
      <c r="AG664" s="100" t="n"/>
      <c r="AH664" s="100" t="n"/>
    </row>
    <row r="665" ht="15.75" customHeight="1" s="336">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c r="AA665" s="100" t="n"/>
      <c r="AB665" s="100" t="n"/>
      <c r="AC665" s="100" t="n"/>
      <c r="AD665" s="100" t="n"/>
      <c r="AE665" s="100" t="n"/>
      <c r="AF665" s="100" t="n"/>
      <c r="AG665" s="100" t="n"/>
      <c r="AH665" s="100" t="n"/>
    </row>
    <row r="666" ht="15.75" customHeight="1" s="336">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c r="AA666" s="100" t="n"/>
      <c r="AB666" s="100" t="n"/>
      <c r="AC666" s="100" t="n"/>
      <c r="AD666" s="100" t="n"/>
      <c r="AE666" s="100" t="n"/>
      <c r="AF666" s="100" t="n"/>
      <c r="AG666" s="100" t="n"/>
      <c r="AH666" s="100" t="n"/>
    </row>
    <row r="667" ht="15.75" customHeight="1" s="336">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c r="AA667" s="100" t="n"/>
      <c r="AB667" s="100" t="n"/>
      <c r="AC667" s="100" t="n"/>
      <c r="AD667" s="100" t="n"/>
      <c r="AE667" s="100" t="n"/>
      <c r="AF667" s="100" t="n"/>
      <c r="AG667" s="100" t="n"/>
      <c r="AH667" s="100" t="n"/>
    </row>
    <row r="668" ht="15.75" customHeight="1" s="336">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c r="AA668" s="100" t="n"/>
      <c r="AB668" s="100" t="n"/>
      <c r="AC668" s="100" t="n"/>
      <c r="AD668" s="100" t="n"/>
      <c r="AE668" s="100" t="n"/>
      <c r="AF668" s="100" t="n"/>
      <c r="AG668" s="100" t="n"/>
      <c r="AH668" s="100" t="n"/>
    </row>
    <row r="669" ht="15.75" customHeight="1" s="336">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c r="AA669" s="100" t="n"/>
      <c r="AB669" s="100" t="n"/>
      <c r="AC669" s="100" t="n"/>
      <c r="AD669" s="100" t="n"/>
      <c r="AE669" s="100" t="n"/>
      <c r="AF669" s="100" t="n"/>
      <c r="AG669" s="100" t="n"/>
      <c r="AH669" s="100" t="n"/>
    </row>
    <row r="670" ht="15.75" customHeight="1" s="336">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c r="AA670" s="100" t="n"/>
      <c r="AB670" s="100" t="n"/>
      <c r="AC670" s="100" t="n"/>
      <c r="AD670" s="100" t="n"/>
      <c r="AE670" s="100" t="n"/>
      <c r="AF670" s="100" t="n"/>
      <c r="AG670" s="100" t="n"/>
      <c r="AH670" s="100" t="n"/>
    </row>
    <row r="671" ht="15.75" customHeight="1" s="336">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c r="AA671" s="100" t="n"/>
      <c r="AB671" s="100" t="n"/>
      <c r="AC671" s="100" t="n"/>
      <c r="AD671" s="100" t="n"/>
      <c r="AE671" s="100" t="n"/>
      <c r="AF671" s="100" t="n"/>
      <c r="AG671" s="100" t="n"/>
      <c r="AH671" s="100" t="n"/>
    </row>
    <row r="672" ht="15.75" customHeight="1" s="336">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c r="AA672" s="100" t="n"/>
      <c r="AB672" s="100" t="n"/>
      <c r="AC672" s="100" t="n"/>
      <c r="AD672" s="100" t="n"/>
      <c r="AE672" s="100" t="n"/>
      <c r="AF672" s="100" t="n"/>
      <c r="AG672" s="100" t="n"/>
      <c r="AH672" s="100" t="n"/>
    </row>
    <row r="673" ht="15.75" customHeight="1" s="336">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c r="AA673" s="100" t="n"/>
      <c r="AB673" s="100" t="n"/>
      <c r="AC673" s="100" t="n"/>
      <c r="AD673" s="100" t="n"/>
      <c r="AE673" s="100" t="n"/>
      <c r="AF673" s="100" t="n"/>
      <c r="AG673" s="100" t="n"/>
      <c r="AH673" s="100" t="n"/>
    </row>
    <row r="674" ht="15.75" customHeight="1" s="336">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c r="AA674" s="100" t="n"/>
      <c r="AB674" s="100" t="n"/>
      <c r="AC674" s="100" t="n"/>
      <c r="AD674" s="100" t="n"/>
      <c r="AE674" s="100" t="n"/>
      <c r="AF674" s="100" t="n"/>
      <c r="AG674" s="100" t="n"/>
      <c r="AH674" s="100" t="n"/>
    </row>
    <row r="675" ht="15.75" customHeight="1" s="336">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c r="AA675" s="100" t="n"/>
      <c r="AB675" s="100" t="n"/>
      <c r="AC675" s="100" t="n"/>
      <c r="AD675" s="100" t="n"/>
      <c r="AE675" s="100" t="n"/>
      <c r="AF675" s="100" t="n"/>
      <c r="AG675" s="100" t="n"/>
      <c r="AH675" s="100" t="n"/>
    </row>
    <row r="676" ht="15.75" customHeight="1" s="336">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c r="AA676" s="100" t="n"/>
      <c r="AB676" s="100" t="n"/>
      <c r="AC676" s="100" t="n"/>
      <c r="AD676" s="100" t="n"/>
      <c r="AE676" s="100" t="n"/>
      <c r="AF676" s="100" t="n"/>
      <c r="AG676" s="100" t="n"/>
      <c r="AH676" s="100" t="n"/>
    </row>
    <row r="677" ht="15.75" customHeight="1" s="336">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c r="AA677" s="100" t="n"/>
      <c r="AB677" s="100" t="n"/>
      <c r="AC677" s="100" t="n"/>
      <c r="AD677" s="100" t="n"/>
      <c r="AE677" s="100" t="n"/>
      <c r="AF677" s="100" t="n"/>
      <c r="AG677" s="100" t="n"/>
      <c r="AH677" s="100" t="n"/>
    </row>
    <row r="678" ht="15.75" customHeight="1" s="336">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c r="AA678" s="100" t="n"/>
      <c r="AB678" s="100" t="n"/>
      <c r="AC678" s="100" t="n"/>
      <c r="AD678" s="100" t="n"/>
      <c r="AE678" s="100" t="n"/>
      <c r="AF678" s="100" t="n"/>
      <c r="AG678" s="100" t="n"/>
      <c r="AH678" s="100" t="n"/>
    </row>
    <row r="679" ht="15.75" customHeight="1" s="336">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c r="AA679" s="100" t="n"/>
      <c r="AB679" s="100" t="n"/>
      <c r="AC679" s="100" t="n"/>
      <c r="AD679" s="100" t="n"/>
      <c r="AE679" s="100" t="n"/>
      <c r="AF679" s="100" t="n"/>
      <c r="AG679" s="100" t="n"/>
      <c r="AH679" s="100" t="n"/>
    </row>
    <row r="680" ht="15.75" customHeight="1" s="336">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c r="AA680" s="100" t="n"/>
      <c r="AB680" s="100" t="n"/>
      <c r="AC680" s="100" t="n"/>
      <c r="AD680" s="100" t="n"/>
      <c r="AE680" s="100" t="n"/>
      <c r="AF680" s="100" t="n"/>
      <c r="AG680" s="100" t="n"/>
      <c r="AH680" s="100" t="n"/>
    </row>
    <row r="681" ht="15.75" customHeight="1" s="336">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c r="AA681" s="100" t="n"/>
      <c r="AB681" s="100" t="n"/>
      <c r="AC681" s="100" t="n"/>
      <c r="AD681" s="100" t="n"/>
      <c r="AE681" s="100" t="n"/>
      <c r="AF681" s="100" t="n"/>
      <c r="AG681" s="100" t="n"/>
      <c r="AH681" s="100" t="n"/>
    </row>
    <row r="682" ht="15.75" customHeight="1" s="336">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c r="AA682" s="100" t="n"/>
      <c r="AB682" s="100" t="n"/>
      <c r="AC682" s="100" t="n"/>
      <c r="AD682" s="100" t="n"/>
      <c r="AE682" s="100" t="n"/>
      <c r="AF682" s="100" t="n"/>
      <c r="AG682" s="100" t="n"/>
      <c r="AH682" s="100" t="n"/>
    </row>
    <row r="683" ht="15.75" customHeight="1" s="336">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c r="AA683" s="100" t="n"/>
      <c r="AB683" s="100" t="n"/>
      <c r="AC683" s="100" t="n"/>
      <c r="AD683" s="100" t="n"/>
      <c r="AE683" s="100" t="n"/>
      <c r="AF683" s="100" t="n"/>
      <c r="AG683" s="100" t="n"/>
      <c r="AH683" s="100" t="n"/>
    </row>
    <row r="684" ht="15.75" customHeight="1" s="336">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c r="AA684" s="100" t="n"/>
      <c r="AB684" s="100" t="n"/>
      <c r="AC684" s="100" t="n"/>
      <c r="AD684" s="100" t="n"/>
      <c r="AE684" s="100" t="n"/>
      <c r="AF684" s="100" t="n"/>
      <c r="AG684" s="100" t="n"/>
      <c r="AH684" s="100" t="n"/>
    </row>
    <row r="685" ht="15.75" customHeight="1" s="336">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c r="AA685" s="100" t="n"/>
      <c r="AB685" s="100" t="n"/>
      <c r="AC685" s="100" t="n"/>
      <c r="AD685" s="100" t="n"/>
      <c r="AE685" s="100" t="n"/>
      <c r="AF685" s="100" t="n"/>
      <c r="AG685" s="100" t="n"/>
      <c r="AH685" s="100" t="n"/>
    </row>
    <row r="686" ht="15.75" customHeight="1" s="336">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c r="AA686" s="100" t="n"/>
      <c r="AB686" s="100" t="n"/>
      <c r="AC686" s="100" t="n"/>
      <c r="AD686" s="100" t="n"/>
      <c r="AE686" s="100" t="n"/>
      <c r="AF686" s="100" t="n"/>
      <c r="AG686" s="100" t="n"/>
      <c r="AH686" s="100" t="n"/>
    </row>
    <row r="687" ht="15.75" customHeight="1" s="336">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c r="AA687" s="100" t="n"/>
      <c r="AB687" s="100" t="n"/>
      <c r="AC687" s="100" t="n"/>
      <c r="AD687" s="100" t="n"/>
      <c r="AE687" s="100" t="n"/>
      <c r="AF687" s="100" t="n"/>
      <c r="AG687" s="100" t="n"/>
      <c r="AH687" s="100" t="n"/>
    </row>
    <row r="688" ht="15.75" customHeight="1" s="336">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c r="AA688" s="100" t="n"/>
      <c r="AB688" s="100" t="n"/>
      <c r="AC688" s="100" t="n"/>
      <c r="AD688" s="100" t="n"/>
      <c r="AE688" s="100" t="n"/>
      <c r="AF688" s="100" t="n"/>
      <c r="AG688" s="100" t="n"/>
      <c r="AH688" s="100" t="n"/>
    </row>
    <row r="689" ht="15.75" customHeight="1" s="336">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c r="AA689" s="100" t="n"/>
      <c r="AB689" s="100" t="n"/>
      <c r="AC689" s="100" t="n"/>
      <c r="AD689" s="100" t="n"/>
      <c r="AE689" s="100" t="n"/>
      <c r="AF689" s="100" t="n"/>
      <c r="AG689" s="100" t="n"/>
      <c r="AH689" s="100" t="n"/>
    </row>
    <row r="690" ht="15.75" customHeight="1" s="336">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c r="AA690" s="100" t="n"/>
      <c r="AB690" s="100" t="n"/>
      <c r="AC690" s="100" t="n"/>
      <c r="AD690" s="100" t="n"/>
      <c r="AE690" s="100" t="n"/>
      <c r="AF690" s="100" t="n"/>
      <c r="AG690" s="100" t="n"/>
      <c r="AH690" s="100" t="n"/>
    </row>
    <row r="691" ht="15.75" customHeight="1" s="336">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c r="AA691" s="100" t="n"/>
      <c r="AB691" s="100" t="n"/>
      <c r="AC691" s="100" t="n"/>
      <c r="AD691" s="100" t="n"/>
      <c r="AE691" s="100" t="n"/>
      <c r="AF691" s="100" t="n"/>
      <c r="AG691" s="100" t="n"/>
      <c r="AH691" s="100" t="n"/>
    </row>
    <row r="692" ht="15.75" customHeight="1" s="336">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c r="AA692" s="100" t="n"/>
      <c r="AB692" s="100" t="n"/>
      <c r="AC692" s="100" t="n"/>
      <c r="AD692" s="100" t="n"/>
      <c r="AE692" s="100" t="n"/>
      <c r="AF692" s="100" t="n"/>
      <c r="AG692" s="100" t="n"/>
      <c r="AH692" s="100" t="n"/>
    </row>
    <row r="693" ht="15.75" customHeight="1" s="336">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c r="AA693" s="100" t="n"/>
      <c r="AB693" s="100" t="n"/>
      <c r="AC693" s="100" t="n"/>
      <c r="AD693" s="100" t="n"/>
      <c r="AE693" s="100" t="n"/>
      <c r="AF693" s="100" t="n"/>
      <c r="AG693" s="100" t="n"/>
      <c r="AH693" s="100" t="n"/>
    </row>
    <row r="694" ht="15.75" customHeight="1" s="336">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c r="AA694" s="100" t="n"/>
      <c r="AB694" s="100" t="n"/>
      <c r="AC694" s="100" t="n"/>
      <c r="AD694" s="100" t="n"/>
      <c r="AE694" s="100" t="n"/>
      <c r="AF694" s="100" t="n"/>
      <c r="AG694" s="100" t="n"/>
      <c r="AH694" s="100" t="n"/>
    </row>
    <row r="695" ht="15.75" customHeight="1" s="336">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c r="AA695" s="100" t="n"/>
      <c r="AB695" s="100" t="n"/>
      <c r="AC695" s="100" t="n"/>
      <c r="AD695" s="100" t="n"/>
      <c r="AE695" s="100" t="n"/>
      <c r="AF695" s="100" t="n"/>
      <c r="AG695" s="100" t="n"/>
      <c r="AH695" s="100" t="n"/>
    </row>
    <row r="696" ht="15.75" customHeight="1" s="336">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c r="AA696" s="100" t="n"/>
      <c r="AB696" s="100" t="n"/>
      <c r="AC696" s="100" t="n"/>
      <c r="AD696" s="100" t="n"/>
      <c r="AE696" s="100" t="n"/>
      <c r="AF696" s="100" t="n"/>
      <c r="AG696" s="100" t="n"/>
      <c r="AH696" s="100" t="n"/>
    </row>
    <row r="697" ht="15.75" customHeight="1" s="336">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c r="AA697" s="100" t="n"/>
      <c r="AB697" s="100" t="n"/>
      <c r="AC697" s="100" t="n"/>
      <c r="AD697" s="100" t="n"/>
      <c r="AE697" s="100" t="n"/>
      <c r="AF697" s="100" t="n"/>
      <c r="AG697" s="100" t="n"/>
      <c r="AH697" s="100" t="n"/>
    </row>
    <row r="698" ht="15.75" customHeight="1" s="336">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c r="AA698" s="100" t="n"/>
      <c r="AB698" s="100" t="n"/>
      <c r="AC698" s="100" t="n"/>
      <c r="AD698" s="100" t="n"/>
      <c r="AE698" s="100" t="n"/>
      <c r="AF698" s="100" t="n"/>
      <c r="AG698" s="100" t="n"/>
      <c r="AH698" s="100" t="n"/>
    </row>
    <row r="699" ht="15.75" customHeight="1" s="336">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c r="AA699" s="100" t="n"/>
      <c r="AB699" s="100" t="n"/>
      <c r="AC699" s="100" t="n"/>
      <c r="AD699" s="100" t="n"/>
      <c r="AE699" s="100" t="n"/>
      <c r="AF699" s="100" t="n"/>
      <c r="AG699" s="100" t="n"/>
      <c r="AH699" s="100" t="n"/>
    </row>
    <row r="700" ht="15.75" customHeight="1" s="336">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c r="AA700" s="100" t="n"/>
      <c r="AB700" s="100" t="n"/>
      <c r="AC700" s="100" t="n"/>
      <c r="AD700" s="100" t="n"/>
      <c r="AE700" s="100" t="n"/>
      <c r="AF700" s="100" t="n"/>
      <c r="AG700" s="100" t="n"/>
      <c r="AH700" s="100" t="n"/>
    </row>
    <row r="701" ht="15.75" customHeight="1" s="336">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c r="AA701" s="100" t="n"/>
      <c r="AB701" s="100" t="n"/>
      <c r="AC701" s="100" t="n"/>
      <c r="AD701" s="100" t="n"/>
      <c r="AE701" s="100" t="n"/>
      <c r="AF701" s="100" t="n"/>
      <c r="AG701" s="100" t="n"/>
      <c r="AH701" s="100" t="n"/>
    </row>
    <row r="702" ht="15.75" customHeight="1" s="336">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c r="AA702" s="100" t="n"/>
      <c r="AB702" s="100" t="n"/>
      <c r="AC702" s="100" t="n"/>
      <c r="AD702" s="100" t="n"/>
      <c r="AE702" s="100" t="n"/>
      <c r="AF702" s="100" t="n"/>
      <c r="AG702" s="100" t="n"/>
      <c r="AH702" s="100" t="n"/>
    </row>
    <row r="703" ht="15.75" customHeight="1" s="336">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c r="AA703" s="100" t="n"/>
      <c r="AB703" s="100" t="n"/>
      <c r="AC703" s="100" t="n"/>
      <c r="AD703" s="100" t="n"/>
      <c r="AE703" s="100" t="n"/>
      <c r="AF703" s="100" t="n"/>
      <c r="AG703" s="100" t="n"/>
      <c r="AH703" s="100" t="n"/>
    </row>
    <row r="704" ht="15.75" customHeight="1" s="336">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c r="AA704" s="100" t="n"/>
      <c r="AB704" s="100" t="n"/>
      <c r="AC704" s="100" t="n"/>
      <c r="AD704" s="100" t="n"/>
      <c r="AE704" s="100" t="n"/>
      <c r="AF704" s="100" t="n"/>
      <c r="AG704" s="100" t="n"/>
      <c r="AH704" s="100" t="n"/>
    </row>
    <row r="705" ht="15.75" customHeight="1" s="336">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c r="AA705" s="100" t="n"/>
      <c r="AB705" s="100" t="n"/>
      <c r="AC705" s="100" t="n"/>
      <c r="AD705" s="100" t="n"/>
      <c r="AE705" s="100" t="n"/>
      <c r="AF705" s="100" t="n"/>
      <c r="AG705" s="100" t="n"/>
      <c r="AH705" s="100" t="n"/>
    </row>
    <row r="706" ht="15.75" customHeight="1" s="336">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c r="AA706" s="100" t="n"/>
      <c r="AB706" s="100" t="n"/>
      <c r="AC706" s="100" t="n"/>
      <c r="AD706" s="100" t="n"/>
      <c r="AE706" s="100" t="n"/>
      <c r="AF706" s="100" t="n"/>
      <c r="AG706" s="100" t="n"/>
      <c r="AH706" s="100" t="n"/>
    </row>
    <row r="707" ht="15.75" customHeight="1" s="336">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c r="AA707" s="100" t="n"/>
      <c r="AB707" s="100" t="n"/>
      <c r="AC707" s="100" t="n"/>
      <c r="AD707" s="100" t="n"/>
      <c r="AE707" s="100" t="n"/>
      <c r="AF707" s="100" t="n"/>
      <c r="AG707" s="100" t="n"/>
      <c r="AH707" s="100" t="n"/>
    </row>
    <row r="708" ht="15.75" customHeight="1" s="336">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c r="AA708" s="100" t="n"/>
      <c r="AB708" s="100" t="n"/>
      <c r="AC708" s="100" t="n"/>
      <c r="AD708" s="100" t="n"/>
      <c r="AE708" s="100" t="n"/>
      <c r="AF708" s="100" t="n"/>
      <c r="AG708" s="100" t="n"/>
      <c r="AH708" s="100" t="n"/>
    </row>
    <row r="709" ht="15.75" customHeight="1" s="336">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c r="AA709" s="100" t="n"/>
      <c r="AB709" s="100" t="n"/>
      <c r="AC709" s="100" t="n"/>
      <c r="AD709" s="100" t="n"/>
      <c r="AE709" s="100" t="n"/>
      <c r="AF709" s="100" t="n"/>
      <c r="AG709" s="100" t="n"/>
      <c r="AH709" s="100" t="n"/>
    </row>
    <row r="710" ht="15.75" customHeight="1" s="336">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c r="AA710" s="100" t="n"/>
      <c r="AB710" s="100" t="n"/>
      <c r="AC710" s="100" t="n"/>
      <c r="AD710" s="100" t="n"/>
      <c r="AE710" s="100" t="n"/>
      <c r="AF710" s="100" t="n"/>
      <c r="AG710" s="100" t="n"/>
      <c r="AH710" s="100" t="n"/>
    </row>
    <row r="711" ht="15.75" customHeight="1" s="336">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c r="AA711" s="100" t="n"/>
      <c r="AB711" s="100" t="n"/>
      <c r="AC711" s="100" t="n"/>
      <c r="AD711" s="100" t="n"/>
      <c r="AE711" s="100" t="n"/>
      <c r="AF711" s="100" t="n"/>
      <c r="AG711" s="100" t="n"/>
      <c r="AH711" s="100" t="n"/>
    </row>
    <row r="712" ht="15.75" customHeight="1" s="336">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c r="AA712" s="100" t="n"/>
      <c r="AB712" s="100" t="n"/>
      <c r="AC712" s="100" t="n"/>
      <c r="AD712" s="100" t="n"/>
      <c r="AE712" s="100" t="n"/>
      <c r="AF712" s="100" t="n"/>
      <c r="AG712" s="100" t="n"/>
      <c r="AH712" s="100" t="n"/>
    </row>
    <row r="713" ht="15.75" customHeight="1" s="336">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c r="AA713" s="100" t="n"/>
      <c r="AB713" s="100" t="n"/>
      <c r="AC713" s="100" t="n"/>
      <c r="AD713" s="100" t="n"/>
      <c r="AE713" s="100" t="n"/>
      <c r="AF713" s="100" t="n"/>
      <c r="AG713" s="100" t="n"/>
      <c r="AH713" s="100" t="n"/>
    </row>
    <row r="714" ht="15.75" customHeight="1" s="336">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c r="AA714" s="100" t="n"/>
      <c r="AB714" s="100" t="n"/>
      <c r="AC714" s="100" t="n"/>
      <c r="AD714" s="100" t="n"/>
      <c r="AE714" s="100" t="n"/>
      <c r="AF714" s="100" t="n"/>
      <c r="AG714" s="100" t="n"/>
      <c r="AH714" s="100" t="n"/>
    </row>
    <row r="715" ht="15.75" customHeight="1" s="336">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c r="AA715" s="100" t="n"/>
      <c r="AB715" s="100" t="n"/>
      <c r="AC715" s="100" t="n"/>
      <c r="AD715" s="100" t="n"/>
      <c r="AE715" s="100" t="n"/>
      <c r="AF715" s="100" t="n"/>
      <c r="AG715" s="100" t="n"/>
      <c r="AH715" s="100" t="n"/>
    </row>
    <row r="716" ht="15.75" customHeight="1" s="336">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c r="AA716" s="100" t="n"/>
      <c r="AB716" s="100" t="n"/>
      <c r="AC716" s="100" t="n"/>
      <c r="AD716" s="100" t="n"/>
      <c r="AE716" s="100" t="n"/>
      <c r="AF716" s="100" t="n"/>
      <c r="AG716" s="100" t="n"/>
      <c r="AH716" s="100" t="n"/>
    </row>
    <row r="717" ht="15.75" customHeight="1" s="336">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c r="AA717" s="100" t="n"/>
      <c r="AB717" s="100" t="n"/>
      <c r="AC717" s="100" t="n"/>
      <c r="AD717" s="100" t="n"/>
      <c r="AE717" s="100" t="n"/>
      <c r="AF717" s="100" t="n"/>
      <c r="AG717" s="100" t="n"/>
      <c r="AH717" s="100" t="n"/>
    </row>
    <row r="718" ht="15.75" customHeight="1" s="336">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c r="AA718" s="100" t="n"/>
      <c r="AB718" s="100" t="n"/>
      <c r="AC718" s="100" t="n"/>
      <c r="AD718" s="100" t="n"/>
      <c r="AE718" s="100" t="n"/>
      <c r="AF718" s="100" t="n"/>
      <c r="AG718" s="100" t="n"/>
      <c r="AH718" s="100" t="n"/>
    </row>
    <row r="719" ht="15.75" customHeight="1" s="336">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c r="AA719" s="100" t="n"/>
      <c r="AB719" s="100" t="n"/>
      <c r="AC719" s="100" t="n"/>
      <c r="AD719" s="100" t="n"/>
      <c r="AE719" s="100" t="n"/>
      <c r="AF719" s="100" t="n"/>
      <c r="AG719" s="100" t="n"/>
      <c r="AH719" s="100" t="n"/>
    </row>
    <row r="720" ht="15.75" customHeight="1" s="336">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c r="AA720" s="100" t="n"/>
      <c r="AB720" s="100" t="n"/>
      <c r="AC720" s="100" t="n"/>
      <c r="AD720" s="100" t="n"/>
      <c r="AE720" s="100" t="n"/>
      <c r="AF720" s="100" t="n"/>
      <c r="AG720" s="100" t="n"/>
      <c r="AH720" s="100" t="n"/>
    </row>
    <row r="721" ht="15.75" customHeight="1" s="336">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c r="AA721" s="100" t="n"/>
      <c r="AB721" s="100" t="n"/>
      <c r="AC721" s="100" t="n"/>
      <c r="AD721" s="100" t="n"/>
      <c r="AE721" s="100" t="n"/>
      <c r="AF721" s="100" t="n"/>
      <c r="AG721" s="100" t="n"/>
      <c r="AH721" s="100" t="n"/>
    </row>
    <row r="722" ht="15.75" customHeight="1" s="336">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c r="AA722" s="100" t="n"/>
      <c r="AB722" s="100" t="n"/>
      <c r="AC722" s="100" t="n"/>
      <c r="AD722" s="100" t="n"/>
      <c r="AE722" s="100" t="n"/>
      <c r="AF722" s="100" t="n"/>
      <c r="AG722" s="100" t="n"/>
      <c r="AH722" s="100" t="n"/>
    </row>
    <row r="723" ht="15.75" customHeight="1" s="336">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c r="AA723" s="100" t="n"/>
      <c r="AB723" s="100" t="n"/>
      <c r="AC723" s="100" t="n"/>
      <c r="AD723" s="100" t="n"/>
      <c r="AE723" s="100" t="n"/>
      <c r="AF723" s="100" t="n"/>
      <c r="AG723" s="100" t="n"/>
      <c r="AH723" s="100" t="n"/>
    </row>
    <row r="724" ht="15.75" customHeight="1" s="336">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c r="AA724" s="100" t="n"/>
      <c r="AB724" s="100" t="n"/>
      <c r="AC724" s="100" t="n"/>
      <c r="AD724" s="100" t="n"/>
      <c r="AE724" s="100" t="n"/>
      <c r="AF724" s="100" t="n"/>
      <c r="AG724" s="100" t="n"/>
      <c r="AH724" s="100" t="n"/>
    </row>
    <row r="725" ht="15.75" customHeight="1" s="336">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c r="AA725" s="100" t="n"/>
      <c r="AB725" s="100" t="n"/>
      <c r="AC725" s="100" t="n"/>
      <c r="AD725" s="100" t="n"/>
      <c r="AE725" s="100" t="n"/>
      <c r="AF725" s="100" t="n"/>
      <c r="AG725" s="100" t="n"/>
      <c r="AH725" s="100" t="n"/>
    </row>
    <row r="726" ht="15.75" customHeight="1" s="336">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c r="AA726" s="100" t="n"/>
      <c r="AB726" s="100" t="n"/>
      <c r="AC726" s="100" t="n"/>
      <c r="AD726" s="100" t="n"/>
      <c r="AE726" s="100" t="n"/>
      <c r="AF726" s="100" t="n"/>
      <c r="AG726" s="100" t="n"/>
      <c r="AH726" s="100" t="n"/>
    </row>
    <row r="727" ht="15.75" customHeight="1" s="336">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c r="AA727" s="100" t="n"/>
      <c r="AB727" s="100" t="n"/>
      <c r="AC727" s="100" t="n"/>
      <c r="AD727" s="100" t="n"/>
      <c r="AE727" s="100" t="n"/>
      <c r="AF727" s="100" t="n"/>
      <c r="AG727" s="100" t="n"/>
      <c r="AH727" s="100" t="n"/>
    </row>
    <row r="728" ht="15.75" customHeight="1" s="336">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c r="AA728" s="100" t="n"/>
      <c r="AB728" s="100" t="n"/>
      <c r="AC728" s="100" t="n"/>
      <c r="AD728" s="100" t="n"/>
      <c r="AE728" s="100" t="n"/>
      <c r="AF728" s="100" t="n"/>
      <c r="AG728" s="100" t="n"/>
      <c r="AH728" s="100" t="n"/>
    </row>
    <row r="729" ht="15.75" customHeight="1" s="336">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c r="AA729" s="100" t="n"/>
      <c r="AB729" s="100" t="n"/>
      <c r="AC729" s="100" t="n"/>
      <c r="AD729" s="100" t="n"/>
      <c r="AE729" s="100" t="n"/>
      <c r="AF729" s="100" t="n"/>
      <c r="AG729" s="100" t="n"/>
      <c r="AH729" s="100" t="n"/>
    </row>
    <row r="730" ht="15.75" customHeight="1" s="336">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c r="AA730" s="100" t="n"/>
      <c r="AB730" s="100" t="n"/>
      <c r="AC730" s="100" t="n"/>
      <c r="AD730" s="100" t="n"/>
      <c r="AE730" s="100" t="n"/>
      <c r="AF730" s="100" t="n"/>
      <c r="AG730" s="100" t="n"/>
      <c r="AH730" s="100" t="n"/>
    </row>
    <row r="731" ht="15.75" customHeight="1" s="336">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c r="AA731" s="100" t="n"/>
      <c r="AB731" s="100" t="n"/>
      <c r="AC731" s="100" t="n"/>
      <c r="AD731" s="100" t="n"/>
      <c r="AE731" s="100" t="n"/>
      <c r="AF731" s="100" t="n"/>
      <c r="AG731" s="100" t="n"/>
      <c r="AH731" s="100" t="n"/>
    </row>
    <row r="732" ht="15.75" customHeight="1" s="336">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c r="AA732" s="100" t="n"/>
      <c r="AB732" s="100" t="n"/>
      <c r="AC732" s="100" t="n"/>
      <c r="AD732" s="100" t="n"/>
      <c r="AE732" s="100" t="n"/>
      <c r="AF732" s="100" t="n"/>
      <c r="AG732" s="100" t="n"/>
      <c r="AH732" s="100" t="n"/>
    </row>
    <row r="733" ht="15.75" customHeight="1" s="336">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c r="AA733" s="100" t="n"/>
      <c r="AB733" s="100" t="n"/>
      <c r="AC733" s="100" t="n"/>
      <c r="AD733" s="100" t="n"/>
      <c r="AE733" s="100" t="n"/>
      <c r="AF733" s="100" t="n"/>
      <c r="AG733" s="100" t="n"/>
      <c r="AH733" s="100" t="n"/>
    </row>
    <row r="734" ht="15.75" customHeight="1" s="336">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c r="AA734" s="100" t="n"/>
      <c r="AB734" s="100" t="n"/>
      <c r="AC734" s="100" t="n"/>
      <c r="AD734" s="100" t="n"/>
      <c r="AE734" s="100" t="n"/>
      <c r="AF734" s="100" t="n"/>
      <c r="AG734" s="100" t="n"/>
      <c r="AH734" s="100" t="n"/>
    </row>
    <row r="735" ht="15.75" customHeight="1" s="336">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c r="AA735" s="100" t="n"/>
      <c r="AB735" s="100" t="n"/>
      <c r="AC735" s="100" t="n"/>
      <c r="AD735" s="100" t="n"/>
      <c r="AE735" s="100" t="n"/>
      <c r="AF735" s="100" t="n"/>
      <c r="AG735" s="100" t="n"/>
      <c r="AH735" s="100" t="n"/>
    </row>
    <row r="736" ht="15.75" customHeight="1" s="336">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c r="AA736" s="100" t="n"/>
      <c r="AB736" s="100" t="n"/>
      <c r="AC736" s="100" t="n"/>
      <c r="AD736" s="100" t="n"/>
      <c r="AE736" s="100" t="n"/>
      <c r="AF736" s="100" t="n"/>
      <c r="AG736" s="100" t="n"/>
      <c r="AH736" s="100" t="n"/>
    </row>
    <row r="737" ht="15.75" customHeight="1" s="336">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c r="AA737" s="100" t="n"/>
      <c r="AB737" s="100" t="n"/>
      <c r="AC737" s="100" t="n"/>
      <c r="AD737" s="100" t="n"/>
      <c r="AE737" s="100" t="n"/>
      <c r="AF737" s="100" t="n"/>
      <c r="AG737" s="100" t="n"/>
      <c r="AH737" s="100" t="n"/>
    </row>
    <row r="738" ht="15.75" customHeight="1" s="336">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c r="AA738" s="100" t="n"/>
      <c r="AB738" s="100" t="n"/>
      <c r="AC738" s="100" t="n"/>
      <c r="AD738" s="100" t="n"/>
      <c r="AE738" s="100" t="n"/>
      <c r="AF738" s="100" t="n"/>
      <c r="AG738" s="100" t="n"/>
      <c r="AH738" s="100" t="n"/>
    </row>
    <row r="739" ht="15.75" customHeight="1" s="336">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c r="AA739" s="100" t="n"/>
      <c r="AB739" s="100" t="n"/>
      <c r="AC739" s="100" t="n"/>
      <c r="AD739" s="100" t="n"/>
      <c r="AE739" s="100" t="n"/>
      <c r="AF739" s="100" t="n"/>
      <c r="AG739" s="100" t="n"/>
      <c r="AH739" s="100" t="n"/>
    </row>
    <row r="740" ht="15.75" customHeight="1" s="336">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c r="AA740" s="100" t="n"/>
      <c r="AB740" s="100" t="n"/>
      <c r="AC740" s="100" t="n"/>
      <c r="AD740" s="100" t="n"/>
      <c r="AE740" s="100" t="n"/>
      <c r="AF740" s="100" t="n"/>
      <c r="AG740" s="100" t="n"/>
      <c r="AH740" s="100" t="n"/>
    </row>
    <row r="741" ht="15.75" customHeight="1" s="336">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c r="AA741" s="100" t="n"/>
      <c r="AB741" s="100" t="n"/>
      <c r="AC741" s="100" t="n"/>
      <c r="AD741" s="100" t="n"/>
      <c r="AE741" s="100" t="n"/>
      <c r="AF741" s="100" t="n"/>
      <c r="AG741" s="100" t="n"/>
      <c r="AH741" s="100" t="n"/>
    </row>
    <row r="742" ht="15.75" customHeight="1" s="336">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c r="AA742" s="100" t="n"/>
      <c r="AB742" s="100" t="n"/>
      <c r="AC742" s="100" t="n"/>
      <c r="AD742" s="100" t="n"/>
      <c r="AE742" s="100" t="n"/>
      <c r="AF742" s="100" t="n"/>
      <c r="AG742" s="100" t="n"/>
      <c r="AH742" s="100" t="n"/>
    </row>
    <row r="743" ht="15.75" customHeight="1" s="336">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c r="AA743" s="100" t="n"/>
      <c r="AB743" s="100" t="n"/>
      <c r="AC743" s="100" t="n"/>
      <c r="AD743" s="100" t="n"/>
      <c r="AE743" s="100" t="n"/>
      <c r="AF743" s="100" t="n"/>
      <c r="AG743" s="100" t="n"/>
      <c r="AH743" s="100" t="n"/>
    </row>
    <row r="744" ht="15.75" customHeight="1" s="336">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c r="AA744" s="100" t="n"/>
      <c r="AB744" s="100" t="n"/>
      <c r="AC744" s="100" t="n"/>
      <c r="AD744" s="100" t="n"/>
      <c r="AE744" s="100" t="n"/>
      <c r="AF744" s="100" t="n"/>
      <c r="AG744" s="100" t="n"/>
      <c r="AH744" s="100" t="n"/>
    </row>
    <row r="745" ht="15.75" customHeight="1" s="336">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c r="AA745" s="100" t="n"/>
      <c r="AB745" s="100" t="n"/>
      <c r="AC745" s="100" t="n"/>
      <c r="AD745" s="100" t="n"/>
      <c r="AE745" s="100" t="n"/>
      <c r="AF745" s="100" t="n"/>
      <c r="AG745" s="100" t="n"/>
      <c r="AH745" s="100" t="n"/>
    </row>
    <row r="746" ht="15.75" customHeight="1" s="336">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c r="AA746" s="100" t="n"/>
      <c r="AB746" s="100" t="n"/>
      <c r="AC746" s="100" t="n"/>
      <c r="AD746" s="100" t="n"/>
      <c r="AE746" s="100" t="n"/>
      <c r="AF746" s="100" t="n"/>
      <c r="AG746" s="100" t="n"/>
      <c r="AH746" s="100" t="n"/>
    </row>
    <row r="747" ht="15.75" customHeight="1" s="336">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c r="AA747" s="100" t="n"/>
      <c r="AB747" s="100" t="n"/>
      <c r="AC747" s="100" t="n"/>
      <c r="AD747" s="100" t="n"/>
      <c r="AE747" s="100" t="n"/>
      <c r="AF747" s="100" t="n"/>
      <c r="AG747" s="100" t="n"/>
      <c r="AH747" s="100" t="n"/>
    </row>
    <row r="748" ht="15.75" customHeight="1" s="336">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c r="AA748" s="100" t="n"/>
      <c r="AB748" s="100" t="n"/>
      <c r="AC748" s="100" t="n"/>
      <c r="AD748" s="100" t="n"/>
      <c r="AE748" s="100" t="n"/>
      <c r="AF748" s="100" t="n"/>
      <c r="AG748" s="100" t="n"/>
      <c r="AH748" s="100" t="n"/>
    </row>
    <row r="749" ht="15.75" customHeight="1" s="336">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c r="AA749" s="100" t="n"/>
      <c r="AB749" s="100" t="n"/>
      <c r="AC749" s="100" t="n"/>
      <c r="AD749" s="100" t="n"/>
      <c r="AE749" s="100" t="n"/>
      <c r="AF749" s="100" t="n"/>
      <c r="AG749" s="100" t="n"/>
      <c r="AH749" s="100" t="n"/>
    </row>
    <row r="750" ht="15.75" customHeight="1" s="336">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c r="AA750" s="100" t="n"/>
      <c r="AB750" s="100" t="n"/>
      <c r="AC750" s="100" t="n"/>
      <c r="AD750" s="100" t="n"/>
      <c r="AE750" s="100" t="n"/>
      <c r="AF750" s="100" t="n"/>
      <c r="AG750" s="100" t="n"/>
      <c r="AH750" s="100" t="n"/>
    </row>
    <row r="751" ht="15.75" customHeight="1" s="336">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c r="AA751" s="100" t="n"/>
      <c r="AB751" s="100" t="n"/>
      <c r="AC751" s="100" t="n"/>
      <c r="AD751" s="100" t="n"/>
      <c r="AE751" s="100" t="n"/>
      <c r="AF751" s="100" t="n"/>
      <c r="AG751" s="100" t="n"/>
      <c r="AH751" s="100" t="n"/>
    </row>
    <row r="752" ht="15.75" customHeight="1" s="336">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c r="AA752" s="100" t="n"/>
      <c r="AB752" s="100" t="n"/>
      <c r="AC752" s="100" t="n"/>
      <c r="AD752" s="100" t="n"/>
      <c r="AE752" s="100" t="n"/>
      <c r="AF752" s="100" t="n"/>
      <c r="AG752" s="100" t="n"/>
      <c r="AH752" s="100" t="n"/>
    </row>
    <row r="753" ht="15.75" customHeight="1" s="336">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c r="AA753" s="100" t="n"/>
      <c r="AB753" s="100" t="n"/>
      <c r="AC753" s="100" t="n"/>
      <c r="AD753" s="100" t="n"/>
      <c r="AE753" s="100" t="n"/>
      <c r="AF753" s="100" t="n"/>
      <c r="AG753" s="100" t="n"/>
      <c r="AH753" s="100" t="n"/>
    </row>
    <row r="754" ht="15.75" customHeight="1" s="336">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c r="AA754" s="100" t="n"/>
      <c r="AB754" s="100" t="n"/>
      <c r="AC754" s="100" t="n"/>
      <c r="AD754" s="100" t="n"/>
      <c r="AE754" s="100" t="n"/>
      <c r="AF754" s="100" t="n"/>
      <c r="AG754" s="100" t="n"/>
      <c r="AH754" s="100" t="n"/>
    </row>
    <row r="755" ht="15.75" customHeight="1" s="336">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c r="AA755" s="100" t="n"/>
      <c r="AB755" s="100" t="n"/>
      <c r="AC755" s="100" t="n"/>
      <c r="AD755" s="100" t="n"/>
      <c r="AE755" s="100" t="n"/>
      <c r="AF755" s="100" t="n"/>
      <c r="AG755" s="100" t="n"/>
      <c r="AH755" s="100" t="n"/>
    </row>
    <row r="756" ht="15.75" customHeight="1" s="336">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c r="AA756" s="100" t="n"/>
      <c r="AB756" s="100" t="n"/>
      <c r="AC756" s="100" t="n"/>
      <c r="AD756" s="100" t="n"/>
      <c r="AE756" s="100" t="n"/>
      <c r="AF756" s="100" t="n"/>
      <c r="AG756" s="100" t="n"/>
      <c r="AH756" s="100" t="n"/>
    </row>
    <row r="757" ht="15.75" customHeight="1" s="336">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c r="AA757" s="100" t="n"/>
      <c r="AB757" s="100" t="n"/>
      <c r="AC757" s="100" t="n"/>
      <c r="AD757" s="100" t="n"/>
      <c r="AE757" s="100" t="n"/>
      <c r="AF757" s="100" t="n"/>
      <c r="AG757" s="100" t="n"/>
      <c r="AH757" s="100" t="n"/>
    </row>
    <row r="758" ht="15.75" customHeight="1" s="336">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c r="AA758" s="100" t="n"/>
      <c r="AB758" s="100" t="n"/>
      <c r="AC758" s="100" t="n"/>
      <c r="AD758" s="100" t="n"/>
      <c r="AE758" s="100" t="n"/>
      <c r="AF758" s="100" t="n"/>
      <c r="AG758" s="100" t="n"/>
      <c r="AH758" s="100" t="n"/>
    </row>
    <row r="759" ht="15.75" customHeight="1" s="336">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c r="AA759" s="100" t="n"/>
      <c r="AB759" s="100" t="n"/>
      <c r="AC759" s="100" t="n"/>
      <c r="AD759" s="100" t="n"/>
      <c r="AE759" s="100" t="n"/>
      <c r="AF759" s="100" t="n"/>
      <c r="AG759" s="100" t="n"/>
      <c r="AH759" s="100" t="n"/>
    </row>
    <row r="760" ht="15.75" customHeight="1" s="336">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c r="AA760" s="100" t="n"/>
      <c r="AB760" s="100" t="n"/>
      <c r="AC760" s="100" t="n"/>
      <c r="AD760" s="100" t="n"/>
      <c r="AE760" s="100" t="n"/>
      <c r="AF760" s="100" t="n"/>
      <c r="AG760" s="100" t="n"/>
      <c r="AH760" s="100" t="n"/>
    </row>
    <row r="761" ht="15.75" customHeight="1" s="336">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c r="AA761" s="100" t="n"/>
      <c r="AB761" s="100" t="n"/>
      <c r="AC761" s="100" t="n"/>
      <c r="AD761" s="100" t="n"/>
      <c r="AE761" s="100" t="n"/>
      <c r="AF761" s="100" t="n"/>
      <c r="AG761" s="100" t="n"/>
      <c r="AH761" s="100" t="n"/>
    </row>
    <row r="762" ht="15.75" customHeight="1" s="336">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c r="AA762" s="100" t="n"/>
      <c r="AB762" s="100" t="n"/>
      <c r="AC762" s="100" t="n"/>
      <c r="AD762" s="100" t="n"/>
      <c r="AE762" s="100" t="n"/>
      <c r="AF762" s="100" t="n"/>
      <c r="AG762" s="100" t="n"/>
      <c r="AH762" s="100" t="n"/>
    </row>
    <row r="763" ht="15.75" customHeight="1" s="336">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c r="AA763" s="100" t="n"/>
      <c r="AB763" s="100" t="n"/>
      <c r="AC763" s="100" t="n"/>
      <c r="AD763" s="100" t="n"/>
      <c r="AE763" s="100" t="n"/>
      <c r="AF763" s="100" t="n"/>
      <c r="AG763" s="100" t="n"/>
      <c r="AH763" s="100" t="n"/>
    </row>
    <row r="764" ht="15.75" customHeight="1" s="336">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c r="AA764" s="100" t="n"/>
      <c r="AB764" s="100" t="n"/>
      <c r="AC764" s="100" t="n"/>
      <c r="AD764" s="100" t="n"/>
      <c r="AE764" s="100" t="n"/>
      <c r="AF764" s="100" t="n"/>
      <c r="AG764" s="100" t="n"/>
      <c r="AH764" s="100" t="n"/>
    </row>
    <row r="765" ht="15.75" customHeight="1" s="336">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c r="AA765" s="100" t="n"/>
      <c r="AB765" s="100" t="n"/>
      <c r="AC765" s="100" t="n"/>
      <c r="AD765" s="100" t="n"/>
      <c r="AE765" s="100" t="n"/>
      <c r="AF765" s="100" t="n"/>
      <c r="AG765" s="100" t="n"/>
      <c r="AH765" s="100" t="n"/>
    </row>
    <row r="766" ht="15.75" customHeight="1" s="336">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c r="AA766" s="100" t="n"/>
      <c r="AB766" s="100" t="n"/>
      <c r="AC766" s="100" t="n"/>
      <c r="AD766" s="100" t="n"/>
      <c r="AE766" s="100" t="n"/>
      <c r="AF766" s="100" t="n"/>
      <c r="AG766" s="100" t="n"/>
      <c r="AH766" s="100" t="n"/>
    </row>
    <row r="767" ht="15.75" customHeight="1" s="336">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c r="AA767" s="100" t="n"/>
      <c r="AB767" s="100" t="n"/>
      <c r="AC767" s="100" t="n"/>
      <c r="AD767" s="100" t="n"/>
      <c r="AE767" s="100" t="n"/>
      <c r="AF767" s="100" t="n"/>
      <c r="AG767" s="100" t="n"/>
      <c r="AH767" s="100" t="n"/>
    </row>
    <row r="768" ht="15.75" customHeight="1" s="336">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c r="AA768" s="100" t="n"/>
      <c r="AB768" s="100" t="n"/>
      <c r="AC768" s="100" t="n"/>
      <c r="AD768" s="100" t="n"/>
      <c r="AE768" s="100" t="n"/>
      <c r="AF768" s="100" t="n"/>
      <c r="AG768" s="100" t="n"/>
      <c r="AH768" s="100" t="n"/>
    </row>
    <row r="769" ht="15.75" customHeight="1" s="336">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c r="AA769" s="100" t="n"/>
      <c r="AB769" s="100" t="n"/>
      <c r="AC769" s="100" t="n"/>
      <c r="AD769" s="100" t="n"/>
      <c r="AE769" s="100" t="n"/>
      <c r="AF769" s="100" t="n"/>
      <c r="AG769" s="100" t="n"/>
      <c r="AH769" s="100" t="n"/>
    </row>
    <row r="770" ht="15.75" customHeight="1" s="336">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c r="AA770" s="100" t="n"/>
      <c r="AB770" s="100" t="n"/>
      <c r="AC770" s="100" t="n"/>
      <c r="AD770" s="100" t="n"/>
      <c r="AE770" s="100" t="n"/>
      <c r="AF770" s="100" t="n"/>
      <c r="AG770" s="100" t="n"/>
      <c r="AH770" s="100" t="n"/>
    </row>
    <row r="771" ht="15.75" customHeight="1" s="336">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c r="AA771" s="100" t="n"/>
      <c r="AB771" s="100" t="n"/>
      <c r="AC771" s="100" t="n"/>
      <c r="AD771" s="100" t="n"/>
      <c r="AE771" s="100" t="n"/>
      <c r="AF771" s="100" t="n"/>
      <c r="AG771" s="100" t="n"/>
      <c r="AH771" s="100" t="n"/>
    </row>
    <row r="772" ht="15.75" customHeight="1" s="336">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c r="AA772" s="100" t="n"/>
      <c r="AB772" s="100" t="n"/>
      <c r="AC772" s="100" t="n"/>
      <c r="AD772" s="100" t="n"/>
      <c r="AE772" s="100" t="n"/>
      <c r="AF772" s="100" t="n"/>
      <c r="AG772" s="100" t="n"/>
      <c r="AH772" s="100" t="n"/>
    </row>
    <row r="773" ht="15.75" customHeight="1" s="336">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c r="AA773" s="100" t="n"/>
      <c r="AB773" s="100" t="n"/>
      <c r="AC773" s="100" t="n"/>
      <c r="AD773" s="100" t="n"/>
      <c r="AE773" s="100" t="n"/>
      <c r="AF773" s="100" t="n"/>
      <c r="AG773" s="100" t="n"/>
      <c r="AH773" s="100" t="n"/>
    </row>
    <row r="774" ht="15.75" customHeight="1" s="336">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c r="AA774" s="100" t="n"/>
      <c r="AB774" s="100" t="n"/>
      <c r="AC774" s="100" t="n"/>
      <c r="AD774" s="100" t="n"/>
      <c r="AE774" s="100" t="n"/>
      <c r="AF774" s="100" t="n"/>
      <c r="AG774" s="100" t="n"/>
      <c r="AH774" s="100" t="n"/>
    </row>
    <row r="775" ht="15.75" customHeight="1" s="336">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c r="AA775" s="100" t="n"/>
      <c r="AB775" s="100" t="n"/>
      <c r="AC775" s="100" t="n"/>
      <c r="AD775" s="100" t="n"/>
      <c r="AE775" s="100" t="n"/>
      <c r="AF775" s="100" t="n"/>
      <c r="AG775" s="100" t="n"/>
      <c r="AH775" s="100" t="n"/>
    </row>
    <row r="776" ht="15.75" customHeight="1" s="336">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c r="AA776" s="100" t="n"/>
      <c r="AB776" s="100" t="n"/>
      <c r="AC776" s="100" t="n"/>
      <c r="AD776" s="100" t="n"/>
      <c r="AE776" s="100" t="n"/>
      <c r="AF776" s="100" t="n"/>
      <c r="AG776" s="100" t="n"/>
      <c r="AH776" s="100" t="n"/>
    </row>
    <row r="777" ht="15.75" customHeight="1" s="336">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c r="AA777" s="100" t="n"/>
      <c r="AB777" s="100" t="n"/>
      <c r="AC777" s="100" t="n"/>
      <c r="AD777" s="100" t="n"/>
      <c r="AE777" s="100" t="n"/>
      <c r="AF777" s="100" t="n"/>
      <c r="AG777" s="100" t="n"/>
      <c r="AH777" s="100" t="n"/>
    </row>
    <row r="778" ht="15.75" customHeight="1" s="336">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c r="AA778" s="100" t="n"/>
      <c r="AB778" s="100" t="n"/>
      <c r="AC778" s="100" t="n"/>
      <c r="AD778" s="100" t="n"/>
      <c r="AE778" s="100" t="n"/>
      <c r="AF778" s="100" t="n"/>
      <c r="AG778" s="100" t="n"/>
      <c r="AH778" s="100" t="n"/>
    </row>
    <row r="779" ht="15.75" customHeight="1" s="336">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c r="AA779" s="100" t="n"/>
      <c r="AB779" s="100" t="n"/>
      <c r="AC779" s="100" t="n"/>
      <c r="AD779" s="100" t="n"/>
      <c r="AE779" s="100" t="n"/>
      <c r="AF779" s="100" t="n"/>
      <c r="AG779" s="100" t="n"/>
      <c r="AH779" s="100" t="n"/>
    </row>
    <row r="780" ht="15.75" customHeight="1" s="336">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c r="AA780" s="100" t="n"/>
      <c r="AB780" s="100" t="n"/>
      <c r="AC780" s="100" t="n"/>
      <c r="AD780" s="100" t="n"/>
      <c r="AE780" s="100" t="n"/>
      <c r="AF780" s="100" t="n"/>
      <c r="AG780" s="100" t="n"/>
      <c r="AH780" s="100" t="n"/>
    </row>
    <row r="781" ht="15.75" customHeight="1" s="336">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c r="AA781" s="100" t="n"/>
      <c r="AB781" s="100" t="n"/>
      <c r="AC781" s="100" t="n"/>
      <c r="AD781" s="100" t="n"/>
      <c r="AE781" s="100" t="n"/>
      <c r="AF781" s="100" t="n"/>
      <c r="AG781" s="100" t="n"/>
      <c r="AH781" s="100" t="n"/>
    </row>
    <row r="782" ht="15.75" customHeight="1" s="336">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c r="AA782" s="100" t="n"/>
      <c r="AB782" s="100" t="n"/>
      <c r="AC782" s="100" t="n"/>
      <c r="AD782" s="100" t="n"/>
      <c r="AE782" s="100" t="n"/>
      <c r="AF782" s="100" t="n"/>
      <c r="AG782" s="100" t="n"/>
      <c r="AH782" s="100" t="n"/>
    </row>
    <row r="783" ht="15.75" customHeight="1" s="336">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c r="AA783" s="100" t="n"/>
      <c r="AB783" s="100" t="n"/>
      <c r="AC783" s="100" t="n"/>
      <c r="AD783" s="100" t="n"/>
      <c r="AE783" s="100" t="n"/>
      <c r="AF783" s="100" t="n"/>
      <c r="AG783" s="100" t="n"/>
      <c r="AH783" s="100" t="n"/>
    </row>
    <row r="784" ht="15.75" customHeight="1" s="336">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c r="AA784" s="100" t="n"/>
      <c r="AB784" s="100" t="n"/>
      <c r="AC784" s="100" t="n"/>
      <c r="AD784" s="100" t="n"/>
      <c r="AE784" s="100" t="n"/>
      <c r="AF784" s="100" t="n"/>
      <c r="AG784" s="100" t="n"/>
      <c r="AH784" s="100" t="n"/>
    </row>
    <row r="785" ht="15.75" customHeight="1" s="336">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c r="AA785" s="100" t="n"/>
      <c r="AB785" s="100" t="n"/>
      <c r="AC785" s="100" t="n"/>
      <c r="AD785" s="100" t="n"/>
      <c r="AE785" s="100" t="n"/>
      <c r="AF785" s="100" t="n"/>
      <c r="AG785" s="100" t="n"/>
      <c r="AH785" s="100" t="n"/>
    </row>
    <row r="786" ht="15.75" customHeight="1" s="336">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c r="AA786" s="100" t="n"/>
      <c r="AB786" s="100" t="n"/>
      <c r="AC786" s="100" t="n"/>
      <c r="AD786" s="100" t="n"/>
      <c r="AE786" s="100" t="n"/>
      <c r="AF786" s="100" t="n"/>
      <c r="AG786" s="100" t="n"/>
      <c r="AH786" s="100" t="n"/>
    </row>
    <row r="787" ht="15.75" customHeight="1" s="336">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c r="AA787" s="100" t="n"/>
      <c r="AB787" s="100" t="n"/>
      <c r="AC787" s="100" t="n"/>
      <c r="AD787" s="100" t="n"/>
      <c r="AE787" s="100" t="n"/>
      <c r="AF787" s="100" t="n"/>
      <c r="AG787" s="100" t="n"/>
      <c r="AH787" s="100" t="n"/>
    </row>
    <row r="788" ht="15.75" customHeight="1" s="336">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c r="AA788" s="100" t="n"/>
      <c r="AB788" s="100" t="n"/>
      <c r="AC788" s="100" t="n"/>
      <c r="AD788" s="100" t="n"/>
      <c r="AE788" s="100" t="n"/>
      <c r="AF788" s="100" t="n"/>
      <c r="AG788" s="100" t="n"/>
      <c r="AH788" s="100" t="n"/>
    </row>
    <row r="789" ht="15.75" customHeight="1" s="336">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c r="AA789" s="100" t="n"/>
      <c r="AB789" s="100" t="n"/>
      <c r="AC789" s="100" t="n"/>
      <c r="AD789" s="100" t="n"/>
      <c r="AE789" s="100" t="n"/>
      <c r="AF789" s="100" t="n"/>
      <c r="AG789" s="100" t="n"/>
      <c r="AH789" s="100" t="n"/>
    </row>
    <row r="790" ht="15.75" customHeight="1" s="336">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c r="AA790" s="100" t="n"/>
      <c r="AB790" s="100" t="n"/>
      <c r="AC790" s="100" t="n"/>
      <c r="AD790" s="100" t="n"/>
      <c r="AE790" s="100" t="n"/>
      <c r="AF790" s="100" t="n"/>
      <c r="AG790" s="100" t="n"/>
      <c r="AH790" s="100" t="n"/>
    </row>
    <row r="791" ht="15.75" customHeight="1" s="336">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c r="AA791" s="100" t="n"/>
      <c r="AB791" s="100" t="n"/>
      <c r="AC791" s="100" t="n"/>
      <c r="AD791" s="100" t="n"/>
      <c r="AE791" s="100" t="n"/>
      <c r="AF791" s="100" t="n"/>
      <c r="AG791" s="100" t="n"/>
      <c r="AH791" s="100" t="n"/>
    </row>
    <row r="792" ht="15.75" customHeight="1" s="336">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c r="AA792" s="100" t="n"/>
      <c r="AB792" s="100" t="n"/>
      <c r="AC792" s="100" t="n"/>
      <c r="AD792" s="100" t="n"/>
      <c r="AE792" s="100" t="n"/>
      <c r="AF792" s="100" t="n"/>
      <c r="AG792" s="100" t="n"/>
      <c r="AH792" s="100" t="n"/>
    </row>
    <row r="793" ht="15.75" customHeight="1" s="336">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c r="AA793" s="100" t="n"/>
      <c r="AB793" s="100" t="n"/>
      <c r="AC793" s="100" t="n"/>
      <c r="AD793" s="100" t="n"/>
      <c r="AE793" s="100" t="n"/>
      <c r="AF793" s="100" t="n"/>
      <c r="AG793" s="100" t="n"/>
      <c r="AH793" s="100" t="n"/>
    </row>
    <row r="794" ht="15.75" customHeight="1" s="336">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c r="AA794" s="100" t="n"/>
      <c r="AB794" s="100" t="n"/>
      <c r="AC794" s="100" t="n"/>
      <c r="AD794" s="100" t="n"/>
      <c r="AE794" s="100" t="n"/>
      <c r="AF794" s="100" t="n"/>
      <c r="AG794" s="100" t="n"/>
      <c r="AH794" s="100" t="n"/>
    </row>
    <row r="795" ht="15.75" customHeight="1" s="336">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c r="AA795" s="100" t="n"/>
      <c r="AB795" s="100" t="n"/>
      <c r="AC795" s="100" t="n"/>
      <c r="AD795" s="100" t="n"/>
      <c r="AE795" s="100" t="n"/>
      <c r="AF795" s="100" t="n"/>
      <c r="AG795" s="100" t="n"/>
      <c r="AH795" s="100" t="n"/>
    </row>
    <row r="796" ht="15.75" customHeight="1" s="336">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c r="AA796" s="100" t="n"/>
      <c r="AB796" s="100" t="n"/>
      <c r="AC796" s="100" t="n"/>
      <c r="AD796" s="100" t="n"/>
      <c r="AE796" s="100" t="n"/>
      <c r="AF796" s="100" t="n"/>
      <c r="AG796" s="100" t="n"/>
      <c r="AH796" s="100" t="n"/>
    </row>
    <row r="797" ht="15.75" customHeight="1" s="336">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c r="AA797" s="100" t="n"/>
      <c r="AB797" s="100" t="n"/>
      <c r="AC797" s="100" t="n"/>
      <c r="AD797" s="100" t="n"/>
      <c r="AE797" s="100" t="n"/>
      <c r="AF797" s="100" t="n"/>
      <c r="AG797" s="100" t="n"/>
      <c r="AH797" s="100" t="n"/>
    </row>
    <row r="798" ht="15.75" customHeight="1" s="336">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c r="AA798" s="100" t="n"/>
      <c r="AB798" s="100" t="n"/>
      <c r="AC798" s="100" t="n"/>
      <c r="AD798" s="100" t="n"/>
      <c r="AE798" s="100" t="n"/>
      <c r="AF798" s="100" t="n"/>
      <c r="AG798" s="100" t="n"/>
      <c r="AH798" s="100" t="n"/>
    </row>
    <row r="799" ht="15.75" customHeight="1" s="336">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c r="AA799" s="100" t="n"/>
      <c r="AB799" s="100" t="n"/>
      <c r="AC799" s="100" t="n"/>
      <c r="AD799" s="100" t="n"/>
      <c r="AE799" s="100" t="n"/>
      <c r="AF799" s="100" t="n"/>
      <c r="AG799" s="100" t="n"/>
      <c r="AH799" s="100" t="n"/>
    </row>
    <row r="800" ht="15.75" customHeight="1" s="336">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c r="AA800" s="100" t="n"/>
      <c r="AB800" s="100" t="n"/>
      <c r="AC800" s="100" t="n"/>
      <c r="AD800" s="100" t="n"/>
      <c r="AE800" s="100" t="n"/>
      <c r="AF800" s="100" t="n"/>
      <c r="AG800" s="100" t="n"/>
      <c r="AH800" s="100" t="n"/>
    </row>
    <row r="801" ht="15.75" customHeight="1" s="336">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c r="AA801" s="100" t="n"/>
      <c r="AB801" s="100" t="n"/>
      <c r="AC801" s="100" t="n"/>
      <c r="AD801" s="100" t="n"/>
      <c r="AE801" s="100" t="n"/>
      <c r="AF801" s="100" t="n"/>
      <c r="AG801" s="100" t="n"/>
      <c r="AH801" s="100" t="n"/>
    </row>
    <row r="802" ht="15.75" customHeight="1" s="336">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c r="AA802" s="100" t="n"/>
      <c r="AB802" s="100" t="n"/>
      <c r="AC802" s="100" t="n"/>
      <c r="AD802" s="100" t="n"/>
      <c r="AE802" s="100" t="n"/>
      <c r="AF802" s="100" t="n"/>
      <c r="AG802" s="100" t="n"/>
      <c r="AH802" s="100" t="n"/>
    </row>
    <row r="803" ht="15.75" customHeight="1" s="336">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c r="AA803" s="100" t="n"/>
      <c r="AB803" s="100" t="n"/>
      <c r="AC803" s="100" t="n"/>
      <c r="AD803" s="100" t="n"/>
      <c r="AE803" s="100" t="n"/>
      <c r="AF803" s="100" t="n"/>
      <c r="AG803" s="100" t="n"/>
      <c r="AH803" s="100" t="n"/>
    </row>
    <row r="804" ht="15.75" customHeight="1" s="336">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c r="AA804" s="100" t="n"/>
      <c r="AB804" s="100" t="n"/>
      <c r="AC804" s="100" t="n"/>
      <c r="AD804" s="100" t="n"/>
      <c r="AE804" s="100" t="n"/>
      <c r="AF804" s="100" t="n"/>
      <c r="AG804" s="100" t="n"/>
      <c r="AH804" s="100" t="n"/>
    </row>
    <row r="805" ht="15.75" customHeight="1" s="336">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c r="AA805" s="100" t="n"/>
      <c r="AB805" s="100" t="n"/>
      <c r="AC805" s="100" t="n"/>
      <c r="AD805" s="100" t="n"/>
      <c r="AE805" s="100" t="n"/>
      <c r="AF805" s="100" t="n"/>
      <c r="AG805" s="100" t="n"/>
      <c r="AH805" s="100" t="n"/>
    </row>
    <row r="806" ht="15.75" customHeight="1" s="336">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c r="AA806" s="100" t="n"/>
      <c r="AB806" s="100" t="n"/>
      <c r="AC806" s="100" t="n"/>
      <c r="AD806" s="100" t="n"/>
      <c r="AE806" s="100" t="n"/>
      <c r="AF806" s="100" t="n"/>
      <c r="AG806" s="100" t="n"/>
      <c r="AH806" s="100" t="n"/>
    </row>
    <row r="807" ht="15.75" customHeight="1" s="336">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c r="AA807" s="100" t="n"/>
      <c r="AB807" s="100" t="n"/>
      <c r="AC807" s="100" t="n"/>
      <c r="AD807" s="100" t="n"/>
      <c r="AE807" s="100" t="n"/>
      <c r="AF807" s="100" t="n"/>
      <c r="AG807" s="100" t="n"/>
      <c r="AH807" s="100" t="n"/>
    </row>
    <row r="808" ht="15.75" customHeight="1" s="336">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c r="AA808" s="100" t="n"/>
      <c r="AB808" s="100" t="n"/>
      <c r="AC808" s="100" t="n"/>
      <c r="AD808" s="100" t="n"/>
      <c r="AE808" s="100" t="n"/>
      <c r="AF808" s="100" t="n"/>
      <c r="AG808" s="100" t="n"/>
      <c r="AH808" s="100" t="n"/>
    </row>
    <row r="809" ht="15.75" customHeight="1" s="336">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c r="AA809" s="100" t="n"/>
      <c r="AB809" s="100" t="n"/>
      <c r="AC809" s="100" t="n"/>
      <c r="AD809" s="100" t="n"/>
      <c r="AE809" s="100" t="n"/>
      <c r="AF809" s="100" t="n"/>
      <c r="AG809" s="100" t="n"/>
      <c r="AH809" s="100" t="n"/>
    </row>
    <row r="810" ht="15.75" customHeight="1" s="336">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c r="AA810" s="100" t="n"/>
      <c r="AB810" s="100" t="n"/>
      <c r="AC810" s="100" t="n"/>
      <c r="AD810" s="100" t="n"/>
      <c r="AE810" s="100" t="n"/>
      <c r="AF810" s="100" t="n"/>
      <c r="AG810" s="100" t="n"/>
      <c r="AH810" s="100" t="n"/>
    </row>
    <row r="811" ht="15.75" customHeight="1" s="336">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c r="AA811" s="100" t="n"/>
      <c r="AB811" s="100" t="n"/>
      <c r="AC811" s="100" t="n"/>
      <c r="AD811" s="100" t="n"/>
      <c r="AE811" s="100" t="n"/>
      <c r="AF811" s="100" t="n"/>
      <c r="AG811" s="100" t="n"/>
      <c r="AH811" s="100" t="n"/>
    </row>
    <row r="812" ht="15.75" customHeight="1" s="336">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c r="AA812" s="100" t="n"/>
      <c r="AB812" s="100" t="n"/>
      <c r="AC812" s="100" t="n"/>
      <c r="AD812" s="100" t="n"/>
      <c r="AE812" s="100" t="n"/>
      <c r="AF812" s="100" t="n"/>
      <c r="AG812" s="100" t="n"/>
      <c r="AH812" s="100" t="n"/>
    </row>
    <row r="813" ht="15.75" customHeight="1" s="336">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c r="AA813" s="100" t="n"/>
      <c r="AB813" s="100" t="n"/>
      <c r="AC813" s="100" t="n"/>
      <c r="AD813" s="100" t="n"/>
      <c r="AE813" s="100" t="n"/>
      <c r="AF813" s="100" t="n"/>
      <c r="AG813" s="100" t="n"/>
      <c r="AH813" s="100" t="n"/>
    </row>
    <row r="814" ht="15.75" customHeight="1" s="336">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c r="AA814" s="100" t="n"/>
      <c r="AB814" s="100" t="n"/>
      <c r="AC814" s="100" t="n"/>
      <c r="AD814" s="100" t="n"/>
      <c r="AE814" s="100" t="n"/>
      <c r="AF814" s="100" t="n"/>
      <c r="AG814" s="100" t="n"/>
      <c r="AH814" s="100" t="n"/>
    </row>
    <row r="815" ht="15.75" customHeight="1" s="336">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c r="AA815" s="100" t="n"/>
      <c r="AB815" s="100" t="n"/>
      <c r="AC815" s="100" t="n"/>
      <c r="AD815" s="100" t="n"/>
      <c r="AE815" s="100" t="n"/>
      <c r="AF815" s="100" t="n"/>
      <c r="AG815" s="100" t="n"/>
      <c r="AH815" s="100" t="n"/>
    </row>
    <row r="816" ht="15.75" customHeight="1" s="336">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c r="AA816" s="100" t="n"/>
      <c r="AB816" s="100" t="n"/>
      <c r="AC816" s="100" t="n"/>
      <c r="AD816" s="100" t="n"/>
      <c r="AE816" s="100" t="n"/>
      <c r="AF816" s="100" t="n"/>
      <c r="AG816" s="100" t="n"/>
      <c r="AH816" s="100" t="n"/>
    </row>
    <row r="817" ht="15.75" customHeight="1" s="336">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c r="AA817" s="100" t="n"/>
      <c r="AB817" s="100" t="n"/>
      <c r="AC817" s="100" t="n"/>
      <c r="AD817" s="100" t="n"/>
      <c r="AE817" s="100" t="n"/>
      <c r="AF817" s="100" t="n"/>
      <c r="AG817" s="100" t="n"/>
      <c r="AH817" s="100" t="n"/>
    </row>
    <row r="818" ht="15.75" customHeight="1" s="336">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c r="AA818" s="100" t="n"/>
      <c r="AB818" s="100" t="n"/>
      <c r="AC818" s="100" t="n"/>
      <c r="AD818" s="100" t="n"/>
      <c r="AE818" s="100" t="n"/>
      <c r="AF818" s="100" t="n"/>
      <c r="AG818" s="100" t="n"/>
      <c r="AH818" s="100" t="n"/>
    </row>
    <row r="819" ht="15.75" customHeight="1" s="336">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c r="AA819" s="100" t="n"/>
      <c r="AB819" s="100" t="n"/>
      <c r="AC819" s="100" t="n"/>
      <c r="AD819" s="100" t="n"/>
      <c r="AE819" s="100" t="n"/>
      <c r="AF819" s="100" t="n"/>
      <c r="AG819" s="100" t="n"/>
      <c r="AH819" s="100" t="n"/>
    </row>
    <row r="820" ht="15.75" customHeight="1" s="336">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c r="AA820" s="100" t="n"/>
      <c r="AB820" s="100" t="n"/>
      <c r="AC820" s="100" t="n"/>
      <c r="AD820" s="100" t="n"/>
      <c r="AE820" s="100" t="n"/>
      <c r="AF820" s="100" t="n"/>
      <c r="AG820" s="100" t="n"/>
      <c r="AH820" s="100" t="n"/>
    </row>
    <row r="821" ht="15.75" customHeight="1" s="336">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c r="AA821" s="100" t="n"/>
      <c r="AB821" s="100" t="n"/>
      <c r="AC821" s="100" t="n"/>
      <c r="AD821" s="100" t="n"/>
      <c r="AE821" s="100" t="n"/>
      <c r="AF821" s="100" t="n"/>
      <c r="AG821" s="100" t="n"/>
      <c r="AH821" s="100" t="n"/>
    </row>
    <row r="822" ht="15.75" customHeight="1" s="336">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c r="AA822" s="100" t="n"/>
      <c r="AB822" s="100" t="n"/>
      <c r="AC822" s="100" t="n"/>
      <c r="AD822" s="100" t="n"/>
      <c r="AE822" s="100" t="n"/>
      <c r="AF822" s="100" t="n"/>
      <c r="AG822" s="100" t="n"/>
      <c r="AH822" s="100" t="n"/>
    </row>
    <row r="823" ht="15.75" customHeight="1" s="336">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c r="AA823" s="100" t="n"/>
      <c r="AB823" s="100" t="n"/>
      <c r="AC823" s="100" t="n"/>
      <c r="AD823" s="100" t="n"/>
      <c r="AE823" s="100" t="n"/>
      <c r="AF823" s="100" t="n"/>
      <c r="AG823" s="100" t="n"/>
      <c r="AH823" s="100" t="n"/>
    </row>
    <row r="824" ht="15.75" customHeight="1" s="336">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c r="AA824" s="100" t="n"/>
      <c r="AB824" s="100" t="n"/>
      <c r="AC824" s="100" t="n"/>
      <c r="AD824" s="100" t="n"/>
      <c r="AE824" s="100" t="n"/>
      <c r="AF824" s="100" t="n"/>
      <c r="AG824" s="100" t="n"/>
      <c r="AH824" s="100" t="n"/>
    </row>
    <row r="825" ht="15.75" customHeight="1" s="336">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c r="AA825" s="100" t="n"/>
      <c r="AB825" s="100" t="n"/>
      <c r="AC825" s="100" t="n"/>
      <c r="AD825" s="100" t="n"/>
      <c r="AE825" s="100" t="n"/>
      <c r="AF825" s="100" t="n"/>
      <c r="AG825" s="100" t="n"/>
      <c r="AH825" s="100" t="n"/>
    </row>
    <row r="826" ht="15.75" customHeight="1" s="336">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c r="AA826" s="100" t="n"/>
      <c r="AB826" s="100" t="n"/>
      <c r="AC826" s="100" t="n"/>
      <c r="AD826" s="100" t="n"/>
      <c r="AE826" s="100" t="n"/>
      <c r="AF826" s="100" t="n"/>
      <c r="AG826" s="100" t="n"/>
      <c r="AH826" s="100" t="n"/>
    </row>
    <row r="827" ht="15.75" customHeight="1" s="336">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c r="AA827" s="100" t="n"/>
      <c r="AB827" s="100" t="n"/>
      <c r="AC827" s="100" t="n"/>
      <c r="AD827" s="100" t="n"/>
      <c r="AE827" s="100" t="n"/>
      <c r="AF827" s="100" t="n"/>
      <c r="AG827" s="100" t="n"/>
      <c r="AH827" s="100" t="n"/>
    </row>
    <row r="828" ht="15.75" customHeight="1" s="336">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c r="AA828" s="100" t="n"/>
      <c r="AB828" s="100" t="n"/>
      <c r="AC828" s="100" t="n"/>
      <c r="AD828" s="100" t="n"/>
      <c r="AE828" s="100" t="n"/>
      <c r="AF828" s="100" t="n"/>
      <c r="AG828" s="100" t="n"/>
      <c r="AH828" s="100" t="n"/>
    </row>
    <row r="829" ht="15.75" customHeight="1" s="336">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c r="AA829" s="100" t="n"/>
      <c r="AB829" s="100" t="n"/>
      <c r="AC829" s="100" t="n"/>
      <c r="AD829" s="100" t="n"/>
      <c r="AE829" s="100" t="n"/>
      <c r="AF829" s="100" t="n"/>
      <c r="AG829" s="100" t="n"/>
      <c r="AH829" s="100" t="n"/>
    </row>
    <row r="830" ht="15.75" customHeight="1" s="336">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c r="AA830" s="100" t="n"/>
      <c r="AB830" s="100" t="n"/>
      <c r="AC830" s="100" t="n"/>
      <c r="AD830" s="100" t="n"/>
      <c r="AE830" s="100" t="n"/>
      <c r="AF830" s="100" t="n"/>
      <c r="AG830" s="100" t="n"/>
      <c r="AH830" s="100" t="n"/>
    </row>
    <row r="831" ht="15.75" customHeight="1" s="336">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c r="AA831" s="100" t="n"/>
      <c r="AB831" s="100" t="n"/>
      <c r="AC831" s="100" t="n"/>
      <c r="AD831" s="100" t="n"/>
      <c r="AE831" s="100" t="n"/>
      <c r="AF831" s="100" t="n"/>
      <c r="AG831" s="100" t="n"/>
      <c r="AH831" s="100" t="n"/>
    </row>
    <row r="832" ht="15.75" customHeight="1" s="336">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100" t="n"/>
      <c r="AG832" s="100" t="n"/>
      <c r="AH832" s="100" t="n"/>
    </row>
    <row r="833" ht="15.75" customHeight="1" s="336">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c r="AA833" s="100" t="n"/>
      <c r="AB833" s="100" t="n"/>
      <c r="AC833" s="100" t="n"/>
      <c r="AD833" s="100" t="n"/>
      <c r="AE833" s="100" t="n"/>
      <c r="AF833" s="100" t="n"/>
      <c r="AG833" s="100" t="n"/>
      <c r="AH833" s="100" t="n"/>
    </row>
    <row r="834" ht="15.75" customHeight="1" s="336">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c r="AA834" s="100" t="n"/>
      <c r="AB834" s="100" t="n"/>
      <c r="AC834" s="100" t="n"/>
      <c r="AD834" s="100" t="n"/>
      <c r="AE834" s="100" t="n"/>
      <c r="AF834" s="100" t="n"/>
      <c r="AG834" s="100" t="n"/>
      <c r="AH834" s="100" t="n"/>
    </row>
    <row r="835" ht="15.75" customHeight="1" s="336">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c r="AA835" s="100" t="n"/>
      <c r="AB835" s="100" t="n"/>
      <c r="AC835" s="100" t="n"/>
      <c r="AD835" s="100" t="n"/>
      <c r="AE835" s="100" t="n"/>
      <c r="AF835" s="100" t="n"/>
      <c r="AG835" s="100" t="n"/>
      <c r="AH835" s="100" t="n"/>
    </row>
    <row r="836" ht="15.75" customHeight="1" s="336">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c r="AA836" s="100" t="n"/>
      <c r="AB836" s="100" t="n"/>
      <c r="AC836" s="100" t="n"/>
      <c r="AD836" s="100" t="n"/>
      <c r="AE836" s="100" t="n"/>
      <c r="AF836" s="100" t="n"/>
      <c r="AG836" s="100" t="n"/>
      <c r="AH836" s="100" t="n"/>
    </row>
    <row r="837" ht="15.75" customHeight="1" s="336">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c r="AA837" s="100" t="n"/>
      <c r="AB837" s="100" t="n"/>
      <c r="AC837" s="100" t="n"/>
      <c r="AD837" s="100" t="n"/>
      <c r="AE837" s="100" t="n"/>
      <c r="AF837" s="100" t="n"/>
      <c r="AG837" s="100" t="n"/>
      <c r="AH837" s="100" t="n"/>
    </row>
    <row r="838" ht="15.75" customHeight="1" s="336">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c r="AA838" s="100" t="n"/>
      <c r="AB838" s="100" t="n"/>
      <c r="AC838" s="100" t="n"/>
      <c r="AD838" s="100" t="n"/>
      <c r="AE838" s="100" t="n"/>
      <c r="AF838" s="100" t="n"/>
      <c r="AG838" s="100" t="n"/>
      <c r="AH838" s="100" t="n"/>
    </row>
    <row r="839" ht="15.75" customHeight="1" s="336">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c r="AA839" s="100" t="n"/>
      <c r="AB839" s="100" t="n"/>
      <c r="AC839" s="100" t="n"/>
      <c r="AD839" s="100" t="n"/>
      <c r="AE839" s="100" t="n"/>
      <c r="AF839" s="100" t="n"/>
      <c r="AG839" s="100" t="n"/>
      <c r="AH839" s="100" t="n"/>
    </row>
    <row r="840" ht="15.75" customHeight="1" s="336">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c r="AA840" s="100" t="n"/>
      <c r="AB840" s="100" t="n"/>
      <c r="AC840" s="100" t="n"/>
      <c r="AD840" s="100" t="n"/>
      <c r="AE840" s="100" t="n"/>
      <c r="AF840" s="100" t="n"/>
      <c r="AG840" s="100" t="n"/>
      <c r="AH840" s="100" t="n"/>
    </row>
    <row r="841" ht="15.75" customHeight="1" s="336">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c r="AA841" s="100" t="n"/>
      <c r="AB841" s="100" t="n"/>
      <c r="AC841" s="100" t="n"/>
      <c r="AD841" s="100" t="n"/>
      <c r="AE841" s="100" t="n"/>
      <c r="AF841" s="100" t="n"/>
      <c r="AG841" s="100" t="n"/>
      <c r="AH841" s="100" t="n"/>
    </row>
    <row r="842" ht="15.75" customHeight="1" s="336">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c r="AA842" s="100" t="n"/>
      <c r="AB842" s="100" t="n"/>
      <c r="AC842" s="100" t="n"/>
      <c r="AD842" s="100" t="n"/>
      <c r="AE842" s="100" t="n"/>
      <c r="AF842" s="100" t="n"/>
      <c r="AG842" s="100" t="n"/>
      <c r="AH842" s="100" t="n"/>
    </row>
    <row r="843" ht="15.75" customHeight="1" s="336">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c r="AA843" s="100" t="n"/>
      <c r="AB843" s="100" t="n"/>
      <c r="AC843" s="100" t="n"/>
      <c r="AD843" s="100" t="n"/>
      <c r="AE843" s="100" t="n"/>
      <c r="AF843" s="100" t="n"/>
      <c r="AG843" s="100" t="n"/>
      <c r="AH843" s="100" t="n"/>
    </row>
    <row r="844" ht="15.75" customHeight="1" s="336">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c r="AA844" s="100" t="n"/>
      <c r="AB844" s="100" t="n"/>
      <c r="AC844" s="100" t="n"/>
      <c r="AD844" s="100" t="n"/>
      <c r="AE844" s="100" t="n"/>
      <c r="AF844" s="100" t="n"/>
      <c r="AG844" s="100" t="n"/>
      <c r="AH844" s="100" t="n"/>
    </row>
    <row r="845" ht="15.75" customHeight="1" s="336">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c r="AA845" s="100" t="n"/>
      <c r="AB845" s="100" t="n"/>
      <c r="AC845" s="100" t="n"/>
      <c r="AD845" s="100" t="n"/>
      <c r="AE845" s="100" t="n"/>
      <c r="AF845" s="100" t="n"/>
      <c r="AG845" s="100" t="n"/>
      <c r="AH845" s="100" t="n"/>
    </row>
    <row r="846" ht="15.75" customHeight="1" s="336">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c r="AA846" s="100" t="n"/>
      <c r="AB846" s="100" t="n"/>
      <c r="AC846" s="100" t="n"/>
      <c r="AD846" s="100" t="n"/>
      <c r="AE846" s="100" t="n"/>
      <c r="AF846" s="100" t="n"/>
      <c r="AG846" s="100" t="n"/>
      <c r="AH846" s="100" t="n"/>
    </row>
    <row r="847" ht="15.75" customHeight="1" s="336">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c r="AA847" s="100" t="n"/>
      <c r="AB847" s="100" t="n"/>
      <c r="AC847" s="100" t="n"/>
      <c r="AD847" s="100" t="n"/>
      <c r="AE847" s="100" t="n"/>
      <c r="AF847" s="100" t="n"/>
      <c r="AG847" s="100" t="n"/>
      <c r="AH847" s="100" t="n"/>
    </row>
    <row r="848" ht="15.75" customHeight="1" s="336">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c r="AA848" s="100" t="n"/>
      <c r="AB848" s="100" t="n"/>
      <c r="AC848" s="100" t="n"/>
      <c r="AD848" s="100" t="n"/>
      <c r="AE848" s="100" t="n"/>
      <c r="AF848" s="100" t="n"/>
      <c r="AG848" s="100" t="n"/>
      <c r="AH848" s="100" t="n"/>
    </row>
    <row r="849" ht="15.75" customHeight="1" s="336">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c r="AA849" s="100" t="n"/>
      <c r="AB849" s="100" t="n"/>
      <c r="AC849" s="100" t="n"/>
      <c r="AD849" s="100" t="n"/>
      <c r="AE849" s="100" t="n"/>
      <c r="AF849" s="100" t="n"/>
      <c r="AG849" s="100" t="n"/>
      <c r="AH849" s="100" t="n"/>
    </row>
    <row r="850" ht="15.75" customHeight="1" s="336">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c r="AA850" s="100" t="n"/>
      <c r="AB850" s="100" t="n"/>
      <c r="AC850" s="100" t="n"/>
      <c r="AD850" s="100" t="n"/>
      <c r="AE850" s="100" t="n"/>
      <c r="AF850" s="100" t="n"/>
      <c r="AG850" s="100" t="n"/>
      <c r="AH850" s="100" t="n"/>
    </row>
    <row r="851" ht="15.75" customHeight="1" s="336">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c r="AA851" s="100" t="n"/>
      <c r="AB851" s="100" t="n"/>
      <c r="AC851" s="100" t="n"/>
      <c r="AD851" s="100" t="n"/>
      <c r="AE851" s="100" t="n"/>
      <c r="AF851" s="100" t="n"/>
      <c r="AG851" s="100" t="n"/>
      <c r="AH851" s="100" t="n"/>
    </row>
    <row r="852" ht="15.75" customHeight="1" s="336">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c r="AA852" s="100" t="n"/>
      <c r="AB852" s="100" t="n"/>
      <c r="AC852" s="100" t="n"/>
      <c r="AD852" s="100" t="n"/>
      <c r="AE852" s="100" t="n"/>
      <c r="AF852" s="100" t="n"/>
      <c r="AG852" s="100" t="n"/>
      <c r="AH852" s="100" t="n"/>
    </row>
    <row r="853" ht="15.75" customHeight="1" s="336">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c r="AA853" s="100" t="n"/>
      <c r="AB853" s="100" t="n"/>
      <c r="AC853" s="100" t="n"/>
      <c r="AD853" s="100" t="n"/>
      <c r="AE853" s="100" t="n"/>
      <c r="AF853" s="100" t="n"/>
      <c r="AG853" s="100" t="n"/>
      <c r="AH853" s="100" t="n"/>
    </row>
    <row r="854" ht="15.75" customHeight="1" s="336">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c r="AA854" s="100" t="n"/>
      <c r="AB854" s="100" t="n"/>
      <c r="AC854" s="100" t="n"/>
      <c r="AD854" s="100" t="n"/>
      <c r="AE854" s="100" t="n"/>
      <c r="AF854" s="100" t="n"/>
      <c r="AG854" s="100" t="n"/>
      <c r="AH854" s="100" t="n"/>
    </row>
    <row r="855" ht="15.75" customHeight="1" s="336">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c r="AA855" s="100" t="n"/>
      <c r="AB855" s="100" t="n"/>
      <c r="AC855" s="100" t="n"/>
      <c r="AD855" s="100" t="n"/>
      <c r="AE855" s="100" t="n"/>
      <c r="AF855" s="100" t="n"/>
      <c r="AG855" s="100" t="n"/>
      <c r="AH855" s="100" t="n"/>
    </row>
    <row r="856" ht="15.75" customHeight="1" s="336">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c r="AA856" s="100" t="n"/>
      <c r="AB856" s="100" t="n"/>
      <c r="AC856" s="100" t="n"/>
      <c r="AD856" s="100" t="n"/>
      <c r="AE856" s="100" t="n"/>
      <c r="AF856" s="100" t="n"/>
      <c r="AG856" s="100" t="n"/>
      <c r="AH856" s="100" t="n"/>
    </row>
    <row r="857" ht="15.75" customHeight="1" s="336">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c r="AA857" s="100" t="n"/>
      <c r="AB857" s="100" t="n"/>
      <c r="AC857" s="100" t="n"/>
      <c r="AD857" s="100" t="n"/>
      <c r="AE857" s="100" t="n"/>
      <c r="AF857" s="100" t="n"/>
      <c r="AG857" s="100" t="n"/>
      <c r="AH857" s="100" t="n"/>
    </row>
    <row r="858" ht="15.75" customHeight="1" s="336">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c r="AA858" s="100" t="n"/>
      <c r="AB858" s="100" t="n"/>
      <c r="AC858" s="100" t="n"/>
      <c r="AD858" s="100" t="n"/>
      <c r="AE858" s="100" t="n"/>
      <c r="AF858" s="100" t="n"/>
      <c r="AG858" s="100" t="n"/>
      <c r="AH858" s="100" t="n"/>
    </row>
    <row r="859" ht="15.75" customHeight="1" s="336">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100" t="n"/>
      <c r="AG859" s="100" t="n"/>
      <c r="AH859" s="100" t="n"/>
    </row>
    <row r="860" ht="15.75" customHeight="1" s="336">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c r="AA860" s="100" t="n"/>
      <c r="AB860" s="100" t="n"/>
      <c r="AC860" s="100" t="n"/>
      <c r="AD860" s="100" t="n"/>
      <c r="AE860" s="100" t="n"/>
      <c r="AF860" s="100" t="n"/>
      <c r="AG860" s="100" t="n"/>
      <c r="AH860" s="100" t="n"/>
    </row>
    <row r="861" ht="15.75" customHeight="1" s="336">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c r="AA861" s="100" t="n"/>
      <c r="AB861" s="100" t="n"/>
      <c r="AC861" s="100" t="n"/>
      <c r="AD861" s="100" t="n"/>
      <c r="AE861" s="100" t="n"/>
      <c r="AF861" s="100" t="n"/>
      <c r="AG861" s="100" t="n"/>
      <c r="AH861" s="100" t="n"/>
    </row>
    <row r="862" ht="15.75" customHeight="1" s="336">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c r="AA862" s="100" t="n"/>
      <c r="AB862" s="100" t="n"/>
      <c r="AC862" s="100" t="n"/>
      <c r="AD862" s="100" t="n"/>
      <c r="AE862" s="100" t="n"/>
      <c r="AF862" s="100" t="n"/>
      <c r="AG862" s="100" t="n"/>
      <c r="AH862" s="100" t="n"/>
    </row>
    <row r="863" ht="15.75" customHeight="1" s="336">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c r="AA863" s="100" t="n"/>
      <c r="AB863" s="100" t="n"/>
      <c r="AC863" s="100" t="n"/>
      <c r="AD863" s="100" t="n"/>
      <c r="AE863" s="100" t="n"/>
      <c r="AF863" s="100" t="n"/>
      <c r="AG863" s="100" t="n"/>
      <c r="AH863" s="100" t="n"/>
    </row>
    <row r="864" ht="15.75" customHeight="1" s="336">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c r="AA864" s="100" t="n"/>
      <c r="AB864" s="100" t="n"/>
      <c r="AC864" s="100" t="n"/>
      <c r="AD864" s="100" t="n"/>
      <c r="AE864" s="100" t="n"/>
      <c r="AF864" s="100" t="n"/>
      <c r="AG864" s="100" t="n"/>
      <c r="AH864" s="100" t="n"/>
    </row>
    <row r="865" ht="15.75" customHeight="1" s="336">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c r="AA865" s="100" t="n"/>
      <c r="AB865" s="100" t="n"/>
      <c r="AC865" s="100" t="n"/>
      <c r="AD865" s="100" t="n"/>
      <c r="AE865" s="100" t="n"/>
      <c r="AF865" s="100" t="n"/>
      <c r="AG865" s="100" t="n"/>
      <c r="AH865" s="100" t="n"/>
    </row>
    <row r="866" ht="15.75" customHeight="1" s="336">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c r="AA866" s="100" t="n"/>
      <c r="AB866" s="100" t="n"/>
      <c r="AC866" s="100" t="n"/>
      <c r="AD866" s="100" t="n"/>
      <c r="AE866" s="100" t="n"/>
      <c r="AF866" s="100" t="n"/>
      <c r="AG866" s="100" t="n"/>
      <c r="AH866" s="100" t="n"/>
    </row>
    <row r="867" ht="15.75" customHeight="1" s="336">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c r="AA867" s="100" t="n"/>
      <c r="AB867" s="100" t="n"/>
      <c r="AC867" s="100" t="n"/>
      <c r="AD867" s="100" t="n"/>
      <c r="AE867" s="100" t="n"/>
      <c r="AF867" s="100" t="n"/>
      <c r="AG867" s="100" t="n"/>
      <c r="AH867" s="100" t="n"/>
    </row>
    <row r="868" ht="15.75" customHeight="1" s="336">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c r="AA868" s="100" t="n"/>
      <c r="AB868" s="100" t="n"/>
      <c r="AC868" s="100" t="n"/>
      <c r="AD868" s="100" t="n"/>
      <c r="AE868" s="100" t="n"/>
      <c r="AF868" s="100" t="n"/>
      <c r="AG868" s="100" t="n"/>
      <c r="AH868" s="100" t="n"/>
    </row>
    <row r="869" ht="15.75" customHeight="1" s="336">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c r="AA869" s="100" t="n"/>
      <c r="AB869" s="100" t="n"/>
      <c r="AC869" s="100" t="n"/>
      <c r="AD869" s="100" t="n"/>
      <c r="AE869" s="100" t="n"/>
      <c r="AF869" s="100" t="n"/>
      <c r="AG869" s="100" t="n"/>
      <c r="AH869" s="100" t="n"/>
    </row>
    <row r="870" ht="15.75" customHeight="1" s="336">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c r="AA870" s="100" t="n"/>
      <c r="AB870" s="100" t="n"/>
      <c r="AC870" s="100" t="n"/>
      <c r="AD870" s="100" t="n"/>
      <c r="AE870" s="100" t="n"/>
      <c r="AF870" s="100" t="n"/>
      <c r="AG870" s="100" t="n"/>
      <c r="AH870" s="100" t="n"/>
    </row>
    <row r="871" ht="15.75" customHeight="1" s="336">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c r="AA871" s="100" t="n"/>
      <c r="AB871" s="100" t="n"/>
      <c r="AC871" s="100" t="n"/>
      <c r="AD871" s="100" t="n"/>
      <c r="AE871" s="100" t="n"/>
      <c r="AF871" s="100" t="n"/>
      <c r="AG871" s="100" t="n"/>
      <c r="AH871" s="100" t="n"/>
    </row>
    <row r="872" ht="15.75" customHeight="1" s="336">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c r="AA872" s="100" t="n"/>
      <c r="AB872" s="100" t="n"/>
      <c r="AC872" s="100" t="n"/>
      <c r="AD872" s="100" t="n"/>
      <c r="AE872" s="100" t="n"/>
      <c r="AF872" s="100" t="n"/>
      <c r="AG872" s="100" t="n"/>
      <c r="AH872" s="100" t="n"/>
    </row>
    <row r="873" ht="15.75" customHeight="1" s="336">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c r="AA873" s="100" t="n"/>
      <c r="AB873" s="100" t="n"/>
      <c r="AC873" s="100" t="n"/>
      <c r="AD873" s="100" t="n"/>
      <c r="AE873" s="100" t="n"/>
      <c r="AF873" s="100" t="n"/>
      <c r="AG873" s="100" t="n"/>
      <c r="AH873" s="100" t="n"/>
    </row>
    <row r="874" ht="15.75" customHeight="1" s="336">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c r="AA874" s="100" t="n"/>
      <c r="AB874" s="100" t="n"/>
      <c r="AC874" s="100" t="n"/>
      <c r="AD874" s="100" t="n"/>
      <c r="AE874" s="100" t="n"/>
      <c r="AF874" s="100" t="n"/>
      <c r="AG874" s="100" t="n"/>
      <c r="AH874" s="100" t="n"/>
    </row>
    <row r="875" ht="15.75" customHeight="1" s="336">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c r="AA875" s="100" t="n"/>
      <c r="AB875" s="100" t="n"/>
      <c r="AC875" s="100" t="n"/>
      <c r="AD875" s="100" t="n"/>
      <c r="AE875" s="100" t="n"/>
      <c r="AF875" s="100" t="n"/>
      <c r="AG875" s="100" t="n"/>
      <c r="AH875" s="100" t="n"/>
    </row>
    <row r="876" ht="15.75" customHeight="1" s="336">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c r="AA876" s="100" t="n"/>
      <c r="AB876" s="100" t="n"/>
      <c r="AC876" s="100" t="n"/>
      <c r="AD876" s="100" t="n"/>
      <c r="AE876" s="100" t="n"/>
      <c r="AF876" s="100" t="n"/>
      <c r="AG876" s="100" t="n"/>
      <c r="AH876" s="100" t="n"/>
    </row>
    <row r="877" ht="15.75" customHeight="1" s="336">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c r="AA877" s="100" t="n"/>
      <c r="AB877" s="100" t="n"/>
      <c r="AC877" s="100" t="n"/>
      <c r="AD877" s="100" t="n"/>
      <c r="AE877" s="100" t="n"/>
      <c r="AF877" s="100" t="n"/>
      <c r="AG877" s="100" t="n"/>
      <c r="AH877" s="100" t="n"/>
    </row>
    <row r="878" ht="15.75" customHeight="1" s="336">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c r="AA878" s="100" t="n"/>
      <c r="AB878" s="100" t="n"/>
      <c r="AC878" s="100" t="n"/>
      <c r="AD878" s="100" t="n"/>
      <c r="AE878" s="100" t="n"/>
      <c r="AF878" s="100" t="n"/>
      <c r="AG878" s="100" t="n"/>
      <c r="AH878" s="100" t="n"/>
    </row>
    <row r="879" ht="15.75" customHeight="1" s="336">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c r="AA879" s="100" t="n"/>
      <c r="AB879" s="100" t="n"/>
      <c r="AC879" s="100" t="n"/>
      <c r="AD879" s="100" t="n"/>
      <c r="AE879" s="100" t="n"/>
      <c r="AF879" s="100" t="n"/>
      <c r="AG879" s="100" t="n"/>
      <c r="AH879" s="100" t="n"/>
    </row>
    <row r="880" ht="15.75" customHeight="1" s="336">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c r="AA880" s="100" t="n"/>
      <c r="AB880" s="100" t="n"/>
      <c r="AC880" s="100" t="n"/>
      <c r="AD880" s="100" t="n"/>
      <c r="AE880" s="100" t="n"/>
      <c r="AF880" s="100" t="n"/>
      <c r="AG880" s="100" t="n"/>
      <c r="AH880" s="100" t="n"/>
    </row>
    <row r="881" ht="15.75" customHeight="1" s="336">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c r="AA881" s="100" t="n"/>
      <c r="AB881" s="100" t="n"/>
      <c r="AC881" s="100" t="n"/>
      <c r="AD881" s="100" t="n"/>
      <c r="AE881" s="100" t="n"/>
      <c r="AF881" s="100" t="n"/>
      <c r="AG881" s="100" t="n"/>
      <c r="AH881" s="100" t="n"/>
    </row>
    <row r="882" ht="15.75" customHeight="1" s="336">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c r="AA882" s="100" t="n"/>
      <c r="AB882" s="100" t="n"/>
      <c r="AC882" s="100" t="n"/>
      <c r="AD882" s="100" t="n"/>
      <c r="AE882" s="100" t="n"/>
      <c r="AF882" s="100" t="n"/>
      <c r="AG882" s="100" t="n"/>
      <c r="AH882" s="100" t="n"/>
    </row>
    <row r="883" ht="15.75" customHeight="1" s="336">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c r="AA883" s="100" t="n"/>
      <c r="AB883" s="100" t="n"/>
      <c r="AC883" s="100" t="n"/>
      <c r="AD883" s="100" t="n"/>
      <c r="AE883" s="100" t="n"/>
      <c r="AF883" s="100" t="n"/>
      <c r="AG883" s="100" t="n"/>
      <c r="AH883" s="100" t="n"/>
    </row>
    <row r="884" ht="15.75" customHeight="1" s="336">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c r="AA884" s="100" t="n"/>
      <c r="AB884" s="100" t="n"/>
      <c r="AC884" s="100" t="n"/>
      <c r="AD884" s="100" t="n"/>
      <c r="AE884" s="100" t="n"/>
      <c r="AF884" s="100" t="n"/>
      <c r="AG884" s="100" t="n"/>
      <c r="AH884" s="100" t="n"/>
    </row>
    <row r="885" ht="15.75" customHeight="1" s="336">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c r="AA885" s="100" t="n"/>
      <c r="AB885" s="100" t="n"/>
      <c r="AC885" s="100" t="n"/>
      <c r="AD885" s="100" t="n"/>
      <c r="AE885" s="100" t="n"/>
      <c r="AF885" s="100" t="n"/>
      <c r="AG885" s="100" t="n"/>
      <c r="AH885" s="100" t="n"/>
    </row>
    <row r="886" ht="15.75" customHeight="1" s="336">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100" t="n"/>
      <c r="AG886" s="100" t="n"/>
      <c r="AH886" s="100" t="n"/>
    </row>
    <row r="887" ht="15.75" customHeight="1" s="336">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c r="AA887" s="100" t="n"/>
      <c r="AB887" s="100" t="n"/>
      <c r="AC887" s="100" t="n"/>
      <c r="AD887" s="100" t="n"/>
      <c r="AE887" s="100" t="n"/>
      <c r="AF887" s="100" t="n"/>
      <c r="AG887" s="100" t="n"/>
      <c r="AH887" s="100" t="n"/>
    </row>
    <row r="888" ht="15.75" customHeight="1" s="336">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c r="AA888" s="100" t="n"/>
      <c r="AB888" s="100" t="n"/>
      <c r="AC888" s="100" t="n"/>
      <c r="AD888" s="100" t="n"/>
      <c r="AE888" s="100" t="n"/>
      <c r="AF888" s="100" t="n"/>
      <c r="AG888" s="100" t="n"/>
      <c r="AH888" s="100" t="n"/>
    </row>
    <row r="889" ht="15.75" customHeight="1" s="336">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c r="AA889" s="100" t="n"/>
      <c r="AB889" s="100" t="n"/>
      <c r="AC889" s="100" t="n"/>
      <c r="AD889" s="100" t="n"/>
      <c r="AE889" s="100" t="n"/>
      <c r="AF889" s="100" t="n"/>
      <c r="AG889" s="100" t="n"/>
      <c r="AH889" s="100" t="n"/>
    </row>
    <row r="890" ht="15.75" customHeight="1" s="336">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c r="AA890" s="100" t="n"/>
      <c r="AB890" s="100" t="n"/>
      <c r="AC890" s="100" t="n"/>
      <c r="AD890" s="100" t="n"/>
      <c r="AE890" s="100" t="n"/>
      <c r="AF890" s="100" t="n"/>
      <c r="AG890" s="100" t="n"/>
      <c r="AH890" s="100" t="n"/>
    </row>
    <row r="891" ht="15.75" customHeight="1" s="336">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c r="AA891" s="100" t="n"/>
      <c r="AB891" s="100" t="n"/>
      <c r="AC891" s="100" t="n"/>
      <c r="AD891" s="100" t="n"/>
      <c r="AE891" s="100" t="n"/>
      <c r="AF891" s="100" t="n"/>
      <c r="AG891" s="100" t="n"/>
      <c r="AH891" s="100" t="n"/>
    </row>
    <row r="892" ht="15.75" customHeight="1" s="336">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c r="AA892" s="100" t="n"/>
      <c r="AB892" s="100" t="n"/>
      <c r="AC892" s="100" t="n"/>
      <c r="AD892" s="100" t="n"/>
      <c r="AE892" s="100" t="n"/>
      <c r="AF892" s="100" t="n"/>
      <c r="AG892" s="100" t="n"/>
      <c r="AH892" s="100" t="n"/>
    </row>
    <row r="893" ht="15.75" customHeight="1" s="336">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c r="AA893" s="100" t="n"/>
      <c r="AB893" s="100" t="n"/>
      <c r="AC893" s="100" t="n"/>
      <c r="AD893" s="100" t="n"/>
      <c r="AE893" s="100" t="n"/>
      <c r="AF893" s="100" t="n"/>
      <c r="AG893" s="100" t="n"/>
      <c r="AH893" s="100" t="n"/>
    </row>
    <row r="894" ht="15.75" customHeight="1" s="336">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c r="AA894" s="100" t="n"/>
      <c r="AB894" s="100" t="n"/>
      <c r="AC894" s="100" t="n"/>
      <c r="AD894" s="100" t="n"/>
      <c r="AE894" s="100" t="n"/>
      <c r="AF894" s="100" t="n"/>
      <c r="AG894" s="100" t="n"/>
      <c r="AH894" s="100" t="n"/>
    </row>
    <row r="895" ht="15.75" customHeight="1" s="336">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c r="AA895" s="100" t="n"/>
      <c r="AB895" s="100" t="n"/>
      <c r="AC895" s="100" t="n"/>
      <c r="AD895" s="100" t="n"/>
      <c r="AE895" s="100" t="n"/>
      <c r="AF895" s="100" t="n"/>
      <c r="AG895" s="100" t="n"/>
      <c r="AH895" s="100" t="n"/>
    </row>
    <row r="896" ht="15.75" customHeight="1" s="336">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c r="AA896" s="100" t="n"/>
      <c r="AB896" s="100" t="n"/>
      <c r="AC896" s="100" t="n"/>
      <c r="AD896" s="100" t="n"/>
      <c r="AE896" s="100" t="n"/>
      <c r="AF896" s="100" t="n"/>
      <c r="AG896" s="100" t="n"/>
      <c r="AH896" s="100" t="n"/>
    </row>
    <row r="897" ht="15.75" customHeight="1" s="336">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c r="AA897" s="100" t="n"/>
      <c r="AB897" s="100" t="n"/>
      <c r="AC897" s="100" t="n"/>
      <c r="AD897" s="100" t="n"/>
      <c r="AE897" s="100" t="n"/>
      <c r="AF897" s="100" t="n"/>
      <c r="AG897" s="100" t="n"/>
      <c r="AH897" s="100" t="n"/>
    </row>
    <row r="898" ht="15.75" customHeight="1" s="336">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c r="AA898" s="100" t="n"/>
      <c r="AB898" s="100" t="n"/>
      <c r="AC898" s="100" t="n"/>
      <c r="AD898" s="100" t="n"/>
      <c r="AE898" s="100" t="n"/>
      <c r="AF898" s="100" t="n"/>
      <c r="AG898" s="100" t="n"/>
      <c r="AH898" s="100" t="n"/>
    </row>
    <row r="899" ht="15.75" customHeight="1" s="336">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c r="AA899" s="100" t="n"/>
      <c r="AB899" s="100" t="n"/>
      <c r="AC899" s="100" t="n"/>
      <c r="AD899" s="100" t="n"/>
      <c r="AE899" s="100" t="n"/>
      <c r="AF899" s="100" t="n"/>
      <c r="AG899" s="100" t="n"/>
      <c r="AH899" s="100" t="n"/>
    </row>
    <row r="900" ht="15.75" customHeight="1" s="336">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c r="AA900" s="100" t="n"/>
      <c r="AB900" s="100" t="n"/>
      <c r="AC900" s="100" t="n"/>
      <c r="AD900" s="100" t="n"/>
      <c r="AE900" s="100" t="n"/>
      <c r="AF900" s="100" t="n"/>
      <c r="AG900" s="100" t="n"/>
      <c r="AH900" s="100" t="n"/>
    </row>
    <row r="901" ht="15.75" customHeight="1" s="336">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c r="AA901" s="100" t="n"/>
      <c r="AB901" s="100" t="n"/>
      <c r="AC901" s="100" t="n"/>
      <c r="AD901" s="100" t="n"/>
      <c r="AE901" s="100" t="n"/>
      <c r="AF901" s="100" t="n"/>
      <c r="AG901" s="100" t="n"/>
      <c r="AH901" s="100" t="n"/>
    </row>
    <row r="902" ht="15.75" customHeight="1" s="336">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c r="AA902" s="100" t="n"/>
      <c r="AB902" s="100" t="n"/>
      <c r="AC902" s="100" t="n"/>
      <c r="AD902" s="100" t="n"/>
      <c r="AE902" s="100" t="n"/>
      <c r="AF902" s="100" t="n"/>
      <c r="AG902" s="100" t="n"/>
      <c r="AH902" s="100" t="n"/>
    </row>
    <row r="903" ht="15.75" customHeight="1" s="336">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c r="AA903" s="100" t="n"/>
      <c r="AB903" s="100" t="n"/>
      <c r="AC903" s="100" t="n"/>
      <c r="AD903" s="100" t="n"/>
      <c r="AE903" s="100" t="n"/>
      <c r="AF903" s="100" t="n"/>
      <c r="AG903" s="100" t="n"/>
      <c r="AH903" s="100" t="n"/>
    </row>
    <row r="904" ht="15.75" customHeight="1" s="336">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c r="AA904" s="100" t="n"/>
      <c r="AB904" s="100" t="n"/>
      <c r="AC904" s="100" t="n"/>
      <c r="AD904" s="100" t="n"/>
      <c r="AE904" s="100" t="n"/>
      <c r="AF904" s="100" t="n"/>
      <c r="AG904" s="100" t="n"/>
      <c r="AH904" s="100" t="n"/>
    </row>
    <row r="905" ht="15.75" customHeight="1" s="336">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c r="AA905" s="100" t="n"/>
      <c r="AB905" s="100" t="n"/>
      <c r="AC905" s="100" t="n"/>
      <c r="AD905" s="100" t="n"/>
      <c r="AE905" s="100" t="n"/>
      <c r="AF905" s="100" t="n"/>
      <c r="AG905" s="100" t="n"/>
      <c r="AH905" s="100" t="n"/>
    </row>
    <row r="906" ht="15.75" customHeight="1" s="336">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c r="AA906" s="100" t="n"/>
      <c r="AB906" s="100" t="n"/>
      <c r="AC906" s="100" t="n"/>
      <c r="AD906" s="100" t="n"/>
      <c r="AE906" s="100" t="n"/>
      <c r="AF906" s="100" t="n"/>
      <c r="AG906" s="100" t="n"/>
      <c r="AH906" s="100" t="n"/>
    </row>
    <row r="907" ht="15.75" customHeight="1" s="336">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c r="AA907" s="100" t="n"/>
      <c r="AB907" s="100" t="n"/>
      <c r="AC907" s="100" t="n"/>
      <c r="AD907" s="100" t="n"/>
      <c r="AE907" s="100" t="n"/>
      <c r="AF907" s="100" t="n"/>
      <c r="AG907" s="100" t="n"/>
      <c r="AH907" s="100" t="n"/>
    </row>
    <row r="908" ht="15.75" customHeight="1" s="336">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c r="AA908" s="100" t="n"/>
      <c r="AB908" s="100" t="n"/>
      <c r="AC908" s="100" t="n"/>
      <c r="AD908" s="100" t="n"/>
      <c r="AE908" s="100" t="n"/>
      <c r="AF908" s="100" t="n"/>
      <c r="AG908" s="100" t="n"/>
      <c r="AH908" s="100" t="n"/>
    </row>
    <row r="909" ht="15.75" customHeight="1" s="336">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c r="AA909" s="100" t="n"/>
      <c r="AB909" s="100" t="n"/>
      <c r="AC909" s="100" t="n"/>
      <c r="AD909" s="100" t="n"/>
      <c r="AE909" s="100" t="n"/>
      <c r="AF909" s="100" t="n"/>
      <c r="AG909" s="100" t="n"/>
      <c r="AH909" s="100" t="n"/>
    </row>
    <row r="910" ht="15.75" customHeight="1" s="336">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c r="AA910" s="100" t="n"/>
      <c r="AB910" s="100" t="n"/>
      <c r="AC910" s="100" t="n"/>
      <c r="AD910" s="100" t="n"/>
      <c r="AE910" s="100" t="n"/>
      <c r="AF910" s="100" t="n"/>
      <c r="AG910" s="100" t="n"/>
      <c r="AH910" s="100" t="n"/>
    </row>
    <row r="911" ht="15.75" customHeight="1" s="336">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c r="AA911" s="100" t="n"/>
      <c r="AB911" s="100" t="n"/>
      <c r="AC911" s="100" t="n"/>
      <c r="AD911" s="100" t="n"/>
      <c r="AE911" s="100" t="n"/>
      <c r="AF911" s="100" t="n"/>
      <c r="AG911" s="100" t="n"/>
      <c r="AH911" s="100" t="n"/>
    </row>
    <row r="912" ht="15.75" customHeight="1" s="336">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c r="AA912" s="100" t="n"/>
      <c r="AB912" s="100" t="n"/>
      <c r="AC912" s="100" t="n"/>
      <c r="AD912" s="100" t="n"/>
      <c r="AE912" s="100" t="n"/>
      <c r="AF912" s="100" t="n"/>
      <c r="AG912" s="100" t="n"/>
      <c r="AH912" s="100" t="n"/>
    </row>
    <row r="913" ht="15.75" customHeight="1" s="336">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100" t="n"/>
      <c r="AG913" s="100" t="n"/>
      <c r="AH913" s="100" t="n"/>
    </row>
    <row r="914" ht="15.75" customHeight="1" s="336">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c r="AA914" s="100" t="n"/>
      <c r="AB914" s="100" t="n"/>
      <c r="AC914" s="100" t="n"/>
      <c r="AD914" s="100" t="n"/>
      <c r="AE914" s="100" t="n"/>
      <c r="AF914" s="100" t="n"/>
      <c r="AG914" s="100" t="n"/>
      <c r="AH914" s="100" t="n"/>
    </row>
    <row r="915" ht="15.75" customHeight="1" s="336">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c r="AA915" s="100" t="n"/>
      <c r="AB915" s="100" t="n"/>
      <c r="AC915" s="100" t="n"/>
      <c r="AD915" s="100" t="n"/>
      <c r="AE915" s="100" t="n"/>
      <c r="AF915" s="100" t="n"/>
      <c r="AG915" s="100" t="n"/>
      <c r="AH915" s="100" t="n"/>
    </row>
    <row r="916" ht="15.75" customHeight="1" s="336">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c r="AA916" s="100" t="n"/>
      <c r="AB916" s="100" t="n"/>
      <c r="AC916" s="100" t="n"/>
      <c r="AD916" s="100" t="n"/>
      <c r="AE916" s="100" t="n"/>
      <c r="AF916" s="100" t="n"/>
      <c r="AG916" s="100" t="n"/>
      <c r="AH916" s="100" t="n"/>
    </row>
    <row r="917" ht="15.75" customHeight="1" s="336">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c r="AA917" s="100" t="n"/>
      <c r="AB917" s="100" t="n"/>
      <c r="AC917" s="100" t="n"/>
      <c r="AD917" s="100" t="n"/>
      <c r="AE917" s="100" t="n"/>
      <c r="AF917" s="100" t="n"/>
      <c r="AG917" s="100" t="n"/>
      <c r="AH917" s="100" t="n"/>
    </row>
    <row r="918" ht="15.75" customHeight="1" s="336">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c r="AA918" s="100" t="n"/>
      <c r="AB918" s="100" t="n"/>
      <c r="AC918" s="100" t="n"/>
      <c r="AD918" s="100" t="n"/>
      <c r="AE918" s="100" t="n"/>
      <c r="AF918" s="100" t="n"/>
      <c r="AG918" s="100" t="n"/>
      <c r="AH918" s="100" t="n"/>
    </row>
    <row r="919" ht="15.75" customHeight="1" s="336">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c r="AA919" s="100" t="n"/>
      <c r="AB919" s="100" t="n"/>
      <c r="AC919" s="100" t="n"/>
      <c r="AD919" s="100" t="n"/>
      <c r="AE919" s="100" t="n"/>
      <c r="AF919" s="100" t="n"/>
      <c r="AG919" s="100" t="n"/>
      <c r="AH919" s="100" t="n"/>
    </row>
    <row r="920" ht="15.75" customHeight="1" s="336">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c r="AA920" s="100" t="n"/>
      <c r="AB920" s="100" t="n"/>
      <c r="AC920" s="100" t="n"/>
      <c r="AD920" s="100" t="n"/>
      <c r="AE920" s="100" t="n"/>
      <c r="AF920" s="100" t="n"/>
      <c r="AG920" s="100" t="n"/>
      <c r="AH920" s="100" t="n"/>
    </row>
    <row r="921" ht="15.75" customHeight="1" s="336">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c r="AA921" s="100" t="n"/>
      <c r="AB921" s="100" t="n"/>
      <c r="AC921" s="100" t="n"/>
      <c r="AD921" s="100" t="n"/>
      <c r="AE921" s="100" t="n"/>
      <c r="AF921" s="100" t="n"/>
      <c r="AG921" s="100" t="n"/>
      <c r="AH921" s="100" t="n"/>
    </row>
    <row r="922" ht="15.75" customHeight="1" s="336">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c r="AA922" s="100" t="n"/>
      <c r="AB922" s="100" t="n"/>
      <c r="AC922" s="100" t="n"/>
      <c r="AD922" s="100" t="n"/>
      <c r="AE922" s="100" t="n"/>
      <c r="AF922" s="100" t="n"/>
      <c r="AG922" s="100" t="n"/>
      <c r="AH922" s="100" t="n"/>
    </row>
    <row r="923" ht="15.75" customHeight="1" s="336">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c r="AA923" s="100" t="n"/>
      <c r="AB923" s="100" t="n"/>
      <c r="AC923" s="100" t="n"/>
      <c r="AD923" s="100" t="n"/>
      <c r="AE923" s="100" t="n"/>
      <c r="AF923" s="100" t="n"/>
      <c r="AG923" s="100" t="n"/>
      <c r="AH923" s="100" t="n"/>
    </row>
    <row r="924" ht="15.75" customHeight="1" s="336">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c r="AA924" s="100" t="n"/>
      <c r="AB924" s="100" t="n"/>
      <c r="AC924" s="100" t="n"/>
      <c r="AD924" s="100" t="n"/>
      <c r="AE924" s="100" t="n"/>
      <c r="AF924" s="100" t="n"/>
      <c r="AG924" s="100" t="n"/>
      <c r="AH924" s="100" t="n"/>
    </row>
    <row r="925" ht="15.75" customHeight="1" s="336">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c r="AA925" s="100" t="n"/>
      <c r="AB925" s="100" t="n"/>
      <c r="AC925" s="100" t="n"/>
      <c r="AD925" s="100" t="n"/>
      <c r="AE925" s="100" t="n"/>
      <c r="AF925" s="100" t="n"/>
      <c r="AG925" s="100" t="n"/>
      <c r="AH925" s="100" t="n"/>
    </row>
    <row r="926" ht="15.75" customHeight="1" s="336">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c r="AA926" s="100" t="n"/>
      <c r="AB926" s="100" t="n"/>
      <c r="AC926" s="100" t="n"/>
      <c r="AD926" s="100" t="n"/>
      <c r="AE926" s="100" t="n"/>
      <c r="AF926" s="100" t="n"/>
      <c r="AG926" s="100" t="n"/>
      <c r="AH926" s="100" t="n"/>
    </row>
    <row r="927" ht="15.75" customHeight="1" s="336">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c r="AA927" s="100" t="n"/>
      <c r="AB927" s="100" t="n"/>
      <c r="AC927" s="100" t="n"/>
      <c r="AD927" s="100" t="n"/>
      <c r="AE927" s="100" t="n"/>
      <c r="AF927" s="100" t="n"/>
      <c r="AG927" s="100" t="n"/>
      <c r="AH927" s="100" t="n"/>
    </row>
    <row r="928" ht="15.75" customHeight="1" s="336">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c r="AA928" s="100" t="n"/>
      <c r="AB928" s="100" t="n"/>
      <c r="AC928" s="100" t="n"/>
      <c r="AD928" s="100" t="n"/>
      <c r="AE928" s="100" t="n"/>
      <c r="AF928" s="100" t="n"/>
      <c r="AG928" s="100" t="n"/>
      <c r="AH928" s="100" t="n"/>
    </row>
    <row r="929" ht="15.75" customHeight="1" s="336">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c r="AA929" s="100" t="n"/>
      <c r="AB929" s="100" t="n"/>
      <c r="AC929" s="100" t="n"/>
      <c r="AD929" s="100" t="n"/>
      <c r="AE929" s="100" t="n"/>
      <c r="AF929" s="100" t="n"/>
      <c r="AG929" s="100" t="n"/>
      <c r="AH929" s="100" t="n"/>
    </row>
    <row r="930" ht="15.75" customHeight="1" s="336">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c r="AA930" s="100" t="n"/>
      <c r="AB930" s="100" t="n"/>
      <c r="AC930" s="100" t="n"/>
      <c r="AD930" s="100" t="n"/>
      <c r="AE930" s="100" t="n"/>
      <c r="AF930" s="100" t="n"/>
      <c r="AG930" s="100" t="n"/>
      <c r="AH930" s="100" t="n"/>
    </row>
    <row r="931" ht="15.75" customHeight="1" s="336">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c r="AA931" s="100" t="n"/>
      <c r="AB931" s="100" t="n"/>
      <c r="AC931" s="100" t="n"/>
      <c r="AD931" s="100" t="n"/>
      <c r="AE931" s="100" t="n"/>
      <c r="AF931" s="100" t="n"/>
      <c r="AG931" s="100" t="n"/>
      <c r="AH931" s="100" t="n"/>
    </row>
    <row r="932" ht="15.75" customHeight="1" s="336">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c r="AA932" s="100" t="n"/>
      <c r="AB932" s="100" t="n"/>
      <c r="AC932" s="100" t="n"/>
      <c r="AD932" s="100" t="n"/>
      <c r="AE932" s="100" t="n"/>
      <c r="AF932" s="100" t="n"/>
      <c r="AG932" s="100" t="n"/>
      <c r="AH932" s="100" t="n"/>
    </row>
    <row r="933" ht="15.75" customHeight="1" s="336">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c r="AA933" s="100" t="n"/>
      <c r="AB933" s="100" t="n"/>
      <c r="AC933" s="100" t="n"/>
      <c r="AD933" s="100" t="n"/>
      <c r="AE933" s="100" t="n"/>
      <c r="AF933" s="100" t="n"/>
      <c r="AG933" s="100" t="n"/>
      <c r="AH933" s="100" t="n"/>
    </row>
    <row r="934" ht="15.75" customHeight="1" s="336">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c r="AA934" s="100" t="n"/>
      <c r="AB934" s="100" t="n"/>
      <c r="AC934" s="100" t="n"/>
      <c r="AD934" s="100" t="n"/>
      <c r="AE934" s="100" t="n"/>
      <c r="AF934" s="100" t="n"/>
      <c r="AG934" s="100" t="n"/>
      <c r="AH934" s="100" t="n"/>
    </row>
    <row r="935" ht="15.75" customHeight="1" s="336">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c r="AA935" s="100" t="n"/>
      <c r="AB935" s="100" t="n"/>
      <c r="AC935" s="100" t="n"/>
      <c r="AD935" s="100" t="n"/>
      <c r="AE935" s="100" t="n"/>
      <c r="AF935" s="100" t="n"/>
      <c r="AG935" s="100" t="n"/>
      <c r="AH935" s="100" t="n"/>
    </row>
    <row r="936" ht="15.75" customHeight="1" s="336">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c r="AA936" s="100" t="n"/>
      <c r="AB936" s="100" t="n"/>
      <c r="AC936" s="100" t="n"/>
      <c r="AD936" s="100" t="n"/>
      <c r="AE936" s="100" t="n"/>
      <c r="AF936" s="100" t="n"/>
      <c r="AG936" s="100" t="n"/>
      <c r="AH936" s="100" t="n"/>
    </row>
    <row r="937" ht="15.75" customHeight="1" s="336">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c r="AA937" s="100" t="n"/>
      <c r="AB937" s="100" t="n"/>
      <c r="AC937" s="100" t="n"/>
      <c r="AD937" s="100" t="n"/>
      <c r="AE937" s="100" t="n"/>
      <c r="AF937" s="100" t="n"/>
      <c r="AG937" s="100" t="n"/>
      <c r="AH937" s="100" t="n"/>
    </row>
    <row r="938" ht="15.75" customHeight="1" s="336">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c r="AA938" s="100" t="n"/>
      <c r="AB938" s="100" t="n"/>
      <c r="AC938" s="100" t="n"/>
      <c r="AD938" s="100" t="n"/>
      <c r="AE938" s="100" t="n"/>
      <c r="AF938" s="100" t="n"/>
      <c r="AG938" s="100" t="n"/>
      <c r="AH938" s="100" t="n"/>
    </row>
    <row r="939" ht="15.75" customHeight="1" s="336">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c r="AA939" s="100" t="n"/>
      <c r="AB939" s="100" t="n"/>
      <c r="AC939" s="100" t="n"/>
      <c r="AD939" s="100" t="n"/>
      <c r="AE939" s="100" t="n"/>
      <c r="AF939" s="100" t="n"/>
      <c r="AG939" s="100" t="n"/>
      <c r="AH939" s="100" t="n"/>
    </row>
    <row r="940" ht="15.75" customHeight="1" s="336">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100" t="n"/>
      <c r="AG940" s="100" t="n"/>
      <c r="AH940" s="100" t="n"/>
    </row>
    <row r="941" ht="15.75" customHeight="1" s="336">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c r="AA941" s="100" t="n"/>
      <c r="AB941" s="100" t="n"/>
      <c r="AC941" s="100" t="n"/>
      <c r="AD941" s="100" t="n"/>
      <c r="AE941" s="100" t="n"/>
      <c r="AF941" s="100" t="n"/>
      <c r="AG941" s="100" t="n"/>
      <c r="AH941" s="100" t="n"/>
    </row>
    <row r="942" ht="15.75" customHeight="1" s="336">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c r="AA942" s="100" t="n"/>
      <c r="AB942" s="100" t="n"/>
      <c r="AC942" s="100" t="n"/>
      <c r="AD942" s="100" t="n"/>
      <c r="AE942" s="100" t="n"/>
      <c r="AF942" s="100" t="n"/>
      <c r="AG942" s="100" t="n"/>
      <c r="AH942" s="100" t="n"/>
    </row>
    <row r="943" ht="15.75" customHeight="1" s="336">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c r="AA943" s="100" t="n"/>
      <c r="AB943" s="100" t="n"/>
      <c r="AC943" s="100" t="n"/>
      <c r="AD943" s="100" t="n"/>
      <c r="AE943" s="100" t="n"/>
      <c r="AF943" s="100" t="n"/>
      <c r="AG943" s="100" t="n"/>
      <c r="AH943" s="100" t="n"/>
    </row>
    <row r="944" ht="15.75" customHeight="1" s="336">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c r="AA944" s="100" t="n"/>
      <c r="AB944" s="100" t="n"/>
      <c r="AC944" s="100" t="n"/>
      <c r="AD944" s="100" t="n"/>
      <c r="AE944" s="100" t="n"/>
      <c r="AF944" s="100" t="n"/>
      <c r="AG944" s="100" t="n"/>
      <c r="AH944" s="100" t="n"/>
    </row>
    <row r="945" ht="15.75" customHeight="1" s="336">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c r="AA945" s="100" t="n"/>
      <c r="AB945" s="100" t="n"/>
      <c r="AC945" s="100" t="n"/>
      <c r="AD945" s="100" t="n"/>
      <c r="AE945" s="100" t="n"/>
      <c r="AF945" s="100" t="n"/>
      <c r="AG945" s="100" t="n"/>
      <c r="AH945" s="100" t="n"/>
    </row>
    <row r="946" ht="15.75" customHeight="1" s="336">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c r="AA946" s="100" t="n"/>
      <c r="AB946" s="100" t="n"/>
      <c r="AC946" s="100" t="n"/>
      <c r="AD946" s="100" t="n"/>
      <c r="AE946" s="100" t="n"/>
      <c r="AF946" s="100" t="n"/>
      <c r="AG946" s="100" t="n"/>
      <c r="AH946" s="100" t="n"/>
    </row>
    <row r="947" ht="15.75" customHeight="1" s="336">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c r="AA947" s="100" t="n"/>
      <c r="AB947" s="100" t="n"/>
      <c r="AC947" s="100" t="n"/>
      <c r="AD947" s="100" t="n"/>
      <c r="AE947" s="100" t="n"/>
      <c r="AF947" s="100" t="n"/>
      <c r="AG947" s="100" t="n"/>
      <c r="AH947" s="100" t="n"/>
    </row>
    <row r="948" ht="15.75" customHeight="1" s="336">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c r="AA948" s="100" t="n"/>
      <c r="AB948" s="100" t="n"/>
      <c r="AC948" s="100" t="n"/>
      <c r="AD948" s="100" t="n"/>
      <c r="AE948" s="100" t="n"/>
      <c r="AF948" s="100" t="n"/>
      <c r="AG948" s="100" t="n"/>
      <c r="AH948" s="100" t="n"/>
    </row>
    <row r="949" ht="15.75" customHeight="1" s="336">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c r="AA949" s="100" t="n"/>
      <c r="AB949" s="100" t="n"/>
      <c r="AC949" s="100" t="n"/>
      <c r="AD949" s="100" t="n"/>
      <c r="AE949" s="100" t="n"/>
      <c r="AF949" s="100" t="n"/>
      <c r="AG949" s="100" t="n"/>
      <c r="AH949" s="100" t="n"/>
    </row>
    <row r="950" ht="15.75" customHeight="1" s="336">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c r="AA950" s="100" t="n"/>
      <c r="AB950" s="100" t="n"/>
      <c r="AC950" s="100" t="n"/>
      <c r="AD950" s="100" t="n"/>
      <c r="AE950" s="100" t="n"/>
      <c r="AF950" s="100" t="n"/>
      <c r="AG950" s="100" t="n"/>
      <c r="AH950" s="100" t="n"/>
    </row>
    <row r="951" ht="15.75" customHeight="1" s="336">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c r="AA951" s="100" t="n"/>
      <c r="AB951" s="100" t="n"/>
      <c r="AC951" s="100" t="n"/>
      <c r="AD951" s="100" t="n"/>
      <c r="AE951" s="100" t="n"/>
      <c r="AF951" s="100" t="n"/>
      <c r="AG951" s="100" t="n"/>
      <c r="AH951" s="100" t="n"/>
    </row>
    <row r="952" ht="15.75" customHeight="1" s="336">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c r="AA952" s="100" t="n"/>
      <c r="AB952" s="100" t="n"/>
      <c r="AC952" s="100" t="n"/>
      <c r="AD952" s="100" t="n"/>
      <c r="AE952" s="100" t="n"/>
      <c r="AF952" s="100" t="n"/>
      <c r="AG952" s="100" t="n"/>
      <c r="AH952" s="100" t="n"/>
    </row>
    <row r="953" ht="15.75" customHeight="1" s="336">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c r="AA953" s="100" t="n"/>
      <c r="AB953" s="100" t="n"/>
      <c r="AC953" s="100" t="n"/>
      <c r="AD953" s="100" t="n"/>
      <c r="AE953" s="100" t="n"/>
      <c r="AF953" s="100" t="n"/>
      <c r="AG953" s="100" t="n"/>
      <c r="AH953" s="100" t="n"/>
    </row>
    <row r="954" ht="15.75" customHeight="1" s="336">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c r="AA954" s="100" t="n"/>
      <c r="AB954" s="100" t="n"/>
      <c r="AC954" s="100" t="n"/>
      <c r="AD954" s="100" t="n"/>
      <c r="AE954" s="100" t="n"/>
      <c r="AF954" s="100" t="n"/>
      <c r="AG954" s="100" t="n"/>
      <c r="AH954" s="100" t="n"/>
    </row>
    <row r="955" ht="15.75" customHeight="1" s="336">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c r="AA955" s="100" t="n"/>
      <c r="AB955" s="100" t="n"/>
      <c r="AC955" s="100" t="n"/>
      <c r="AD955" s="100" t="n"/>
      <c r="AE955" s="100" t="n"/>
      <c r="AF955" s="100" t="n"/>
      <c r="AG955" s="100" t="n"/>
      <c r="AH955" s="100" t="n"/>
    </row>
    <row r="956" ht="15.75" customHeight="1" s="336">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c r="AA956" s="100" t="n"/>
      <c r="AB956" s="100" t="n"/>
      <c r="AC956" s="100" t="n"/>
      <c r="AD956" s="100" t="n"/>
      <c r="AE956" s="100" t="n"/>
      <c r="AF956" s="100" t="n"/>
      <c r="AG956" s="100" t="n"/>
      <c r="AH956" s="100" t="n"/>
    </row>
    <row r="957" ht="15.75" customHeight="1" s="336">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c r="AA957" s="100" t="n"/>
      <c r="AB957" s="100" t="n"/>
      <c r="AC957" s="100" t="n"/>
      <c r="AD957" s="100" t="n"/>
      <c r="AE957" s="100" t="n"/>
      <c r="AF957" s="100" t="n"/>
      <c r="AG957" s="100" t="n"/>
      <c r="AH957" s="100" t="n"/>
    </row>
    <row r="958" ht="15.75" customHeight="1" s="336">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c r="AA958" s="100" t="n"/>
      <c r="AB958" s="100" t="n"/>
      <c r="AC958" s="100" t="n"/>
      <c r="AD958" s="100" t="n"/>
      <c r="AE958" s="100" t="n"/>
      <c r="AF958" s="100" t="n"/>
      <c r="AG958" s="100" t="n"/>
      <c r="AH958" s="100" t="n"/>
    </row>
    <row r="959" ht="15.75" customHeight="1" s="336">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c r="AA959" s="100" t="n"/>
      <c r="AB959" s="100" t="n"/>
      <c r="AC959" s="100" t="n"/>
      <c r="AD959" s="100" t="n"/>
      <c r="AE959" s="100" t="n"/>
      <c r="AF959" s="100" t="n"/>
      <c r="AG959" s="100" t="n"/>
      <c r="AH959" s="100" t="n"/>
    </row>
    <row r="960" ht="15.75" customHeight="1" s="336">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c r="AA960" s="100" t="n"/>
      <c r="AB960" s="100" t="n"/>
      <c r="AC960" s="100" t="n"/>
      <c r="AD960" s="100" t="n"/>
      <c r="AE960" s="100" t="n"/>
      <c r="AF960" s="100" t="n"/>
      <c r="AG960" s="100" t="n"/>
      <c r="AH960" s="100" t="n"/>
    </row>
    <row r="961" ht="15.75" customHeight="1" s="336">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c r="AA961" s="100" t="n"/>
      <c r="AB961" s="100" t="n"/>
      <c r="AC961" s="100" t="n"/>
      <c r="AD961" s="100" t="n"/>
      <c r="AE961" s="100" t="n"/>
      <c r="AF961" s="100" t="n"/>
      <c r="AG961" s="100" t="n"/>
      <c r="AH961" s="100" t="n"/>
    </row>
    <row r="962" ht="15.75" customHeight="1" s="336">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c r="AA962" s="100" t="n"/>
      <c r="AB962" s="100" t="n"/>
      <c r="AC962" s="100" t="n"/>
      <c r="AD962" s="100" t="n"/>
      <c r="AE962" s="100" t="n"/>
      <c r="AF962" s="100" t="n"/>
      <c r="AG962" s="100" t="n"/>
      <c r="AH962" s="100" t="n"/>
    </row>
    <row r="963" ht="15.75" customHeight="1" s="336">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c r="AA963" s="100" t="n"/>
      <c r="AB963" s="100" t="n"/>
      <c r="AC963" s="100" t="n"/>
      <c r="AD963" s="100" t="n"/>
      <c r="AE963" s="100" t="n"/>
      <c r="AF963" s="100" t="n"/>
      <c r="AG963" s="100" t="n"/>
      <c r="AH963" s="100" t="n"/>
    </row>
    <row r="964" ht="15.75" customHeight="1" s="336">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c r="AA964" s="100" t="n"/>
      <c r="AB964" s="100" t="n"/>
      <c r="AC964" s="100" t="n"/>
      <c r="AD964" s="100" t="n"/>
      <c r="AE964" s="100" t="n"/>
      <c r="AF964" s="100" t="n"/>
      <c r="AG964" s="100" t="n"/>
      <c r="AH964" s="100" t="n"/>
    </row>
    <row r="965" ht="15.75" customHeight="1" s="336">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c r="AA965" s="100" t="n"/>
      <c r="AB965" s="100" t="n"/>
      <c r="AC965" s="100" t="n"/>
      <c r="AD965" s="100" t="n"/>
      <c r="AE965" s="100" t="n"/>
      <c r="AF965" s="100" t="n"/>
      <c r="AG965" s="100" t="n"/>
      <c r="AH965" s="100" t="n"/>
    </row>
    <row r="966" ht="15.75" customHeight="1" s="336">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c r="AA966" s="100" t="n"/>
      <c r="AB966" s="100" t="n"/>
      <c r="AC966" s="100" t="n"/>
      <c r="AD966" s="100" t="n"/>
      <c r="AE966" s="100" t="n"/>
      <c r="AF966" s="100" t="n"/>
      <c r="AG966" s="100" t="n"/>
      <c r="AH966" s="100" t="n"/>
    </row>
    <row r="967" ht="15.75" customHeight="1" s="336">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100" t="n"/>
      <c r="AG967" s="100" t="n"/>
      <c r="AH967" s="100" t="n"/>
    </row>
    <row r="968" ht="15.75" customHeight="1" s="336">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c r="AA968" s="100" t="n"/>
      <c r="AB968" s="100" t="n"/>
      <c r="AC968" s="100" t="n"/>
      <c r="AD968" s="100" t="n"/>
      <c r="AE968" s="100" t="n"/>
      <c r="AF968" s="100" t="n"/>
      <c r="AG968" s="100" t="n"/>
      <c r="AH968" s="100" t="n"/>
    </row>
    <row r="969" ht="15.75" customHeight="1" s="336">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c r="AA969" s="100" t="n"/>
      <c r="AB969" s="100" t="n"/>
      <c r="AC969" s="100" t="n"/>
      <c r="AD969" s="100" t="n"/>
      <c r="AE969" s="100" t="n"/>
      <c r="AF969" s="100" t="n"/>
      <c r="AG969" s="100" t="n"/>
      <c r="AH969" s="100" t="n"/>
    </row>
    <row r="970" ht="15.75" customHeight="1" s="336">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c r="AA970" s="100" t="n"/>
      <c r="AB970" s="100" t="n"/>
      <c r="AC970" s="100" t="n"/>
      <c r="AD970" s="100" t="n"/>
      <c r="AE970" s="100" t="n"/>
      <c r="AF970" s="100" t="n"/>
      <c r="AG970" s="100" t="n"/>
      <c r="AH970" s="100" t="n"/>
    </row>
    <row r="971" ht="15.75" customHeight="1" s="336">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c r="AA971" s="100" t="n"/>
      <c r="AB971" s="100" t="n"/>
      <c r="AC971" s="100" t="n"/>
      <c r="AD971" s="100" t="n"/>
      <c r="AE971" s="100" t="n"/>
      <c r="AF971" s="100" t="n"/>
      <c r="AG971" s="100" t="n"/>
      <c r="AH971" s="100" t="n"/>
    </row>
    <row r="972" ht="15.75" customHeight="1" s="336">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c r="AA972" s="100" t="n"/>
      <c r="AB972" s="100" t="n"/>
      <c r="AC972" s="100" t="n"/>
      <c r="AD972" s="100" t="n"/>
      <c r="AE972" s="100" t="n"/>
      <c r="AF972" s="100" t="n"/>
      <c r="AG972" s="100" t="n"/>
      <c r="AH972" s="100" t="n"/>
    </row>
    <row r="973" ht="15.75" customHeight="1" s="336">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c r="AA973" s="100" t="n"/>
      <c r="AB973" s="100" t="n"/>
      <c r="AC973" s="100" t="n"/>
      <c r="AD973" s="100" t="n"/>
      <c r="AE973" s="100" t="n"/>
      <c r="AF973" s="100" t="n"/>
      <c r="AG973" s="100" t="n"/>
      <c r="AH973" s="100" t="n"/>
    </row>
    <row r="974" ht="15.75" customHeight="1" s="336">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c r="AA974" s="100" t="n"/>
      <c r="AB974" s="100" t="n"/>
      <c r="AC974" s="100" t="n"/>
      <c r="AD974" s="100" t="n"/>
      <c r="AE974" s="100" t="n"/>
      <c r="AF974" s="100" t="n"/>
      <c r="AG974" s="100" t="n"/>
      <c r="AH974" s="100" t="n"/>
    </row>
    <row r="975" ht="15.75" customHeight="1" s="336">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c r="AA975" s="100" t="n"/>
      <c r="AB975" s="100" t="n"/>
      <c r="AC975" s="100" t="n"/>
      <c r="AD975" s="100" t="n"/>
      <c r="AE975" s="100" t="n"/>
      <c r="AF975" s="100" t="n"/>
      <c r="AG975" s="100" t="n"/>
      <c r="AH975" s="100" t="n"/>
    </row>
    <row r="976" ht="15.75" customHeight="1" s="336">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c r="AA976" s="100" t="n"/>
      <c r="AB976" s="100" t="n"/>
      <c r="AC976" s="100" t="n"/>
      <c r="AD976" s="100" t="n"/>
      <c r="AE976" s="100" t="n"/>
      <c r="AF976" s="100" t="n"/>
      <c r="AG976" s="100" t="n"/>
      <c r="AH976" s="100" t="n"/>
    </row>
    <row r="977" ht="15.75" customHeight="1" s="336">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c r="AA977" s="100" t="n"/>
      <c r="AB977" s="100" t="n"/>
      <c r="AC977" s="100" t="n"/>
      <c r="AD977" s="100" t="n"/>
      <c r="AE977" s="100" t="n"/>
      <c r="AF977" s="100" t="n"/>
      <c r="AG977" s="100" t="n"/>
      <c r="AH977" s="100" t="n"/>
    </row>
    <row r="978" ht="15.75" customHeight="1" s="336">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c r="AA978" s="100" t="n"/>
      <c r="AB978" s="100" t="n"/>
      <c r="AC978" s="100" t="n"/>
      <c r="AD978" s="100" t="n"/>
      <c r="AE978" s="100" t="n"/>
      <c r="AF978" s="100" t="n"/>
      <c r="AG978" s="100" t="n"/>
      <c r="AH978" s="100" t="n"/>
    </row>
    <row r="979" ht="15.75" customHeight="1" s="336">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c r="AA979" s="100" t="n"/>
      <c r="AB979" s="100" t="n"/>
      <c r="AC979" s="100" t="n"/>
      <c r="AD979" s="100" t="n"/>
      <c r="AE979" s="100" t="n"/>
      <c r="AF979" s="100" t="n"/>
      <c r="AG979" s="100" t="n"/>
      <c r="AH979" s="100" t="n"/>
    </row>
    <row r="980" ht="15.75" customHeight="1" s="336">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c r="AA980" s="100" t="n"/>
      <c r="AB980" s="100" t="n"/>
      <c r="AC980" s="100" t="n"/>
      <c r="AD980" s="100" t="n"/>
      <c r="AE980" s="100" t="n"/>
      <c r="AF980" s="100" t="n"/>
      <c r="AG980" s="100" t="n"/>
      <c r="AH980" s="100" t="n"/>
    </row>
    <row r="981" ht="15.75" customHeight="1" s="336">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c r="AA981" s="100" t="n"/>
      <c r="AB981" s="100" t="n"/>
      <c r="AC981" s="100" t="n"/>
      <c r="AD981" s="100" t="n"/>
      <c r="AE981" s="100" t="n"/>
      <c r="AF981" s="100" t="n"/>
      <c r="AG981" s="100" t="n"/>
      <c r="AH981" s="100" t="n"/>
    </row>
    <row r="982" ht="15.75" customHeight="1" s="336">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c r="AA982" s="100" t="n"/>
      <c r="AB982" s="100" t="n"/>
      <c r="AC982" s="100" t="n"/>
      <c r="AD982" s="100" t="n"/>
      <c r="AE982" s="100" t="n"/>
      <c r="AF982" s="100" t="n"/>
      <c r="AG982" s="100" t="n"/>
      <c r="AH982" s="100" t="n"/>
    </row>
    <row r="983" ht="15.75" customHeight="1" s="336">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c r="AA983" s="100" t="n"/>
      <c r="AB983" s="100" t="n"/>
      <c r="AC983" s="100" t="n"/>
      <c r="AD983" s="100" t="n"/>
      <c r="AE983" s="100" t="n"/>
      <c r="AF983" s="100" t="n"/>
      <c r="AG983" s="100" t="n"/>
      <c r="AH983" s="100" t="n"/>
    </row>
    <row r="984" ht="15.75" customHeight="1" s="336">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c r="AA984" s="100" t="n"/>
      <c r="AB984" s="100" t="n"/>
      <c r="AC984" s="100" t="n"/>
      <c r="AD984" s="100" t="n"/>
      <c r="AE984" s="100" t="n"/>
      <c r="AF984" s="100" t="n"/>
      <c r="AG984" s="100" t="n"/>
      <c r="AH984" s="100" t="n"/>
    </row>
    <row r="985" ht="15.75" customHeight="1" s="336">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c r="AA985" s="100" t="n"/>
      <c r="AB985" s="100" t="n"/>
      <c r="AC985" s="100" t="n"/>
      <c r="AD985" s="100" t="n"/>
      <c r="AE985" s="100" t="n"/>
      <c r="AF985" s="100" t="n"/>
      <c r="AG985" s="100" t="n"/>
      <c r="AH985" s="100" t="n"/>
    </row>
    <row r="986" ht="15.75" customHeight="1" s="336">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c r="AA986" s="100" t="n"/>
      <c r="AB986" s="100" t="n"/>
      <c r="AC986" s="100" t="n"/>
      <c r="AD986" s="100" t="n"/>
      <c r="AE986" s="100" t="n"/>
      <c r="AF986" s="100" t="n"/>
      <c r="AG986" s="100" t="n"/>
      <c r="AH986" s="100" t="n"/>
    </row>
    <row r="987" ht="15.75" customHeight="1" s="336">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c r="AA987" s="100" t="n"/>
      <c r="AB987" s="100" t="n"/>
      <c r="AC987" s="100" t="n"/>
      <c r="AD987" s="100" t="n"/>
      <c r="AE987" s="100" t="n"/>
      <c r="AF987" s="100" t="n"/>
      <c r="AG987" s="100" t="n"/>
      <c r="AH987" s="100" t="n"/>
    </row>
    <row r="988" ht="15.75" customHeight="1" s="336">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c r="AA988" s="100" t="n"/>
      <c r="AB988" s="100" t="n"/>
      <c r="AC988" s="100" t="n"/>
      <c r="AD988" s="100" t="n"/>
      <c r="AE988" s="100" t="n"/>
      <c r="AF988" s="100" t="n"/>
      <c r="AG988" s="100" t="n"/>
      <c r="AH988" s="100" t="n"/>
    </row>
    <row r="989" ht="15.75" customHeight="1" s="336">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c r="AA989" s="100" t="n"/>
      <c r="AB989" s="100" t="n"/>
      <c r="AC989" s="100" t="n"/>
      <c r="AD989" s="100" t="n"/>
      <c r="AE989" s="100" t="n"/>
      <c r="AF989" s="100" t="n"/>
      <c r="AG989" s="100" t="n"/>
      <c r="AH989" s="100" t="n"/>
    </row>
    <row r="990" ht="15.75" customHeight="1" s="336">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c r="AA990" s="100" t="n"/>
      <c r="AB990" s="100" t="n"/>
      <c r="AC990" s="100" t="n"/>
      <c r="AD990" s="100" t="n"/>
      <c r="AE990" s="100" t="n"/>
      <c r="AF990" s="100" t="n"/>
      <c r="AG990" s="100" t="n"/>
      <c r="AH990" s="100" t="n"/>
    </row>
    <row r="991" ht="15.75" customHeight="1" s="336">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c r="AA991" s="100" t="n"/>
      <c r="AB991" s="100" t="n"/>
      <c r="AC991" s="100" t="n"/>
      <c r="AD991" s="100" t="n"/>
      <c r="AE991" s="100" t="n"/>
      <c r="AF991" s="100" t="n"/>
      <c r="AG991" s="100" t="n"/>
      <c r="AH991" s="100" t="n"/>
    </row>
    <row r="992" ht="15.75" customHeight="1" s="336">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c r="AA992" s="100" t="n"/>
      <c r="AB992" s="100" t="n"/>
      <c r="AC992" s="100" t="n"/>
      <c r="AD992" s="100" t="n"/>
      <c r="AE992" s="100" t="n"/>
      <c r="AF992" s="100" t="n"/>
      <c r="AG992" s="100" t="n"/>
      <c r="AH992" s="100" t="n"/>
    </row>
    <row r="993" ht="15.75" customHeight="1" s="336">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c r="AA993" s="100" t="n"/>
      <c r="AB993" s="100" t="n"/>
      <c r="AC993" s="100" t="n"/>
      <c r="AD993" s="100" t="n"/>
      <c r="AE993" s="100" t="n"/>
      <c r="AF993" s="100" t="n"/>
      <c r="AG993" s="100" t="n"/>
      <c r="AH993" s="100" t="n"/>
    </row>
    <row r="994" ht="15.75" customHeight="1" s="336">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100" t="n"/>
      <c r="AG994" s="100" t="n"/>
      <c r="AH994" s="100" t="n"/>
    </row>
    <row r="995" ht="15.75" customHeight="1" s="336">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c r="AA995" s="100" t="n"/>
      <c r="AB995" s="100" t="n"/>
      <c r="AC995" s="100" t="n"/>
      <c r="AD995" s="100" t="n"/>
      <c r="AE995" s="100" t="n"/>
      <c r="AF995" s="100" t="n"/>
      <c r="AG995" s="100" t="n"/>
      <c r="AH995" s="100" t="n"/>
    </row>
    <row r="996" ht="15.75" customHeight="1" s="336">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c r="AA996" s="100" t="n"/>
      <c r="AB996" s="100" t="n"/>
      <c r="AC996" s="100" t="n"/>
      <c r="AD996" s="100" t="n"/>
      <c r="AE996" s="100" t="n"/>
      <c r="AF996" s="100" t="n"/>
      <c r="AG996" s="100" t="n"/>
      <c r="AH996" s="100" t="n"/>
    </row>
    <row r="997" ht="15.75" customHeight="1" s="336">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c r="AA997" s="100" t="n"/>
      <c r="AB997" s="100" t="n"/>
      <c r="AC997" s="100" t="n"/>
      <c r="AD997" s="100" t="n"/>
      <c r="AE997" s="100" t="n"/>
      <c r="AF997" s="100" t="n"/>
      <c r="AG997" s="100" t="n"/>
      <c r="AH997" s="100" t="n"/>
    </row>
    <row r="998" ht="15.75" customHeight="1" s="336">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c r="AA998" s="100" t="n"/>
      <c r="AB998" s="100" t="n"/>
      <c r="AC998" s="100" t="n"/>
      <c r="AD998" s="100" t="n"/>
      <c r="AE998" s="100" t="n"/>
      <c r="AF998" s="100" t="n"/>
      <c r="AG998" s="100" t="n"/>
      <c r="AH998" s="100" t="n"/>
    </row>
    <row r="999" ht="15.75" customHeight="1" s="336">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c r="AA999" s="100" t="n"/>
      <c r="AB999" s="100" t="n"/>
      <c r="AC999" s="100" t="n"/>
      <c r="AD999" s="100" t="n"/>
      <c r="AE999" s="100" t="n"/>
      <c r="AF999" s="100" t="n"/>
      <c r="AG999" s="100" t="n"/>
      <c r="AH999" s="100" t="n"/>
    </row>
    <row r="1000" ht="15.75" customHeight="1" s="336">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c r="AA1000" s="100" t="n"/>
      <c r="AB1000" s="100" t="n"/>
      <c r="AC1000" s="100" t="n"/>
      <c r="AD1000" s="100" t="n"/>
      <c r="AE1000" s="100" t="n"/>
      <c r="AF1000" s="100" t="n"/>
      <c r="AG1000" s="100" t="n"/>
      <c r="AH1000" s="100" t="n"/>
    </row>
    <row r="1001" ht="15.75" customHeight="1" s="336">
      <c r="A1001" s="100" t="n"/>
      <c r="B1001" s="100" t="n"/>
      <c r="C1001" s="100" t="n"/>
      <c r="D1001" s="100" t="n"/>
      <c r="E1001" s="100" t="n"/>
      <c r="F1001" s="100" t="n"/>
      <c r="G1001" s="100" t="n"/>
      <c r="H1001" s="100" t="n"/>
      <c r="I1001" s="100" t="n"/>
      <c r="J1001" s="100" t="n"/>
      <c r="K1001" s="100" t="n"/>
      <c r="L1001" s="100" t="n"/>
      <c r="M1001" s="100" t="n"/>
      <c r="N1001" s="100" t="n"/>
      <c r="O1001" s="100" t="n"/>
      <c r="P1001" s="100" t="n"/>
      <c r="Q1001" s="100" t="n"/>
      <c r="R1001" s="100" t="n"/>
      <c r="S1001" s="100" t="n"/>
      <c r="T1001" s="100" t="n"/>
      <c r="U1001" s="100" t="n"/>
      <c r="V1001" s="100" t="n"/>
      <c r="W1001" s="100" t="n"/>
      <c r="X1001" s="100" t="n"/>
      <c r="Y1001" s="100" t="n"/>
      <c r="Z1001" s="100" t="n"/>
      <c r="AA1001" s="100" t="n"/>
      <c r="AB1001" s="100" t="n"/>
      <c r="AC1001" s="100" t="n"/>
      <c r="AD1001" s="100" t="n"/>
      <c r="AE1001" s="100" t="n"/>
      <c r="AF1001" s="100" t="n"/>
      <c r="AG1001" s="100" t="n"/>
      <c r="AH1001" s="100" t="n"/>
    </row>
    <row r="1002" ht="15.75" customHeight="1" s="336">
      <c r="A1002" s="100" t="n"/>
      <c r="B1002" s="100" t="n"/>
      <c r="C1002" s="100" t="n"/>
      <c r="D1002" s="100" t="n"/>
      <c r="E1002" s="100" t="n"/>
      <c r="F1002" s="100" t="n"/>
      <c r="G1002" s="100" t="n"/>
      <c r="H1002" s="100" t="n"/>
      <c r="I1002" s="100" t="n"/>
      <c r="J1002" s="100" t="n"/>
      <c r="K1002" s="100" t="n"/>
      <c r="L1002" s="100" t="n"/>
      <c r="M1002" s="100" t="n"/>
      <c r="N1002" s="100" t="n"/>
      <c r="O1002" s="100" t="n"/>
      <c r="P1002" s="100" t="n"/>
      <c r="Q1002" s="100" t="n"/>
      <c r="R1002" s="100" t="n"/>
      <c r="S1002" s="100" t="n"/>
      <c r="T1002" s="100" t="n"/>
      <c r="U1002" s="100" t="n"/>
      <c r="V1002" s="100" t="n"/>
      <c r="W1002" s="100" t="n"/>
      <c r="X1002" s="100" t="n"/>
      <c r="Y1002" s="100" t="n"/>
      <c r="Z1002" s="100" t="n"/>
      <c r="AA1002" s="100" t="n"/>
      <c r="AB1002" s="100" t="n"/>
      <c r="AC1002" s="100" t="n"/>
      <c r="AD1002" s="100" t="n"/>
      <c r="AE1002" s="100" t="n"/>
      <c r="AF1002" s="100" t="n"/>
      <c r="AG1002" s="100" t="n"/>
      <c r="AH1002" s="100" t="n"/>
    </row>
    <row r="1003" ht="15.75" customHeight="1" s="336">
      <c r="A1003" s="100" t="n"/>
      <c r="B1003" s="100" t="n"/>
      <c r="C1003" s="100" t="n"/>
      <c r="D1003" s="100" t="n"/>
      <c r="E1003" s="100" t="n"/>
      <c r="F1003" s="100" t="n"/>
      <c r="G1003" s="100" t="n"/>
      <c r="H1003" s="100" t="n"/>
      <c r="I1003" s="100" t="n"/>
      <c r="J1003" s="100" t="n"/>
      <c r="K1003" s="100" t="n"/>
      <c r="L1003" s="100" t="n"/>
      <c r="M1003" s="100" t="n"/>
      <c r="N1003" s="100" t="n"/>
      <c r="O1003" s="100" t="n"/>
      <c r="P1003" s="100" t="n"/>
      <c r="Q1003" s="100" t="n"/>
      <c r="R1003" s="100" t="n"/>
      <c r="S1003" s="100" t="n"/>
      <c r="T1003" s="100" t="n"/>
      <c r="U1003" s="100" t="n"/>
      <c r="V1003" s="100" t="n"/>
      <c r="W1003" s="100" t="n"/>
      <c r="X1003" s="100" t="n"/>
      <c r="Y1003" s="100" t="n"/>
      <c r="Z1003" s="100" t="n"/>
      <c r="AA1003" s="100" t="n"/>
      <c r="AB1003" s="100" t="n"/>
      <c r="AC1003" s="100" t="n"/>
      <c r="AD1003" s="100" t="n"/>
      <c r="AE1003" s="100" t="n"/>
      <c r="AF1003" s="100" t="n"/>
      <c r="AG1003" s="100" t="n"/>
      <c r="AH1003" s="100" t="n"/>
    </row>
    <row r="1004" ht="15.75" customHeight="1" s="336">
      <c r="A1004" s="100" t="n"/>
      <c r="B1004" s="100" t="n"/>
      <c r="C1004" s="100" t="n"/>
      <c r="D1004" s="100" t="n"/>
      <c r="E1004" s="100" t="n"/>
      <c r="F1004" s="100" t="n"/>
      <c r="G1004" s="100" t="n"/>
      <c r="H1004" s="100" t="n"/>
      <c r="I1004" s="100" t="n"/>
      <c r="J1004" s="100" t="n"/>
      <c r="K1004" s="100" t="n"/>
      <c r="L1004" s="100" t="n"/>
      <c r="M1004" s="100" t="n"/>
      <c r="N1004" s="100" t="n"/>
      <c r="O1004" s="100" t="n"/>
      <c r="P1004" s="100" t="n"/>
      <c r="Q1004" s="100" t="n"/>
      <c r="R1004" s="100" t="n"/>
      <c r="S1004" s="100" t="n"/>
      <c r="T1004" s="100" t="n"/>
      <c r="U1004" s="100" t="n"/>
      <c r="V1004" s="100" t="n"/>
      <c r="W1004" s="100" t="n"/>
      <c r="X1004" s="100" t="n"/>
      <c r="Y1004" s="100" t="n"/>
      <c r="Z1004" s="100" t="n"/>
      <c r="AA1004" s="100" t="n"/>
      <c r="AB1004" s="100" t="n"/>
      <c r="AC1004" s="100" t="n"/>
      <c r="AD1004" s="100" t="n"/>
      <c r="AE1004" s="100" t="n"/>
      <c r="AF1004" s="100" t="n"/>
      <c r="AG1004" s="100" t="n"/>
      <c r="AH1004" s="100" t="n"/>
    </row>
    <row r="1005" ht="15.75" customHeight="1" s="336">
      <c r="A1005" s="100" t="n"/>
      <c r="B1005" s="100" t="n"/>
      <c r="C1005" s="100" t="n"/>
      <c r="D1005" s="100" t="n"/>
      <c r="E1005" s="100" t="n"/>
      <c r="F1005" s="100" t="n"/>
      <c r="G1005" s="100" t="n"/>
      <c r="H1005" s="100" t="n"/>
      <c r="I1005" s="100" t="n"/>
      <c r="J1005" s="100" t="n"/>
      <c r="K1005" s="100" t="n"/>
      <c r="L1005" s="100" t="n"/>
      <c r="M1005" s="100" t="n"/>
      <c r="N1005" s="100" t="n"/>
      <c r="O1005" s="100" t="n"/>
      <c r="P1005" s="100" t="n"/>
      <c r="Q1005" s="100" t="n"/>
      <c r="R1005" s="100" t="n"/>
      <c r="S1005" s="100" t="n"/>
      <c r="T1005" s="100" t="n"/>
      <c r="U1005" s="100" t="n"/>
      <c r="V1005" s="100" t="n"/>
      <c r="W1005" s="100" t="n"/>
      <c r="X1005" s="100" t="n"/>
      <c r="Y1005" s="100" t="n"/>
      <c r="Z1005" s="100" t="n"/>
      <c r="AA1005" s="100" t="n"/>
      <c r="AB1005" s="100" t="n"/>
      <c r="AC1005" s="100" t="n"/>
      <c r="AD1005" s="100" t="n"/>
      <c r="AE1005" s="100" t="n"/>
      <c r="AF1005" s="100" t="n"/>
      <c r="AG1005" s="100" t="n"/>
      <c r="AH1005" s="100" t="n"/>
    </row>
    <row r="1006" ht="15.75" customHeight="1" s="336">
      <c r="A1006" s="100" t="n"/>
      <c r="B1006" s="100" t="n"/>
      <c r="C1006" s="100" t="n"/>
      <c r="D1006" s="100" t="n"/>
      <c r="E1006" s="100" t="n"/>
      <c r="F1006" s="100" t="n"/>
      <c r="G1006" s="100" t="n"/>
      <c r="H1006" s="100" t="n"/>
      <c r="I1006" s="100" t="n"/>
      <c r="J1006" s="100" t="n"/>
      <c r="K1006" s="100" t="n"/>
      <c r="L1006" s="100" t="n"/>
      <c r="M1006" s="100" t="n"/>
      <c r="N1006" s="100" t="n"/>
      <c r="O1006" s="100" t="n"/>
      <c r="P1006" s="100" t="n"/>
      <c r="Q1006" s="100" t="n"/>
      <c r="R1006" s="100" t="n"/>
      <c r="S1006" s="100" t="n"/>
      <c r="T1006" s="100" t="n"/>
      <c r="U1006" s="100" t="n"/>
      <c r="V1006" s="100" t="n"/>
      <c r="W1006" s="100" t="n"/>
      <c r="X1006" s="100" t="n"/>
      <c r="Y1006" s="100" t="n"/>
      <c r="Z1006" s="100" t="n"/>
      <c r="AA1006" s="100" t="n"/>
      <c r="AB1006" s="100" t="n"/>
      <c r="AC1006" s="100" t="n"/>
      <c r="AD1006" s="100" t="n"/>
      <c r="AE1006" s="100" t="n"/>
      <c r="AF1006" s="100" t="n"/>
      <c r="AG1006" s="100" t="n"/>
      <c r="AH1006" s="100" t="n"/>
    </row>
    <row r="1007" ht="15.75" customHeight="1" s="336">
      <c r="A1007" s="100" t="n"/>
      <c r="B1007" s="100" t="n"/>
      <c r="C1007" s="100" t="n"/>
      <c r="D1007" s="100" t="n"/>
      <c r="E1007" s="100" t="n"/>
      <c r="F1007" s="100" t="n"/>
      <c r="G1007" s="100" t="n"/>
      <c r="H1007" s="100" t="n"/>
      <c r="I1007" s="100" t="n"/>
      <c r="J1007" s="100" t="n"/>
      <c r="K1007" s="100" t="n"/>
      <c r="L1007" s="100" t="n"/>
      <c r="M1007" s="100" t="n"/>
      <c r="N1007" s="100" t="n"/>
      <c r="O1007" s="100" t="n"/>
      <c r="P1007" s="100" t="n"/>
      <c r="Q1007" s="100" t="n"/>
      <c r="R1007" s="100" t="n"/>
      <c r="S1007" s="100" t="n"/>
      <c r="T1007" s="100" t="n"/>
      <c r="U1007" s="100" t="n"/>
      <c r="V1007" s="100" t="n"/>
      <c r="W1007" s="100" t="n"/>
      <c r="X1007" s="100" t="n"/>
      <c r="Y1007" s="100" t="n"/>
      <c r="Z1007" s="100" t="n"/>
      <c r="AA1007" s="100" t="n"/>
      <c r="AB1007" s="100" t="n"/>
      <c r="AC1007" s="100" t="n"/>
      <c r="AD1007" s="100" t="n"/>
      <c r="AE1007" s="100" t="n"/>
      <c r="AF1007" s="100" t="n"/>
      <c r="AG1007" s="100" t="n"/>
      <c r="AH1007" s="100" t="n"/>
    </row>
    <row r="1008" ht="15.75" customHeight="1" s="336">
      <c r="A1008" s="100" t="n"/>
      <c r="B1008" s="100" t="n"/>
      <c r="C1008" s="100" t="n"/>
      <c r="D1008" s="100" t="n"/>
      <c r="E1008" s="100" t="n"/>
      <c r="F1008" s="100" t="n"/>
      <c r="G1008" s="100" t="n"/>
      <c r="H1008" s="100" t="n"/>
      <c r="I1008" s="100" t="n"/>
      <c r="J1008" s="100" t="n"/>
      <c r="K1008" s="100" t="n"/>
      <c r="L1008" s="100" t="n"/>
      <c r="M1008" s="100" t="n"/>
      <c r="N1008" s="100" t="n"/>
      <c r="O1008" s="100" t="n"/>
      <c r="P1008" s="100" t="n"/>
      <c r="Q1008" s="100" t="n"/>
      <c r="R1008" s="100" t="n"/>
      <c r="S1008" s="100" t="n"/>
      <c r="T1008" s="100" t="n"/>
      <c r="U1008" s="100" t="n"/>
      <c r="V1008" s="100" t="n"/>
      <c r="W1008" s="100" t="n"/>
      <c r="X1008" s="100" t="n"/>
      <c r="Y1008" s="100" t="n"/>
      <c r="Z1008" s="100" t="n"/>
      <c r="AA1008" s="100" t="n"/>
      <c r="AB1008" s="100" t="n"/>
      <c r="AC1008" s="100" t="n"/>
      <c r="AD1008" s="100" t="n"/>
      <c r="AE1008" s="100" t="n"/>
      <c r="AF1008" s="100" t="n"/>
      <c r="AG1008" s="100" t="n"/>
      <c r="AH1008" s="100" t="n"/>
    </row>
    <row r="1009" ht="15.75" customHeight="1" s="336">
      <c r="A1009" s="100" t="n"/>
      <c r="B1009" s="100" t="n"/>
      <c r="C1009" s="100" t="n"/>
      <c r="D1009" s="100" t="n"/>
      <c r="E1009" s="100" t="n"/>
      <c r="F1009" s="100" t="n"/>
      <c r="G1009" s="100" t="n"/>
      <c r="H1009" s="100" t="n"/>
      <c r="I1009" s="100" t="n"/>
      <c r="J1009" s="100" t="n"/>
      <c r="K1009" s="100" t="n"/>
      <c r="L1009" s="100" t="n"/>
      <c r="M1009" s="100" t="n"/>
      <c r="N1009" s="100" t="n"/>
      <c r="O1009" s="100" t="n"/>
      <c r="P1009" s="100" t="n"/>
      <c r="Q1009" s="100" t="n"/>
      <c r="R1009" s="100" t="n"/>
      <c r="S1009" s="100" t="n"/>
      <c r="T1009" s="100" t="n"/>
      <c r="U1009" s="100" t="n"/>
      <c r="V1009" s="100" t="n"/>
      <c r="W1009" s="100" t="n"/>
      <c r="X1009" s="100" t="n"/>
      <c r="Y1009" s="100" t="n"/>
      <c r="Z1009" s="100" t="n"/>
      <c r="AA1009" s="100" t="n"/>
      <c r="AB1009" s="100" t="n"/>
      <c r="AC1009" s="100" t="n"/>
      <c r="AD1009" s="100" t="n"/>
      <c r="AE1009" s="100" t="n"/>
      <c r="AF1009" s="100" t="n"/>
      <c r="AG1009" s="100" t="n"/>
      <c r="AH1009" s="100" t="n"/>
    </row>
    <row r="1010" ht="15.75" customHeight="1" s="336">
      <c r="A1010" s="100" t="n"/>
      <c r="B1010" s="100" t="n"/>
      <c r="C1010" s="100" t="n"/>
      <c r="D1010" s="100" t="n"/>
      <c r="E1010" s="100" t="n"/>
      <c r="F1010" s="100" t="n"/>
      <c r="G1010" s="100" t="n"/>
      <c r="H1010" s="100" t="n"/>
      <c r="I1010" s="100" t="n"/>
      <c r="J1010" s="100" t="n"/>
      <c r="K1010" s="100" t="n"/>
      <c r="L1010" s="100" t="n"/>
      <c r="M1010" s="100" t="n"/>
      <c r="N1010" s="100" t="n"/>
      <c r="O1010" s="100" t="n"/>
      <c r="P1010" s="100" t="n"/>
      <c r="Q1010" s="100" t="n"/>
      <c r="R1010" s="100" t="n"/>
      <c r="S1010" s="100" t="n"/>
      <c r="T1010" s="100" t="n"/>
      <c r="U1010" s="100" t="n"/>
      <c r="V1010" s="100" t="n"/>
      <c r="W1010" s="100" t="n"/>
      <c r="X1010" s="100" t="n"/>
      <c r="Y1010" s="100" t="n"/>
      <c r="Z1010" s="100" t="n"/>
      <c r="AA1010" s="100" t="n"/>
      <c r="AB1010" s="100" t="n"/>
      <c r="AC1010" s="100" t="n"/>
      <c r="AD1010" s="100" t="n"/>
      <c r="AE1010" s="100" t="n"/>
      <c r="AF1010" s="100" t="n"/>
      <c r="AG1010" s="100" t="n"/>
      <c r="AH1010" s="100" t="n"/>
    </row>
    <row r="1011" ht="15.75" customHeight="1" s="336">
      <c r="A1011" s="100" t="n"/>
      <c r="B1011" s="100" t="n"/>
      <c r="C1011" s="100" t="n"/>
      <c r="D1011" s="100" t="n"/>
      <c r="E1011" s="100" t="n"/>
      <c r="F1011" s="100" t="n"/>
      <c r="G1011" s="100" t="n"/>
      <c r="H1011" s="100" t="n"/>
      <c r="I1011" s="100" t="n"/>
      <c r="J1011" s="100" t="n"/>
      <c r="K1011" s="100" t="n"/>
      <c r="L1011" s="100" t="n"/>
      <c r="M1011" s="100" t="n"/>
      <c r="N1011" s="100" t="n"/>
      <c r="O1011" s="100" t="n"/>
      <c r="P1011" s="100" t="n"/>
      <c r="Q1011" s="100" t="n"/>
      <c r="R1011" s="100" t="n"/>
      <c r="S1011" s="100" t="n"/>
      <c r="T1011" s="100" t="n"/>
      <c r="U1011" s="100" t="n"/>
      <c r="V1011" s="100" t="n"/>
      <c r="W1011" s="100" t="n"/>
      <c r="X1011" s="100" t="n"/>
      <c r="Y1011" s="100" t="n"/>
      <c r="Z1011" s="100" t="n"/>
      <c r="AA1011" s="100" t="n"/>
      <c r="AB1011" s="100" t="n"/>
      <c r="AC1011" s="100" t="n"/>
      <c r="AD1011" s="100" t="n"/>
      <c r="AE1011" s="100" t="n"/>
      <c r="AF1011" s="100" t="n"/>
      <c r="AG1011" s="100" t="n"/>
      <c r="AH1011" s="100" t="n"/>
    </row>
  </sheetData>
  <mergeCells count="12">
    <mergeCell ref="F3:T3"/>
    <mergeCell ref="I7:T7"/>
    <mergeCell ref="B9:H9"/>
    <mergeCell ref="B37:E37"/>
    <mergeCell ref="I8:R8"/>
    <mergeCell ref="K9:L9"/>
    <mergeCell ref="S8:S9"/>
    <mergeCell ref="M9:N9"/>
    <mergeCell ref="Q9:R9"/>
    <mergeCell ref="O9:P9"/>
    <mergeCell ref="T8:T10"/>
    <mergeCell ref="I9:J9"/>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B223"/>
  <sheetViews>
    <sheetView showGridLines="0" workbookViewId="0">
      <selection activeCell="A1" sqref="A1"/>
    </sheetView>
  </sheetViews>
  <sheetFormatPr baseColWidth="10" defaultColWidth="12.58203125" defaultRowHeight="15" customHeight="1"/>
  <cols>
    <col width="5.5" customWidth="1" style="336" min="1" max="1"/>
    <col width="42" customWidth="1" style="336" min="2" max="2"/>
    <col width="62" customWidth="1" style="336" min="3" max="3"/>
    <col width="30" customWidth="1" style="336" min="4" max="4"/>
    <col width="17" customWidth="1" style="336" min="5" max="5"/>
    <col width="30" customWidth="1" style="336" min="6" max="6"/>
    <col width="17" customWidth="1" style="336" min="7" max="7"/>
    <col width="17" customWidth="1" style="336" min="8" max="8"/>
    <col width="30" customWidth="1" style="336" min="9" max="9"/>
    <col width="17" customWidth="1" style="336" min="10" max="10"/>
    <col width="17" customWidth="1" style="336" min="11" max="20"/>
    <col width="17" customWidth="1" style="336" min="12" max="12"/>
    <col width="17" customWidth="1" style="336" min="13" max="13"/>
    <col width="17" customWidth="1" style="336" min="14" max="14"/>
    <col width="17" customWidth="1" style="336" min="15" max="15"/>
    <col width="17" customWidth="1" style="336" min="16" max="16"/>
    <col width="18" customWidth="1" style="336" min="17" max="17"/>
    <col width="13.5" customWidth="1" style="336" min="18" max="18"/>
    <col width="9.33203125" customWidth="1" style="336" min="19" max="19"/>
    <col width="12.5" customWidth="1" style="336" min="21" max="26"/>
    <col width="12.5" customWidth="1" style="336" min="29" max="29"/>
  </cols>
  <sheetData>
    <row r="1" ht="14.5" customHeight="1" s="336">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14.5" customHeight="1" s="336">
      <c r="A2" s="1" t="n"/>
      <c r="B2" s="1" t="n"/>
      <c r="C2" s="1" t="n"/>
      <c r="D2" s="1" t="n"/>
      <c r="E2" s="1" t="n"/>
      <c r="F2" s="49" t="inlineStr">
        <is>
          <t>3. CAPACITACIÓN Y EVENTOS</t>
        </is>
      </c>
      <c r="G2" s="1" t="n"/>
      <c r="H2" s="49" t="n"/>
      <c r="I2" s="1" t="n"/>
      <c r="J2" s="49" t="n"/>
      <c r="K2" s="1" t="n"/>
      <c r="L2" s="49" t="n"/>
      <c r="M2" s="1" t="n"/>
      <c r="N2" s="49" t="n"/>
      <c r="O2" s="1" t="n"/>
      <c r="P2" s="1" t="n"/>
      <c r="Q2" s="1" t="n"/>
      <c r="R2" s="1" t="n"/>
      <c r="S2" s="1" t="n"/>
      <c r="T2" s="1" t="n"/>
      <c r="U2" s="1" t="n"/>
      <c r="V2" s="1" t="n"/>
      <c r="W2" s="1" t="n"/>
      <c r="X2" s="1" t="n"/>
      <c r="Y2" s="1" t="n"/>
      <c r="Z2" s="1" t="n"/>
      <c r="AA2" s="1" t="n"/>
      <c r="AB2" s="1" t="n"/>
    </row>
    <row r="3" ht="14.5" customHeight="1" s="336">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row>
    <row r="4" ht="14.5" customHeight="1" s="336">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14.5" customHeight="1" s="336">
      <c r="A5" s="1" t="n"/>
      <c r="B5" s="556" t="inlineStr">
        <is>
          <t>3. CAPACITACIÓN Y EVENTOS</t>
        </is>
      </c>
      <c r="P5" s="1" t="n"/>
      <c r="Q5" s="1" t="n"/>
      <c r="R5" s="1" t="n"/>
      <c r="S5" s="1" t="n"/>
      <c r="T5" s="1" t="n"/>
      <c r="U5" s="1" t="n"/>
      <c r="V5" s="1" t="n"/>
      <c r="W5" s="1" t="n"/>
      <c r="X5" s="1" t="n"/>
      <c r="Y5" s="1" t="n"/>
      <c r="Z5" s="1" t="n"/>
      <c r="AA5" s="1" t="n"/>
      <c r="AB5" s="1" t="n"/>
    </row>
    <row r="6" ht="14.5" customHeight="1" s="336">
      <c r="A6" s="1" t="n"/>
      <c r="B6" s="458" t="n"/>
      <c r="C6" s="458" t="n"/>
      <c r="D6" s="458" t="n"/>
      <c r="E6" s="458" t="n"/>
      <c r="F6" s="458" t="n"/>
      <c r="G6" s="458" t="n"/>
      <c r="H6" s="458" t="n"/>
      <c r="I6" s="458" t="n"/>
      <c r="J6" s="458" t="n"/>
      <c r="K6" s="458" t="n"/>
      <c r="L6" s="458" t="n"/>
      <c r="M6" s="458" t="n"/>
      <c r="N6" s="458" t="n"/>
      <c r="O6" s="458" t="n"/>
      <c r="P6" s="1" t="n"/>
      <c r="Q6" s="1" t="n"/>
      <c r="R6" s="1" t="n"/>
      <c r="S6" s="1" t="n"/>
      <c r="T6" s="1" t="n"/>
      <c r="U6" s="1" t="n"/>
      <c r="V6" s="1" t="n"/>
      <c r="W6" s="1" t="n"/>
      <c r="X6" s="1" t="n"/>
      <c r="Y6" s="1" t="n"/>
      <c r="Z6" s="1" t="n"/>
      <c r="AA6" s="1" t="n"/>
      <c r="AB6" s="1" t="n"/>
    </row>
    <row r="7" ht="14.5" customHeight="1" s="336">
      <c r="A7" s="1" t="n"/>
      <c r="B7" s="557" t="inlineStr">
        <is>
          <t>Tema de la capacitación o evento</t>
        </is>
      </c>
      <c r="C7" s="88" t="inlineStr">
        <is>
          <t>Justificación</t>
        </is>
      </c>
      <c r="D7" s="88" t="inlineStr">
        <is>
          <t>Cantidad</t>
        </is>
      </c>
      <c r="E7" s="88" t="inlineStr">
        <is>
          <t>Total</t>
        </is>
      </c>
      <c r="F7" s="3" t="inlineStr">
        <is>
          <t>FUENTES</t>
        </is>
      </c>
      <c r="G7" s="450" t="n"/>
      <c r="H7" s="3" t="n"/>
      <c r="I7" s="450" t="n"/>
      <c r="J7" s="3" t="n"/>
      <c r="K7" s="450" t="n"/>
      <c r="L7" s="3" t="n"/>
      <c r="M7" s="450" t="n"/>
      <c r="N7" s="3" t="n"/>
      <c r="O7" s="450" t="n"/>
      <c r="P7" s="451" t="n"/>
      <c r="Q7" s="88" t="inlineStr">
        <is>
          <t>TOTAL</t>
        </is>
      </c>
      <c r="R7" s="1" t="n"/>
      <c r="S7" s="1" t="n"/>
      <c r="T7" s="1" t="n"/>
      <c r="U7" s="1" t="n"/>
      <c r="V7" s="1" t="n"/>
      <c r="W7" s="1" t="n"/>
      <c r="X7" s="1" t="n"/>
      <c r="Y7" s="1" t="n"/>
      <c r="Z7" s="1" t="n"/>
      <c r="AA7" s="1" t="n"/>
      <c r="AB7" s="1" t="n"/>
    </row>
    <row r="8" ht="14.5" customHeight="1" s="336">
      <c r="A8" s="1" t="n"/>
      <c r="B8" s="452" t="n"/>
      <c r="C8" s="452" t="n"/>
      <c r="D8" s="452" t="n"/>
      <c r="E8" s="452" t="n"/>
      <c r="F8" s="3" t="inlineStr">
        <is>
          <t>CONTRAPARTIDA</t>
        </is>
      </c>
      <c r="G8" s="450" t="n"/>
      <c r="H8" s="3" t="n"/>
      <c r="I8" s="450" t="n"/>
      <c r="J8" s="3" t="n"/>
      <c r="K8" s="450" t="n"/>
      <c r="L8" s="3" t="n"/>
      <c r="M8" s="450" t="n"/>
      <c r="N8" s="3" t="n"/>
      <c r="O8" s="450" t="n"/>
      <c r="P8" s="3" t="inlineStr">
        <is>
          <t>SGR</t>
        </is>
      </c>
      <c r="Q8" s="452" t="n"/>
      <c r="R8" s="1" t="n"/>
      <c r="S8" s="1" t="n"/>
      <c r="T8" s="1" t="n"/>
      <c r="U8" s="1" t="n"/>
      <c r="V8" s="1" t="n"/>
      <c r="W8" s="1" t="n"/>
      <c r="X8" s="1" t="n"/>
      <c r="Y8" s="1" t="n"/>
      <c r="Z8" s="1" t="n"/>
      <c r="AA8" s="1" t="n"/>
      <c r="AB8" s="1" t="n"/>
    </row>
    <row r="9" ht="47.25" customHeight="1" s="336">
      <c r="A9" s="1" t="n"/>
      <c r="B9" s="452" t="n"/>
      <c r="C9" s="452" t="n"/>
      <c r="D9" s="452" t="n"/>
      <c r="E9" s="452" t="n"/>
      <c r="F9" s="88" t="inlineStr">
        <is>
          <t>Entidad 1 – Universidad Santo Tomás de Colombia, sede Villavicencio — entidad proponente y ejecutora</t>
        </is>
      </c>
      <c r="G9" s="451" t="n"/>
      <c r="H9" s="88" t="inlineStr">
        <is>
          <t>Entidad 2 – Municipio de Manizales (Caldas)</t>
        </is>
      </c>
      <c r="I9" s="451" t="n"/>
      <c r="J9" s="88" t="inlineStr">
        <is>
          <t>Entidad 3 – Municipio de Calarcá (Quindío)</t>
        </is>
      </c>
      <c r="K9" s="451" t="n"/>
      <c r="L9" s="88" t="inlineStr">
        <is>
          <t>Entidad 4 – Avanciencia — oficina de transferencia de resultados de investigación (OTRI) [razón social y NIT por diligenciar]</t>
        </is>
      </c>
      <c r="M9" s="451" t="n"/>
      <c r="N9" s="88" t="inlineStr">
        <is>
          <t>Entidad 5 – Gestión y Medio Ambiente — aliado tecnológico [razón social y NIT por diligenciar]</t>
        </is>
      </c>
      <c r="O9" s="451" t="n"/>
      <c r="P9" s="453" t="n"/>
      <c r="Q9" s="452" t="n"/>
      <c r="R9" s="1" t="n"/>
      <c r="S9" s="1" t="n"/>
      <c r="T9" s="1" t="n"/>
      <c r="U9" s="1" t="n"/>
      <c r="V9" s="1" t="n"/>
      <c r="W9" s="1" t="n"/>
      <c r="X9" s="1" t="n"/>
      <c r="Y9" s="1" t="n"/>
      <c r="Z9" s="1" t="n"/>
      <c r="AA9" s="1" t="n"/>
      <c r="AB9" s="1" t="n"/>
    </row>
    <row r="10" ht="14.5" customHeight="1" s="336">
      <c r="A10" s="1" t="n"/>
      <c r="B10" s="452" t="n"/>
      <c r="C10" s="452" t="n"/>
      <c r="D10" s="452" t="n"/>
      <c r="E10" s="452" t="n"/>
      <c r="F10" s="3" t="inlineStr">
        <is>
          <t>Especie</t>
        </is>
      </c>
      <c r="G10" s="3" t="inlineStr">
        <is>
          <t>Efectivo</t>
        </is>
      </c>
      <c r="H10" s="3" t="inlineStr">
        <is>
          <t>Especie</t>
        </is>
      </c>
      <c r="I10" s="3" t="inlineStr">
        <is>
          <t>Efectivo</t>
        </is>
      </c>
      <c r="J10" s="3" t="inlineStr">
        <is>
          <t>Especie</t>
        </is>
      </c>
      <c r="K10" s="3" t="inlineStr">
        <is>
          <t>Efectivo</t>
        </is>
      </c>
      <c r="L10" s="3" t="inlineStr">
        <is>
          <t>Especie</t>
        </is>
      </c>
      <c r="M10" s="3" t="inlineStr">
        <is>
          <t>Efectivo</t>
        </is>
      </c>
      <c r="N10" s="3" t="inlineStr">
        <is>
          <t>Especie</t>
        </is>
      </c>
      <c r="O10" s="3" t="inlineStr">
        <is>
          <t>Efectivo</t>
        </is>
      </c>
      <c r="P10" s="3" t="inlineStr">
        <is>
          <t>Efectivo</t>
        </is>
      </c>
      <c r="Q10" s="452" t="n"/>
      <c r="R10" s="1" t="n"/>
      <c r="S10" s="1" t="n"/>
      <c r="T10" s="1" t="n"/>
      <c r="U10" s="1" t="n"/>
      <c r="V10" s="1" t="n"/>
      <c r="W10" s="1" t="n"/>
      <c r="X10" s="1" t="n"/>
      <c r="Y10" s="1" t="n"/>
      <c r="Z10" s="1" t="n"/>
      <c r="AA10" s="1" t="n"/>
      <c r="AB10" s="1" t="n"/>
    </row>
    <row r="11" ht="14.5" customHeight="1" s="336">
      <c r="A11" s="1" t="n"/>
      <c r="B11" s="453" t="n"/>
      <c r="C11" s="453" t="n"/>
      <c r="D11" s="453" t="n"/>
      <c r="E11" s="453" t="n"/>
      <c r="F11" s="453" t="n"/>
      <c r="G11" s="453" t="n"/>
      <c r="H11" s="453" t="n"/>
      <c r="I11" s="453" t="n"/>
      <c r="J11" s="453" t="n"/>
      <c r="K11" s="453" t="n"/>
      <c r="L11" s="453" t="n"/>
      <c r="M11" s="453" t="n"/>
      <c r="N11" s="453" t="n"/>
      <c r="O11" s="453" t="n"/>
      <c r="P11" s="453" t="n"/>
      <c r="Q11" s="453" t="n"/>
      <c r="R11" s="1" t="n"/>
      <c r="S11" s="1" t="n"/>
      <c r="T11" s="1" t="n"/>
      <c r="U11" s="1" t="n"/>
      <c r="V11" s="1" t="n"/>
      <c r="W11" s="1" t="n"/>
      <c r="X11" s="1" t="n"/>
      <c r="Y11" s="1" t="n"/>
      <c r="Z11" s="1" t="n"/>
      <c r="AA11" s="1" t="n"/>
      <c r="AB11" s="1" t="n"/>
    </row>
    <row r="12" ht="136" customHeight="1" s="336">
      <c r="A12" s="1" t="n"/>
      <c r="B12" s="460" t="inlineStr">
        <is>
          <t>Formación y soporte a custodios por tramo</t>
        </is>
      </c>
      <c r="C12" s="459" t="inlineStr">
        <is>
          <t>Act. 3.3 · producto 9: formación y soporte a custodios por tramo; formación y soporte a custodios en 3 tramos; certifica a 60 personas de 4 consejos de gestión del riesgo (Tabla 20.1). Lugar: municipios de intervención; duración y beneficiarios por precisar (VACÍO-14). 3 tramo × valor unitario $50.000.000 = formulación del Anexo 2 sin referencia equivalente verificada (cotización pendiente) = $150.000.000 (Anexo 2, Tabla 30.3, línea S09). Cotizaciones formales 1 y 2 por reunir (TdR §12.2). Lo ejecuta Avanciencia, que lidera la transferencia, la custodia y la propiedad intelectual; la universidad lo contrata y paga (TdR §3).</t>
        </is>
      </c>
      <c r="D12" s="12" t="n">
        <v>3</v>
      </c>
      <c r="E12" s="484">
        <f>'MC. Memoria de cálculo'!$G$37</f>
        <v>150000000</v>
      </c>
      <c r="F12" s="484" t="n">
        <v>0</v>
      </c>
      <c r="G12" s="558" t="n">
        <v>0</v>
      </c>
      <c r="H12" s="484" t="n">
        <v>0</v>
      </c>
      <c r="I12" s="558" t="n">
        <v>0</v>
      </c>
      <c r="J12" s="484" t="n">
        <v>0</v>
      </c>
      <c r="K12" s="558" t="n">
        <v>0</v>
      </c>
      <c r="L12" s="484" t="n">
        <v>0</v>
      </c>
      <c r="M12" s="558" t="n">
        <v>0</v>
      </c>
      <c r="N12" s="484" t="n">
        <v>0</v>
      </c>
      <c r="O12" s="558" t="n">
        <v>0</v>
      </c>
      <c r="P12" s="559">
        <f>E12-(F12+G12+H12+I12+J12+K12+L12+M12+N12+O12)</f>
        <v>150000000</v>
      </c>
      <c r="Q12" s="484">
        <f>P12+F12+G12+H12+I12+J12+K12+L12+M12+N12+O12</f>
        <v>150000000</v>
      </c>
      <c r="R12" s="139" t="n"/>
      <c r="S12" s="1" t="n"/>
      <c r="T12" s="1" t="n"/>
      <c r="U12" s="1" t="n"/>
      <c r="V12" s="1" t="n"/>
      <c r="W12" s="1" t="n"/>
      <c r="X12" s="1" t="n"/>
      <c r="Y12" s="1" t="n"/>
      <c r="Z12" s="1" t="n"/>
      <c r="AA12" s="1" t="n"/>
      <c r="AB12" s="1" t="n"/>
    </row>
    <row r="13" ht="123" customHeight="1" s="336">
      <c r="A13" s="1" t="n"/>
      <c r="B13" s="460" t="inlineStr">
        <is>
          <t>Alimentación de laboratorios ciudadanos</t>
        </is>
      </c>
      <c r="C13" s="560" t="inlineStr">
        <is>
          <t>Act. 3.1 · producto 8: alimentación de laboratorios ciudadanos; alimentación de 20 laboratorios ciudadanos de co-diseño; solo logística, sin pagos a participantes (TdR §14.3). 20 evento × valor unitario $1.500.000 = formulación del Anexo 2 sin referencia equivalente verificada (cotización pendiente) = $30.000.000 (Anexo 2, Tabla 30.3, línea V05). Cotizaciones formales 1 y 2 por reunir (TdR §12.2). Lo ejecuta Avanciencia, que lidera la apropiación social del conocimiento; la universidad lo contrata y paga (TdR §3). Sus horas en especie (TH-22) no cubren este trabajo.</t>
        </is>
      </c>
      <c r="D13" s="12" t="n">
        <v>20</v>
      </c>
      <c r="E13" s="484">
        <f>'MC. Memoria de cálculo'!$G$42</f>
        <v>30000000</v>
      </c>
      <c r="F13" s="484" t="n">
        <v>0</v>
      </c>
      <c r="G13" s="558" t="n">
        <v>0</v>
      </c>
      <c r="H13" s="484" t="n">
        <v>0</v>
      </c>
      <c r="I13" s="558" t="n">
        <v>0</v>
      </c>
      <c r="J13" s="484" t="n">
        <v>0</v>
      </c>
      <c r="K13" s="558" t="n">
        <v>0</v>
      </c>
      <c r="L13" s="484" t="n">
        <v>0</v>
      </c>
      <c r="M13" s="558" t="n">
        <v>0</v>
      </c>
      <c r="N13" s="484" t="n">
        <v>0</v>
      </c>
      <c r="O13" s="558" t="n">
        <v>0</v>
      </c>
      <c r="P13" s="559">
        <f>E13-(F13+G13+H13+I13+J13+K13+L13+M13+N13+O13)</f>
        <v>30000000</v>
      </c>
      <c r="Q13" s="484">
        <f>P13+F13+G13+H13+I13+J13+K13+L13+M13+N13+O13</f>
        <v>30000000</v>
      </c>
      <c r="R13" s="139" t="n"/>
      <c r="S13" s="1" t="n"/>
      <c r="T13" s="1" t="n"/>
      <c r="U13" s="1" t="n"/>
      <c r="V13" s="1" t="n"/>
      <c r="W13" s="1" t="n"/>
      <c r="X13" s="1" t="n"/>
      <c r="Y13" s="1" t="n"/>
      <c r="Z13" s="1" t="n"/>
      <c r="AA13" s="1" t="n"/>
      <c r="AB13" s="1" t="n"/>
    </row>
    <row r="14" ht="123" customHeight="1" s="336">
      <c r="A14" s="1" t="n"/>
      <c r="B14" s="459" t="inlineStr">
        <is>
          <t>Logística de ferias y laboratorios de apropiación</t>
        </is>
      </c>
      <c r="C14" s="560" t="inlineStr">
        <is>
          <t>Act. 3.2, 3.3, 3.4 · producto 8: logística de ferias y laboratorios de apropiación; logística de 9 jornadas públicas; espacios, materiales y capacitadores desagregados en la memoria de cálculo. 9 evento × valor unitario $8.000.000 = formulación del Anexo 2 sin referencia equivalente verificada (cotización pendiente) = $72.000.000 (Anexo 2, Tabla 30.3, línea O02). Cotizaciones formales 1 y 2 por reunir (TdR §12.2). Lo ejecuta Avanciencia, que lidera la apropiación social del conocimiento; la universidad lo contrata y paga (TdR §3). Sus horas en especie (TH-22) no cubren este trabajo.</t>
        </is>
      </c>
      <c r="D14" s="12" t="n">
        <v>9</v>
      </c>
      <c r="E14" s="484">
        <f>'MC. Memoria de cálculo'!$G$47</f>
        <v>72000000</v>
      </c>
      <c r="F14" s="561" t="n">
        <v>0</v>
      </c>
      <c r="G14" s="559" t="n">
        <v>0</v>
      </c>
      <c r="H14" s="561" t="n">
        <v>0</v>
      </c>
      <c r="I14" s="559" t="n">
        <v>0</v>
      </c>
      <c r="J14" s="561" t="n">
        <v>0</v>
      </c>
      <c r="K14" s="559" t="n">
        <v>0</v>
      </c>
      <c r="L14" s="561" t="n">
        <v>0</v>
      </c>
      <c r="M14" s="559" t="n">
        <v>0</v>
      </c>
      <c r="N14" s="561" t="n">
        <v>0</v>
      </c>
      <c r="O14" s="559" t="n">
        <v>0</v>
      </c>
      <c r="P14" s="559">
        <f>E14-(F14+G14+H14+I14+J14+K14+L14+M14+N14+O14)</f>
        <v>72000000</v>
      </c>
      <c r="Q14" s="484">
        <f>P14+F14+G14+H14+I14+J14+K14+L14+M14+N14+O14</f>
        <v>72000000</v>
      </c>
      <c r="R14" s="139" t="n"/>
      <c r="S14" s="1" t="n"/>
      <c r="T14" s="1" t="n"/>
      <c r="U14" s="1" t="n"/>
      <c r="V14" s="1" t="n"/>
      <c r="W14" s="1" t="n"/>
      <c r="X14" s="1" t="n"/>
      <c r="Y14" s="1" t="n"/>
      <c r="Z14" s="1" t="n"/>
      <c r="AA14" s="1" t="n"/>
      <c r="AB14" s="1" t="n"/>
    </row>
    <row r="15" ht="110" customHeight="1" s="336">
      <c r="A15" s="1" t="n"/>
      <c r="B15" s="459" t="inlineStr">
        <is>
          <t>Talleres de evaluación previa de demolición con los consejos de gestión del riesgo y responsables de obra</t>
        </is>
      </c>
      <c r="C15" s="560" t="inlineStr">
        <is>
          <t>Act. 3.5 · producto 7: talleres de evaluación previa de demolición con los consejos de gestión del riesgo y responsables de obra; 6 talleres, 3 por municipio; actas y protocolo ajustado con los participantes (Tabla 30.3, S16); 12 evaluaciones previas entregadas. 6 taller × valor unitario $8.000.000 = formulación del Anexo 2 sin referencia equivalente verificada (cotización pendiente) = $48.000.000 (Anexo 2, Tabla 30.3, línea S16). Cotizaciones formales 1 y 2 por reunir (TdR §12.2).</t>
        </is>
      </c>
      <c r="D15" s="12" t="n">
        <v>6</v>
      </c>
      <c r="E15" s="484">
        <f>'MC. Memoria de cálculo'!$G$52</f>
        <v>48000000</v>
      </c>
      <c r="F15" s="561" t="n">
        <v>0</v>
      </c>
      <c r="G15" s="559" t="n">
        <v>0</v>
      </c>
      <c r="H15" s="561" t="n">
        <v>0</v>
      </c>
      <c r="I15" s="559" t="n">
        <v>0</v>
      </c>
      <c r="J15" s="561" t="n">
        <v>0</v>
      </c>
      <c r="K15" s="559" t="n">
        <v>0</v>
      </c>
      <c r="L15" s="561" t="n">
        <v>0</v>
      </c>
      <c r="M15" s="559" t="n">
        <v>0</v>
      </c>
      <c r="N15" s="561" t="n">
        <v>0</v>
      </c>
      <c r="O15" s="559" t="n">
        <v>0</v>
      </c>
      <c r="P15" s="559">
        <f>E15-(F15+G15+H15+I15+J15+K15+L15+M15+N15+O15)</f>
        <v>48000000</v>
      </c>
      <c r="Q15" s="484">
        <f>P15+F15+G15+H15+I15+J15+K15+L15+M15+N15+O15</f>
        <v>48000000</v>
      </c>
      <c r="R15" s="139" t="n"/>
      <c r="S15" s="1" t="n"/>
      <c r="T15" s="1" t="n"/>
      <c r="U15" s="1" t="n"/>
      <c r="V15" s="1" t="n"/>
      <c r="W15" s="1" t="n"/>
      <c r="X15" s="1" t="n"/>
      <c r="Y15" s="1" t="n"/>
      <c r="Z15" s="1" t="n"/>
      <c r="AA15" s="1" t="n"/>
      <c r="AB15" s="1" t="n"/>
    </row>
    <row r="16" ht="162" customHeight="1" s="336">
      <c r="A16" s="1" t="n"/>
      <c r="B16" s="459" t="inlineStr">
        <is>
          <t>Desplazamientos del equipo de apropiación social de Avanciencia a los talleres y jornadas</t>
        </is>
      </c>
      <c r="C16" s="560" t="inlineStr">
        <is>
          <t>A3.1, A3.2, A3.3 y A3.4 · servicio de apropiación social del conocimiento: desplazamientos del equipo de Avanciencia a los 20 talleres de co-diseño y las 9 jornadas; 15 misiones del equipo de apropiación social a Manizales y Calarcá (10 para los 20 talleres de co-diseño, dos por misión, y 5 para las 9 jornadas de uso, formación y cierre), 3 personas y 3 días por misión: 90 trayectos aéreos, 135 días-persona de viáticos y 45 días de vehículo = $116.968.410 (valores unitarios de VI-01, VI-02 y VI-03). Va en esta hoja porque son desplazamientos de eventos (nota oficial de la hoja 08); se separa de VI-01 a VI-03 sin cambiar el SGR. Origen del equipo por confirmar: si reside en la zona, los tiquetes no se necesitan (VACÍO-30). Cotizaciones formales 1 y 2 por reunir (TdR §12.2).</t>
        </is>
      </c>
      <c r="D16" s="12" t="n">
        <v>15</v>
      </c>
      <c r="E16" s="484">
        <f>'MC. Memoria de cálculo'!$G$59</f>
        <v>116968410</v>
      </c>
      <c r="F16" s="559" t="n">
        <v>0</v>
      </c>
      <c r="G16" s="559" t="n">
        <v>0</v>
      </c>
      <c r="H16" s="559" t="n">
        <v>0</v>
      </c>
      <c r="I16" s="559" t="n">
        <v>0</v>
      </c>
      <c r="J16" s="559" t="n">
        <v>0</v>
      </c>
      <c r="K16" s="559" t="n">
        <v>0</v>
      </c>
      <c r="L16" s="559" t="n">
        <v>0</v>
      </c>
      <c r="M16" s="559" t="n">
        <v>0</v>
      </c>
      <c r="N16" s="559" t="n">
        <v>0</v>
      </c>
      <c r="O16" s="559" t="n">
        <v>0</v>
      </c>
      <c r="P16" s="559">
        <f>E16-(F16+G16+H16+I16+J16+K16+L16+M16+N16+O16)</f>
        <v>116968410</v>
      </c>
      <c r="Q16" s="484">
        <f>P16+F16+G16+H16+I16+J16+K16+L16+M16+N16+O16</f>
        <v>116968410</v>
      </c>
      <c r="R16" s="139" t="n"/>
      <c r="S16" s="1" t="n"/>
      <c r="T16" s="1" t="n"/>
      <c r="U16" s="1" t="n"/>
      <c r="V16" s="1" t="n"/>
      <c r="W16" s="1" t="n"/>
      <c r="X16" s="1" t="n"/>
      <c r="Y16" s="1" t="n"/>
      <c r="Z16" s="1" t="n"/>
      <c r="AA16" s="1" t="n"/>
      <c r="AB16" s="1" t="n"/>
    </row>
    <row r="17" ht="14.5" customHeight="1" s="336">
      <c r="A17" s="1" t="n"/>
      <c r="B17" s="540" t="n"/>
      <c r="C17" s="562" t="n"/>
      <c r="D17" s="485" t="n"/>
      <c r="E17" s="490" t="n">
        <v>0</v>
      </c>
      <c r="F17" s="563" t="n">
        <v>0</v>
      </c>
      <c r="G17" s="563" t="n">
        <v>0</v>
      </c>
      <c r="H17" s="563" t="n">
        <v>0</v>
      </c>
      <c r="I17" s="563" t="n">
        <v>0</v>
      </c>
      <c r="J17" s="563" t="n">
        <v>0</v>
      </c>
      <c r="K17" s="563" t="n">
        <v>0</v>
      </c>
      <c r="L17" s="563" t="n">
        <v>0</v>
      </c>
      <c r="M17" s="563" t="n">
        <v>0</v>
      </c>
      <c r="N17" s="563" t="n">
        <v>0</v>
      </c>
      <c r="O17" s="563" t="n">
        <v>0</v>
      </c>
      <c r="P17" s="563">
        <f>E17-(F17+G17+H17+I17+J17+K17+L17+M17+N17+O17)</f>
        <v>0</v>
      </c>
      <c r="Q17" s="490">
        <f>P17+F17+G17+H17+I17+J17+K17+L17+M17+N17+O17</f>
        <v>0</v>
      </c>
      <c r="R17" s="139" t="n"/>
      <c r="S17" s="1" t="n"/>
      <c r="T17" s="1" t="n"/>
      <c r="U17" s="1" t="n"/>
      <c r="V17" s="1" t="n"/>
      <c r="W17" s="1" t="n"/>
      <c r="X17" s="1" t="n"/>
      <c r="Y17" s="1" t="n"/>
      <c r="Z17" s="1" t="n"/>
      <c r="AA17" s="1" t="n"/>
      <c r="AB17" s="1" t="n"/>
    </row>
    <row r="18" ht="14.5" customHeight="1" s="336">
      <c r="A18" s="1" t="n"/>
      <c r="B18" s="540" t="n"/>
      <c r="C18" s="562" t="n"/>
      <c r="D18" s="485" t="n"/>
      <c r="E18" s="490" t="n">
        <v>0</v>
      </c>
      <c r="F18" s="563" t="n">
        <v>0</v>
      </c>
      <c r="G18" s="563" t="n">
        <v>0</v>
      </c>
      <c r="H18" s="563" t="n">
        <v>0</v>
      </c>
      <c r="I18" s="563" t="n">
        <v>0</v>
      </c>
      <c r="J18" s="563" t="n">
        <v>0</v>
      </c>
      <c r="K18" s="563" t="n">
        <v>0</v>
      </c>
      <c r="L18" s="563" t="n">
        <v>0</v>
      </c>
      <c r="M18" s="563" t="n">
        <v>0</v>
      </c>
      <c r="N18" s="563" t="n">
        <v>0</v>
      </c>
      <c r="O18" s="563" t="n">
        <v>0</v>
      </c>
      <c r="P18" s="563">
        <f>E18-(F18+G18+H18+I18+J18+K18+L18+M18+N18+O18)</f>
        <v>0</v>
      </c>
      <c r="Q18" s="490">
        <f>P18+F18+G18+H18+I18+J18+K18+L18+M18+N18+O18</f>
        <v>0</v>
      </c>
      <c r="R18" s="139" t="n"/>
      <c r="S18" s="1" t="n"/>
      <c r="T18" s="1" t="n"/>
      <c r="U18" s="1" t="n"/>
      <c r="V18" s="1" t="n"/>
      <c r="W18" s="1" t="n"/>
      <c r="X18" s="1" t="n"/>
      <c r="Y18" s="1" t="n"/>
      <c r="Z18" s="1" t="n"/>
      <c r="AA18" s="1" t="n"/>
      <c r="AB18" s="1" t="n"/>
    </row>
    <row r="19" ht="14.5" customHeight="1" s="336">
      <c r="A19" s="1" t="n"/>
      <c r="B19" s="540" t="n"/>
      <c r="C19" s="562" t="n"/>
      <c r="D19" s="485" t="n"/>
      <c r="E19" s="490" t="n">
        <v>0</v>
      </c>
      <c r="F19" s="563" t="n">
        <v>0</v>
      </c>
      <c r="G19" s="563" t="n">
        <v>0</v>
      </c>
      <c r="H19" s="563" t="n">
        <v>0</v>
      </c>
      <c r="I19" s="563" t="n">
        <v>0</v>
      </c>
      <c r="J19" s="563" t="n">
        <v>0</v>
      </c>
      <c r="K19" s="563" t="n">
        <v>0</v>
      </c>
      <c r="L19" s="563" t="n">
        <v>0</v>
      </c>
      <c r="M19" s="563" t="n">
        <v>0</v>
      </c>
      <c r="N19" s="563" t="n">
        <v>0</v>
      </c>
      <c r="O19" s="563" t="n">
        <v>0</v>
      </c>
      <c r="P19" s="563">
        <f>E19-(F19+G19+H19+I19+J19+K19+L19+M19+N19+O19)</f>
        <v>0</v>
      </c>
      <c r="Q19" s="490">
        <f>P19+F19+G19+H19+I19+J19+K19+L19+M19+N19+O19</f>
        <v>0</v>
      </c>
      <c r="R19" s="139" t="n"/>
      <c r="S19" s="1" t="n"/>
      <c r="T19" s="1" t="n"/>
      <c r="U19" s="1" t="n"/>
      <c r="V19" s="1" t="n"/>
      <c r="W19" s="1" t="n"/>
      <c r="X19" s="1" t="n"/>
      <c r="Y19" s="1" t="n"/>
      <c r="Z19" s="1" t="n"/>
      <c r="AA19" s="1" t="n"/>
      <c r="AB19" s="1" t="n"/>
    </row>
    <row r="20" ht="14.5" customHeight="1" s="336">
      <c r="A20" s="1" t="n"/>
      <c r="B20" s="564" t="inlineStr">
        <is>
          <t>TOTAL</t>
        </is>
      </c>
      <c r="C20" s="450" t="n"/>
      <c r="D20" s="450" t="n"/>
      <c r="E20" s="565">
        <f>SUM(E12:E19)</f>
        <v>416968410</v>
      </c>
      <c r="F20" s="565">
        <f>SUM(F12:F19)</f>
        <v>0</v>
      </c>
      <c r="G20" s="565">
        <f>SUM(G12:G19)</f>
        <v>0</v>
      </c>
      <c r="H20" s="565">
        <f>SUM(H12:H19)</f>
        <v>0</v>
      </c>
      <c r="I20" s="565">
        <f>SUM(I12:I19)</f>
        <v>0</v>
      </c>
      <c r="J20" s="565">
        <f>SUM(J12:J19)</f>
        <v>0</v>
      </c>
      <c r="K20" s="565">
        <f>SUM(K12:K19)</f>
        <v>0</v>
      </c>
      <c r="L20" s="565">
        <f>SUM(L12:L19)</f>
        <v>0</v>
      </c>
      <c r="M20" s="565">
        <f>SUM(M12:M19)</f>
        <v>0</v>
      </c>
      <c r="N20" s="565">
        <f>SUM(N12:N19)</f>
        <v>0</v>
      </c>
      <c r="O20" s="565">
        <f>SUM(O12:O19)</f>
        <v>0</v>
      </c>
      <c r="P20" s="565">
        <f>SUM(P12:P19)</f>
        <v>416968410</v>
      </c>
      <c r="Q20" s="565">
        <f>SUM(Q12:Q19)</f>
        <v>416968410</v>
      </c>
      <c r="R20" s="80" t="n"/>
      <c r="S20" s="1" t="n"/>
      <c r="T20" s="1" t="n"/>
      <c r="U20" s="1" t="n"/>
      <c r="V20" s="1" t="n"/>
      <c r="W20" s="1" t="n"/>
      <c r="X20" s="1" t="n"/>
      <c r="Y20" s="1" t="n"/>
      <c r="Z20" s="1" t="n"/>
      <c r="AA20" s="1" t="n"/>
      <c r="AB20" s="1" t="n"/>
    </row>
    <row r="21" ht="14.5" customHeight="1" s="336">
      <c r="A21" s="1" t="n"/>
      <c r="B21" s="1" t="n"/>
      <c r="C21" s="1" t="n"/>
      <c r="D21" s="1" t="n"/>
      <c r="E21" s="8"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315" customHeight="1" s="336">
      <c r="A22" s="1" t="n"/>
      <c r="B22" s="566" t="inlineStr">
        <is>
          <t xml:space="preserve">En la justificación se sugiere considerar lo siguiente: 
-Descripción: describa la actividad (¿En qué consiste?). 
- Lugar: indique la ciudad o lugar donde se va a desarrollar la actividad. 
- Justificación: Justifique el motivo por el cual se va a realizar o se requiere la actividad (¿Qué se espera lograr con la actividad?). 
- Duración: indique el tiempo de duración de la actividad costeada (años, meses, días / horas), dependiendo de la necesidad, que contempla la actividad (indicar la intensidad horaria). 
- Beneficiarios: indique el número de beneficiarios. 
Se recomienda desagregar los insumos requeridos para el desarrollo de las capacitaciones, en la cual se exprese de forma clara a
qué corresponde los valores registrados para las capacitaciones; dentro de ellas cabe
considerar, entre otras:
• Perfil y honorarios de los capacitadores.
• Refrigerios.
• Espacios físicos para las jornadas.
• Gastos de desplazamiento asociados a las capacitaciones.
• Materiales para el desarrollo de las jornadas.
</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14.5" customHeight="1" s="336">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15.75" customHeight="1" s="336">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15.75" customHeight="1" s="336">
      <c r="A25" s="1" t="n"/>
      <c r="B25" s="511" t="inlineStr">
        <is>
          <t>ESTUDIO DE MERCADO · CAPACITACIÓN Y EVENTOS (TdR §12.2, nota 4: análisis de costos con dos cotizaciones por ítem)</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30" customHeight="1" s="336">
      <c r="A26" s="1" t="n"/>
      <c r="B26" s="551" t="inlineStr">
        <is>
          <t>Ítem del rubro presupuestal</t>
        </is>
      </c>
      <c r="C26" s="551" t="inlineStr">
        <is>
          <t>Descripción del ítem</t>
        </is>
      </c>
      <c r="D26" s="551" t="inlineStr">
        <is>
          <t>Cotización 1</t>
        </is>
      </c>
      <c r="E26" s="551" t="inlineStr">
        <is>
          <t>Valor unitario</t>
        </is>
      </c>
      <c r="F26" s="551" t="inlineStr">
        <is>
          <t>Cotización 2</t>
        </is>
      </c>
      <c r="G26" s="551" t="inlineStr">
        <is>
          <t>Valor unitario 2</t>
        </is>
      </c>
      <c r="H26" s="551" t="inlineStr">
        <is>
          <t>Valor cotización seleccionada</t>
        </is>
      </c>
      <c r="I26" s="551" t="inlineStr">
        <is>
          <t>Justificación</t>
        </is>
      </c>
      <c r="J26" s="1" t="n"/>
      <c r="K26" s="1" t="n"/>
      <c r="L26" s="1" t="n"/>
      <c r="M26" s="1" t="n"/>
      <c r="N26" s="1" t="n"/>
      <c r="O26" s="1" t="n"/>
      <c r="P26" s="1" t="n"/>
      <c r="Q26" s="1" t="n"/>
      <c r="R26" s="1" t="n"/>
      <c r="S26" s="1" t="n"/>
      <c r="T26" s="1" t="n"/>
      <c r="U26" s="1" t="n"/>
      <c r="V26" s="1" t="n"/>
      <c r="W26" s="1" t="n"/>
      <c r="X26" s="1" t="n"/>
      <c r="Y26" s="1" t="n"/>
      <c r="Z26" s="1" t="n"/>
      <c r="AA26" s="1" t="n"/>
      <c r="AB26" s="1" t="n"/>
    </row>
    <row r="27" ht="96" customHeight="1" s="336">
      <c r="A27" s="1" t="n"/>
      <c r="B27" s="514" t="inlineStr">
        <is>
          <t>Formación y soporte a custodios por tramo</t>
        </is>
      </c>
      <c r="C27" s="514" t="inlineStr">
        <is>
          <t>Formación y soporte a custodios por tramo [CA-01]</t>
        </is>
      </c>
      <c r="D27" s="514" t="inlineStr">
        <is>
          <t>Formulación: Formulación Anexo 2, línea S09</t>
        </is>
      </c>
      <c r="E27" s="567">
        <f>'Estudio de mercado'!$L$57</f>
        <v>50000000</v>
      </c>
      <c r="F27" s="554" t="inlineStr">
        <is>
          <t>[○ Cotización 2 pendiente]: Pendiente de cotización comparable; el dimensionamiento no acredita una segunda oferta.</t>
        </is>
      </c>
      <c r="G27" s="567" t="n"/>
      <c r="H27" s="567">
        <f>'03. Capacitación Y Eventos'!$E$12</f>
        <v>150000000</v>
      </c>
      <c r="I27" s="514" t="inlineStr">
        <is>
          <t>Valor de dimensionamiento del proyecto sin oferta de proveedor; las cotizaciones 1 y 2 se reúnen antes de radicar (TdR §12.2, nota 4). Soporte del cálculo en la hoja «Estudio de mercado», clave p_S09. Sin soporte económico específico en el expediente. Falta: No diligenciar proveedor ni precio de cotización 2 con el valor presupuestado. (valor total del ítem)</t>
        </is>
      </c>
      <c r="J27" s="1" t="n"/>
      <c r="K27" s="1" t="n"/>
      <c r="L27" s="1" t="n"/>
      <c r="M27" s="1" t="n"/>
      <c r="N27" s="1" t="n"/>
      <c r="O27" s="1" t="n"/>
      <c r="P27" s="1" t="n"/>
      <c r="Q27" s="1" t="n"/>
      <c r="R27" s="1" t="n"/>
      <c r="S27" s="1" t="n"/>
      <c r="T27" s="1" t="n"/>
      <c r="U27" s="1" t="n"/>
      <c r="V27" s="1" t="n"/>
      <c r="W27" s="1" t="n"/>
      <c r="X27" s="1" t="n"/>
      <c r="Y27" s="1" t="n"/>
      <c r="Z27" s="1" t="n"/>
      <c r="AA27" s="1" t="n"/>
      <c r="AB27" s="1" t="n"/>
    </row>
    <row r="28" ht="96" customHeight="1" s="336">
      <c r="A28" s="1" t="n"/>
      <c r="B28" s="514" t="inlineStr">
        <is>
          <t>Alimentación de laboratorios ciudadanos</t>
        </is>
      </c>
      <c r="C28" s="514" t="inlineStr">
        <is>
          <t>Alimentación de laboratorios ciudadanos [CA-02]</t>
        </is>
      </c>
      <c r="D28" s="514" t="inlineStr">
        <is>
          <t>Formulación: Formulación Anexo 2, línea V05</t>
        </is>
      </c>
      <c r="E28" s="567">
        <f>'Estudio de mercado'!$L$60</f>
        <v>1500000</v>
      </c>
      <c r="F28" s="554" t="inlineStr">
        <is>
          <t>[○ Cotización 2 pendiente]: Pendiente de cotización comparable; el dimensionamiento no acredita una segunda oferta.</t>
        </is>
      </c>
      <c r="G28" s="567" t="n"/>
      <c r="H28" s="567">
        <f>'03. Capacitación Y Eventos'!$E$13</f>
        <v>30000000</v>
      </c>
      <c r="I28" s="514" t="inlineStr">
        <is>
          <t>Valor de dimensionamiento del proyecto sin oferta de proveedor; las cotizaciones 1 y 2 se reúnen antes de radicar (TdR §12.2, nota 4). Soporte del cálculo en la hoja «Estudio de mercado», clave p_V05. Sin soporte económico específico en el expediente. Falta: No diligenciar proveedor ni precio de cotización 2 con el valor presupuestado. (valor total del ítem)</t>
        </is>
      </c>
      <c r="J28" s="1" t="n"/>
      <c r="K28" s="1" t="n"/>
      <c r="L28" s="1" t="n"/>
      <c r="M28" s="1" t="n"/>
      <c r="N28" s="1" t="n"/>
      <c r="O28" s="1" t="n"/>
      <c r="P28" s="1" t="n"/>
      <c r="Q28" s="1" t="n"/>
      <c r="R28" s="1" t="n"/>
      <c r="S28" s="1" t="n"/>
      <c r="T28" s="1" t="n"/>
      <c r="U28" s="1" t="n"/>
      <c r="V28" s="1" t="n"/>
      <c r="W28" s="1" t="n"/>
      <c r="X28" s="1" t="n"/>
      <c r="Y28" s="1" t="n"/>
      <c r="Z28" s="1" t="n"/>
      <c r="AA28" s="1" t="n"/>
      <c r="AB28" s="1" t="n"/>
    </row>
    <row r="29" ht="96" customHeight="1" s="336">
      <c r="A29" s="1" t="n"/>
      <c r="B29" s="514" t="inlineStr">
        <is>
          <t>Logística de ferias y laboratorios de apropiación</t>
        </is>
      </c>
      <c r="C29" s="514" t="inlineStr">
        <is>
          <t>Logística de ferias y laboratorios de apropiación [CA-03]</t>
        </is>
      </c>
      <c r="D29" s="514" t="inlineStr">
        <is>
          <t>Formulación: Formulación Anexo 2, línea O02</t>
        </is>
      </c>
      <c r="E29" s="567">
        <f>'Estudio de mercado'!$L$61</f>
        <v>8000000</v>
      </c>
      <c r="F29" s="554" t="inlineStr">
        <is>
          <t>[○ Cotización 2 pendiente]: Pendiente de cotización comparable; el dimensionamiento no acredita una segunda oferta.</t>
        </is>
      </c>
      <c r="G29" s="567" t="n"/>
      <c r="H29" s="567">
        <f>'03. Capacitación Y Eventos'!$E$14</f>
        <v>72000000</v>
      </c>
      <c r="I29" s="514" t="inlineStr">
        <is>
          <t>Valor de dimensionamiento del proyecto sin oferta de proveedor; las cotizaciones 1 y 2 se reúnen antes de radicar (TdR §12.2, nota 4). Soporte del cálculo en la hoja «Estudio de mercado», clave p_O02. Sin soporte económico específico en el expediente. Falta: No diligenciar proveedor ni precio de cotización 2 con el valor presupuestado. (valor total del ítem)</t>
        </is>
      </c>
      <c r="J29" s="1" t="n"/>
      <c r="K29" s="1" t="n"/>
      <c r="L29" s="1" t="n"/>
      <c r="M29" s="1" t="n"/>
      <c r="N29" s="1" t="n"/>
      <c r="O29" s="1" t="n"/>
      <c r="P29" s="1" t="n"/>
      <c r="Q29" s="1" t="n"/>
      <c r="R29" s="1" t="n"/>
      <c r="S29" s="1" t="n"/>
      <c r="T29" s="1" t="n"/>
      <c r="U29" s="1" t="n"/>
      <c r="V29" s="1" t="n"/>
      <c r="W29" s="1" t="n"/>
      <c r="X29" s="1" t="n"/>
      <c r="Y29" s="1" t="n"/>
      <c r="Z29" s="1" t="n"/>
      <c r="AA29" s="1" t="n"/>
      <c r="AB29" s="1" t="n"/>
    </row>
    <row r="30" ht="96" customHeight="1" s="336">
      <c r="A30" s="1" t="n"/>
      <c r="B30" s="514" t="inlineStr">
        <is>
          <t>Talleres de evaluación previa de demolición con los consejos de gestión del riesgo y responsables de obra</t>
        </is>
      </c>
      <c r="C30" s="514" t="inlineStr">
        <is>
          <t>Talleres de evaluación previa de demolición con los consejos de gestión del riesgo y responsables de obra [CA-04]</t>
        </is>
      </c>
      <c r="D30" s="514" t="inlineStr">
        <is>
          <t>Formulación: Formulación Anexo 2, línea S16</t>
        </is>
      </c>
      <c r="E30" s="567">
        <f>'Estudio de mercado'!$L$75</f>
        <v>8000000</v>
      </c>
      <c r="F30" s="554" t="inlineStr">
        <is>
          <t>[○ Cotización 2 pendiente]: Pendiente de cotización comparable; el dimensionamiento no acredita una segunda oferta.</t>
        </is>
      </c>
      <c r="G30" s="567" t="n"/>
      <c r="H30" s="567">
        <f>'03. Capacitación Y Eventos'!$E$15</f>
        <v>48000000</v>
      </c>
      <c r="I30" s="514" t="inlineStr">
        <is>
          <t>Valor de dimensionamiento del proyecto sin oferta de proveedor; las cotizaciones 1 y 2 se reúnen antes de radicar (TdR §12.2, nota 4). Soporte del cálculo en la hoja «Estudio de mercado», clave p_S16. Sin soporte económico específico en el expediente. Falta: No diligenciar proveedor ni precio de cotización 2 con el valor presupuestado. (valor total del ítem)</t>
        </is>
      </c>
      <c r="J30" s="1" t="n"/>
      <c r="K30" s="1" t="n"/>
      <c r="L30" s="1" t="n"/>
      <c r="M30" s="1" t="n"/>
      <c r="N30" s="1" t="n"/>
      <c r="O30" s="1" t="n"/>
      <c r="P30" s="1" t="n"/>
      <c r="Q30" s="1" t="n"/>
      <c r="R30" s="1" t="n"/>
      <c r="S30" s="1" t="n"/>
      <c r="T30" s="1" t="n"/>
      <c r="U30" s="1" t="n"/>
      <c r="V30" s="1" t="n"/>
      <c r="W30" s="1" t="n"/>
      <c r="X30" s="1" t="n"/>
      <c r="Y30" s="1" t="n"/>
      <c r="Z30" s="1" t="n"/>
      <c r="AA30" s="1" t="n"/>
      <c r="AB30" s="1" t="n"/>
    </row>
    <row r="31" ht="64" customHeight="1" s="336">
      <c r="A31" s="1" t="n"/>
      <c r="B31" s="514" t="inlineStr">
        <is>
          <t>Desplazamientos del equipo de apropiación social de Avanciencia a los talleres y jornadas</t>
        </is>
      </c>
      <c r="C31" s="514" t="inlineStr">
        <is>
          <t>Desplazamientos del equipo de apropiación social de Avanciencia a los talleres y jornadas [CA-05]</t>
        </is>
      </c>
      <c r="D31" s="514" t="inlineStr">
        <is>
          <t>Aerolínea: Satena — Bogotá–Cali, solo ida, «desde» COP 422.350 (consultado el 23-oct-2026)</t>
        </is>
      </c>
      <c r="E31" s="567">
        <f>'Estudio de mercado'!$L$27</f>
        <v>422350</v>
      </c>
      <c r="F31" s="514" t="inlineStr">
        <is>
          <t>Formulación Anexo 2: Formulación Anexo 2, línea V01</t>
        </is>
      </c>
      <c r="G31" s="567">
        <f>'Estudio de mercado'!$L$28</f>
        <v>600000</v>
      </c>
      <c r="H31" s="567">
        <f>'03. Capacitación Y Eventos'!$E$16</f>
        <v>116968410</v>
      </c>
      <c r="I31" s="514" t="inlineStr">
        <is>
          <t>Una referencia de mercado (Aerolínea: Satena — Bogotá–Cali, solo ida, «desde» COP 422.350 (consultado el 23-oct-2026)); falta la segunda cotización (TdR §12.2). Clave tiquete_nacional. (valor total del ítem)</t>
        </is>
      </c>
      <c r="J31" s="1" t="n"/>
      <c r="K31" s="1" t="n"/>
      <c r="L31" s="1" t="n"/>
      <c r="M31" s="1" t="n"/>
      <c r="N31" s="1" t="n"/>
      <c r="O31" s="1" t="n"/>
      <c r="P31" s="1" t="n"/>
      <c r="Q31" s="1" t="n"/>
      <c r="R31" s="1" t="n"/>
      <c r="S31" s="1" t="n"/>
      <c r="T31" s="1" t="n"/>
      <c r="U31" s="1" t="n"/>
      <c r="V31" s="1" t="n"/>
      <c r="W31" s="1" t="n"/>
      <c r="X31" s="1" t="n"/>
      <c r="Y31" s="1" t="n"/>
      <c r="Z31" s="1" t="n"/>
      <c r="AA31" s="1" t="n"/>
      <c r="AB31" s="1" t="n"/>
    </row>
    <row r="32" ht="15.75" customHeight="1" s="336">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15.75" customHeight="1" s="336">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15.75" customHeight="1" s="336">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15.75" customHeight="1" s="336">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15.75" customHeight="1" s="3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15.75" customHeight="1" s="33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15.75" customHeight="1" s="336">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15.75" customHeight="1" s="336">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15.75" customHeight="1" s="336">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15.75" customHeight="1" s="336">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15.75" customHeight="1" s="336">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15.75" customHeight="1" s="336">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15.75" customHeight="1" s="336">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15.75" customHeight="1" s="336">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15.75" customHeight="1" s="33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15.75" customHeight="1" s="336">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15.75" customHeight="1" s="33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15.75" customHeight="1" s="336">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15.75" customHeight="1" s="336">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15.75" customHeight="1" s="336">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15.75" customHeight="1" s="33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15.75" customHeight="1" s="336">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15.75" customHeight="1" s="336">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15.75" customHeight="1" s="336">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15.75" customHeight="1" s="33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15.75" customHeight="1" s="336">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15.75" customHeight="1" s="336">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15.75" customHeight="1" s="336">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15.75" customHeight="1" s="336">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15.75" customHeight="1" s="33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15.75" customHeight="1" s="33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15.75" customHeight="1" s="33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15.75" customHeight="1" s="33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15.75" customHeight="1" s="33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15.75" customHeight="1" s="33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row>
    <row r="67" ht="15.75" customHeight="1" s="33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row>
    <row r="68" ht="15.75" customHeight="1" s="33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15.75" customHeight="1" s="33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15.75" customHeight="1" s="33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15.75" customHeight="1" s="33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15.75" customHeight="1" s="33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15.75" customHeight="1" s="33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15.75" customHeight="1" s="33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15.75" customHeight="1" s="33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15.75" customHeight="1" s="33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15.75" customHeight="1" s="33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15.75" customHeight="1" s="33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15.75" customHeight="1" s="33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15.75" customHeight="1" s="33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15.75" customHeight="1" s="33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15.75" customHeight="1" s="33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15.75" customHeight="1" s="33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15.75" customHeight="1" s="33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15.75" customHeight="1" s="33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15.75" customHeight="1" s="33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row>
    <row r="87" ht="15.75" customHeight="1" s="33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row>
    <row r="88" ht="15.75" customHeight="1" s="33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15.75" customHeight="1" s="33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15.75" customHeight="1" s="33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15.75" customHeight="1" s="33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15.75" customHeight="1" s="33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15.75" customHeight="1" s="33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15.75" customHeight="1" s="33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15.75" customHeight="1" s="33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15.75" customHeight="1" s="33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15.75" customHeight="1" s="33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15.75" customHeight="1" s="33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15.75" customHeight="1" s="33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15.75" customHeight="1" s="33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15.75" customHeight="1" s="33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15.75" customHeight="1" s="33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15.75" customHeight="1" s="33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15.75" customHeight="1" s="33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15.75" customHeight="1" s="33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15.75" customHeight="1" s="33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15.75" customHeight="1" s="33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15.75" customHeight="1" s="33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ht="15.75" customHeight="1" s="33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ht="15.75" customHeight="1" s="33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ht="15.75" customHeight="1" s="33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ht="15.75" customHeight="1" s="33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ht="15.75" customHeight="1" s="33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ht="15.75" customHeight="1" s="33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ht="15.75" customHeight="1" s="33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ht="15.75" customHeight="1" s="33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ht="15.75" customHeight="1" s="33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ht="15.75" customHeight="1" s="33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ht="15.75" customHeight="1" s="33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ht="15.75" customHeight="1" s="33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ht="15.75" customHeight="1" s="33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ht="15.75" customHeight="1" s="33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ht="15.75" customHeight="1" s="33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ht="15.75" customHeight="1" s="33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ht="15.75" customHeight="1" s="33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ht="15.75" customHeight="1" s="33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ht="15.75" customHeight="1" s="33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ht="15.75" customHeight="1" s="33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ht="15.75" customHeight="1" s="33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ht="15.75" customHeight="1" s="33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ht="15.75" customHeight="1" s="33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ht="15.75" customHeight="1" s="33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ht="15.75" customHeight="1" s="33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ht="15.75" customHeight="1" s="33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ht="15.75" customHeight="1" s="33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ht="15.75" customHeight="1" s="3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ht="15.75" customHeight="1" s="33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ht="15.75" customHeight="1" s="33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ht="15.75" customHeight="1" s="33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ht="15.75" customHeight="1" s="33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ht="15.75" customHeight="1" s="33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ht="15.75" customHeight="1" s="33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ht="15.75" customHeight="1" s="33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ht="15.75" customHeight="1" s="33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ht="15.75" customHeight="1" s="33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ht="15.75" customHeight="1" s="33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ht="15.75" customHeight="1" s="33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ht="15.75" customHeight="1" s="33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ht="15.75" customHeight="1" s="33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ht="15.75" customHeight="1" s="33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ht="15.75" customHeight="1" s="33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ht="15.75" customHeight="1" s="33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ht="15.75" customHeight="1" s="33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ht="15.75" customHeight="1" s="33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ht="15.75" customHeight="1" s="33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ht="15.75" customHeight="1" s="33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ht="15.75" customHeight="1" s="33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ht="15.75" customHeight="1" s="33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ht="15.75" customHeight="1" s="33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5.75" customHeight="1" s="33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ht="15.75" customHeight="1" s="33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ht="15.75" customHeight="1" s="33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5.75" customHeight="1" s="33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5.75" customHeight="1" s="33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5.75" customHeight="1" s="33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5.75" customHeight="1" s="33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ht="15.75" customHeight="1" s="33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5.75" customHeight="1" s="33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row>
    <row r="169" ht="15.75" customHeight="1" s="33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5.75" customHeight="1" s="33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ht="15.75" customHeight="1" s="33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ht="15.75" customHeight="1" s="33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5.75" customHeight="1" s="33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ht="15.75" customHeight="1" s="33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ht="15.75" customHeight="1" s="33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ht="15.75" customHeight="1" s="33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ht="15.75" customHeight="1" s="33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ht="15.75" customHeight="1" s="33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ht="15.75" customHeight="1" s="33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ht="15.75" customHeight="1" s="33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ht="15.75" customHeight="1" s="33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ht="15.75" customHeight="1" s="33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ht="15.75" customHeight="1" s="33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ht="15.75" customHeight="1" s="33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ht="15.75" customHeight="1" s="33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ht="15.75" customHeight="1" s="33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ht="15.75" customHeight="1" s="33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ht="15.75" customHeight="1" s="33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ht="15.75" customHeight="1" s="33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ht="15.75" customHeight="1" s="33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row>
    <row r="191" ht="15.75" customHeight="1" s="33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row>
    <row r="192" ht="15.75" customHeight="1" s="33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row>
    <row r="193" ht="15.75" customHeight="1" s="33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row>
    <row r="194" ht="15.75" customHeight="1" s="33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row>
    <row r="195" ht="15.75" customHeight="1" s="33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row>
    <row r="196" ht="15.75" customHeight="1" s="33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row>
    <row r="197" ht="15.75" customHeight="1" s="33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row>
    <row r="198" ht="15.75" customHeight="1" s="33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row>
    <row r="199" ht="15.75" customHeight="1" s="33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row>
    <row r="200" ht="15.75" customHeight="1" s="33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row>
    <row r="201" ht="15.75" customHeight="1" s="33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row>
    <row r="202" ht="15.75" customHeight="1" s="33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row>
    <row r="203" ht="15.75" customHeight="1" s="33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row>
    <row r="204" ht="15.75" customHeight="1" s="33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row>
    <row r="205" ht="15.75" customHeight="1" s="33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row>
    <row r="206" ht="15.75" customHeight="1" s="33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row>
    <row r="207" ht="15.75" customHeight="1" s="33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row>
    <row r="208" ht="15.75" customHeight="1" s="33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row>
    <row r="209" ht="15.75" customHeight="1" s="33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row>
    <row r="210" ht="15.75" customHeight="1" s="33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row>
    <row r="211" ht="15.75" customHeight="1" s="33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row>
    <row r="212" ht="15.75" customHeight="1" s="33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row>
    <row r="213" ht="15.75" customHeight="1" s="33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row>
    <row r="214" ht="15.75" customHeight="1" s="33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row>
    <row r="215" ht="15.75" customHeight="1" s="33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row>
    <row r="216" ht="15.75" customHeight="1" s="33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row>
    <row r="217" ht="15.75" customHeight="1" s="33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row>
    <row r="218" ht="15.75" customHeight="1" s="33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row>
    <row r="219" ht="15.75" customHeight="1" s="33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row>
    <row r="220" ht="15.75" customHeight="1" s="33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row>
    <row r="221" ht="15.75" customHeight="1" s="33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row>
    <row r="222" ht="15.75" customHeight="1" s="33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row>
    <row r="223" ht="15.75" customHeight="1" s="33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row>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27">
    <mergeCell ref="P10:P11"/>
    <mergeCell ref="B5:G6"/>
    <mergeCell ref="E7:E11"/>
    <mergeCell ref="H9:I9"/>
    <mergeCell ref="G10:G11"/>
    <mergeCell ref="M10:M11"/>
    <mergeCell ref="J9:K9"/>
    <mergeCell ref="F7:P7"/>
    <mergeCell ref="C7:C11"/>
    <mergeCell ref="P8:P9"/>
    <mergeCell ref="Q7:Q11"/>
    <mergeCell ref="B7:B11"/>
    <mergeCell ref="B22:E22"/>
    <mergeCell ref="B20:D20"/>
    <mergeCell ref="L10:L11"/>
    <mergeCell ref="N10:N11"/>
    <mergeCell ref="I10:I11"/>
    <mergeCell ref="F9:G9"/>
    <mergeCell ref="L9:M9"/>
    <mergeCell ref="K10:K11"/>
    <mergeCell ref="N9:O9"/>
    <mergeCell ref="O10:O11"/>
    <mergeCell ref="F8:O8"/>
    <mergeCell ref="D7:D11"/>
    <mergeCell ref="F10:F11"/>
    <mergeCell ref="H10:H11"/>
    <mergeCell ref="J10:J11"/>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236"/>
  <sheetViews>
    <sheetView showGridLines="0" workbookViewId="0">
      <selection activeCell="A1" sqref="A1"/>
    </sheetView>
  </sheetViews>
  <sheetFormatPr baseColWidth="10" defaultColWidth="12.58203125" defaultRowHeight="15" customHeight="1"/>
  <cols>
    <col width="10" customWidth="1" style="336" min="1" max="1"/>
    <col width="47.08203125" customWidth="1" style="336" min="2" max="2"/>
    <col width="62" customWidth="1" style="336" min="3" max="3"/>
    <col width="42" customWidth="1" style="336" min="4" max="4"/>
    <col width="18.83203125" customWidth="1" style="336" min="5" max="5"/>
    <col width="30" customWidth="1" style="336" min="6" max="6"/>
    <col width="19.33203125"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14"/>
    <col width="17" customWidth="1" style="336" min="14" max="14"/>
    <col width="17" customWidth="1" style="336" min="15" max="25"/>
    <col width="17" customWidth="1" style="336" min="16" max="16"/>
    <col width="17" customWidth="1" style="336" min="17" max="17"/>
    <col width="19.33203125" customWidth="1" style="336" min="18" max="18"/>
    <col width="20.83203125" customWidth="1" style="336" min="19" max="19"/>
    <col width="10.5" customWidth="1" style="336" min="20" max="20"/>
    <col width="15" customWidth="1" style="336" min="21" max="21"/>
    <col width="9.33203125" customWidth="1" style="336" min="23" max="23"/>
    <col width="12.5" customWidth="1" style="336" min="26" max="26"/>
    <col width="12.5" customWidth="1" style="336" min="34" max="34"/>
  </cols>
  <sheetData>
    <row r="1" ht="14.5" customHeight="1" s="336">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14.5" customHeight="1" s="336">
      <c r="A2" s="1" t="n"/>
      <c r="B2" s="1" t="n"/>
      <c r="C2" s="1" t="n"/>
      <c r="D2" s="1" t="n"/>
      <c r="E2" s="1" t="n"/>
      <c r="F2" s="1" t="n"/>
      <c r="G2" s="1" t="n"/>
      <c r="H2" s="1" t="n"/>
      <c r="I2" s="1" t="n"/>
      <c r="J2" s="1" t="n"/>
      <c r="K2" s="1" t="n"/>
      <c r="L2" s="1" t="n"/>
      <c r="M2" s="1" t="n"/>
      <c r="N2" s="1" t="n"/>
      <c r="O2" s="1" t="n"/>
      <c r="P2" s="1" t="n"/>
      <c r="Q2" s="1" t="n"/>
      <c r="R2" s="1" t="n"/>
      <c r="S2" s="1" t="n"/>
      <c r="T2" s="1" t="n"/>
      <c r="U2" s="1" t="n"/>
      <c r="V2" s="1" t="n"/>
      <c r="W2" s="1" t="n"/>
    </row>
    <row r="3" ht="14.5" customHeight="1" s="336">
      <c r="A3" s="1" t="n"/>
      <c r="B3" s="1" t="n"/>
      <c r="C3" s="1" t="n"/>
      <c r="D3" s="1" t="n"/>
      <c r="E3" s="1" t="n"/>
      <c r="F3" s="1" t="n"/>
      <c r="G3" s="1" t="n"/>
      <c r="H3" s="1" t="n"/>
      <c r="I3" s="1" t="n"/>
      <c r="J3" s="1" t="n"/>
      <c r="K3" s="1" t="n"/>
      <c r="L3" s="1" t="n"/>
      <c r="M3" s="1" t="n"/>
      <c r="N3" s="1" t="n"/>
      <c r="O3" s="1" t="n"/>
      <c r="P3" s="1" t="n"/>
      <c r="Q3" s="1" t="n"/>
      <c r="R3" s="1" t="n"/>
      <c r="S3" s="1" t="n"/>
      <c r="T3" s="1" t="n"/>
      <c r="U3" s="1" t="n"/>
      <c r="V3" s="1" t="n"/>
      <c r="W3" s="1" t="n"/>
    </row>
    <row r="4" ht="14.5" customHeight="1" s="336">
      <c r="A4" s="1" t="n"/>
      <c r="B4" s="1" t="n"/>
      <c r="C4" s="1" t="n"/>
      <c r="D4" s="1" t="n"/>
      <c r="E4" s="1" t="n"/>
      <c r="F4" s="1" t="n"/>
      <c r="G4" s="1" t="n"/>
      <c r="H4" s="1" t="n"/>
      <c r="I4" s="1" t="n"/>
      <c r="J4" s="1" t="n"/>
      <c r="K4" s="1" t="n"/>
      <c r="L4" s="1" t="n"/>
      <c r="M4" s="1" t="n"/>
      <c r="N4" s="1" t="n"/>
      <c r="O4" s="1" t="n"/>
      <c r="P4" s="1" t="n"/>
      <c r="Q4" s="1" t="n"/>
      <c r="R4" s="1" t="n"/>
      <c r="S4" s="1" t="n"/>
      <c r="T4" s="1" t="n"/>
      <c r="U4" s="1" t="n"/>
      <c r="V4" s="1" t="n"/>
      <c r="W4" s="1" t="n"/>
    </row>
    <row r="5" ht="14.5" customHeight="1" s="336">
      <c r="A5" s="1" t="n"/>
      <c r="B5" s="1" t="n"/>
      <c r="C5" s="1" t="n"/>
      <c r="D5" s="1" t="n"/>
      <c r="E5" s="1" t="n"/>
      <c r="F5" s="1" t="n"/>
      <c r="G5" s="1" t="n"/>
      <c r="H5" s="49" t="inlineStr">
        <is>
          <t>4. DESCRIPCIÓN Y CUANTIFICACIÓN DE LOS SERVICIOS TECNOLÓGICOS Y PRUEBAS</t>
        </is>
      </c>
      <c r="I5" s="1" t="n"/>
      <c r="J5" s="49" t="n"/>
      <c r="K5" s="1" t="n"/>
      <c r="L5" s="49" t="n"/>
      <c r="M5" s="1" t="n"/>
      <c r="N5" s="49" t="n"/>
      <c r="O5" s="1" t="n"/>
      <c r="P5" s="49" t="n"/>
      <c r="Q5" s="1" t="n"/>
      <c r="R5" s="1" t="n"/>
      <c r="S5" s="1" t="n"/>
      <c r="T5" s="1" t="n"/>
      <c r="U5" s="1" t="n"/>
      <c r="V5" s="1" t="n"/>
      <c r="W5" s="1" t="n"/>
    </row>
    <row r="6" ht="14.5" customHeight="1" s="336">
      <c r="A6" s="1" t="n"/>
      <c r="B6" s="1" t="n"/>
      <c r="C6" s="1" t="n"/>
      <c r="D6" s="1" t="n"/>
      <c r="E6" s="1" t="n"/>
      <c r="F6" s="1" t="n"/>
      <c r="G6" s="1" t="n"/>
      <c r="H6" s="1" t="n"/>
      <c r="I6" s="1" t="n"/>
      <c r="J6" s="1" t="n"/>
      <c r="K6" s="1" t="n"/>
      <c r="L6" s="1" t="n"/>
      <c r="M6" s="1" t="n"/>
      <c r="N6" s="1" t="n"/>
      <c r="O6" s="1" t="n"/>
      <c r="P6" s="1" t="n"/>
      <c r="Q6" s="1" t="n"/>
      <c r="R6" s="1" t="n"/>
      <c r="S6" s="1" t="n"/>
      <c r="T6" s="1" t="n"/>
      <c r="U6" s="1" t="n"/>
      <c r="V6" s="1" t="n"/>
      <c r="W6" s="1" t="n"/>
    </row>
    <row r="7" ht="14.5" customHeight="1" s="336">
      <c r="A7" s="1" t="n"/>
      <c r="S7" s="1" t="n"/>
      <c r="T7" s="1" t="n"/>
      <c r="U7" s="1" t="n"/>
      <c r="V7" s="1" t="n"/>
      <c r="W7" s="1" t="n"/>
    </row>
    <row r="8" ht="14.5" customHeight="1" s="336">
      <c r="A8" s="1" t="n"/>
      <c r="B8" s="384" t="n"/>
      <c r="C8" s="384" t="n"/>
      <c r="D8" s="384" t="n"/>
      <c r="E8" s="384" t="n"/>
      <c r="F8" s="384" t="n"/>
      <c r="G8" s="384" t="n"/>
      <c r="H8" s="384" t="n"/>
      <c r="I8" s="384" t="n"/>
      <c r="J8" s="384" t="n"/>
      <c r="K8" s="384" t="n"/>
      <c r="L8" s="384" t="n"/>
      <c r="M8" s="384" t="n"/>
      <c r="N8" s="384" t="n"/>
      <c r="O8" s="384" t="n"/>
      <c r="P8" s="384" t="n"/>
      <c r="Q8" s="384" t="n"/>
      <c r="R8" s="384" t="n"/>
      <c r="S8" s="1" t="n"/>
      <c r="T8" s="1" t="n"/>
      <c r="U8" s="1" t="n"/>
      <c r="V8" s="1" t="n"/>
      <c r="W8" s="1" t="n"/>
    </row>
    <row r="9" ht="14.5" customHeight="1" s="336">
      <c r="A9" s="143" t="n"/>
      <c r="B9" s="1" t="n"/>
      <c r="C9" s="1" t="n"/>
      <c r="D9" s="1" t="n"/>
      <c r="E9" s="1" t="n"/>
      <c r="F9" s="1" t="n"/>
      <c r="G9" s="1" t="n"/>
      <c r="H9" s="3" t="inlineStr">
        <is>
          <t>FUENTES</t>
        </is>
      </c>
      <c r="I9" s="450" t="n"/>
      <c r="J9" s="3" t="n"/>
      <c r="K9" s="450" t="n"/>
      <c r="L9" s="3" t="n"/>
      <c r="M9" s="450" t="n"/>
      <c r="N9" s="3" t="n"/>
      <c r="O9" s="450" t="n"/>
      <c r="P9" s="3" t="n"/>
      <c r="Q9" s="450" t="n"/>
      <c r="R9" s="450" t="n"/>
      <c r="S9" s="451" t="n"/>
      <c r="T9" s="1" t="n"/>
      <c r="U9" s="1" t="n"/>
      <c r="V9" s="1" t="n"/>
      <c r="W9" s="1" t="n"/>
      <c r="X9" s="143" t="n"/>
      <c r="Y9" s="143" t="n"/>
      <c r="Z9" s="143" t="n"/>
      <c r="AA9" s="143" t="n"/>
      <c r="AB9" s="143" t="n"/>
      <c r="AC9" s="143" t="n"/>
      <c r="AD9" s="143" t="n"/>
      <c r="AE9" s="143" t="n"/>
      <c r="AF9" s="143" t="n"/>
      <c r="AG9" s="143" t="n"/>
    </row>
    <row r="10" ht="24" customHeight="1" s="336">
      <c r="A10" s="143" t="n"/>
      <c r="B10" s="568" t="inlineStr">
        <is>
          <t>4. DESCRIPCIÓN Y CUANTIFICACIÓN DE LOS SERVICIOS TECNOLÓGICOS Y PRUEBAS</t>
        </is>
      </c>
      <c r="G10" s="569" t="n"/>
      <c r="H10" s="3" t="inlineStr">
        <is>
          <t>CONTRAPARTIDA</t>
        </is>
      </c>
      <c r="I10" s="450" t="n"/>
      <c r="J10" s="3" t="n"/>
      <c r="K10" s="450" t="n"/>
      <c r="L10" s="3" t="n"/>
      <c r="M10" s="450" t="n"/>
      <c r="N10" s="3" t="n"/>
      <c r="O10" s="450" t="n"/>
      <c r="P10" s="3" t="n"/>
      <c r="Q10" s="450" t="n"/>
      <c r="R10" s="3" t="inlineStr">
        <is>
          <t>SGR</t>
        </is>
      </c>
      <c r="S10" s="3" t="inlineStr">
        <is>
          <t>TOTAL</t>
        </is>
      </c>
      <c r="T10" s="1" t="n"/>
      <c r="U10" s="1" t="n"/>
      <c r="V10" s="1" t="n"/>
      <c r="W10" s="1" t="n"/>
      <c r="X10" s="143" t="n"/>
      <c r="Y10" s="143" t="n"/>
      <c r="Z10" s="143" t="n"/>
      <c r="AA10" s="143" t="n"/>
      <c r="AB10" s="143" t="n"/>
      <c r="AC10" s="143" t="n"/>
      <c r="AD10" s="143" t="n"/>
      <c r="AE10" s="143" t="n"/>
      <c r="AF10" s="143" t="n"/>
      <c r="AG10" s="143" t="n"/>
    </row>
    <row r="11" ht="42.75" customHeight="1" s="336">
      <c r="A11" s="143" t="n"/>
      <c r="B11" s="1" t="n"/>
      <c r="C11" s="570" t="inlineStr">
        <is>
          <t>JUSTIFICACIÓN</t>
        </is>
      </c>
      <c r="D11" s="450" t="n"/>
      <c r="E11" s="450" t="n"/>
      <c r="F11" s="451" t="n"/>
      <c r="G11" s="1" t="n"/>
      <c r="H11" s="88" t="inlineStr">
        <is>
          <t>Entidad 1 – Universidad Santo Tomás de Colombia, sede Villavicencio — entidad proponente y ejecutora</t>
        </is>
      </c>
      <c r="I11" s="451" t="n"/>
      <c r="J11" s="88" t="inlineStr">
        <is>
          <t>Entidad 2 – Municipio de Manizales (Caldas)</t>
        </is>
      </c>
      <c r="K11" s="451" t="n"/>
      <c r="L11" s="88" t="inlineStr">
        <is>
          <t>Entidad 3 – Municipio de Calarcá (Quindío)</t>
        </is>
      </c>
      <c r="M11" s="451" t="n"/>
      <c r="N11" s="88" t="inlineStr">
        <is>
          <t>Entidad 4 – Avanciencia — oficina de transferencia de resultados de investigación (OTRI) [razón social y NIT por diligenciar]</t>
        </is>
      </c>
      <c r="O11" s="451" t="n"/>
      <c r="P11" s="88" t="inlineStr">
        <is>
          <t>Entidad 5 – Gestión y Medio Ambiente — aliado tecnológico [razón social y NIT por diligenciar]</t>
        </is>
      </c>
      <c r="Q11" s="451" t="n"/>
      <c r="R11" s="453" t="n"/>
      <c r="S11" s="452" t="n"/>
      <c r="T11" s="1" t="n"/>
      <c r="U11" s="1" t="n"/>
      <c r="V11" s="1" t="n"/>
      <c r="W11" s="1" t="n"/>
      <c r="X11" s="143" t="n"/>
      <c r="Y11" s="143" t="n"/>
      <c r="Z11" s="143" t="n"/>
      <c r="AA11" s="143" t="n"/>
      <c r="AB11" s="143" t="n"/>
      <c r="AC11" s="143" t="n"/>
      <c r="AD11" s="143" t="n"/>
      <c r="AE11" s="143" t="n"/>
      <c r="AF11" s="143" t="n"/>
      <c r="AG11" s="143" t="n"/>
    </row>
    <row r="12" ht="14.5" customHeight="1" s="336">
      <c r="A12" s="143" t="n"/>
      <c r="B12" s="3" t="inlineStr">
        <is>
          <t>SERVICIOS TECNOLÓGICOS Y PRUEBAS</t>
        </is>
      </c>
      <c r="C12" s="144" t="inlineStr">
        <is>
          <t>DESCRIPCION</t>
        </is>
      </c>
      <c r="D12" s="145" t="inlineStr">
        <is>
          <t>ESPECIFICACIONES TÉCNICAS</t>
        </is>
      </c>
      <c r="E12" s="145" t="inlineStr">
        <is>
          <t xml:space="preserve">CANTIDAD REQUERIDA </t>
        </is>
      </c>
      <c r="F12" s="145" t="inlineStr">
        <is>
          <t>VALOR UNITARIO</t>
        </is>
      </c>
      <c r="G12" s="146" t="inlineStr">
        <is>
          <t>Costo</t>
        </is>
      </c>
      <c r="H12" s="3" t="inlineStr">
        <is>
          <t>Especie</t>
        </is>
      </c>
      <c r="I12" s="3" t="inlineStr">
        <is>
          <t>Efectivo</t>
        </is>
      </c>
      <c r="J12" s="3" t="inlineStr">
        <is>
          <t>Especie</t>
        </is>
      </c>
      <c r="K12" s="3" t="inlineStr">
        <is>
          <t>Efectivo</t>
        </is>
      </c>
      <c r="L12" s="3" t="inlineStr">
        <is>
          <t>Especie</t>
        </is>
      </c>
      <c r="M12" s="3" t="inlineStr">
        <is>
          <t>Efectivo</t>
        </is>
      </c>
      <c r="N12" s="3" t="inlineStr">
        <is>
          <t>Especie</t>
        </is>
      </c>
      <c r="O12" s="3" t="inlineStr">
        <is>
          <t>Efectivo</t>
        </is>
      </c>
      <c r="P12" s="3" t="inlineStr">
        <is>
          <t>Especie</t>
        </is>
      </c>
      <c r="Q12" s="3" t="inlineStr">
        <is>
          <t>Efectivo</t>
        </is>
      </c>
      <c r="R12" s="3" t="inlineStr">
        <is>
          <t>Efectivo</t>
        </is>
      </c>
      <c r="S12" s="453" t="n"/>
      <c r="T12" s="1" t="n"/>
      <c r="U12" s="147" t="n"/>
      <c r="V12" s="1" t="n"/>
      <c r="W12" s="1" t="n"/>
      <c r="X12" s="143" t="n"/>
      <c r="Y12" s="143" t="n"/>
      <c r="Z12" s="143" t="n"/>
      <c r="AA12" s="143" t="n"/>
      <c r="AB12" s="143" t="n"/>
      <c r="AC12" s="143" t="n"/>
      <c r="AD12" s="143" t="n"/>
      <c r="AE12" s="143" t="n"/>
      <c r="AF12" s="143" t="n"/>
      <c r="AG12" s="143" t="n"/>
    </row>
    <row r="13" ht="84" customHeight="1" s="336">
      <c r="A13" s="1" t="n"/>
      <c r="B13" s="459" t="inlineStr">
        <is>
          <t>Planes de datos celulares M2M para gateways</t>
        </is>
      </c>
      <c r="C13" s="571" t="inlineStr">
        <is>
          <t>Act. 1.3, 2.3, 2.4 · producto 1: planes de datos celulares M2M para gateways; 12 SIM × 24 meses = 288 SIM-mes; servicio recurrente limitado a la ejecución (TdR §10.16). 288 SIM-mes × valor unitario $120.000 = formulación del Anexo 2 sin referencia equivalente verificada (cotización pendiente) = $34.560.000 (Anexo 2, Tabla 30.3, línea E12). Cotizaciones formales 1 y 2 por reunir (TdR §12.2).</t>
        </is>
      </c>
      <c r="D13" s="572" t="inlineStr">
        <is>
          <t>Servicio de datos M2M para 12 SIM (10 gateways + 2 de reserva) durante 24 meses</t>
        </is>
      </c>
      <c r="E13" s="149" t="n">
        <v>288</v>
      </c>
      <c r="F13" s="573">
        <f>'Estudio de mercado'!$K$122</f>
        <v>120000</v>
      </c>
      <c r="G13" s="454">
        <f>E13*F13</f>
        <v>34560000</v>
      </c>
      <c r="H13" s="454" t="n">
        <v>0</v>
      </c>
      <c r="I13" s="454" t="n">
        <v>0</v>
      </c>
      <c r="J13" s="454" t="n">
        <v>0</v>
      </c>
      <c r="K13" s="454" t="n">
        <v>0</v>
      </c>
      <c r="L13" s="454" t="n">
        <v>0</v>
      </c>
      <c r="M13" s="454" t="n">
        <v>0</v>
      </c>
      <c r="N13" s="454" t="n">
        <v>0</v>
      </c>
      <c r="O13" s="454" t="n">
        <v>0</v>
      </c>
      <c r="P13" s="454" t="n">
        <v>0</v>
      </c>
      <c r="Q13" s="454" t="n">
        <v>0</v>
      </c>
      <c r="R13" s="558">
        <f>G13-(H13+I13+J13+K13+L13+M13+N13+O13+P13+Q13)</f>
        <v>34560000</v>
      </c>
      <c r="S13" s="558">
        <f>R13+H13+I13+J13+K13+L13+M13+N13+O13+P13+Q13</f>
        <v>34560000</v>
      </c>
      <c r="T13" s="1" t="n"/>
      <c r="U13" s="152" t="n"/>
      <c r="V13" s="152" t="n"/>
      <c r="W13" s="1" t="n"/>
      <c r="X13" s="1" t="n"/>
      <c r="Y13" s="1" t="n"/>
      <c r="Z13" s="1" t="n"/>
      <c r="AA13" s="1" t="n"/>
      <c r="AB13" s="1" t="n"/>
      <c r="AC13" s="1" t="n"/>
      <c r="AD13" s="1" t="n"/>
      <c r="AE13" s="1" t="n"/>
      <c r="AF13" s="1" t="n"/>
      <c r="AG13" s="1" t="n"/>
    </row>
    <row r="14" ht="97" customHeight="1" s="336">
      <c r="A14" s="1" t="n"/>
      <c r="B14" s="459" t="inlineStr">
        <is>
          <t>Análisis gravimétrico en laboratorio acreditado</t>
        </is>
      </c>
      <c r="C14" s="571" t="inlineStr">
        <is>
          <t>Act. 1.3, 1.5, 1.6 · producto 1: análisis gravimétrico en laboratorio acreditado; 240 muestras para colocalizar y verificar el error de 100 nodos frente a la referencia; producto verificable: certificado de ensayo. 240 muestra × valor unitario $350.000 = formulación del Anexo 2 sin referencia equivalente verificada (cotización pendiente) = $84.000.000 (Anexo 2, Tabla 30.3, línea S01). Cotizaciones formales 1 y 2 por reunir (TdR §12.2).</t>
        </is>
      </c>
      <c r="D14" s="571" t="inlineStr">
        <is>
          <t>Pesaje de filtros PTFE en laboratorio acreditado; certificado de ensayo por lote</t>
        </is>
      </c>
      <c r="E14" s="153" t="n">
        <v>240</v>
      </c>
      <c r="F14" s="574">
        <f>'Estudio de mercado'!$K$127</f>
        <v>350000</v>
      </c>
      <c r="G14" s="454">
        <f>E14*F14</f>
        <v>84000000</v>
      </c>
      <c r="H14" s="454" t="n">
        <v>0</v>
      </c>
      <c r="I14" s="454" t="n">
        <v>0</v>
      </c>
      <c r="J14" s="454" t="n">
        <v>0</v>
      </c>
      <c r="K14" s="454" t="n">
        <v>0</v>
      </c>
      <c r="L14" s="454" t="n">
        <v>0</v>
      </c>
      <c r="M14" s="454" t="n">
        <v>0</v>
      </c>
      <c r="N14" s="454" t="n">
        <v>0</v>
      </c>
      <c r="O14" s="454" t="n">
        <v>0</v>
      </c>
      <c r="P14" s="454" t="n">
        <v>0</v>
      </c>
      <c r="Q14" s="454" t="n">
        <v>0</v>
      </c>
      <c r="R14" s="558">
        <f>G14-(H14+I14+J14+K14+L14+M14+N14+O14+P14+Q14)</f>
        <v>84000000</v>
      </c>
      <c r="S14" s="558">
        <f>R14+H14+I14+J14+K14+L14+M14+N14+O14+P14+Q14</f>
        <v>84000000</v>
      </c>
      <c r="T14" s="1" t="n"/>
      <c r="U14" s="152" t="n"/>
      <c r="V14" s="152" t="n"/>
      <c r="W14" s="1" t="n"/>
      <c r="X14" s="1" t="n"/>
      <c r="Y14" s="1" t="n"/>
      <c r="Z14" s="1" t="n"/>
      <c r="AA14" s="1" t="n"/>
      <c r="AB14" s="1" t="n"/>
      <c r="AC14" s="1" t="n"/>
      <c r="AD14" s="1" t="n"/>
      <c r="AE14" s="1" t="n"/>
      <c r="AF14" s="1" t="n"/>
      <c r="AG14" s="1" t="n"/>
    </row>
    <row r="15" ht="84" customHeight="1" s="336">
      <c r="A15" s="1" t="n"/>
      <c r="B15" s="459" t="inlineStr">
        <is>
          <t>Auditoría externa de ciberseguridad</t>
        </is>
      </c>
      <c r="C15" s="571" t="inlineStr">
        <is>
          <t>Act. 2.2, 2.4 · producto 6: auditoría externa de ciberseguridad; 2 auditorías: tras la plataforma base y al cierre del tramo 3; producto verificable: informe de auditoría. 2 servicio × valor unitario $15.000.000 = formulación del Anexo 2 sin referencia equivalente verificada (cotización pendiente) = $30.000.000 (Anexo 2, Tabla 30.3, línea S03). Cotizaciones formales 1 y 2 por reunir (TdR §12.2).</t>
        </is>
      </c>
      <c r="D15" s="571" t="inlineStr">
        <is>
          <t>Auditoría independiente de la plataforma y los gateways; informe con hallazgos</t>
        </is>
      </c>
      <c r="E15" s="148" t="n">
        <v>2</v>
      </c>
      <c r="F15" s="575">
        <f>'Estudio de mercado'!$K$128</f>
        <v>15000000</v>
      </c>
      <c r="G15" s="454">
        <f>E15*F15</f>
        <v>30000000</v>
      </c>
      <c r="H15" s="454" t="n">
        <v>0</v>
      </c>
      <c r="I15" s="454" t="n">
        <v>0</v>
      </c>
      <c r="J15" s="454" t="n">
        <v>0</v>
      </c>
      <c r="K15" s="454" t="n">
        <v>0</v>
      </c>
      <c r="L15" s="454" t="n">
        <v>0</v>
      </c>
      <c r="M15" s="454" t="n">
        <v>0</v>
      </c>
      <c r="N15" s="454" t="n">
        <v>0</v>
      </c>
      <c r="O15" s="454" t="n">
        <v>0</v>
      </c>
      <c r="P15" s="454" t="n">
        <v>0</v>
      </c>
      <c r="Q15" s="454" t="n">
        <v>0</v>
      </c>
      <c r="R15" s="558">
        <f>G15-(H15+I15+J15+K15+L15+M15+N15+O15+P15+Q15)</f>
        <v>30000000</v>
      </c>
      <c r="S15" s="558">
        <f>R15+H15+I15+J15+K15+L15+M15+N15+O15+P15+Q15</f>
        <v>30000000</v>
      </c>
      <c r="T15" s="1" t="n"/>
      <c r="U15" s="152" t="n"/>
      <c r="V15" s="152" t="n"/>
      <c r="W15" s="1" t="n"/>
      <c r="X15" s="1" t="n"/>
      <c r="Y15" s="1" t="n"/>
      <c r="Z15" s="1" t="n"/>
      <c r="AA15" s="1" t="n"/>
      <c r="AB15" s="1" t="n"/>
      <c r="AC15" s="1" t="n"/>
      <c r="AD15" s="1" t="n"/>
      <c r="AE15" s="1" t="n"/>
      <c r="AF15" s="1" t="n"/>
      <c r="AG15" s="1" t="n"/>
    </row>
    <row r="16" ht="71" customHeight="1" s="336">
      <c r="A16" s="1" t="n"/>
      <c r="B16" s="459" t="inlineStr">
        <is>
          <t>Estudio de cobertura y de enlace en los dos municipios</t>
        </is>
      </c>
      <c r="C16" s="576" t="inlineStr">
        <is>
          <t>A2.1 · P6: estudio de cobertura y de enlace en los dos municipios; 2 estudios, uno por municipio; producto verificable: informe de cobertura. 2 estudio × $20.000.000 = $40.000.000 (valor de dimensionamiento sin oferta de proveedor; cotizaciones 1 y 2 pendientes, TdR §12.2; estudio de mercado al pie de la hoja y clave p_S06).</t>
        </is>
      </c>
      <c r="D16" s="576" t="inlineStr">
        <is>
          <t>Estudio de cobertura celular, LPWAN y satelital por municipio</t>
        </is>
      </c>
      <c r="E16" s="154" t="n">
        <v>2</v>
      </c>
      <c r="F16" s="577">
        <f>'Estudio de mercado'!$K$130</f>
        <v>20000000</v>
      </c>
      <c r="G16" s="454">
        <f>E16*F16</f>
        <v>40000000</v>
      </c>
      <c r="H16" s="578" t="n">
        <v>0</v>
      </c>
      <c r="I16" s="578" t="n">
        <v>0</v>
      </c>
      <c r="J16" s="578" t="n">
        <v>0</v>
      </c>
      <c r="K16" s="578" t="n">
        <v>0</v>
      </c>
      <c r="L16" s="578" t="n">
        <v>0</v>
      </c>
      <c r="M16" s="578" t="n">
        <v>0</v>
      </c>
      <c r="N16" s="578" t="n">
        <v>0</v>
      </c>
      <c r="O16" s="578" t="n">
        <v>0</v>
      </c>
      <c r="P16" s="578" t="n">
        <v>0</v>
      </c>
      <c r="Q16" s="578" t="n">
        <v>0</v>
      </c>
      <c r="R16" s="558">
        <f>G16-(H16+I16+J16+K16+L16+M16+N16+O16+P16+Q16)</f>
        <v>40000000</v>
      </c>
      <c r="S16" s="558">
        <f>R16+H16+I16+J16+K16+L16+M16+N16+O16+P16+Q16</f>
        <v>40000000</v>
      </c>
      <c r="T16" s="1" t="n"/>
      <c r="U16" s="152" t="n"/>
      <c r="V16" s="152" t="n"/>
      <c r="W16" s="1" t="n"/>
      <c r="X16" s="1" t="n"/>
      <c r="Y16" s="1" t="n"/>
      <c r="Z16" s="1" t="n"/>
      <c r="AA16" s="1" t="n"/>
      <c r="AB16" s="1" t="n"/>
      <c r="AC16" s="1" t="n"/>
      <c r="AD16" s="1" t="n"/>
      <c r="AE16" s="1" t="n"/>
      <c r="AF16" s="1" t="n"/>
      <c r="AG16" s="1" t="n"/>
    </row>
    <row r="17" ht="97" customHeight="1" s="336">
      <c r="A17" s="1" t="n"/>
      <c r="B17" s="459" t="inlineStr">
        <is>
          <t>Evaluación externa independiente (meses 12 y 24)</t>
        </is>
      </c>
      <c r="C17" s="576" t="inlineStr">
        <is>
          <t>Act. 1.4, 3.4 · producto 1: evaluación externa independiente (meses 12 y 24); 2 evaluaciones: compuerta C1 (M12) y cierre (M24); producto verificable: informe de evaluación externa. 2 evaluación × valor unitario $60.000.000 = formulación del Anexo 2 sin referencia equivalente verificada (cotización pendiente) = $120.000.000 (Anexo 2, Tabla 30.3, línea S07). Cotizaciones formales 1 y 2 por reunir (TdR §12.2).</t>
        </is>
      </c>
      <c r="D17" s="576" t="inlineStr">
        <is>
          <t>Evaluación externa de desempeño y de uso; informe firmado</t>
        </is>
      </c>
      <c r="E17" s="154" t="n">
        <v>2</v>
      </c>
      <c r="F17" s="577">
        <f>'Estudio de mercado'!$K$131</f>
        <v>60000000</v>
      </c>
      <c r="G17" s="454">
        <f>E17*F17</f>
        <v>120000000</v>
      </c>
      <c r="H17" s="578" t="n">
        <v>0</v>
      </c>
      <c r="I17" s="578" t="n">
        <v>0</v>
      </c>
      <c r="J17" s="578" t="n">
        <v>0</v>
      </c>
      <c r="K17" s="578" t="n">
        <v>0</v>
      </c>
      <c r="L17" s="578" t="n">
        <v>0</v>
      </c>
      <c r="M17" s="578" t="n">
        <v>0</v>
      </c>
      <c r="N17" s="578" t="n">
        <v>0</v>
      </c>
      <c r="O17" s="578" t="n">
        <v>0</v>
      </c>
      <c r="P17" s="578" t="n">
        <v>0</v>
      </c>
      <c r="Q17" s="578" t="n">
        <v>0</v>
      </c>
      <c r="R17" s="558">
        <f>G17-(H17+I17+J17+K17+L17+M17+N17+O17+P17+Q17)</f>
        <v>120000000</v>
      </c>
      <c r="S17" s="558">
        <f>R17+H17+I17+J17+K17+L17+M17+N17+O17+P17+Q17</f>
        <v>120000000</v>
      </c>
      <c r="T17" s="1" t="n"/>
      <c r="U17" s="152" t="n"/>
      <c r="V17" s="152" t="n"/>
      <c r="W17" s="1" t="n"/>
      <c r="X17" s="1" t="n"/>
      <c r="Y17" s="1" t="n"/>
      <c r="Z17" s="1" t="n"/>
      <c r="AA17" s="1" t="n"/>
      <c r="AB17" s="1" t="n"/>
      <c r="AC17" s="1" t="n"/>
      <c r="AD17" s="1" t="n"/>
      <c r="AE17" s="1" t="n"/>
      <c r="AF17" s="1" t="n"/>
      <c r="AG17" s="1" t="n"/>
    </row>
    <row r="18" ht="84" customHeight="1" s="336">
      <c r="A18" s="1" t="n"/>
      <c r="B18" s="459" t="inlineStr">
        <is>
          <t>Ensayo de desempeño con laboratorio externo</t>
        </is>
      </c>
      <c r="C18" s="576" t="inlineStr">
        <is>
          <t>Act. 1.6 · producto 1: ensayo de desempeño con laboratorio externo; 1 campaña en los meses 19 a 23; producto verificable: informe del ensayo independiente (hito H7). 1 campaña × valor unitario $90.000.000 = formulación del Anexo 2 sin referencia equivalente verificada (cotización pendiente) = $90.000.000 (Anexo 2, Tabla 30.3, línea S08). Cotizaciones formales 1 y 2 por reunir (TdR §12.2).</t>
        </is>
      </c>
      <c r="D18" s="576" t="inlineStr">
        <is>
          <t>Campaña de ensayo independiente con laboratorio externo; informe de laboratorio</t>
        </is>
      </c>
      <c r="E18" s="154" t="n">
        <v>1</v>
      </c>
      <c r="F18" s="577">
        <f>'Estudio de mercado'!$K$132</f>
        <v>90000000</v>
      </c>
      <c r="G18" s="454">
        <f>E18*F18</f>
        <v>90000000</v>
      </c>
      <c r="H18" s="578" t="n">
        <v>0</v>
      </c>
      <c r="I18" s="578" t="n">
        <v>0</v>
      </c>
      <c r="J18" s="578" t="n">
        <v>0</v>
      </c>
      <c r="K18" s="578" t="n">
        <v>0</v>
      </c>
      <c r="L18" s="578" t="n">
        <v>0</v>
      </c>
      <c r="M18" s="578" t="n">
        <v>0</v>
      </c>
      <c r="N18" s="578" t="n">
        <v>0</v>
      </c>
      <c r="O18" s="578" t="n">
        <v>0</v>
      </c>
      <c r="P18" s="578" t="n">
        <v>0</v>
      </c>
      <c r="Q18" s="578" t="n">
        <v>0</v>
      </c>
      <c r="R18" s="558">
        <f>G18-(H18+I18+J18+K18+L18+M18+N18+O18+P18+Q18)</f>
        <v>90000000</v>
      </c>
      <c r="S18" s="558">
        <f>R18+H18+I18+J18+K18+L18+M18+N18+O18+P18+Q18</f>
        <v>90000000</v>
      </c>
      <c r="T18" s="1" t="n"/>
      <c r="U18" s="152" t="n"/>
      <c r="V18" s="152" t="n"/>
      <c r="W18" s="1" t="n"/>
      <c r="X18" s="1" t="n"/>
      <c r="Y18" s="1" t="n"/>
      <c r="Z18" s="1" t="n"/>
      <c r="AA18" s="1" t="n"/>
      <c r="AB18" s="1" t="n"/>
      <c r="AC18" s="1" t="n"/>
      <c r="AD18" s="1" t="n"/>
      <c r="AE18" s="1" t="n"/>
      <c r="AF18" s="1" t="n"/>
      <c r="AG18" s="1" t="n"/>
    </row>
    <row r="19" ht="84" customHeight="1" s="336">
      <c r="A19" s="1" t="n"/>
      <c r="B19" s="459" t="inlineStr">
        <is>
          <t>Planes de enlace satelital de respaldo</t>
        </is>
      </c>
      <c r="C19" s="576" t="inlineStr">
        <is>
          <t>Act. 1.3, 2.3, 2.4 · producto 1: planes de enlace satelital de respaldo; 10 terminales × 22 meses = 220 módulo-mes; servicio recurrente limitado a la ejecución. 220 módulo-mes × valor unitario $200.000 = mediana de 3 referencias de mercado (hoja «Estudio de mercado», clave plan_satelital) = $44.000.000 (Anexo 2, Tabla 30.3, línea S10). Cotizaciones formales 1 y 2 por reunir (TdR §12.2).</t>
        </is>
      </c>
      <c r="D19" s="576" t="inlineStr">
        <is>
          <t>Plan de datos satelital para 10 terminales durante 22 meses</t>
        </is>
      </c>
      <c r="E19" s="154" t="n">
        <v>220</v>
      </c>
      <c r="F19" s="577">
        <f>'Estudio de mercado'!$K$109</f>
        <v>200000</v>
      </c>
      <c r="G19" s="454">
        <f>E19*F19</f>
        <v>44000000</v>
      </c>
      <c r="H19" s="578" t="n">
        <v>0</v>
      </c>
      <c r="I19" s="578" t="n">
        <v>0</v>
      </c>
      <c r="J19" s="578" t="n">
        <v>0</v>
      </c>
      <c r="K19" s="578" t="n">
        <v>0</v>
      </c>
      <c r="L19" s="578" t="n">
        <v>0</v>
      </c>
      <c r="M19" s="578" t="n">
        <v>0</v>
      </c>
      <c r="N19" s="578" t="n">
        <v>0</v>
      </c>
      <c r="O19" s="578" t="n">
        <v>0</v>
      </c>
      <c r="P19" s="578" t="n">
        <v>0</v>
      </c>
      <c r="Q19" s="578" t="n">
        <v>0</v>
      </c>
      <c r="R19" s="558">
        <f>G19-(H19+I19+J19+K19+L19+M19+N19+O19+P19+Q19)</f>
        <v>44000000</v>
      </c>
      <c r="S19" s="558">
        <f>R19+H19+I19+J19+K19+L19+M19+N19+O19+P19+Q19</f>
        <v>44000000</v>
      </c>
      <c r="T19" s="1" t="n"/>
      <c r="U19" s="152" t="n"/>
      <c r="V19" s="152" t="n"/>
      <c r="W19" s="1" t="n"/>
      <c r="X19" s="1" t="n"/>
      <c r="Y19" s="1" t="n"/>
      <c r="Z19" s="1" t="n"/>
      <c r="AA19" s="1" t="n"/>
      <c r="AB19" s="1" t="n"/>
      <c r="AC19" s="1" t="n"/>
      <c r="AD19" s="1" t="n"/>
      <c r="AE19" s="1" t="n"/>
      <c r="AF19" s="1" t="n"/>
      <c r="AG19" s="1" t="n"/>
    </row>
    <row r="20" ht="97" customHeight="1" s="336">
      <c r="A20" s="1" t="n"/>
      <c r="B20" s="459" t="inlineStr">
        <is>
          <t>Campañas de medición en demoliciones y remociones reales (logística, seguridad industrial y acceso)</t>
        </is>
      </c>
      <c r="C20" s="576" t="inlineStr">
        <is>
          <t>Act. 1.7 · producto 1: campañas de medición en demoliciones y remociones reales (logística, seguridad industrial y acceso); 9 campañas (4 o 5 por municipio) entre los meses 14 y 23; producto verificable: informe de cada campaña. 9 campaña × valor unitario $16.000.000 = formulación del Anexo 2 sin referencia equivalente verificada (cotización pendiente) = $144.000.000 (Anexo 2, Tabla 30.3, línea S12). Cotizaciones formales 1 y 2 por reunir (TdR §12.2).</t>
        </is>
      </c>
      <c r="D20" s="576" t="inlineStr">
        <is>
          <t>Logística, seguridad industrial y acceso para medir el polvo en una demolición o remoción real; informe de campaña</t>
        </is>
      </c>
      <c r="E20" s="154" t="n">
        <v>9</v>
      </c>
      <c r="F20" s="577">
        <f>'Estudio de mercado'!$K$147</f>
        <v>16000000</v>
      </c>
      <c r="G20" s="454">
        <f>E20*F20</f>
        <v>144000000</v>
      </c>
      <c r="H20" s="578" t="n">
        <v>0</v>
      </c>
      <c r="I20" s="578" t="n">
        <v>0</v>
      </c>
      <c r="J20" s="578" t="n">
        <v>0</v>
      </c>
      <c r="K20" s="578" t="n">
        <v>0</v>
      </c>
      <c r="L20" s="578" t="n">
        <v>0</v>
      </c>
      <c r="M20" s="578" t="n">
        <v>0</v>
      </c>
      <c r="N20" s="578" t="n">
        <v>0</v>
      </c>
      <c r="O20" s="578" t="n">
        <v>0</v>
      </c>
      <c r="P20" s="578" t="n">
        <v>0</v>
      </c>
      <c r="Q20" s="578" t="n">
        <v>0</v>
      </c>
      <c r="R20" s="558">
        <f>G20-(H20+I20+J20+K20+L20+M20+N20+O20+P20+Q20)</f>
        <v>144000000</v>
      </c>
      <c r="S20" s="558">
        <f>R20+H20+I20+J20+K20+L20+M20+N20+O20+P20+Q20</f>
        <v>144000000</v>
      </c>
      <c r="T20" s="1" t="n"/>
      <c r="U20" s="152" t="n"/>
      <c r="V20" s="152" t="n"/>
      <c r="W20" s="1" t="n"/>
      <c r="X20" s="1" t="n"/>
      <c r="Y20" s="1" t="n"/>
      <c r="Z20" s="1" t="n"/>
      <c r="AA20" s="1" t="n"/>
      <c r="AB20" s="1" t="n"/>
      <c r="AC20" s="1" t="n"/>
      <c r="AD20" s="1" t="n"/>
      <c r="AE20" s="1" t="n"/>
      <c r="AF20" s="1" t="n"/>
      <c r="AG20" s="1" t="n"/>
    </row>
    <row r="21" ht="97" customHeight="1" s="336">
      <c r="A21" s="1" t="n"/>
      <c r="B21" s="459" t="inlineStr">
        <is>
          <t>Caracterización granulométrica y química del polvo de escombros en laboratorio acreditado</t>
        </is>
      </c>
      <c r="C21" s="576" t="inlineStr">
        <is>
          <t>Act. 2.5, 2.7 · producto 1: caracterización granulométrica y química del polvo de escombros en laboratorio acreditado; 30 muestras de escombro y polvo de demolición; producto verificable: certificado de ensayo. 30 muestra × valor unitario $1.100.000 = formulación del Anexo 2 sin referencia equivalente verificada (cotización pendiente) = $33.000.000 (Anexo 2, Tabla 30.3, línea S13). Cotizaciones formales 1 y 2 por reunir (TdR §12.2).</t>
        </is>
      </c>
      <c r="D21" s="576" t="inlineStr">
        <is>
          <t>Granulometría y composición química del polvo; certificado de ensayo</t>
        </is>
      </c>
      <c r="E21" s="154" t="n">
        <v>30</v>
      </c>
      <c r="F21" s="577">
        <f>'Estudio de mercado'!$K$148</f>
        <v>1100000</v>
      </c>
      <c r="G21" s="454">
        <f>E21*F21</f>
        <v>33000000</v>
      </c>
      <c r="H21" s="578" t="n">
        <v>0</v>
      </c>
      <c r="I21" s="578" t="n">
        <v>0</v>
      </c>
      <c r="J21" s="578" t="n">
        <v>0</v>
      </c>
      <c r="K21" s="578" t="n">
        <v>0</v>
      </c>
      <c r="L21" s="578" t="n">
        <v>0</v>
      </c>
      <c r="M21" s="578" t="n">
        <v>0</v>
      </c>
      <c r="N21" s="578" t="n">
        <v>0</v>
      </c>
      <c r="O21" s="578" t="n">
        <v>0</v>
      </c>
      <c r="P21" s="578" t="n">
        <v>0</v>
      </c>
      <c r="Q21" s="578" t="n">
        <v>0</v>
      </c>
      <c r="R21" s="558">
        <f>G21-(H21+I21+J21+K21+L21+M21+N21+O21+P21+Q21)</f>
        <v>33000000</v>
      </c>
      <c r="S21" s="558">
        <f>R21+H21+I21+J21+K21+L21+M21+N21+O21+P21+Q21</f>
        <v>33000000</v>
      </c>
      <c r="T21" s="1" t="n"/>
      <c r="U21" s="152" t="n"/>
      <c r="V21" s="152" t="n"/>
      <c r="W21" s="1" t="n"/>
      <c r="X21" s="1" t="n"/>
      <c r="Y21" s="1" t="n"/>
      <c r="Z21" s="1" t="n"/>
      <c r="AA21" s="1" t="n"/>
      <c r="AB21" s="1" t="n"/>
      <c r="AC21" s="1" t="n"/>
      <c r="AD21" s="1" t="n"/>
      <c r="AE21" s="1" t="n"/>
      <c r="AF21" s="1" t="n"/>
      <c r="AG21" s="1" t="n"/>
    </row>
    <row r="22" ht="97" customHeight="1" s="336">
      <c r="A22" s="1" t="n"/>
      <c r="B22" s="459" t="inlineStr">
        <is>
          <t>Verificación y validación independiente del modelo predictivo</t>
        </is>
      </c>
      <c r="C22" s="576" t="inlineStr">
        <is>
          <t>Act. 1.7, 3.5 · producto 1: verificación y validación independiente del modelo predictivo; 1 verificación entre los meses 14 y 24; producto verificable: informe del verificador independiente. 1 servicio × valor unitario $48.000.000 = formulación del Anexo 2 sin referencia equivalente verificada (cotización pendiente) = $48.000.000 (Anexo 2, Tabla 30.3, línea S14). Cotizaciones formales 1 y 2 por reunir (TdR §12.2).</t>
        </is>
      </c>
      <c r="D22" s="576" t="inlineStr">
        <is>
          <t>Revisión independiente del modelo y de sus métricas; informe firmado</t>
        </is>
      </c>
      <c r="E22" s="154" t="n">
        <v>1</v>
      </c>
      <c r="F22" s="577">
        <f>'Estudio de mercado'!$K$149</f>
        <v>48000000</v>
      </c>
      <c r="G22" s="454">
        <f>E22*F22</f>
        <v>48000000</v>
      </c>
      <c r="H22" s="578" t="n">
        <v>0</v>
      </c>
      <c r="I22" s="578" t="n">
        <v>0</v>
      </c>
      <c r="J22" s="578" t="n">
        <v>0</v>
      </c>
      <c r="K22" s="578" t="n">
        <v>0</v>
      </c>
      <c r="L22" s="578" t="n">
        <v>0</v>
      </c>
      <c r="M22" s="578" t="n">
        <v>0</v>
      </c>
      <c r="N22" s="578" t="n">
        <v>0</v>
      </c>
      <c r="O22" s="578" t="n">
        <v>0</v>
      </c>
      <c r="P22" s="578" t="n">
        <v>0</v>
      </c>
      <c r="Q22" s="578" t="n">
        <v>0</v>
      </c>
      <c r="R22" s="558">
        <f>G22-(H22+I22+J22+K22+L22+M22+N22+O22+P22+Q22)</f>
        <v>48000000</v>
      </c>
      <c r="S22" s="558">
        <f>R22+H22+I22+J22+K22+L22+M22+N22+O22+P22+Q22</f>
        <v>48000000</v>
      </c>
      <c r="T22" s="1" t="n"/>
      <c r="U22" s="152" t="n"/>
      <c r="V22" s="152" t="n"/>
      <c r="W22" s="1" t="n"/>
      <c r="X22" s="1" t="n"/>
      <c r="Y22" s="1" t="n"/>
      <c r="Z22" s="1" t="n"/>
      <c r="AA22" s="1" t="n"/>
      <c r="AB22" s="1" t="n"/>
      <c r="AC22" s="1" t="n"/>
      <c r="AD22" s="1" t="n"/>
      <c r="AE22" s="1" t="n"/>
      <c r="AF22" s="1" t="n"/>
      <c r="AG22" s="1" t="n"/>
    </row>
    <row r="23" ht="97" customHeight="1" s="336">
      <c r="A23" s="1" t="n"/>
      <c r="B23" s="459" t="inlineStr">
        <is>
          <t>Cartografía de alta resolución y modelos digitales de terreno de los sitios</t>
        </is>
      </c>
      <c r="C23" s="576" t="inlineStr">
        <is>
          <t>Act. 2.5 · producto 6: cartografía de alta resolución y modelos digitales de terreno de los sitios; 1 paquete entre los meses 2 y 6; producto verificable: capas cartográficas entregadas. 1 paquete × valor unitario $20.000.000 = formulación del Anexo 2 sin referencia equivalente verificada (cotización pendiente) = $20.000.000 (Anexo 2, Tabla 30.3, línea S15). Cotizaciones formales 1 y 2 por reunir (TdR §12.2).</t>
        </is>
      </c>
      <c r="D23" s="576" t="inlineStr">
        <is>
          <t>Cartografía y modelos digitales de terreno de los sitios de campaña</t>
        </is>
      </c>
      <c r="E23" s="154" t="n">
        <v>1</v>
      </c>
      <c r="F23" s="577">
        <f>'Estudio de mercado'!$K$150</f>
        <v>20000000</v>
      </c>
      <c r="G23" s="454">
        <f>E23*F23</f>
        <v>20000000</v>
      </c>
      <c r="H23" s="578" t="n">
        <v>0</v>
      </c>
      <c r="I23" s="578" t="n">
        <v>0</v>
      </c>
      <c r="J23" s="578" t="n">
        <v>0</v>
      </c>
      <c r="K23" s="578" t="n">
        <v>0</v>
      </c>
      <c r="L23" s="578" t="n">
        <v>0</v>
      </c>
      <c r="M23" s="578" t="n">
        <v>0</v>
      </c>
      <c r="N23" s="578" t="n">
        <v>0</v>
      </c>
      <c r="O23" s="578" t="n">
        <v>0</v>
      </c>
      <c r="P23" s="578" t="n">
        <v>0</v>
      </c>
      <c r="Q23" s="578" t="n">
        <v>0</v>
      </c>
      <c r="R23" s="558">
        <f>G23-(H23+I23+J23+K23+L23+M23+N23+O23+P23+Q23)</f>
        <v>20000000</v>
      </c>
      <c r="S23" s="558">
        <f>R23+H23+I23+J23+K23+L23+M23+N23+O23+P23+Q23</f>
        <v>20000000</v>
      </c>
      <c r="T23" s="1" t="n"/>
      <c r="U23" s="152" t="n"/>
      <c r="V23" s="152" t="n"/>
      <c r="W23" s="1" t="n"/>
      <c r="X23" s="1" t="n"/>
      <c r="Y23" s="1" t="n"/>
      <c r="Z23" s="1" t="n"/>
      <c r="AA23" s="1" t="n"/>
      <c r="AB23" s="1" t="n"/>
      <c r="AC23" s="1" t="n"/>
      <c r="AD23" s="1" t="n"/>
      <c r="AE23" s="1" t="n"/>
      <c r="AF23" s="1" t="n"/>
      <c r="AG23" s="1" t="n"/>
    </row>
    <row r="24" ht="97" customHeight="1" s="336">
      <c r="A24" s="1" t="n"/>
      <c r="B24" s="531" t="inlineStr">
        <is>
          <t>Plataforma geoespacial del índice de polvo (servicio contratado) · Director técnico del proyecto GIS</t>
        </is>
      </c>
      <c r="C24" s="576" t="inlineStr">
        <is>
          <t>A2.2, A2.7, A3.2 · P6+P8: plataforma geoespacial del índice de polvo (servicio contratado) · Director técnico del proyecto GIS; 5.1 persona-mes de director técnico del proyecto gis para la plataforma geoespacial del índice de polvo en los dos municipios. 5.1 persona-mes × $20.825.000 = $106.207.500 (tarifa de referencia de DreamGIS en Tejido, que no es oferta para este proyecto (TdR §12.2); estudio de mercado al pie de la hoja y clave dga_01).</t>
        </is>
      </c>
      <c r="D24" s="576" t="inlineStr">
        <is>
          <t>Visor y tablero de los consejos de gestión del riesgo, gemelo digital urbano, interoperabilidad con la red IoT y analítica espacial para Manizales y Calarcá</t>
        </is>
      </c>
      <c r="E24" s="154" t="n">
        <v>5.1</v>
      </c>
      <c r="F24" s="577">
        <f>'Estudio de mercado'!$K$164</f>
        <v>20825000</v>
      </c>
      <c r="G24" s="454">
        <f>E24*F24</f>
        <v>106207500</v>
      </c>
      <c r="H24" s="578" t="n">
        <v>0</v>
      </c>
      <c r="I24" s="578" t="n">
        <v>0</v>
      </c>
      <c r="J24" s="578" t="n">
        <v>0</v>
      </c>
      <c r="K24" s="578" t="n">
        <v>0</v>
      </c>
      <c r="L24" s="578" t="n">
        <v>0</v>
      </c>
      <c r="M24" s="578" t="n">
        <v>0</v>
      </c>
      <c r="N24" s="578" t="n">
        <v>0</v>
      </c>
      <c r="O24" s="578" t="n">
        <v>0</v>
      </c>
      <c r="P24" s="578" t="n">
        <v>0</v>
      </c>
      <c r="Q24" s="578" t="n">
        <v>0</v>
      </c>
      <c r="R24" s="558">
        <f>G24-(H24+I24+J24+K24+L24+M24+N24+O24+P24+Q24)</f>
        <v>106207500</v>
      </c>
      <c r="S24" s="558">
        <f>R24+H24+I24+J24+K24+L24+M24+N24+O24+P24+Q24</f>
        <v>106207500</v>
      </c>
      <c r="T24" s="1" t="n"/>
      <c r="U24" s="152" t="n"/>
      <c r="V24" s="152" t="n"/>
      <c r="W24" s="1" t="n"/>
      <c r="X24" s="1" t="n"/>
      <c r="Y24" s="1" t="n"/>
      <c r="Z24" s="1" t="n"/>
      <c r="AA24" s="1" t="n"/>
      <c r="AB24" s="1" t="n"/>
      <c r="AC24" s="1" t="n"/>
      <c r="AD24" s="1" t="n"/>
      <c r="AE24" s="1" t="n"/>
      <c r="AF24" s="1" t="n"/>
      <c r="AG24" s="1" t="n"/>
    </row>
    <row r="25" ht="97" customHeight="1" s="336">
      <c r="A25" s="1" t="n"/>
      <c r="B25" s="531" t="inlineStr">
        <is>
          <t>Plataforma geoespacial del índice de polvo (servicio contratado) · Arquitecto de soluciones GIS</t>
        </is>
      </c>
      <c r="C25" s="576" t="inlineStr">
        <is>
          <t>A2.1, A2.2 · P6+P8: plataforma geoespacial del índice de polvo (servicio contratado) · Arquitecto de soluciones GIS; 3.4 persona-mes de arquitecto de soluciones gis para la plataforma geoespacial del índice de polvo en los dos municipios. 3.4 persona-mes × $16.660.000 = $56.644.000 (tarifa de referencia de DreamGIS en Tejido, que no es oferta para este proyecto (TdR §12.2); estudio de mercado al pie de la hoja y clave dga_02).</t>
        </is>
      </c>
      <c r="D25" s="576" t="inlineStr">
        <is>
          <t>Visor y tablero de los consejos de gestión del riesgo, gemelo digital urbano, interoperabilidad con la red IoT y analítica espacial para Manizales y Calarcá</t>
        </is>
      </c>
      <c r="E25" s="154" t="n">
        <v>3.4</v>
      </c>
      <c r="F25" s="577">
        <f>'Estudio de mercado'!$K$165</f>
        <v>16660000</v>
      </c>
      <c r="G25" s="454">
        <f>E25*F25</f>
        <v>56644000</v>
      </c>
      <c r="H25" s="578" t="n">
        <v>0</v>
      </c>
      <c r="I25" s="578" t="n">
        <v>0</v>
      </c>
      <c r="J25" s="578" t="n">
        <v>0</v>
      </c>
      <c r="K25" s="578" t="n">
        <v>0</v>
      </c>
      <c r="L25" s="578" t="n">
        <v>0</v>
      </c>
      <c r="M25" s="578" t="n">
        <v>0</v>
      </c>
      <c r="N25" s="578" t="n">
        <v>0</v>
      </c>
      <c r="O25" s="578" t="n">
        <v>0</v>
      </c>
      <c r="P25" s="578" t="n">
        <v>0</v>
      </c>
      <c r="Q25" s="578" t="n">
        <v>0</v>
      </c>
      <c r="R25" s="558">
        <f>G25-(H25+I25+J25+K25+L25+M25+N25+O25+P25+Q25)</f>
        <v>56644000</v>
      </c>
      <c r="S25" s="558">
        <f>R25+H25+I25+J25+K25+L25+M25+N25+O25+P25+Q25</f>
        <v>56644000</v>
      </c>
      <c r="T25" s="1" t="n"/>
      <c r="U25" s="152" t="n"/>
      <c r="V25" s="152" t="n"/>
      <c r="W25" s="1" t="n"/>
      <c r="X25" s="1" t="n"/>
      <c r="Y25" s="1" t="n"/>
      <c r="Z25" s="1" t="n"/>
      <c r="AA25" s="1" t="n"/>
      <c r="AB25" s="1" t="n"/>
      <c r="AC25" s="1" t="n"/>
      <c r="AD25" s="1" t="n"/>
      <c r="AE25" s="1" t="n"/>
      <c r="AF25" s="1" t="n"/>
      <c r="AG25" s="1" t="n"/>
    </row>
    <row r="26" ht="110" customHeight="1" s="336">
      <c r="A26" s="1" t="n"/>
      <c r="B26" s="531" t="inlineStr">
        <is>
          <t>Plataforma geoespacial del índice de polvo (servicio contratado) · Ingeniero de datos geoespaciales e interoperabilidad con la red IoT</t>
        </is>
      </c>
      <c r="C26" s="576" t="inlineStr">
        <is>
          <t>A2.2, A2.7 · P6+P8: plataforma geoespacial del índice de polvo (servicio contratado) · Ingeniero de datos geoespaciales e interoperabilidad con la red IoT; 6 persona-mes de ingeniero de datos geoespaciales e interoperabilidad con la red iot para la plataforma geoespacial del índice de polvo en los dos municipios. 6 persona-mes × $16.660.000 = $99.960.000 (tarifa de referencia de DreamGIS en Tejido, que no es oferta para este proyecto (TdR §12.2); estudio de mercado al pie de la hoja y clave dga_03).</t>
        </is>
      </c>
      <c r="D26" s="576" t="inlineStr">
        <is>
          <t>Visor y tablero de los consejos de gestión del riesgo, gemelo digital urbano, interoperabilidad con la red IoT y analítica espacial para Manizales y Calarcá</t>
        </is>
      </c>
      <c r="E26" s="154" t="n">
        <v>6</v>
      </c>
      <c r="F26" s="577">
        <f>'Estudio de mercado'!$K$166</f>
        <v>16660000</v>
      </c>
      <c r="G26" s="454">
        <f>E26*F26</f>
        <v>99960000</v>
      </c>
      <c r="H26" s="578" t="n">
        <v>0</v>
      </c>
      <c r="I26" s="578" t="n">
        <v>0</v>
      </c>
      <c r="J26" s="578" t="n">
        <v>0</v>
      </c>
      <c r="K26" s="578" t="n">
        <v>0</v>
      </c>
      <c r="L26" s="578" t="n">
        <v>0</v>
      </c>
      <c r="M26" s="578" t="n">
        <v>0</v>
      </c>
      <c r="N26" s="578" t="n">
        <v>0</v>
      </c>
      <c r="O26" s="578" t="n">
        <v>0</v>
      </c>
      <c r="P26" s="578" t="n">
        <v>0</v>
      </c>
      <c r="Q26" s="578" t="n">
        <v>0</v>
      </c>
      <c r="R26" s="558">
        <f>G26-(H26+I26+J26+K26+L26+M26+N26+O26+P26+Q26)</f>
        <v>99960000</v>
      </c>
      <c r="S26" s="558">
        <f>R26+H26+I26+J26+K26+L26+M26+N26+O26+P26+Q26</f>
        <v>99960000</v>
      </c>
      <c r="T26" s="1" t="n"/>
      <c r="U26" s="152" t="n"/>
      <c r="V26" s="152" t="n"/>
      <c r="W26" s="1" t="n"/>
      <c r="X26" s="1" t="n"/>
      <c r="Y26" s="1" t="n"/>
      <c r="Z26" s="1" t="n"/>
      <c r="AA26" s="1" t="n"/>
      <c r="AB26" s="1" t="n"/>
      <c r="AC26" s="1" t="n"/>
      <c r="AD26" s="1" t="n"/>
      <c r="AE26" s="1" t="n"/>
      <c r="AF26" s="1" t="n"/>
      <c r="AG26" s="1" t="n"/>
    </row>
    <row r="27" ht="97" customHeight="1" s="336">
      <c r="A27" s="1" t="n"/>
      <c r="B27" s="531" t="inlineStr">
        <is>
          <t>Plataforma geoespacial del índice de polvo (servicio contratado) · Desarrollador GIS backend</t>
        </is>
      </c>
      <c r="C27" s="576" t="inlineStr">
        <is>
          <t>A2.2, A2.7 · P6+P8: plataforma geoespacial del índice de polvo (servicio contratado) · Desarrollador GIS backend; 6 persona-mes de desarrollador gis backend para la plataforma geoespacial del índice de polvo en los dos municipios. 6 persona-mes × $20.825.000 = $124.950.000 (tarifa de referencia de DreamGIS en Tejido, que no es oferta para este proyecto (TdR §12.2); estudio de mercado al pie de la hoja y clave dga_04).</t>
        </is>
      </c>
      <c r="D27" s="576" t="inlineStr">
        <is>
          <t>Visor y tablero de los consejos de gestión del riesgo, gemelo digital urbano, interoperabilidad con la red IoT y analítica espacial para Manizales y Calarcá</t>
        </is>
      </c>
      <c r="E27" s="154" t="n">
        <v>6</v>
      </c>
      <c r="F27" s="577">
        <f>'Estudio de mercado'!$K$167</f>
        <v>20825000</v>
      </c>
      <c r="G27" s="454">
        <f>E27*F27</f>
        <v>124950000</v>
      </c>
      <c r="H27" s="578" t="n">
        <v>0</v>
      </c>
      <c r="I27" s="578" t="n">
        <v>0</v>
      </c>
      <c r="J27" s="578" t="n">
        <v>0</v>
      </c>
      <c r="K27" s="578" t="n">
        <v>0</v>
      </c>
      <c r="L27" s="578" t="n">
        <v>0</v>
      </c>
      <c r="M27" s="578" t="n">
        <v>0</v>
      </c>
      <c r="N27" s="578" t="n">
        <v>0</v>
      </c>
      <c r="O27" s="578" t="n">
        <v>0</v>
      </c>
      <c r="P27" s="578" t="n">
        <v>0</v>
      </c>
      <c r="Q27" s="578" t="n">
        <v>0</v>
      </c>
      <c r="R27" s="558">
        <f>G27-(H27+I27+J27+K27+L27+M27+N27+O27+P27+Q27)</f>
        <v>124950000</v>
      </c>
      <c r="S27" s="558">
        <f>R27+H27+I27+J27+K27+L27+M27+N27+O27+P27+Q27</f>
        <v>124950000</v>
      </c>
      <c r="T27" s="1" t="n"/>
      <c r="U27" s="152" t="n"/>
      <c r="V27" s="152" t="n"/>
      <c r="W27" s="1" t="n"/>
      <c r="X27" s="1" t="n"/>
      <c r="Y27" s="1" t="n"/>
      <c r="Z27" s="1" t="n"/>
      <c r="AA27" s="1" t="n"/>
      <c r="AB27" s="1" t="n"/>
      <c r="AC27" s="1" t="n"/>
      <c r="AD27" s="1" t="n"/>
      <c r="AE27" s="1" t="n"/>
      <c r="AF27" s="1" t="n"/>
      <c r="AG27" s="1" t="n"/>
    </row>
    <row r="28" ht="123" customHeight="1" s="336">
      <c r="A28" s="1" t="n"/>
      <c r="B28" s="531" t="inlineStr">
        <is>
          <t>Plataforma geoespacial del índice de polvo (servicio contratado) · Desarrollador GIS frontend del visor y del tablero de los consejos de gestión del riesgo</t>
        </is>
      </c>
      <c r="C28" s="576" t="inlineStr">
        <is>
          <t>A2.2, A3.2 · P6+P8: plataforma geoespacial del índice de polvo (servicio contratado) · Desarrollador GIS frontend del visor y del tablero de los consejos de gestión del riesgo; 5.1 persona-mes de desarrollador gis frontend del visor y del tablero de los consejos de gestión del riesgo para la plataforma geoespacial del índice de polvo en los dos municipios. 5.1 persona-mes × $20.825.000 = $106.207.500 (tarifa de referencia de DreamGIS en Tejido, que no es oferta para este proyecto (TdR §12.2); estudio de mercado al pie de la hoja y clave dga_05).</t>
        </is>
      </c>
      <c r="D28" s="576" t="inlineStr">
        <is>
          <t>Visor y tablero de los consejos de gestión del riesgo, gemelo digital urbano, interoperabilidad con la red IoT y analítica espacial para Manizales y Calarcá</t>
        </is>
      </c>
      <c r="E28" s="154" t="n">
        <v>5.1</v>
      </c>
      <c r="F28" s="577">
        <f>'Estudio de mercado'!$K$168</f>
        <v>20825000</v>
      </c>
      <c r="G28" s="454">
        <f>E28*F28</f>
        <v>106207500</v>
      </c>
      <c r="H28" s="578" t="n">
        <v>0</v>
      </c>
      <c r="I28" s="578" t="n">
        <v>0</v>
      </c>
      <c r="J28" s="578" t="n">
        <v>0</v>
      </c>
      <c r="K28" s="578" t="n">
        <v>0</v>
      </c>
      <c r="L28" s="578" t="n">
        <v>0</v>
      </c>
      <c r="M28" s="578" t="n">
        <v>0</v>
      </c>
      <c r="N28" s="578" t="n">
        <v>0</v>
      </c>
      <c r="O28" s="578" t="n">
        <v>0</v>
      </c>
      <c r="P28" s="578" t="n">
        <v>0</v>
      </c>
      <c r="Q28" s="578" t="n">
        <v>0</v>
      </c>
      <c r="R28" s="558">
        <f>G28-(H28+I28+J28+K28+L28+M28+N28+O28+P28+Q28)</f>
        <v>106207500</v>
      </c>
      <c r="S28" s="558">
        <f>R28+H28+I28+J28+K28+L28+M28+N28+O28+P28+Q28</f>
        <v>106207500</v>
      </c>
      <c r="T28" s="1" t="n"/>
      <c r="U28" s="152" t="n"/>
      <c r="V28" s="152" t="n"/>
      <c r="W28" s="1" t="n"/>
      <c r="X28" s="1" t="n"/>
      <c r="Y28" s="1" t="n"/>
      <c r="Z28" s="1" t="n"/>
      <c r="AA28" s="1" t="n"/>
      <c r="AB28" s="1" t="n"/>
      <c r="AC28" s="1" t="n"/>
      <c r="AD28" s="1" t="n"/>
      <c r="AE28" s="1" t="n"/>
      <c r="AF28" s="1" t="n"/>
      <c r="AG28" s="1" t="n"/>
    </row>
    <row r="29" ht="110" customHeight="1" s="336">
      <c r="A29" s="1" t="n"/>
      <c r="B29" s="531" t="inlineStr">
        <is>
          <t>Plataforma geoespacial del índice de polvo (servicio contratado) · Especialista GIS y análisis territorial de exposición al polvo</t>
        </is>
      </c>
      <c r="C29" s="576" t="inlineStr">
        <is>
          <t>A1.7, A2.7 · P6+P8: plataforma geoespacial del índice de polvo (servicio contratado) · Especialista GIS y análisis territorial de exposición al polvo; 5.1 persona-mes de especialista gis y análisis territorial de exposición al polvo para la plataforma geoespacial del índice de polvo en los dos municipios. 5.1 persona-mes × $16.660.000 = $84.966.000 (tarifa de referencia de DreamGIS en Tejido, que no es oferta para este proyecto (TdR §12.2); estudio de mercado al pie de la hoja y clave dga_06).</t>
        </is>
      </c>
      <c r="D29" s="576" t="inlineStr">
        <is>
          <t>Visor y tablero de los consejos de gestión del riesgo, gemelo digital urbano, interoperabilidad con la red IoT y analítica espacial para Manizales y Calarcá</t>
        </is>
      </c>
      <c r="E29" s="154" t="n">
        <v>5.1</v>
      </c>
      <c r="F29" s="577">
        <f>'Estudio de mercado'!$K$169</f>
        <v>16660000</v>
      </c>
      <c r="G29" s="454">
        <f>E29*F29</f>
        <v>84966000</v>
      </c>
      <c r="H29" s="578" t="n">
        <v>0</v>
      </c>
      <c r="I29" s="578" t="n">
        <v>0</v>
      </c>
      <c r="J29" s="578" t="n">
        <v>0</v>
      </c>
      <c r="K29" s="578" t="n">
        <v>0</v>
      </c>
      <c r="L29" s="578" t="n">
        <v>0</v>
      </c>
      <c r="M29" s="578" t="n">
        <v>0</v>
      </c>
      <c r="N29" s="578" t="n">
        <v>0</v>
      </c>
      <c r="O29" s="578" t="n">
        <v>0</v>
      </c>
      <c r="P29" s="578" t="n">
        <v>0</v>
      </c>
      <c r="Q29" s="578" t="n">
        <v>0</v>
      </c>
      <c r="R29" s="558">
        <f>G29-(H29+I29+J29+K29+L29+M29+N29+O29+P29+Q29)</f>
        <v>84966000</v>
      </c>
      <c r="S29" s="558">
        <f>R29+H29+I29+J29+K29+L29+M29+N29+O29+P29+Q29</f>
        <v>84966000</v>
      </c>
      <c r="T29" s="1" t="n"/>
      <c r="U29" s="152" t="n"/>
      <c r="V29" s="152" t="n"/>
      <c r="W29" s="1" t="n"/>
      <c r="X29" s="1" t="n"/>
      <c r="Y29" s="1" t="n"/>
      <c r="Z29" s="1" t="n"/>
      <c r="AA29" s="1" t="n"/>
      <c r="AB29" s="1" t="n"/>
      <c r="AC29" s="1" t="n"/>
      <c r="AD29" s="1" t="n"/>
      <c r="AE29" s="1" t="n"/>
      <c r="AF29" s="1" t="n"/>
      <c r="AG29" s="1" t="n"/>
    </row>
    <row r="30" ht="110" customHeight="1" s="336">
      <c r="A30" s="1" t="n"/>
      <c r="B30" s="531" t="inlineStr">
        <is>
          <t>Plataforma geoespacial del índice de polvo (servicio contratado) · Diseñador UX/UI del tablero para consejos de gestión del riesgo y ciudadanía</t>
        </is>
      </c>
      <c r="C30" s="576" t="inlineStr">
        <is>
          <t>A3.1, A3.2 · P6+P8: plataforma geoespacial del índice de polvo (servicio contratado) · Diseñador UX/UI del tablero para consejos de gestión del riesgo y ciudadanía; 2.5 persona-mes de diseñador ux/ui del tablero para consejos de gestión del riesgo y ciudadanía para la plataforma geoespacial del índice de polvo en los dos municipios. 2.5 persona-mes × $14.577.500 = $36.443.750 (tarifa de referencia de DreamGIS en Tejido, que no es oferta para este proyecto (TdR §12.2); estudio de mercado al pie de la hoja y clave dga_07).</t>
        </is>
      </c>
      <c r="D30" s="576" t="inlineStr">
        <is>
          <t>Visor y tablero de los consejos de gestión del riesgo, gemelo digital urbano, interoperabilidad con la red IoT y analítica espacial para Manizales y Calarcá</t>
        </is>
      </c>
      <c r="E30" s="154" t="n">
        <v>2.5</v>
      </c>
      <c r="F30" s="577">
        <f>'Estudio de mercado'!$K$170</f>
        <v>14577500</v>
      </c>
      <c r="G30" s="454">
        <f>E30*F30</f>
        <v>36443750</v>
      </c>
      <c r="H30" s="578" t="n">
        <v>0</v>
      </c>
      <c r="I30" s="578" t="n">
        <v>0</v>
      </c>
      <c r="J30" s="578" t="n">
        <v>0</v>
      </c>
      <c r="K30" s="578" t="n">
        <v>0</v>
      </c>
      <c r="L30" s="578" t="n">
        <v>0</v>
      </c>
      <c r="M30" s="578" t="n">
        <v>0</v>
      </c>
      <c r="N30" s="578" t="n">
        <v>0</v>
      </c>
      <c r="O30" s="578" t="n">
        <v>0</v>
      </c>
      <c r="P30" s="578" t="n">
        <v>0</v>
      </c>
      <c r="Q30" s="578" t="n">
        <v>0</v>
      </c>
      <c r="R30" s="558">
        <f>G30-(H30+I30+J30+K30+L30+M30+N30+O30+P30+Q30)</f>
        <v>36443750</v>
      </c>
      <c r="S30" s="558">
        <f>R30+H30+I30+J30+K30+L30+M30+N30+O30+P30+Q30</f>
        <v>36443750</v>
      </c>
      <c r="T30" s="1" t="n"/>
      <c r="U30" s="152" t="n"/>
      <c r="V30" s="152" t="n"/>
      <c r="W30" s="1" t="n"/>
      <c r="X30" s="1" t="n"/>
      <c r="Y30" s="1" t="n"/>
      <c r="Z30" s="1" t="n"/>
      <c r="AA30" s="1" t="n"/>
      <c r="AB30" s="1" t="n"/>
      <c r="AC30" s="1" t="n"/>
      <c r="AD30" s="1" t="n"/>
      <c r="AE30" s="1" t="n"/>
      <c r="AF30" s="1" t="n"/>
      <c r="AG30" s="1" t="n"/>
    </row>
    <row r="31" ht="110" customHeight="1" s="336">
      <c r="A31" s="1" t="n"/>
      <c r="B31" s="531" t="inlineStr">
        <is>
          <t>Plataforma geoespacial del índice de polvo (servicio contratado) · Especialista en infraestructura, despliegue y seguridad</t>
        </is>
      </c>
      <c r="C31" s="576" t="inlineStr">
        <is>
          <t>A2.2, A3.4 · P6+P8: plataforma geoespacial del índice de polvo (servicio contratado) · Especialista en infraestructura, despliegue y seguridad; 2.5 persona-mes de especialista en infraestructura, despliegue y seguridad para la plataforma geoespacial del índice de polvo en los dos municipios. 2.5 persona-mes × $20.825.000 = $52.062.500 (tarifa de referencia de DreamGIS en Tejido, que no es oferta para este proyecto (TdR §12.2); estudio de mercado al pie de la hoja y clave dga_08).</t>
        </is>
      </c>
      <c r="D31" s="576" t="inlineStr">
        <is>
          <t>Visor y tablero de los consejos de gestión del riesgo, gemelo digital urbano, interoperabilidad con la red IoT y analítica espacial para Manizales y Calarcá</t>
        </is>
      </c>
      <c r="E31" s="154" t="n">
        <v>2.5</v>
      </c>
      <c r="F31" s="577">
        <f>'Estudio de mercado'!$K$171</f>
        <v>20825000</v>
      </c>
      <c r="G31" s="454">
        <f>E31*F31</f>
        <v>52062500</v>
      </c>
      <c r="H31" s="578" t="n">
        <v>0</v>
      </c>
      <c r="I31" s="578" t="n">
        <v>0</v>
      </c>
      <c r="J31" s="578" t="n">
        <v>0</v>
      </c>
      <c r="K31" s="578" t="n">
        <v>0</v>
      </c>
      <c r="L31" s="578" t="n">
        <v>0</v>
      </c>
      <c r="M31" s="578" t="n">
        <v>0</v>
      </c>
      <c r="N31" s="578" t="n">
        <v>0</v>
      </c>
      <c r="O31" s="578" t="n">
        <v>0</v>
      </c>
      <c r="P31" s="578" t="n">
        <v>0</v>
      </c>
      <c r="Q31" s="578" t="n">
        <v>0</v>
      </c>
      <c r="R31" s="558">
        <f>G31-(H31+I31+J31+K31+L31+M31+N31+O31+P31+Q31)</f>
        <v>52062500</v>
      </c>
      <c r="S31" s="558">
        <f>R31+H31+I31+J31+K31+L31+M31+N31+O31+P31+Q31</f>
        <v>52062500</v>
      </c>
      <c r="T31" s="1" t="n"/>
      <c r="U31" s="152" t="n"/>
      <c r="V31" s="152" t="n"/>
      <c r="W31" s="1" t="n"/>
      <c r="X31" s="1" t="n"/>
      <c r="Y31" s="1" t="n"/>
      <c r="Z31" s="1" t="n"/>
      <c r="AA31" s="1" t="n"/>
      <c r="AB31" s="1" t="n"/>
      <c r="AC31" s="1" t="n"/>
      <c r="AD31" s="1" t="n"/>
      <c r="AE31" s="1" t="n"/>
      <c r="AF31" s="1" t="n"/>
      <c r="AG31" s="1" t="n"/>
    </row>
    <row r="32" ht="97" customHeight="1" s="336">
      <c r="A32" s="1" t="n"/>
      <c r="B32" s="531" t="inlineStr">
        <is>
          <t>Plataforma geoespacial del índice de polvo (servicio contratado) · Profesional de aseguramiento de calidad (QA)</t>
        </is>
      </c>
      <c r="C32" s="576" t="inlineStr">
        <is>
          <t>A2.2, A3.2 · P6+P8: plataforma geoespacial del índice de polvo (servicio contratado) · Profesional de aseguramiento de calidad (QA); 2.5 persona-mes de profesional de aseguramiento de calidad (qa) para la plataforma geoespacial del índice de polvo en los dos municipios. 2.5 persona-mes × $16.660.000 = $41.650.000 (tarifa de referencia de DreamGIS en Tejido, que no es oferta para este proyecto (TdR §12.2); estudio de mercado al pie de la hoja y clave dga_09).</t>
        </is>
      </c>
      <c r="D32" s="576" t="inlineStr">
        <is>
          <t>Visor y tablero de los consejos de gestión del riesgo, gemelo digital urbano, interoperabilidad con la red IoT y analítica espacial para Manizales y Calarcá</t>
        </is>
      </c>
      <c r="E32" s="154" t="n">
        <v>2.5</v>
      </c>
      <c r="F32" s="577">
        <f>'Estudio de mercado'!$K$172</f>
        <v>16660000</v>
      </c>
      <c r="G32" s="454">
        <f>E32*F32</f>
        <v>41650000</v>
      </c>
      <c r="H32" s="578" t="n">
        <v>0</v>
      </c>
      <c r="I32" s="578" t="n">
        <v>0</v>
      </c>
      <c r="J32" s="578" t="n">
        <v>0</v>
      </c>
      <c r="K32" s="578" t="n">
        <v>0</v>
      </c>
      <c r="L32" s="578" t="n">
        <v>0</v>
      </c>
      <c r="M32" s="578" t="n">
        <v>0</v>
      </c>
      <c r="N32" s="578" t="n">
        <v>0</v>
      </c>
      <c r="O32" s="578" t="n">
        <v>0</v>
      </c>
      <c r="P32" s="578" t="n">
        <v>0</v>
      </c>
      <c r="Q32" s="578" t="n">
        <v>0</v>
      </c>
      <c r="R32" s="558">
        <f>G32-(H32+I32+J32+K32+L32+M32+N32+O32+P32+Q32)</f>
        <v>41650000</v>
      </c>
      <c r="S32" s="558">
        <f>R32+H32+I32+J32+K32+L32+M32+N32+O32+P32+Q32</f>
        <v>41650000</v>
      </c>
      <c r="T32" s="1" t="n"/>
      <c r="U32" s="152" t="n"/>
      <c r="V32" s="152" t="n"/>
      <c r="W32" s="1" t="n"/>
      <c r="X32" s="1" t="n"/>
      <c r="Y32" s="1" t="n"/>
      <c r="Z32" s="1" t="n"/>
      <c r="AA32" s="1" t="n"/>
      <c r="AB32" s="1" t="n"/>
      <c r="AC32" s="1" t="n"/>
      <c r="AD32" s="1" t="n"/>
      <c r="AE32" s="1" t="n"/>
      <c r="AF32" s="1" t="n"/>
      <c r="AG32" s="1" t="n"/>
    </row>
    <row r="33" ht="15.75" customHeight="1" s="336">
      <c r="A33" s="1" t="n"/>
      <c r="B33" s="540" t="n"/>
      <c r="C33" s="579" t="n"/>
      <c r="D33" s="579" t="n"/>
      <c r="E33" s="579" t="n"/>
      <c r="F33" s="580" t="n"/>
      <c r="G33" s="581">
        <f>E33*F33</f>
        <v>0</v>
      </c>
      <c r="H33" s="582" t="n">
        <v>0</v>
      </c>
      <c r="I33" s="582" t="n">
        <v>0</v>
      </c>
      <c r="J33" s="582" t="n">
        <v>0</v>
      </c>
      <c r="K33" s="582" t="n">
        <v>0</v>
      </c>
      <c r="L33" s="582" t="n">
        <v>0</v>
      </c>
      <c r="M33" s="582" t="n">
        <v>0</v>
      </c>
      <c r="N33" s="582" t="n">
        <v>0</v>
      </c>
      <c r="O33" s="582" t="n">
        <v>0</v>
      </c>
      <c r="P33" s="582" t="n">
        <v>0</v>
      </c>
      <c r="Q33" s="582" t="n">
        <v>0</v>
      </c>
      <c r="R33" s="583">
        <f>G33-(H33+I33+J33+K33+L33+M33+N33+O33+P33+Q33)</f>
        <v>0</v>
      </c>
      <c r="S33" s="583">
        <f>R33+H33+I33+J33+K33+L33+M33+N33+O33+P33+Q33</f>
        <v>0</v>
      </c>
      <c r="T33" s="1" t="n"/>
      <c r="U33" s="152" t="n"/>
      <c r="V33" s="152" t="n"/>
      <c r="W33" s="1" t="n"/>
      <c r="X33" s="1" t="n"/>
      <c r="Y33" s="1" t="n"/>
      <c r="Z33" s="1" t="n"/>
      <c r="AA33" s="1" t="n"/>
      <c r="AB33" s="1" t="n"/>
      <c r="AC33" s="1" t="n"/>
      <c r="AD33" s="1" t="n"/>
      <c r="AE33" s="1" t="n"/>
      <c r="AF33" s="1" t="n"/>
      <c r="AG33" s="1" t="n"/>
    </row>
    <row r="34" ht="15.75" customHeight="1" s="336">
      <c r="A34" s="1" t="n"/>
      <c r="B34" s="540" t="n"/>
      <c r="C34" s="579" t="n"/>
      <c r="D34" s="579" t="n"/>
      <c r="E34" s="579" t="n"/>
      <c r="F34" s="580" t="n"/>
      <c r="G34" s="581">
        <f>E34*F34</f>
        <v>0</v>
      </c>
      <c r="H34" s="582" t="n">
        <v>0</v>
      </c>
      <c r="I34" s="582" t="n">
        <v>0</v>
      </c>
      <c r="J34" s="582" t="n">
        <v>0</v>
      </c>
      <c r="K34" s="582" t="n">
        <v>0</v>
      </c>
      <c r="L34" s="582" t="n">
        <v>0</v>
      </c>
      <c r="M34" s="582" t="n">
        <v>0</v>
      </c>
      <c r="N34" s="582" t="n">
        <v>0</v>
      </c>
      <c r="O34" s="582" t="n">
        <v>0</v>
      </c>
      <c r="P34" s="582" t="n">
        <v>0</v>
      </c>
      <c r="Q34" s="582" t="n">
        <v>0</v>
      </c>
      <c r="R34" s="583">
        <f>G34-(H34+I34+J34+K34+L34+M34+N34+O34+P34+Q34)</f>
        <v>0</v>
      </c>
      <c r="S34" s="583">
        <f>R34+H34+I34+J34+K34+L34+M34+N34+O34+P34+Q34</f>
        <v>0</v>
      </c>
      <c r="T34" s="1" t="n"/>
      <c r="U34" s="152" t="n"/>
      <c r="V34" s="152" t="n"/>
      <c r="W34" s="1" t="n"/>
      <c r="X34" s="1" t="n"/>
      <c r="Y34" s="1" t="n"/>
      <c r="Z34" s="1" t="n"/>
      <c r="AA34" s="1" t="n"/>
      <c r="AB34" s="1" t="n"/>
      <c r="AC34" s="1" t="n"/>
      <c r="AD34" s="1" t="n"/>
      <c r="AE34" s="1" t="n"/>
      <c r="AF34" s="1" t="n"/>
      <c r="AG34" s="1" t="n"/>
    </row>
    <row r="35" ht="15.75" customHeight="1" s="336">
      <c r="A35" s="1" t="n"/>
      <c r="B35" s="540" t="n"/>
      <c r="C35" s="579" t="n"/>
      <c r="D35" s="579" t="n"/>
      <c r="E35" s="579" t="n"/>
      <c r="F35" s="580" t="n"/>
      <c r="G35" s="581">
        <f>E35*F35</f>
        <v>0</v>
      </c>
      <c r="H35" s="582" t="n">
        <v>0</v>
      </c>
      <c r="I35" s="582" t="n">
        <v>0</v>
      </c>
      <c r="J35" s="582" t="n">
        <v>0</v>
      </c>
      <c r="K35" s="582" t="n">
        <v>0</v>
      </c>
      <c r="L35" s="582" t="n">
        <v>0</v>
      </c>
      <c r="M35" s="582" t="n">
        <v>0</v>
      </c>
      <c r="N35" s="582" t="n">
        <v>0</v>
      </c>
      <c r="O35" s="582" t="n">
        <v>0</v>
      </c>
      <c r="P35" s="582" t="n">
        <v>0</v>
      </c>
      <c r="Q35" s="582" t="n">
        <v>0</v>
      </c>
      <c r="R35" s="583">
        <f>G35-(H35+I35+J35+K35+L35+M35+N35+O35+P35+Q35)</f>
        <v>0</v>
      </c>
      <c r="S35" s="583">
        <f>R35+H35+I35+J35+K35+L35+M35+N35+O35+P35+Q35</f>
        <v>0</v>
      </c>
      <c r="T35" s="1" t="n"/>
      <c r="U35" s="152" t="n"/>
      <c r="V35" s="152" t="n"/>
      <c r="W35" s="1" t="n"/>
      <c r="X35" s="1" t="n"/>
      <c r="Y35" s="1" t="n"/>
      <c r="Z35" s="1" t="n"/>
      <c r="AA35" s="1" t="n"/>
      <c r="AB35" s="1" t="n"/>
      <c r="AC35" s="1" t="n"/>
      <c r="AD35" s="1" t="n"/>
      <c r="AE35" s="1" t="n"/>
      <c r="AF35" s="1" t="n"/>
      <c r="AG35" s="1" t="n"/>
    </row>
    <row r="36" ht="15.75" customHeight="1" s="336">
      <c r="A36" s="1" t="n"/>
      <c r="B36" s="584" t="inlineStr">
        <is>
          <t>TOTAL</t>
        </is>
      </c>
      <c r="C36" s="450" t="n"/>
      <c r="D36" s="450" t="n"/>
      <c r="E36" s="450" t="n"/>
      <c r="F36" s="451" t="n"/>
      <c r="G36" s="454">
        <f>SUM(G13:G35)</f>
        <v>1396651250</v>
      </c>
      <c r="H36" s="454">
        <f>SUM(H13:H35)</f>
        <v>0</v>
      </c>
      <c r="I36" s="454">
        <f>SUM(I13:I35)</f>
        <v>0</v>
      </c>
      <c r="J36" s="454">
        <f>SUM(J13:J35)</f>
        <v>0</v>
      </c>
      <c r="K36" s="454">
        <f>SUM(K13:K35)</f>
        <v>0</v>
      </c>
      <c r="L36" s="454">
        <f>SUM(L13:L35)</f>
        <v>0</v>
      </c>
      <c r="M36" s="454">
        <f>SUM(M13:M35)</f>
        <v>0</v>
      </c>
      <c r="N36" s="454">
        <f>SUM(N13:N35)</f>
        <v>0</v>
      </c>
      <c r="O36" s="454">
        <f>SUM(O13:O35)</f>
        <v>0</v>
      </c>
      <c r="P36" s="454">
        <f>SUM(P13:P35)</f>
        <v>0</v>
      </c>
      <c r="Q36" s="454">
        <f>SUM(Q13:Q35)</f>
        <v>0</v>
      </c>
      <c r="R36" s="454">
        <f>SUM(R13:R35)</f>
        <v>1396651250</v>
      </c>
      <c r="S36" s="454">
        <f>SUM(S13:S35)</f>
        <v>1396651250</v>
      </c>
      <c r="T36" s="1" t="n"/>
      <c r="U36" s="1" t="n"/>
      <c r="V36" s="1" t="n"/>
      <c r="W36" s="1" t="n"/>
    </row>
    <row r="37" ht="15.75" customHeight="1" s="33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row>
    <row r="38" ht="15.75" customHeight="1" s="336">
      <c r="A38" s="1" t="n"/>
      <c r="B38" s="1" t="n"/>
      <c r="C38" s="1" t="n"/>
      <c r="D38" s="1" t="n"/>
      <c r="E38" s="1" t="n"/>
      <c r="F38" s="1" t="n"/>
      <c r="G38" s="9" t="n"/>
      <c r="H38" s="1" t="n"/>
      <c r="I38" s="1" t="n"/>
      <c r="J38" s="1" t="n"/>
      <c r="K38" s="1" t="n"/>
      <c r="L38" s="1" t="n"/>
      <c r="M38" s="1" t="n"/>
      <c r="N38" s="1" t="n"/>
      <c r="O38" s="1" t="n"/>
      <c r="P38" s="1" t="n"/>
      <c r="Q38" s="1" t="n"/>
      <c r="R38" s="1" t="n"/>
      <c r="S38" s="1" t="n"/>
      <c r="T38" s="1" t="n"/>
      <c r="U38" s="1" t="n"/>
      <c r="V38" s="1" t="n"/>
      <c r="W38" s="1" t="n"/>
    </row>
    <row r="39" ht="15.75" customHeight="1" s="336">
      <c r="A39" s="1" t="n"/>
      <c r="B39" s="511" t="inlineStr">
        <is>
          <t>ESTUDIO DE MERCADO · SERVICIOS TECNOLÓGICOS Y PRUEBAS (TdR §12.2, nota 4: análisis de costos con dos cotizaciones por ítem)</t>
        </is>
      </c>
      <c r="C39" s="1" t="n"/>
      <c r="D39" s="1" t="n"/>
      <c r="E39" s="1" t="n"/>
      <c r="F39" s="1" t="n"/>
      <c r="G39" s="157" t="n"/>
      <c r="H39" s="1" t="n"/>
      <c r="I39" s="1" t="n"/>
      <c r="J39" s="1" t="n"/>
      <c r="K39" s="1" t="n"/>
      <c r="L39" s="1" t="n"/>
      <c r="M39" s="1" t="n"/>
      <c r="N39" s="1" t="n"/>
      <c r="O39" s="1" t="n"/>
      <c r="P39" s="1" t="n"/>
      <c r="Q39" s="1" t="n"/>
      <c r="R39" s="1" t="n"/>
      <c r="S39" s="1" t="n"/>
      <c r="T39" s="1" t="n"/>
      <c r="U39" s="1" t="n"/>
      <c r="V39" s="1" t="n"/>
      <c r="W39" s="1" t="n"/>
    </row>
    <row r="40" ht="30" customHeight="1" s="336">
      <c r="A40" s="1" t="n"/>
      <c r="B40" s="551" t="inlineStr">
        <is>
          <t>Ítem del rubro presupuestal</t>
        </is>
      </c>
      <c r="C40" s="551" t="inlineStr">
        <is>
          <t>Descripción del ítem</t>
        </is>
      </c>
      <c r="D40" s="551" t="inlineStr">
        <is>
          <t>Cotización 1</t>
        </is>
      </c>
      <c r="E40" s="551" t="inlineStr">
        <is>
          <t>Valor unitario</t>
        </is>
      </c>
      <c r="F40" s="551" t="inlineStr">
        <is>
          <t>Cotización 2</t>
        </is>
      </c>
      <c r="G40" s="551" t="inlineStr">
        <is>
          <t>Valor unitario 2</t>
        </is>
      </c>
      <c r="H40" s="551" t="inlineStr">
        <is>
          <t>Valor cotización seleccionada</t>
        </is>
      </c>
      <c r="I40" s="551" t="inlineStr">
        <is>
          <t>Justificación</t>
        </is>
      </c>
      <c r="J40" s="1" t="n"/>
      <c r="K40" s="1" t="n"/>
      <c r="L40" s="1" t="n"/>
      <c r="M40" s="1" t="n"/>
      <c r="N40" s="1" t="n"/>
      <c r="O40" s="1" t="n"/>
      <c r="P40" s="1" t="n"/>
      <c r="Q40" s="1" t="n"/>
      <c r="R40" s="1" t="n"/>
      <c r="S40" s="1" t="n"/>
      <c r="T40" s="1" t="n"/>
      <c r="U40" s="1" t="n"/>
      <c r="V40" s="1" t="n"/>
      <c r="W40" s="1" t="n"/>
    </row>
    <row r="41" ht="96" customHeight="1" s="336">
      <c r="A41" s="1" t="n"/>
      <c r="B41" s="514" t="inlineStr">
        <is>
          <t>Planes de datos celulares M2M para gateways</t>
        </is>
      </c>
      <c r="C41" s="514" t="inlineStr">
        <is>
          <t>Servicio de datos M2M para 12 SIM (10 gateways + 2 de reserva) durante 24 meses [ST-01]</t>
        </is>
      </c>
      <c r="D41" s="514" t="inlineStr">
        <is>
          <t>Formulación: Formulación Anexo 2, línea E12</t>
        </is>
      </c>
      <c r="E41" s="567">
        <f>'Estudio de mercado'!$L$46</f>
        <v>120000</v>
      </c>
      <c r="F41" s="554" t="inlineStr">
        <is>
          <t>[○ Cotización 2 pendiente]: Pendiente de cotización comparable; el dimensionamiento no acredita una segunda oferta.</t>
        </is>
      </c>
      <c r="G41" s="567" t="n"/>
      <c r="H41" s="567">
        <f>'04. Servicios Tecnologicos'!$F$13</f>
        <v>120000</v>
      </c>
      <c r="I41" s="514" t="inlineStr">
        <is>
          <t>Valor de dimensionamiento del proyecto sin oferta de proveedor; las cotizaciones 1 y 2 se reúnen antes de radicar (TdR §12.2, nota 4). Soporte del cálculo en la hoja «Estudio de mercado», clave p_E12. Sin soporte económico específico en el expediente. Falta: No diligenciar proveedor ni precio de cotización 2 con el valor presupuestado.</t>
        </is>
      </c>
      <c r="R41" s="1" t="n"/>
      <c r="S41" s="1" t="n"/>
      <c r="T41" s="1" t="n"/>
      <c r="U41" s="1" t="n"/>
      <c r="V41" s="1" t="n"/>
      <c r="W41" s="1" t="n"/>
    </row>
    <row r="42" ht="96" customHeight="1" s="336">
      <c r="A42" s="1" t="n"/>
      <c r="B42" s="514" t="inlineStr">
        <is>
          <t>Análisis gravimétrico en laboratorio acreditado</t>
        </is>
      </c>
      <c r="C42" s="514" t="inlineStr">
        <is>
          <t>Pesaje de filtros PTFE en laboratorio acreditado; certificado de ensayo por lote [ST-02]</t>
        </is>
      </c>
      <c r="D42" s="514" t="inlineStr">
        <is>
          <t>Formulación: Formulación Anexo 2, línea S01</t>
        </is>
      </c>
      <c r="E42" s="567">
        <f>'Estudio de mercado'!$L$51</f>
        <v>350000</v>
      </c>
      <c r="F42" s="517" t="inlineStr">
        <is>
          <t>Referencia documentada, no es segunda oferta: Referencias de laboratorios y acreditación disponibles; falta precio por lote, método y alcance comparable de pesaje PTFE.</t>
        </is>
      </c>
      <c r="G42" s="567" t="n"/>
      <c r="H42" s="567">
        <f>'04. Servicios Tecnologicos'!$F$14</f>
        <v>350000</v>
      </c>
      <c r="I42" s="514" t="inlineStr">
        <is>
          <t>Valor de dimensionamiento del proyecto sin oferta de proveedor; las cotizaciones 1 y 2 se reúnen antes de radicar (TdR §12.2, nota 4). Soporte del cálculo en la hoja «Estudio de mercado», clave p_S01. Soporte en Expediente_estudio_mercado_2026-10-29/03_Soportes/Registros_consulta_publica/W07_ficha_fuente.txt | 03_Soportes/Registros_consulta_publica/W08_ficha_fuente.txt | 03_Soportes/Registros_consulta_publica/W09_ficha_fuente.txt (W07: URL y localizador dentro de la ficha | W08: URL y localizador dentro de la ficha | W09: URL y localizador dentro de la ficha). Falta: Oferta técnica primaria disponible; tarifa 2025 histórica, no vigente; Validar cantidad y obtener dos cotizaciones comparables, o motivar ruta A con prueba de no uniformidad.</t>
        </is>
      </c>
      <c r="J42" s="1" t="n"/>
      <c r="K42" s="1" t="n"/>
      <c r="L42" s="1" t="n"/>
      <c r="M42" s="1" t="n"/>
      <c r="N42" s="1" t="n"/>
      <c r="O42" s="1" t="n"/>
      <c r="P42" s="1" t="n"/>
      <c r="Q42" s="1" t="n"/>
      <c r="R42" s="1" t="n"/>
      <c r="S42" s="1" t="n"/>
      <c r="T42" s="1" t="n"/>
      <c r="U42" s="1" t="n"/>
      <c r="V42" s="1" t="n"/>
      <c r="W42" s="1" t="n"/>
    </row>
    <row r="43" ht="96" customHeight="1" s="336">
      <c r="A43" s="1" t="n"/>
      <c r="B43" s="514" t="inlineStr">
        <is>
          <t>Auditoría externa de ciberseguridad</t>
        </is>
      </c>
      <c r="C43" s="514" t="inlineStr">
        <is>
          <t>Auditoría independiente de la plataforma y los gateways; informe con hallazgos [ST-03]</t>
        </is>
      </c>
      <c r="D43" s="514" t="inlineStr">
        <is>
          <t>Formulación: Formulación Anexo 2, línea S03</t>
        </is>
      </c>
      <c r="E43" s="567">
        <f>'Estudio de mercado'!$L$52</f>
        <v>15000000</v>
      </c>
      <c r="F43" s="517" t="inlineStr">
        <is>
          <t>Referencia documentada, no es segunda oferta: Referencia pública de auditoría desde COP 6.900.000 antes de IVA por servicio; no es una oferta integral ni precio cerrado para esta plataforma.</t>
        </is>
      </c>
      <c r="G43" s="567" t="n"/>
      <c r="H43" s="567">
        <f>'04. Servicios Tecnologicos'!$F$15</f>
        <v>15000000</v>
      </c>
      <c r="I43" s="514" t="inlineStr">
        <is>
          <t>Valor de dimensionamiento del proyecto sin oferta de proveedor; las cotizaciones 1 y 2 se reúnen antes de radicar (TdR §12.2, nota 4). Soporte del cálculo en la hoja «Estudio de mercado», clave p_S03. Soporte en Expediente_estudio_mercado_2026-10-29/03_Soportes/Registros_consulta_publica/W06_ficha_fuente.txt (W06: URL y localizador dentro de la ficha). Falta: Umbral publicitario para pentest; no precio fijo del alcance Io T; Validar cantidad y obtener dos cotizaciones comparables, o motivar ruta A con prueba de no uniformidad.</t>
        </is>
      </c>
      <c r="J43" s="1" t="n"/>
      <c r="K43" s="1" t="n"/>
      <c r="L43" s="1" t="n"/>
      <c r="M43" s="1" t="n"/>
      <c r="N43" s="1" t="n"/>
      <c r="O43" s="1" t="n"/>
      <c r="P43" s="1" t="n"/>
      <c r="Q43" s="1" t="n"/>
      <c r="R43" s="1" t="n"/>
      <c r="S43" s="1" t="n"/>
      <c r="T43" s="1" t="n"/>
      <c r="U43" s="1" t="n"/>
      <c r="V43" s="1" t="n"/>
      <c r="W43" s="1" t="n"/>
    </row>
    <row r="44" ht="96" customHeight="1" s="336">
      <c r="A44" s="1" t="n"/>
      <c r="B44" s="514" t="inlineStr">
        <is>
          <t>Estudio de cobertura y de enlace en los dos municipios</t>
        </is>
      </c>
      <c r="C44" s="514" t="inlineStr">
        <is>
          <t>Estudio de cobertura celular, LPWAN y satelital por municipio [ST-04]</t>
        </is>
      </c>
      <c r="D44" s="514" t="inlineStr">
        <is>
          <t>Formulación: Formulación Anexo 2, línea S06</t>
        </is>
      </c>
      <c r="E44" s="567">
        <f>'Estudio de mercado'!$L$54</f>
        <v>20000000</v>
      </c>
      <c r="F44" s="554" t="inlineStr">
        <is>
          <t>[○ Cotización 2 pendiente]: Pendiente de cotización comparable; el dimensionamiento no acredita una segunda oferta.</t>
        </is>
      </c>
      <c r="G44" s="567" t="n"/>
      <c r="H44" s="567">
        <f>'04. Servicios Tecnologicos'!$F$16</f>
        <v>20000000</v>
      </c>
      <c r="I44" s="514" t="inlineStr">
        <is>
          <t>Valor de dimensionamiento del proyecto sin oferta de proveedor; las cotizaciones 1 y 2 se reúnen antes de radicar (TdR §12.2, nota 4). Soporte del cálculo en la hoja «Estudio de mercado», clave p_S06. Sin soporte económico específico en el expediente. Falta: No diligenciar proveedor ni precio de cotización 2 con el valor presupuestado.</t>
        </is>
      </c>
      <c r="J44" s="1" t="n"/>
      <c r="K44" s="1" t="n"/>
      <c r="L44" s="1" t="n"/>
      <c r="M44" s="1" t="n"/>
      <c r="N44" s="1" t="n"/>
      <c r="O44" s="1" t="n"/>
      <c r="P44" s="1" t="n"/>
      <c r="Q44" s="1" t="n"/>
      <c r="R44" s="1" t="n"/>
      <c r="S44" s="1" t="n"/>
      <c r="T44" s="1" t="n"/>
      <c r="U44" s="1" t="n"/>
      <c r="V44" s="1" t="n"/>
      <c r="W44" s="1" t="n"/>
    </row>
    <row r="45" ht="96" customHeight="1" s="336">
      <c r="A45" s="1" t="n"/>
      <c r="B45" s="514" t="inlineStr">
        <is>
          <t>Evaluación externa independiente (meses 12 y 24)</t>
        </is>
      </c>
      <c r="C45" s="514" t="inlineStr">
        <is>
          <t>Evaluación externa de desempeño y de uso; informe firmado [ST-05]</t>
        </is>
      </c>
      <c r="D45" s="514" t="inlineStr">
        <is>
          <t>Formulación: Formulación Anexo 2, línea S07</t>
        </is>
      </c>
      <c r="E45" s="567">
        <f>'Estudio de mercado'!$L$55</f>
        <v>60000000</v>
      </c>
      <c r="F45" s="554" t="inlineStr">
        <is>
          <t>[○ Cotización 2 pendiente]: Pendiente de cotización comparable; el dimensionamiento no acredita una segunda oferta.</t>
        </is>
      </c>
      <c r="G45" s="567" t="n"/>
      <c r="H45" s="567">
        <f>'04. Servicios Tecnologicos'!$F$17</f>
        <v>60000000</v>
      </c>
      <c r="I45" s="514" t="inlineStr">
        <is>
          <t>Valor de dimensionamiento del proyecto sin oferta de proveedor; las cotizaciones 1 y 2 se reúnen antes de radicar (TdR §12.2, nota 4). Soporte del cálculo en la hoja «Estudio de mercado», clave p_S07. Sin soporte económico específico en el expediente. Falta: No diligenciar proveedor ni precio de cotización 2 con el valor presupuestado.</t>
        </is>
      </c>
      <c r="J45" s="1" t="n"/>
      <c r="K45" s="1" t="n"/>
      <c r="L45" s="1" t="n"/>
      <c r="M45" s="1" t="n"/>
      <c r="N45" s="1" t="n"/>
      <c r="O45" s="1" t="n"/>
      <c r="P45" s="1" t="n"/>
      <c r="Q45" s="1" t="n"/>
      <c r="R45" s="1" t="n"/>
      <c r="S45" s="1" t="n"/>
      <c r="T45" s="1" t="n"/>
      <c r="U45" s="1" t="n"/>
      <c r="V45" s="1" t="n"/>
      <c r="W45" s="1" t="n"/>
    </row>
    <row r="46" ht="96" customHeight="1" s="336">
      <c r="A46" s="1" t="n"/>
      <c r="B46" s="514" t="inlineStr">
        <is>
          <t>Ensayo de desempeño con laboratorio externo</t>
        </is>
      </c>
      <c r="C46" s="514" t="inlineStr">
        <is>
          <t>Campaña de ensayo independiente con laboratorio externo; informe de laboratorio [ST-06]</t>
        </is>
      </c>
      <c r="D46" s="514" t="inlineStr">
        <is>
          <t>Formulación: Formulación Anexo 2, línea S08</t>
        </is>
      </c>
      <c r="E46" s="567">
        <f>'Estudio de mercado'!$L$56</f>
        <v>90000000</v>
      </c>
      <c r="F46" s="517" t="inlineStr">
        <is>
          <t>Referencia documentada, no es segunda oferta: Referencia INM: seis servicios de temperatura y seis de humedad, tres puntos por servicio. No equivale a campaña integral ni a 120 nodos.</t>
        </is>
      </c>
      <c r="G46" s="567" t="n"/>
      <c r="H46" s="567">
        <f>'04. Servicios Tecnologicos'!$F$18</f>
        <v>90000000</v>
      </c>
      <c r="I46" s="514" t="inlineStr">
        <is>
          <t>Valor de dimensionamiento del proyecto sin oferta de proveedor; las cotizaciones 1 y 2 se reúnen antes de radicar (TdR §12.2, nota 4). Soporte del cálculo en la hoja «Estudio de mercado», clave p_S08. Soporte en Expediente_estudio_mercado_2026-10-29/03_Soportes/Registros_consulta_publica/W03_ficha_fuente.txt (W03: URL y localizador dentro de la ficha). Falta: Tarifas parciales T/HR cuantificadas; no ensayo completo PM; Validar cantidad y obtener dos cotizaciones comparables, o motivar ruta A con prueba de no uniformidad.</t>
        </is>
      </c>
      <c r="J46" s="1" t="n"/>
      <c r="K46" s="1" t="n"/>
      <c r="L46" s="1" t="n"/>
      <c r="M46" s="1" t="n"/>
      <c r="N46" s="1" t="n"/>
      <c r="O46" s="1" t="n"/>
      <c r="P46" s="1" t="n"/>
      <c r="Q46" s="1" t="n"/>
      <c r="R46" s="1" t="n"/>
      <c r="S46" s="1" t="n"/>
      <c r="T46" s="1" t="n"/>
      <c r="U46" s="1" t="n"/>
      <c r="V46" s="1" t="n"/>
      <c r="W46" s="1" t="n"/>
    </row>
    <row r="47" ht="64" customHeight="1" s="336">
      <c r="A47" s="1" t="n"/>
      <c r="B47" s="514" t="inlineStr">
        <is>
          <t>Planes de enlace satelital de respaldo</t>
        </is>
      </c>
      <c r="C47" s="514" t="inlineStr">
        <is>
          <t>Plan de datos satelital para 10 terminales durante 22 meses [ST-07]</t>
        </is>
      </c>
      <c r="D47" s="514" t="inlineStr">
        <is>
          <t>Prensa especializada: Enter.co — plan residencial Lite ($150.000 mensuales)</t>
        </is>
      </c>
      <c r="E47" s="567">
        <f>'Estudio de mercado'!$L$13</f>
        <v>150000</v>
      </c>
      <c r="F47" s="514" t="inlineStr">
        <is>
          <t>Prensa especializada: Valora Analitik — plan residencial estándar ($250.000 mensuales)</t>
        </is>
      </c>
      <c r="G47" s="567">
        <f>'Estudio de mercado'!$L$15</f>
        <v>250000</v>
      </c>
      <c r="H47" s="567">
        <f>'04. Servicios Tecnologicos'!$F$19</f>
        <v>200000</v>
      </c>
      <c r="I47" s="514" t="inlineStr">
        <is>
          <t>Se toma la mediana de las referencias de mercado. Soporte: hoja «Estudio de mercado», clave plan_satelital.</t>
        </is>
      </c>
      <c r="J47" s="1" t="n"/>
      <c r="K47" s="1" t="n"/>
      <c r="L47" s="1" t="n"/>
      <c r="M47" s="1" t="n"/>
      <c r="N47" s="1" t="n"/>
      <c r="O47" s="1" t="n"/>
      <c r="P47" s="1" t="n"/>
      <c r="Q47" s="1" t="n"/>
      <c r="R47" s="1" t="n"/>
      <c r="S47" s="1" t="n"/>
      <c r="T47" s="1" t="n"/>
      <c r="U47" s="1" t="n"/>
      <c r="V47" s="1" t="n"/>
      <c r="W47" s="1" t="n"/>
    </row>
    <row r="48" ht="96" customHeight="1" s="336">
      <c r="A48" s="1" t="n"/>
      <c r="B48" s="514" t="inlineStr">
        <is>
          <t>Campañas de medición en demoliciones y remociones reales (logística, seguridad industrial y acceso)</t>
        </is>
      </c>
      <c r="C48" s="514" t="inlineStr">
        <is>
          <t>Logística, seguridad industrial y acceso para medir el polvo en una demolición o remoción real; informe de campaña [ST-08]</t>
        </is>
      </c>
      <c r="D48" s="514" t="inlineStr">
        <is>
          <t>Formulación: Formulación Anexo 2, línea S12</t>
        </is>
      </c>
      <c r="E48" s="567">
        <f>'Estudio de mercado'!$L$71</f>
        <v>16000000</v>
      </c>
      <c r="F48" s="554" t="inlineStr">
        <is>
          <t>[○ Cotización 2 pendiente]: Pendiente de cotización comparable; el dimensionamiento no acredita una segunda oferta.</t>
        </is>
      </c>
      <c r="G48" s="567" t="n"/>
      <c r="H48" s="567">
        <f>'04. Servicios Tecnologicos'!$F$20</f>
        <v>16000000</v>
      </c>
      <c r="I48" s="514" t="inlineStr">
        <is>
          <t>Valor de dimensionamiento del proyecto sin oferta de proveedor; las cotizaciones 1 y 2 se reúnen antes de radicar (TdR §12.2, nota 4). Soporte del cálculo en la hoja «Estudio de mercado», clave p_S12. Sin soporte económico específico en el expediente. Falta: No diligenciar proveedor ni precio de cotización 2 con el valor presupuestado.</t>
        </is>
      </c>
      <c r="J48" s="1" t="n"/>
      <c r="K48" s="1" t="n"/>
      <c r="L48" s="1" t="n"/>
      <c r="M48" s="1" t="n"/>
      <c r="N48" s="1" t="n"/>
      <c r="O48" s="1" t="n"/>
      <c r="P48" s="1" t="n"/>
      <c r="Q48" s="1" t="n"/>
      <c r="R48" s="1" t="n"/>
      <c r="S48" s="1" t="n"/>
      <c r="T48" s="1" t="n"/>
      <c r="U48" s="1" t="n"/>
      <c r="V48" s="1" t="n"/>
      <c r="W48" s="1" t="n"/>
    </row>
    <row r="49" ht="96" customHeight="1" s="336">
      <c r="A49" s="1" t="n"/>
      <c r="B49" s="514" t="inlineStr">
        <is>
          <t>Caracterización granulométrica y química del polvo de escombros en laboratorio acreditado</t>
        </is>
      </c>
      <c r="C49" s="514" t="inlineStr">
        <is>
          <t>Granulometría y composición química del polvo; certificado de ensayo [ST-09]</t>
        </is>
      </c>
      <c r="D49" s="514" t="inlineStr">
        <is>
          <t>Formulación: Formulación Anexo 2, línea S13</t>
        </is>
      </c>
      <c r="E49" s="567">
        <f>'Estudio de mercado'!$L$72</f>
        <v>1100000</v>
      </c>
      <c r="F49" s="554" t="inlineStr">
        <is>
          <t>[○ Cotización 2 pendiente]: Pendiente de cotización comparable; el dimensionamiento no acredita una segunda oferta.</t>
        </is>
      </c>
      <c r="G49" s="567" t="n"/>
      <c r="H49" s="567">
        <f>'04. Servicios Tecnologicos'!$F$21</f>
        <v>1100000</v>
      </c>
      <c r="I49" s="514" t="inlineStr">
        <is>
          <t>Valor de dimensionamiento del proyecto sin oferta de proveedor; las cotizaciones 1 y 2 se reúnen antes de radicar (TdR §12.2, nota 4). Soporte del cálculo en la hoja «Estudio de mercado», clave p_S13. Sin soporte económico específico en el expediente. Falta: No diligenciar proveedor ni precio de cotización 2 con el valor presupuestado.</t>
        </is>
      </c>
      <c r="J49" s="1" t="n"/>
      <c r="K49" s="1" t="n"/>
      <c r="L49" s="1" t="n"/>
      <c r="M49" s="1" t="n"/>
      <c r="N49" s="1" t="n"/>
      <c r="O49" s="1" t="n"/>
      <c r="P49" s="1" t="n"/>
      <c r="Q49" s="1" t="n"/>
      <c r="R49" s="1" t="n"/>
      <c r="S49" s="1" t="n"/>
      <c r="T49" s="1" t="n"/>
      <c r="U49" s="1" t="n"/>
      <c r="V49" s="1" t="n"/>
      <c r="W49" s="1" t="n"/>
    </row>
    <row r="50" ht="96" customHeight="1" s="336">
      <c r="A50" s="1" t="n"/>
      <c r="B50" s="514" t="inlineStr">
        <is>
          <t>Verificación y validación independiente del modelo predictivo</t>
        </is>
      </c>
      <c r="C50" s="514" t="inlineStr">
        <is>
          <t>Revisión independiente del modelo y de sus métricas; informe firmado [ST-10]</t>
        </is>
      </c>
      <c r="D50" s="514" t="inlineStr">
        <is>
          <t>Formulación: Formulación Anexo 2, línea S14</t>
        </is>
      </c>
      <c r="E50" s="567">
        <f>'Estudio de mercado'!$L$73</f>
        <v>48000000</v>
      </c>
      <c r="F50" s="554" t="inlineStr">
        <is>
          <t>[○ Cotización 2 pendiente]: Pendiente de cotización comparable; el dimensionamiento no acredita una segunda oferta.</t>
        </is>
      </c>
      <c r="G50" s="567" t="n"/>
      <c r="H50" s="567">
        <f>'04. Servicios Tecnologicos'!$F$22</f>
        <v>48000000</v>
      </c>
      <c r="I50" s="514" t="inlineStr">
        <is>
          <t>Valor de dimensionamiento del proyecto sin oferta de proveedor; las cotizaciones 1 y 2 se reúnen antes de radicar (TdR §12.2, nota 4). Soporte del cálculo en la hoja «Estudio de mercado», clave p_S14. Sin soporte económico específico en el expediente. Falta: No diligenciar proveedor ni precio de cotización 2 con el valor presupuestado.</t>
        </is>
      </c>
      <c r="J50" s="1" t="n"/>
      <c r="K50" s="1" t="n"/>
      <c r="L50" s="1" t="n"/>
      <c r="M50" s="1" t="n"/>
      <c r="N50" s="1" t="n"/>
      <c r="O50" s="1" t="n"/>
      <c r="P50" s="1" t="n"/>
      <c r="Q50" s="1" t="n"/>
      <c r="R50" s="1" t="n"/>
      <c r="S50" s="1" t="n"/>
      <c r="T50" s="1" t="n"/>
      <c r="U50" s="1" t="n"/>
      <c r="V50" s="1" t="n"/>
      <c r="W50" s="1" t="n"/>
    </row>
    <row r="51" ht="96" customHeight="1" s="336">
      <c r="A51" s="1" t="n"/>
      <c r="B51" s="514" t="inlineStr">
        <is>
          <t>Cartografía de alta resolución y modelos digitales de terreno de los sitios</t>
        </is>
      </c>
      <c r="C51" s="514" t="inlineStr">
        <is>
          <t>Cartografía y modelos digitales de terreno de los sitios de campaña [ST-11]</t>
        </is>
      </c>
      <c r="D51" s="514" t="inlineStr">
        <is>
          <t>Formulación: Formulación Anexo 2, línea S15</t>
        </is>
      </c>
      <c r="E51" s="567">
        <f>'Estudio de mercado'!$L$74</f>
        <v>20000000</v>
      </c>
      <c r="F51" s="554" t="inlineStr">
        <is>
          <t>[○ Cotización 2 pendiente]: Pendiente de cotización comparable; el dimensionamiento no acredita una segunda oferta.</t>
        </is>
      </c>
      <c r="G51" s="567" t="n"/>
      <c r="H51" s="567">
        <f>'04. Servicios Tecnologicos'!$F$23</f>
        <v>20000000</v>
      </c>
      <c r="I51" s="514" t="inlineStr">
        <is>
          <t>Valor de dimensionamiento del proyecto sin oferta de proveedor; las cotizaciones 1 y 2 se reúnen antes de radicar (TdR §12.2, nota 4). Soporte del cálculo en la hoja «Estudio de mercado», clave p_S15. Sin soporte económico específico en el expediente. Falta: No diligenciar proveedor ni precio de cotización 2 con el valor presupuestado.</t>
        </is>
      </c>
      <c r="J51" s="1" t="n"/>
      <c r="K51" s="1" t="n"/>
      <c r="L51" s="1" t="n"/>
      <c r="M51" s="1" t="n"/>
      <c r="N51" s="1" t="n"/>
      <c r="O51" s="1" t="n"/>
      <c r="P51" s="1" t="n"/>
      <c r="Q51" s="1" t="n"/>
      <c r="R51" s="1" t="n"/>
      <c r="S51" s="1" t="n"/>
      <c r="T51" s="1" t="n"/>
      <c r="U51" s="1" t="n"/>
      <c r="V51" s="1" t="n"/>
      <c r="W51" s="1" t="n"/>
    </row>
    <row r="52" ht="96" customHeight="1" s="336">
      <c r="A52" s="1" t="n"/>
      <c r="B52" s="514" t="inlineStr">
        <is>
          <t>Plataforma geoespacial del índice de polvo (servicio contratado) · Director técnico del proyecto GIS</t>
        </is>
      </c>
      <c r="C52" s="514" t="inlineStr">
        <is>
          <t>Visor y tablero de los consejos de gestión del riesgo, gemelo digital urbano, interoperabilidad con la red IoT y analítica espacial para Manizales y Calarcá [ST-12]</t>
        </is>
      </c>
      <c r="D52" s="514" t="inlineStr">
        <is>
          <t>Referencia: tarifa de DreamGIS en Tejido</t>
        </is>
      </c>
      <c r="E52" s="567">
        <f>'Estudio de mercado'!$L$92</f>
        <v>20825000</v>
      </c>
      <c r="F52" s="517" t="inlineStr">
        <is>
          <t>Referencia documentada, no es segunda oferta: Tarifas de referencia de DreamGIS para Tejido; sin oferta firme de DreamGIS para Aire. No usar como cotización 2.</t>
        </is>
      </c>
      <c r="G52" s="567" t="n"/>
      <c r="H52" s="567">
        <f>'04. Servicios Tecnologicos'!$F$24</f>
        <v>20825000</v>
      </c>
      <c r="I52"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2" s="1" t="n"/>
      <c r="K52" s="1" t="n"/>
      <c r="L52" s="1" t="n"/>
      <c r="M52" s="1" t="n"/>
      <c r="N52" s="1" t="n"/>
      <c r="O52" s="1" t="n"/>
      <c r="P52" s="1" t="n"/>
      <c r="Q52" s="1" t="n"/>
      <c r="R52" s="1" t="n"/>
      <c r="S52" s="1" t="n"/>
      <c r="T52" s="1" t="n"/>
      <c r="U52" s="1" t="n"/>
      <c r="V52" s="1" t="n"/>
      <c r="W52" s="1" t="n"/>
    </row>
    <row r="53" ht="96" customHeight="1" s="336">
      <c r="A53" s="1" t="n"/>
      <c r="B53" s="514" t="inlineStr">
        <is>
          <t>Plataforma geoespacial del índice de polvo (servicio contratado) · Arquitecto de soluciones GIS</t>
        </is>
      </c>
      <c r="C53" s="514" t="inlineStr">
        <is>
          <t>Visor y tablero de los consejos de gestión del riesgo, gemelo digital urbano, interoperabilidad con la red IoT y analítica espacial para Manizales y Calarcá [ST-13]</t>
        </is>
      </c>
      <c r="D53" s="514" t="inlineStr">
        <is>
          <t>Referencia: tarifa de DreamGIS en Tejido</t>
        </is>
      </c>
      <c r="E53" s="567">
        <f>'Estudio de mercado'!$L$93</f>
        <v>16660000</v>
      </c>
      <c r="F53" s="517" t="inlineStr">
        <is>
          <t>Referencia documentada, no es segunda oferta: Tarifas de referencia de DreamGIS para Tejido; sin oferta firme de DreamGIS para Aire. No usar como cotización 2.</t>
        </is>
      </c>
      <c r="G53" s="567" t="n"/>
      <c r="H53" s="567">
        <f>'04. Servicios Tecnologicos'!$F$25</f>
        <v>16660000</v>
      </c>
      <c r="I53"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3" s="1" t="n"/>
      <c r="K53" s="1" t="n"/>
      <c r="L53" s="1" t="n"/>
      <c r="M53" s="1" t="n"/>
      <c r="N53" s="1" t="n"/>
      <c r="O53" s="1" t="n"/>
      <c r="P53" s="1" t="n"/>
      <c r="Q53" s="1" t="n"/>
      <c r="R53" s="1" t="n"/>
      <c r="S53" s="1" t="n"/>
      <c r="T53" s="1" t="n"/>
      <c r="U53" s="1" t="n"/>
      <c r="V53" s="1" t="n"/>
      <c r="W53" s="1" t="n"/>
    </row>
    <row r="54" ht="96" customHeight="1" s="336">
      <c r="A54" s="1" t="n"/>
      <c r="B54" s="514" t="inlineStr">
        <is>
          <t>Plataforma geoespacial del índice de polvo (servicio contratado) · Ingeniero de datos geoespaciales e interoperabilidad con la red IoT</t>
        </is>
      </c>
      <c r="C54" s="514" t="inlineStr">
        <is>
          <t>Visor y tablero de los consejos de gestión del riesgo, gemelo digital urbano, interoperabilidad con la red IoT y analítica espacial para Manizales y Calarcá [ST-14]</t>
        </is>
      </c>
      <c r="D54" s="514" t="inlineStr">
        <is>
          <t>Referencia: tarifa de DreamGIS en Tejido</t>
        </is>
      </c>
      <c r="E54" s="567">
        <f>'Estudio de mercado'!$L$94</f>
        <v>16660000</v>
      </c>
      <c r="F54" s="517" t="inlineStr">
        <is>
          <t>Referencia documentada, no es segunda oferta: Tarifas de referencia de DreamGIS para Tejido; sin oferta firme de DreamGIS para Aire. No usar como cotización 2.</t>
        </is>
      </c>
      <c r="G54" s="567" t="n"/>
      <c r="H54" s="567">
        <f>'04. Servicios Tecnologicos'!$F$26</f>
        <v>16660000</v>
      </c>
      <c r="I54"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4" s="1" t="n"/>
      <c r="K54" s="1" t="n"/>
      <c r="L54" s="1" t="n"/>
      <c r="M54" s="1" t="n"/>
      <c r="N54" s="1" t="n"/>
      <c r="O54" s="1" t="n"/>
      <c r="P54" s="1" t="n"/>
      <c r="Q54" s="1" t="n"/>
      <c r="R54" s="1" t="n"/>
      <c r="S54" s="1" t="n"/>
      <c r="T54" s="1" t="n"/>
      <c r="U54" s="1" t="n"/>
      <c r="V54" s="1" t="n"/>
      <c r="W54" s="1" t="n"/>
    </row>
    <row r="55" ht="96" customHeight="1" s="336">
      <c r="A55" s="1" t="n"/>
      <c r="B55" s="514" t="inlineStr">
        <is>
          <t>Plataforma geoespacial del índice de polvo (servicio contratado) · Desarrollador GIS backend</t>
        </is>
      </c>
      <c r="C55" s="514" t="inlineStr">
        <is>
          <t>Visor y tablero de los consejos de gestión del riesgo, gemelo digital urbano, interoperabilidad con la red IoT y analítica espacial para Manizales y Calarcá [ST-15]</t>
        </is>
      </c>
      <c r="D55" s="514" t="inlineStr">
        <is>
          <t>Referencia: tarifa de DreamGIS en Tejido</t>
        </is>
      </c>
      <c r="E55" s="567">
        <f>'Estudio de mercado'!$L$95</f>
        <v>20825000</v>
      </c>
      <c r="F55" s="517" t="inlineStr">
        <is>
          <t>Referencia documentada, no es segunda oferta: Tarifas de referencia de DreamGIS para Tejido; sin oferta firme de DreamGIS para Aire. No usar como cotización 2.</t>
        </is>
      </c>
      <c r="G55" s="567" t="n"/>
      <c r="H55" s="567">
        <f>'04. Servicios Tecnologicos'!$F$27</f>
        <v>20825000</v>
      </c>
      <c r="I55"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5" s="1" t="n"/>
      <c r="K55" s="1" t="n"/>
      <c r="L55" s="1" t="n"/>
      <c r="M55" s="1" t="n"/>
      <c r="N55" s="1" t="n"/>
      <c r="O55" s="1" t="n"/>
      <c r="P55" s="1" t="n"/>
      <c r="Q55" s="1" t="n"/>
      <c r="R55" s="1" t="n"/>
      <c r="S55" s="1" t="n"/>
      <c r="T55" s="1" t="n"/>
      <c r="U55" s="1" t="n"/>
      <c r="V55" s="1" t="n"/>
      <c r="W55" s="1" t="n"/>
    </row>
    <row r="56" ht="96" customHeight="1" s="336">
      <c r="A56" s="1" t="n"/>
      <c r="B56" s="514" t="inlineStr">
        <is>
          <t>Plataforma geoespacial del índice de polvo (servicio contratado) · Desarrollador GIS frontend del visor y del tablero de los consejos de gestión del riesgo</t>
        </is>
      </c>
      <c r="C56" s="514" t="inlineStr">
        <is>
          <t>Visor y tablero de los consejos de gestión del riesgo, gemelo digital urbano, interoperabilidad con la red IoT y analítica espacial para Manizales y Calarcá [ST-16]</t>
        </is>
      </c>
      <c r="D56" s="514" t="inlineStr">
        <is>
          <t>Referencia: tarifa de DreamGIS en Tejido</t>
        </is>
      </c>
      <c r="E56" s="567">
        <f>'Estudio de mercado'!$L$96</f>
        <v>20825000</v>
      </c>
      <c r="F56" s="517" t="inlineStr">
        <is>
          <t>Referencia documentada, no es segunda oferta: Tarifas de referencia de DreamGIS para Tejido; sin oferta firme de DreamGIS para Aire. No usar como cotización 2.</t>
        </is>
      </c>
      <c r="G56" s="567" t="n"/>
      <c r="H56" s="567">
        <f>'04. Servicios Tecnologicos'!$F$28</f>
        <v>20825000</v>
      </c>
      <c r="I56"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6" s="1" t="n"/>
      <c r="K56" s="1" t="n"/>
      <c r="L56" s="1" t="n"/>
      <c r="M56" s="1" t="n"/>
      <c r="N56" s="1" t="n"/>
      <c r="O56" s="1" t="n"/>
      <c r="P56" s="1" t="n"/>
      <c r="Q56" s="1" t="n"/>
      <c r="R56" s="1" t="n"/>
      <c r="S56" s="1" t="n"/>
      <c r="T56" s="1" t="n"/>
      <c r="U56" s="1" t="n"/>
      <c r="V56" s="1" t="n"/>
      <c r="W56" s="1" t="n"/>
    </row>
    <row r="57" ht="96" customHeight="1" s="336">
      <c r="A57" s="1" t="n"/>
      <c r="B57" s="514" t="inlineStr">
        <is>
          <t>Plataforma geoespacial del índice de polvo (servicio contratado) · Especialista GIS y análisis territorial de exposición al polvo</t>
        </is>
      </c>
      <c r="C57" s="514" t="inlineStr">
        <is>
          <t>Visor y tablero de los consejos de gestión del riesgo, gemelo digital urbano, interoperabilidad con la red IoT y analítica espacial para Manizales y Calarcá [ST-17]</t>
        </is>
      </c>
      <c r="D57" s="514" t="inlineStr">
        <is>
          <t>Referencia: tarifa de DreamGIS en Tejido</t>
        </is>
      </c>
      <c r="E57" s="567">
        <f>'Estudio de mercado'!$L$97</f>
        <v>16660000</v>
      </c>
      <c r="F57" s="517" t="inlineStr">
        <is>
          <t>Referencia documentada, no es segunda oferta: Tarifas de referencia de DreamGIS para Tejido; sin oferta firme de DreamGIS para Aire. No usar como cotización 2.</t>
        </is>
      </c>
      <c r="G57" s="567" t="n"/>
      <c r="H57" s="567">
        <f>'04. Servicios Tecnologicos'!$F$29</f>
        <v>16660000</v>
      </c>
      <c r="I57"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7" s="1" t="n"/>
      <c r="K57" s="1" t="n"/>
      <c r="L57" s="1" t="n"/>
      <c r="M57" s="1" t="n"/>
      <c r="N57" s="1" t="n"/>
      <c r="O57" s="1" t="n"/>
      <c r="P57" s="1" t="n"/>
      <c r="Q57" s="1" t="n"/>
      <c r="R57" s="1" t="n"/>
      <c r="S57" s="1" t="n"/>
      <c r="T57" s="1" t="n"/>
      <c r="U57" s="1" t="n"/>
      <c r="V57" s="1" t="n"/>
      <c r="W57" s="1" t="n"/>
    </row>
    <row r="58" ht="96" customHeight="1" s="336">
      <c r="A58" s="1" t="n"/>
      <c r="B58" s="514" t="inlineStr">
        <is>
          <t>Plataforma geoespacial del índice de polvo (servicio contratado) · Diseñador UX/UI del tablero para consejos de gestión del riesgo y ciudadanía</t>
        </is>
      </c>
      <c r="C58" s="514" t="inlineStr">
        <is>
          <t>Visor y tablero de los consejos de gestión del riesgo, gemelo digital urbano, interoperabilidad con la red IoT y analítica espacial para Manizales y Calarcá [ST-18]</t>
        </is>
      </c>
      <c r="D58" s="514" t="inlineStr">
        <is>
          <t>Referencia: tarifa de DreamGIS en Tejido</t>
        </is>
      </c>
      <c r="E58" s="567">
        <f>'Estudio de mercado'!$L$98</f>
        <v>14577500</v>
      </c>
      <c r="F58" s="517" t="inlineStr">
        <is>
          <t>Referencia documentada, no es segunda oferta: Tarifas de referencia de DreamGIS para Tejido; sin oferta firme de DreamGIS para Aire. No usar como cotización 2.</t>
        </is>
      </c>
      <c r="G58" s="567" t="n"/>
      <c r="H58" s="567">
        <f>'04. Servicios Tecnologicos'!$F$30</f>
        <v>14577500</v>
      </c>
      <c r="I58"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8" s="1" t="n"/>
      <c r="K58" s="1" t="n"/>
      <c r="L58" s="1" t="n"/>
      <c r="M58" s="1" t="n"/>
      <c r="N58" s="1" t="n"/>
      <c r="O58" s="1" t="n"/>
      <c r="P58" s="1" t="n"/>
      <c r="Q58" s="1" t="n"/>
      <c r="R58" s="1" t="n"/>
      <c r="S58" s="1" t="n"/>
      <c r="T58" s="1" t="n"/>
      <c r="U58" s="1" t="n"/>
      <c r="V58" s="1" t="n"/>
      <c r="W58" s="1" t="n"/>
    </row>
    <row r="59" ht="96" customHeight="1" s="336">
      <c r="A59" s="1" t="n"/>
      <c r="B59" s="514" t="inlineStr">
        <is>
          <t>Plataforma geoespacial del índice de polvo (servicio contratado) · Especialista en infraestructura, despliegue y seguridad</t>
        </is>
      </c>
      <c r="C59" s="514" t="inlineStr">
        <is>
          <t>Visor y tablero de los consejos de gestión del riesgo, gemelo digital urbano, interoperabilidad con la red IoT y analítica espacial para Manizales y Calarcá [ST-19]</t>
        </is>
      </c>
      <c r="D59" s="514" t="inlineStr">
        <is>
          <t>Referencia: tarifa de DreamGIS en Tejido</t>
        </is>
      </c>
      <c r="E59" s="567">
        <f>'Estudio de mercado'!$L$99</f>
        <v>20825000</v>
      </c>
      <c r="F59" s="517" t="inlineStr">
        <is>
          <t>Referencia documentada, no es segunda oferta: Tarifas de referencia de DreamGIS para Tejido; sin oferta firme de DreamGIS para Aire. No usar como cotización 2.</t>
        </is>
      </c>
      <c r="G59" s="567" t="n"/>
      <c r="H59" s="567">
        <f>'04. Servicios Tecnologicos'!$F$31</f>
        <v>20825000</v>
      </c>
      <c r="I59"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59" s="1" t="n"/>
      <c r="K59" s="1" t="n"/>
      <c r="L59" s="1" t="n"/>
      <c r="M59" s="1" t="n"/>
      <c r="N59" s="1" t="n"/>
      <c r="O59" s="1" t="n"/>
      <c r="P59" s="1" t="n"/>
      <c r="Q59" s="1" t="n"/>
      <c r="R59" s="1" t="n"/>
      <c r="S59" s="1" t="n"/>
      <c r="T59" s="1" t="n"/>
      <c r="U59" s="1" t="n"/>
      <c r="V59" s="1" t="n"/>
      <c r="W59" s="1" t="n"/>
    </row>
    <row r="60" ht="96" customHeight="1" s="336">
      <c r="A60" s="1" t="n"/>
      <c r="B60" s="514" t="inlineStr">
        <is>
          <t>Plataforma geoespacial del índice de polvo (servicio contratado) · Profesional de aseguramiento de calidad (QA)</t>
        </is>
      </c>
      <c r="C60" s="514" t="inlineStr">
        <is>
          <t>Visor y tablero de los consejos de gestión del riesgo, gemelo digital urbano, interoperabilidad con la red IoT y analítica espacial para Manizales y Calarcá [ST-20]</t>
        </is>
      </c>
      <c r="D60" s="514" t="inlineStr">
        <is>
          <t>Referencia: tarifa de DreamGIS en Tejido</t>
        </is>
      </c>
      <c r="E60" s="567">
        <f>'Estudio de mercado'!$L$100</f>
        <v>16660000</v>
      </c>
      <c r="F60" s="517" t="inlineStr">
        <is>
          <t>Referencia documentada, no es segunda oferta: Tarifas de referencia de DreamGIS para Tejido; sin oferta firme de DreamGIS para Aire. No usar como cotización 2.</t>
        </is>
      </c>
      <c r="G60" s="567" t="n"/>
      <c r="H60" s="567">
        <f>'04. Servicios Tecnologicos'!$F$32</f>
        <v>16660000</v>
      </c>
      <c r="I60" s="514" t="inlineStr">
        <is>
          <t>Servicio contratado por la universidad; DreamGIS salió del proyecto. La tarifa es una referencia: la de la oferta de DreamGIS para el proyecto Tejido, normalizada con el factor 1,75. Hacen falta dos cotizaciones nuevas para este proyecto antes de radicar (su falta no es subsanable). Soporte en Expediente_estudio_mercado_2026-10-29/archivo de la propuesta de DreamGIS | archivo de la propuesta de DreamGIS (GEO-Costos: Costeo actualizado E5:E15, B28:B32, B35:B43 / propuesta Word | GEO-Propuesta: Costeo actualizado E5:E15, B28:B32, B35:B43 / propuesta Word). Falta: Usar Costeo actualizado y propuesta como antecedente de tarifas. Confirmar esfuerzo por entregable, capacidad interna, cargas y alcance de Aire; no trasladar el paquete de otro proyecto.</t>
        </is>
      </c>
      <c r="J60" s="1" t="n"/>
      <c r="K60" s="1" t="n"/>
      <c r="L60" s="1" t="n"/>
      <c r="M60" s="1" t="n"/>
      <c r="N60" s="1" t="n"/>
      <c r="O60" s="1" t="n"/>
      <c r="P60" s="1" t="n"/>
      <c r="Q60" s="1" t="n"/>
      <c r="R60" s="1" t="n"/>
      <c r="S60" s="1" t="n"/>
      <c r="T60" s="1" t="n"/>
      <c r="U60" s="1" t="n"/>
      <c r="V60" s="1" t="n"/>
      <c r="W60" s="1" t="n"/>
    </row>
    <row r="61" ht="15.75" customHeight="1" s="33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row>
    <row r="62" ht="15.75" customHeight="1" s="33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row>
    <row r="63" ht="15.75" customHeight="1" s="33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row>
    <row r="64" ht="15.75" customHeight="1" s="33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row>
    <row r="65" ht="15.75" customHeight="1" s="33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row>
    <row r="66" ht="15.75" customHeight="1" s="33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row>
    <row r="67" ht="15.75" customHeight="1" s="33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row>
    <row r="68" ht="15.75" customHeight="1" s="33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row>
    <row r="69" ht="15.75" customHeight="1" s="33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row>
    <row r="70" ht="15.75" customHeight="1" s="33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row>
    <row r="71" ht="15.75" customHeight="1" s="33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row>
    <row r="72" ht="15.75" customHeight="1" s="33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row>
    <row r="73" ht="15.75" customHeight="1" s="33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row>
    <row r="74" ht="15.75" customHeight="1" s="33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row>
    <row r="75" ht="15.75" customHeight="1" s="33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row>
    <row r="76" ht="15.75" customHeight="1" s="33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row>
    <row r="77" ht="15.75" customHeight="1" s="33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row>
    <row r="78" ht="15.75" customHeight="1" s="33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row>
    <row r="79" ht="15.75" customHeight="1" s="33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row>
    <row r="80" ht="15.75" customHeight="1" s="33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row>
    <row r="81" ht="15.75" customHeight="1" s="33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row>
    <row r="82" ht="15.75" customHeight="1" s="33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row>
    <row r="83" ht="15.75" customHeight="1" s="33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row>
    <row r="84" ht="15.75" customHeight="1" s="33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row>
    <row r="85" ht="15.75" customHeight="1" s="33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row>
    <row r="86" ht="15.75" customHeight="1" s="33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row>
    <row r="87" ht="15.75" customHeight="1" s="33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row>
    <row r="88" ht="15.75" customHeight="1" s="33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row>
    <row r="89" ht="15.75" customHeight="1" s="33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row>
    <row r="90" ht="15.75" customHeight="1" s="33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row>
    <row r="91" ht="15.75" customHeight="1" s="33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row>
    <row r="92" ht="15.75" customHeight="1" s="33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row>
    <row r="93" ht="15.75" customHeight="1" s="33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row>
    <row r="94" ht="15.75" customHeight="1" s="33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row>
    <row r="95" ht="15.75" customHeight="1" s="33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row>
    <row r="96" ht="15.75" customHeight="1" s="33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row>
    <row r="97" ht="15.75" customHeight="1" s="33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row>
    <row r="98" ht="15.75" customHeight="1" s="33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row>
    <row r="99" ht="15.75" customHeight="1" s="33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row>
    <row r="100" ht="15.75" customHeight="1" s="33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row>
    <row r="101" ht="15.75" customHeight="1" s="33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row>
    <row r="102" ht="15.75" customHeight="1" s="33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row>
    <row r="103" ht="15.75" customHeight="1" s="33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row>
    <row r="104" ht="15.75" customHeight="1" s="33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row>
    <row r="105" ht="15.75" customHeight="1" s="33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row>
    <row r="106" ht="15.75" customHeight="1" s="33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row>
    <row r="107" ht="15.75" customHeight="1" s="33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row>
    <row r="108" ht="15.75" customHeight="1" s="33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row>
    <row r="109" ht="15.75" customHeight="1" s="33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row>
    <row r="110" ht="15.75" customHeight="1" s="33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row>
    <row r="111" ht="15.75" customHeight="1" s="33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row>
    <row r="112" ht="15.75" customHeight="1" s="33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row>
    <row r="113" ht="15.75" customHeight="1" s="33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row>
    <row r="114" ht="15.75" customHeight="1" s="33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row>
    <row r="115" ht="15.75" customHeight="1" s="33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row>
    <row r="116" ht="15.75" customHeight="1" s="33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row>
    <row r="117" ht="15.75" customHeight="1" s="33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row>
    <row r="118" ht="15.75" customHeight="1" s="33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row>
    <row r="119" ht="15.75" customHeight="1" s="33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row>
    <row r="120" ht="15.75" customHeight="1" s="33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row>
    <row r="121" ht="15.75" customHeight="1" s="33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row>
    <row r="122" ht="15.75" customHeight="1" s="33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row>
    <row r="123" ht="15.75" customHeight="1" s="33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row>
    <row r="124" ht="15.75" customHeight="1" s="33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row>
    <row r="125" ht="15.75" customHeight="1" s="33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row>
    <row r="126" ht="15.75" customHeight="1" s="33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row>
    <row r="127" ht="15.75" customHeight="1" s="33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row>
    <row r="128" ht="15.75" customHeight="1" s="33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row>
    <row r="129" ht="15.75" customHeight="1" s="33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row>
    <row r="130" ht="15.75" customHeight="1" s="33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row>
    <row r="131" ht="15.75" customHeight="1" s="33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row>
    <row r="132" ht="15.75" customHeight="1" s="33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row>
    <row r="133" ht="15.75" customHeight="1" s="33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row>
    <row r="134" ht="15.75" customHeight="1" s="33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row>
    <row r="135" ht="15.75" customHeight="1" s="33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row>
    <row r="136" ht="15.75" customHeight="1" s="3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row>
    <row r="137" ht="15.75" customHeight="1" s="33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row>
    <row r="138" ht="15.75" customHeight="1" s="33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row>
    <row r="139" ht="15.75" customHeight="1" s="33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row>
    <row r="140" ht="15.75" customHeight="1" s="33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row>
    <row r="141" ht="15.75" customHeight="1" s="33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row>
    <row r="142" ht="15.75" customHeight="1" s="33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row>
    <row r="143" ht="15.75" customHeight="1" s="33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row>
    <row r="144" ht="15.75" customHeight="1" s="33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row>
    <row r="145" ht="15.75" customHeight="1" s="33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row>
    <row r="146" ht="15.75" customHeight="1" s="33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row>
    <row r="147" ht="15.75" customHeight="1" s="33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row>
    <row r="148" ht="15.75" customHeight="1" s="33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row>
    <row r="149" ht="15.75" customHeight="1" s="33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row>
    <row r="150" ht="15.75" customHeight="1" s="33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row>
    <row r="151" ht="15.75" customHeight="1" s="33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row>
    <row r="152" ht="15.75" customHeight="1" s="33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row>
    <row r="153" ht="15.75" customHeight="1" s="33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row>
    <row r="154" ht="15.75" customHeight="1" s="33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row>
    <row r="155" ht="15.75" customHeight="1" s="33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row>
    <row r="156" ht="15.75" customHeight="1" s="33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row>
    <row r="157" ht="15.75" customHeight="1" s="33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row>
    <row r="158" ht="15.75" customHeight="1" s="33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row>
    <row r="159" ht="15.75" customHeight="1" s="33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row>
    <row r="160" ht="15.75" customHeight="1" s="33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row>
    <row r="161" ht="15.75" customHeight="1" s="33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row>
    <row r="162" ht="15.75" customHeight="1" s="33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row>
    <row r="163" ht="15.75" customHeight="1" s="33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row>
    <row r="164" ht="15.75" customHeight="1" s="33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row>
    <row r="165" ht="15.75" customHeight="1" s="33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row>
    <row r="166" ht="15.75" customHeight="1" s="33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row>
    <row r="167" ht="15.75" customHeight="1" s="33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row>
    <row r="168" ht="15.75" customHeight="1" s="33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row>
    <row r="169" ht="15.75" customHeight="1" s="33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row>
    <row r="170" ht="15.75" customHeight="1" s="33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row>
    <row r="171" ht="15.75" customHeight="1" s="33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row>
    <row r="172" ht="15.75" customHeight="1" s="33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row>
    <row r="173" ht="15.75" customHeight="1" s="33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row>
    <row r="174" ht="15.75" customHeight="1" s="33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row>
    <row r="175" ht="15.75" customHeight="1" s="33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row>
    <row r="176" ht="15.75" customHeight="1" s="33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row>
    <row r="177" ht="15.75" customHeight="1" s="33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row>
    <row r="178" ht="15.75" customHeight="1" s="33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row>
    <row r="179" ht="15.75" customHeight="1" s="33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row>
    <row r="180" ht="15.75" customHeight="1" s="33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row>
    <row r="181" ht="15.75" customHeight="1" s="33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row>
    <row r="182" ht="15.75" customHeight="1" s="33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row>
    <row r="183" ht="15.75" customHeight="1" s="33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row>
    <row r="184" ht="15.75" customHeight="1" s="33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row>
    <row r="185" ht="15.75" customHeight="1" s="33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row>
    <row r="186" ht="15.75" customHeight="1" s="33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row>
    <row r="187" ht="15.75" customHeight="1" s="33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row>
    <row r="188" ht="15.75" customHeight="1" s="33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row>
    <row r="189" ht="15.75" customHeight="1" s="33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row>
    <row r="190" ht="15.75" customHeight="1" s="33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row>
    <row r="191" ht="15.75" customHeight="1" s="33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row>
    <row r="192" ht="15.75" customHeight="1" s="33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row>
    <row r="193" ht="15.75" customHeight="1" s="33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row>
    <row r="194" ht="15.75" customHeight="1" s="33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row>
    <row r="195" ht="15.75" customHeight="1" s="33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row>
    <row r="196" ht="15.75" customHeight="1" s="33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row>
    <row r="197" ht="15.75" customHeight="1" s="33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row>
    <row r="198" ht="15.75" customHeight="1" s="33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row>
    <row r="199" ht="15.75" customHeight="1" s="33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row>
    <row r="200" ht="15.75" customHeight="1" s="33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row>
    <row r="201" ht="15.75" customHeight="1" s="33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row>
    <row r="202" ht="15.75" customHeight="1" s="33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row>
    <row r="203" ht="15.75" customHeight="1" s="33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row>
    <row r="204" ht="15.75" customHeight="1" s="33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row>
    <row r="205" ht="15.75" customHeight="1" s="33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row>
    <row r="206" ht="15.75" customHeight="1" s="33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row>
    <row r="207" ht="15.75" customHeight="1" s="33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row>
    <row r="208" ht="15.75" customHeight="1" s="33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row>
    <row r="209" ht="15.75" customHeight="1" s="33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row>
    <row r="210" ht="15.75" customHeight="1" s="33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row>
    <row r="211" ht="15.75" customHeight="1" s="33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row>
    <row r="212" ht="15.75" customHeight="1" s="33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row>
    <row r="213" ht="15.75" customHeight="1" s="33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row>
    <row r="214" ht="15.75" customHeight="1" s="33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row>
    <row r="215" ht="15.75" customHeight="1" s="33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row>
    <row r="216" ht="15.75" customHeight="1" s="33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row>
    <row r="217" ht="15.75" customHeight="1" s="33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row>
    <row r="218" ht="15.75" customHeight="1" s="33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row>
    <row r="219" ht="15.75" customHeight="1" s="33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row>
    <row r="220" ht="15.75" customHeight="1" s="33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row>
    <row r="221" ht="15.75" customHeight="1" s="336">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row>
    <row r="222" ht="15.75" customHeight="1" s="336">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row>
    <row r="223" ht="15.75" customHeight="1" s="336">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row>
    <row r="224" ht="15.75" customHeight="1" s="336">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row>
    <row r="225" ht="15.75" customHeight="1" s="336">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row>
    <row r="226" ht="15.75" customHeight="1" s="33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row>
    <row r="227" ht="15.75" customHeight="1" s="336">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row>
    <row r="228" ht="15.75" customHeight="1" s="336">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row>
    <row r="229" ht="15.75" customHeight="1" s="336">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row>
    <row r="230" ht="15.75" customHeight="1" s="336">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row>
    <row r="231" ht="15.75" customHeight="1" s="336">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row>
    <row r="232" ht="15.75" customHeight="1" s="336">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row>
    <row r="233" ht="15.75" customHeight="1" s="336">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row>
    <row r="234" ht="15.75" customHeight="1" s="336">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row>
    <row r="235" ht="15.75" customHeight="1" s="336">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row>
    <row r="236" ht="15.75" customHeight="1" s="3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row>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2">
    <mergeCell ref="H11:I11"/>
    <mergeCell ref="J11:K11"/>
    <mergeCell ref="N11:O11"/>
    <mergeCell ref="H9:S9"/>
    <mergeCell ref="B10:G10"/>
    <mergeCell ref="L11:M11"/>
    <mergeCell ref="P11:Q11"/>
    <mergeCell ref="C11:F11"/>
    <mergeCell ref="B36:F36"/>
    <mergeCell ref="S10:S12"/>
    <mergeCell ref="R10:R11"/>
    <mergeCell ref="H10:Q10"/>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240"/>
  <sheetViews>
    <sheetView showGridLines="0" workbookViewId="0">
      <selection activeCell="A1" sqref="A1"/>
    </sheetView>
  </sheetViews>
  <sheetFormatPr baseColWidth="10" defaultColWidth="12.58203125" defaultRowHeight="15" customHeight="1"/>
  <cols>
    <col width="10" customWidth="1" style="336" min="1" max="1"/>
    <col width="65" customWidth="1" style="336" min="2" max="2"/>
    <col width="43.5" customWidth="1" style="336" min="3" max="3"/>
    <col width="57.83203125" customWidth="1" style="336" min="4" max="4"/>
    <col width="27.33203125" customWidth="1" style="336" min="5" max="5"/>
    <col width="22.83203125" customWidth="1" style="336" min="6" max="6"/>
    <col width="12.5" customWidth="1" style="336" min="7" max="7"/>
    <col width="15.33203125" customWidth="1" style="336" min="8" max="8"/>
    <col width="18" customWidth="1" style="336" min="9" max="9"/>
    <col width="14.33203125" customWidth="1" style="336" min="10" max="10"/>
    <col width="13" customWidth="1" style="336" min="11" max="11"/>
    <col width="17" customWidth="1" style="336" min="12" max="12"/>
    <col width="9.33203125" customWidth="1" style="336" min="13" max="13"/>
    <col width="24" customWidth="1" style="336" min="14" max="14"/>
    <col width="15.83203125" customWidth="1" style="336" min="15" max="15"/>
    <col width="10" customWidth="1" style="336" min="16" max="33"/>
  </cols>
  <sheetData>
    <row r="1" ht="14.5" customHeight="1" s="336">
      <c r="A1" s="1" t="n"/>
      <c r="B1" s="1" t="n"/>
      <c r="C1" s="1" t="n"/>
      <c r="D1" s="1" t="n"/>
      <c r="E1" s="1" t="n"/>
      <c r="F1" s="1" t="n"/>
      <c r="G1" s="1" t="n"/>
      <c r="H1" s="19"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14.5" customHeight="1" s="336">
      <c r="A2" s="1" t="n"/>
      <c r="B2" s="1" t="n"/>
      <c r="C2" s="1" t="n"/>
      <c r="D2" s="1" t="n"/>
      <c r="E2" s="1" t="n"/>
      <c r="F2" s="1" t="n"/>
      <c r="G2" s="1" t="n"/>
      <c r="H2" s="19"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14.5" customHeight="1" s="336">
      <c r="A3" s="1" t="n"/>
      <c r="B3" s="1" t="n"/>
      <c r="C3" s="1" t="n"/>
      <c r="D3" s="1" t="n"/>
      <c r="E3" s="1" t="n"/>
      <c r="F3" s="1" t="n"/>
      <c r="G3" s="1" t="n"/>
      <c r="H3" s="19"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14.5" customHeight="1" s="336">
      <c r="A4" s="1" t="n"/>
      <c r="B4" s="1" t="n"/>
      <c r="C4" s="1" t="n"/>
      <c r="D4" s="1" t="n"/>
      <c r="E4" s="1" t="n"/>
      <c r="F4" s="1" t="n"/>
      <c r="G4" s="1" t="n"/>
      <c r="H4" s="19"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14.5" customHeight="1" s="336">
      <c r="A5" s="1" t="n"/>
      <c r="B5" s="1" t="n"/>
      <c r="C5" s="1" t="n"/>
      <c r="D5" s="1" t="n"/>
      <c r="E5" s="1" t="n"/>
      <c r="F5" s="1" t="n"/>
      <c r="G5" s="1" t="n"/>
      <c r="H5" s="19"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row>
    <row r="6" ht="14.5" customHeight="1" s="336">
      <c r="A6" s="1" t="n"/>
      <c r="B6" s="1" t="n"/>
      <c r="C6" s="1" t="n"/>
      <c r="D6" s="1" t="n"/>
      <c r="E6" s="1" t="n"/>
      <c r="F6" s="1" t="n"/>
      <c r="G6" s="1" t="n"/>
      <c r="H6" s="19"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row>
    <row r="7" ht="14.5" customHeight="1" s="336">
      <c r="A7" s="1" t="n"/>
      <c r="B7" s="585" t="inlineStr">
        <is>
          <t>DESCRIPCIÓN PROTECCIÓN DE CONOCIMIENTO Y DIVULGACIÓN</t>
        </is>
      </c>
      <c r="N7" s="1" t="n"/>
      <c r="O7" s="1" t="n"/>
      <c r="P7" s="1" t="n"/>
      <c r="Q7" s="1" t="n"/>
      <c r="R7" s="1" t="n"/>
      <c r="S7" s="1" t="n"/>
      <c r="T7" s="1" t="n"/>
      <c r="U7" s="1" t="n"/>
      <c r="V7" s="1" t="n"/>
      <c r="W7" s="1" t="n"/>
      <c r="X7" s="1" t="n"/>
      <c r="Y7" s="1" t="n"/>
      <c r="Z7" s="1" t="n"/>
      <c r="AA7" s="1" t="n"/>
      <c r="AB7" s="1" t="n"/>
      <c r="AC7" s="1" t="n"/>
      <c r="AD7" s="1" t="n"/>
      <c r="AE7" s="1" t="n"/>
      <c r="AF7" s="1" t="n"/>
      <c r="AG7" s="1" t="n"/>
    </row>
    <row r="8" ht="14.5" customHeight="1" s="336">
      <c r="A8" s="1" t="n"/>
      <c r="B8" s="384" t="n"/>
      <c r="C8" s="384" t="n"/>
      <c r="D8" s="384" t="n"/>
      <c r="E8" s="384" t="n"/>
      <c r="F8" s="384" t="n"/>
      <c r="G8" s="384" t="n"/>
      <c r="H8" s="159" t="n"/>
      <c r="I8" s="384" t="n"/>
      <c r="J8" s="384" t="n"/>
      <c r="K8" s="384" t="n"/>
      <c r="L8" s="384" t="n"/>
      <c r="M8" s="384" t="n"/>
      <c r="N8" s="1" t="n"/>
      <c r="O8" s="1" t="n"/>
      <c r="P8" s="1" t="n"/>
      <c r="Q8" s="1" t="n"/>
      <c r="R8" s="1" t="n"/>
      <c r="S8" s="1" t="n"/>
      <c r="T8" s="1" t="n"/>
      <c r="U8" s="1" t="n"/>
      <c r="V8" s="1" t="n"/>
      <c r="W8" s="1" t="n"/>
      <c r="X8" s="1" t="n"/>
      <c r="Y8" s="1" t="n"/>
      <c r="Z8" s="1" t="n"/>
      <c r="AA8" s="1" t="n"/>
      <c r="AB8" s="1" t="n"/>
      <c r="AC8" s="1" t="n"/>
      <c r="AD8" s="1" t="n"/>
      <c r="AE8" s="1" t="n"/>
      <c r="AF8" s="1" t="n"/>
      <c r="AG8" s="1" t="n"/>
    </row>
    <row r="9" ht="14.5" customHeight="1" s="336">
      <c r="A9" s="1" t="n"/>
      <c r="B9" s="1" t="n"/>
      <c r="C9" s="1" t="n"/>
      <c r="D9" s="1" t="n"/>
      <c r="E9" s="1" t="n"/>
      <c r="F9" s="1" t="n"/>
      <c r="G9" s="1" t="n"/>
      <c r="H9" s="19" t="n"/>
      <c r="I9" s="1" t="n"/>
      <c r="J9" s="3" t="inlineStr">
        <is>
          <t>FUENTES</t>
        </is>
      </c>
      <c r="K9" s="450" t="n"/>
      <c r="L9" s="450" t="n"/>
      <c r="M9" s="451" t="n"/>
      <c r="N9" s="1" t="n"/>
      <c r="O9" s="1" t="n"/>
      <c r="P9" s="1" t="n"/>
      <c r="Q9" s="1" t="n"/>
      <c r="R9" s="1" t="n"/>
      <c r="S9" s="1" t="n"/>
      <c r="T9" s="1" t="n"/>
      <c r="U9" s="1" t="n"/>
      <c r="V9" s="1" t="n"/>
      <c r="W9" s="1" t="n"/>
      <c r="X9" s="1" t="n"/>
      <c r="Y9" s="1" t="n"/>
      <c r="Z9" s="1" t="n"/>
      <c r="AA9" s="1" t="n"/>
      <c r="AB9" s="1" t="n"/>
      <c r="AC9" s="1" t="n"/>
      <c r="AD9" s="1" t="n"/>
      <c r="AE9" s="1" t="n"/>
      <c r="AF9" s="1" t="n"/>
      <c r="AG9" s="1" t="n"/>
    </row>
    <row r="10" ht="14.5" customHeight="1" s="336">
      <c r="A10" s="1" t="n"/>
      <c r="B10" s="88" t="inlineStr">
        <is>
          <t>ACTIVIDADES DE PROTECCIÓN DE CONOCIMIENTO Y DIVULGACIÓN</t>
        </is>
      </c>
      <c r="C10" s="3" t="inlineStr">
        <is>
          <t>JUSTIFICACIÓN</t>
        </is>
      </c>
      <c r="D10" s="500" t="n"/>
      <c r="E10" s="88" t="inlineStr">
        <is>
          <t>NUMERAL ASOCIADO AL DOCUMENTO TECNICO</t>
        </is>
      </c>
      <c r="F10" s="3" t="inlineStr">
        <is>
          <t>UNIDAD DE MEDIDA</t>
        </is>
      </c>
      <c r="G10" s="3" t="inlineStr">
        <is>
          <t xml:space="preserve">CANTIDAD </t>
        </is>
      </c>
      <c r="H10" s="88" t="inlineStr">
        <is>
          <t>VALOR UNITARIO</t>
        </is>
      </c>
      <c r="I10" s="240" t="inlineStr">
        <is>
          <t>TOTAL</t>
        </is>
      </c>
      <c r="J10" s="3" t="inlineStr">
        <is>
          <t>CONTRAPARTIDA</t>
        </is>
      </c>
      <c r="K10" s="451" t="n"/>
      <c r="L10" s="3" t="inlineStr">
        <is>
          <t>SGR</t>
        </is>
      </c>
      <c r="M10" s="3" t="inlineStr">
        <is>
          <t>TOTAL</t>
        </is>
      </c>
      <c r="N10" s="1" t="n"/>
      <c r="O10" s="1" t="n"/>
      <c r="P10" s="1" t="n"/>
      <c r="Q10" s="1" t="n"/>
      <c r="R10" s="1" t="n"/>
      <c r="S10" s="1" t="n"/>
      <c r="T10" s="1" t="n"/>
      <c r="U10" s="1" t="n"/>
      <c r="V10" s="1" t="n"/>
      <c r="W10" s="1" t="n"/>
      <c r="X10" s="1" t="n"/>
      <c r="Y10" s="1" t="n"/>
      <c r="Z10" s="1" t="n"/>
      <c r="AA10" s="1" t="n"/>
      <c r="AB10" s="1" t="n"/>
      <c r="AC10" s="1" t="n"/>
      <c r="AD10" s="1" t="n"/>
      <c r="AE10" s="1" t="n"/>
      <c r="AF10" s="1" t="n"/>
      <c r="AG10" s="1" t="n"/>
    </row>
    <row r="11" ht="14.5" customHeight="1" s="336">
      <c r="A11" s="1" t="n"/>
      <c r="B11" s="452" t="n"/>
      <c r="C11" s="586" t="n"/>
      <c r="D11" s="569" t="n"/>
      <c r="E11" s="452" t="n"/>
      <c r="F11" s="452" t="n"/>
      <c r="G11" s="452" t="n"/>
      <c r="H11" s="452" t="n"/>
      <c r="I11" s="586" t="n"/>
      <c r="J11" s="455" t="inlineStr">
        <is>
          <t>Universidad</t>
        </is>
      </c>
      <c r="K11" s="451" t="n"/>
      <c r="L11" s="453" t="n"/>
      <c r="M11" s="452" t="n"/>
      <c r="N11" s="1" t="n"/>
      <c r="O11" s="1" t="n"/>
      <c r="P11" s="1" t="n"/>
      <c r="Q11" s="1" t="n"/>
      <c r="R11" s="1" t="n"/>
      <c r="S11" s="1" t="n"/>
      <c r="T11" s="1" t="n"/>
      <c r="U11" s="1" t="n"/>
      <c r="V11" s="1" t="n"/>
      <c r="W11" s="1" t="n"/>
      <c r="X11" s="1" t="n"/>
      <c r="Y11" s="1" t="n"/>
      <c r="Z11" s="1" t="n"/>
      <c r="AA11" s="1" t="n"/>
      <c r="AB11" s="1" t="n"/>
      <c r="AC11" s="1" t="n"/>
      <c r="AD11" s="1" t="n"/>
      <c r="AE11" s="1" t="n"/>
      <c r="AF11" s="1" t="n"/>
      <c r="AG11" s="1" t="n"/>
    </row>
    <row r="12" ht="14.5" customHeight="1" s="336">
      <c r="A12" s="1" t="n"/>
      <c r="B12" s="453" t="n"/>
      <c r="C12" s="501" t="n"/>
      <c r="D12" s="502" t="n"/>
      <c r="E12" s="453" t="n"/>
      <c r="F12" s="453" t="n"/>
      <c r="G12" s="453" t="n"/>
      <c r="H12" s="453" t="n"/>
      <c r="I12" s="501" t="n"/>
      <c r="J12" s="3" t="inlineStr">
        <is>
          <t>Especie</t>
        </is>
      </c>
      <c r="K12" s="3" t="inlineStr">
        <is>
          <t>Efectivo</t>
        </is>
      </c>
      <c r="L12" s="3" t="inlineStr">
        <is>
          <t>Efectivo</t>
        </is>
      </c>
      <c r="M12" s="453" t="n"/>
      <c r="N12" s="147" t="n"/>
      <c r="O12" s="1" t="n"/>
      <c r="P12" s="1" t="n"/>
      <c r="Q12" s="1" t="n"/>
      <c r="R12" s="1" t="n"/>
      <c r="S12" s="1" t="n"/>
      <c r="T12" s="1" t="n"/>
      <c r="U12" s="1" t="n"/>
      <c r="V12" s="1" t="n"/>
      <c r="W12" s="1" t="n"/>
      <c r="X12" s="1" t="n"/>
      <c r="Y12" s="1" t="n"/>
      <c r="Z12" s="1" t="n"/>
      <c r="AA12" s="1" t="n"/>
      <c r="AB12" s="1" t="n"/>
      <c r="AC12" s="1" t="n"/>
      <c r="AD12" s="1" t="n"/>
      <c r="AE12" s="1" t="n"/>
      <c r="AF12" s="1" t="n"/>
      <c r="AG12" s="1" t="n"/>
    </row>
    <row r="13" ht="30" customHeight="1" s="336">
      <c r="A13" s="1" t="n"/>
      <c r="B13" s="136" t="n"/>
      <c r="C13" s="136" t="n"/>
      <c r="D13" s="136" t="n"/>
      <c r="E13" s="136" t="n"/>
      <c r="F13" s="587" t="n"/>
      <c r="G13" s="161" t="n"/>
      <c r="H13" s="162" t="n"/>
      <c r="I13" s="163">
        <f>H13*G13*F13</f>
        <v>0</v>
      </c>
      <c r="J13" s="164" t="n"/>
      <c r="K13" s="164" t="n"/>
      <c r="L13" s="163">
        <f>I13</f>
        <v>0</v>
      </c>
      <c r="M13" s="163">
        <f>L13</f>
        <v>0</v>
      </c>
      <c r="N13" s="165" t="n"/>
      <c r="O13" s="165" t="n"/>
      <c r="P13" s="1" t="n"/>
      <c r="Q13" s="1" t="n"/>
      <c r="R13" s="1" t="n"/>
      <c r="S13" s="1" t="n"/>
      <c r="T13" s="1" t="n"/>
      <c r="U13" s="1" t="n"/>
      <c r="V13" s="1" t="n"/>
      <c r="W13" s="1" t="n"/>
      <c r="X13" s="1" t="n"/>
      <c r="Y13" s="1" t="n"/>
      <c r="Z13" s="1" t="n"/>
      <c r="AA13" s="1" t="n"/>
      <c r="AB13" s="1" t="n"/>
      <c r="AC13" s="1" t="n"/>
      <c r="AD13" s="1" t="n"/>
      <c r="AE13" s="1" t="n"/>
      <c r="AF13" s="1" t="n"/>
      <c r="AG13" s="1" t="n"/>
    </row>
    <row r="14" ht="30" customHeight="1" s="336">
      <c r="A14" s="1" t="n"/>
      <c r="B14" s="164" t="n"/>
      <c r="C14" s="136" t="n"/>
      <c r="D14" s="136" t="n"/>
      <c r="E14" s="136" t="n"/>
      <c r="F14" s="587" t="n"/>
      <c r="G14" s="161" t="n"/>
      <c r="H14" s="162" t="n"/>
      <c r="I14" s="163">
        <f>H14*G14*F14</f>
        <v>0</v>
      </c>
      <c r="J14" s="164" t="n"/>
      <c r="K14" s="164" t="n"/>
      <c r="L14" s="163">
        <f>I14</f>
        <v>0</v>
      </c>
      <c r="M14" s="163">
        <f>L14</f>
        <v>0</v>
      </c>
      <c r="N14" s="165" t="n"/>
      <c r="O14" s="165" t="n"/>
      <c r="P14" s="1" t="n"/>
      <c r="Q14" s="1" t="n"/>
      <c r="R14" s="1" t="n"/>
      <c r="S14" s="1" t="n"/>
      <c r="T14" s="1" t="n"/>
      <c r="U14" s="1" t="n"/>
      <c r="V14" s="1" t="n"/>
      <c r="W14" s="1" t="n"/>
      <c r="X14" s="1" t="n"/>
      <c r="Y14" s="1" t="n"/>
      <c r="Z14" s="1" t="n"/>
      <c r="AA14" s="1" t="n"/>
      <c r="AB14" s="1" t="n"/>
      <c r="AC14" s="1" t="n"/>
      <c r="AD14" s="1" t="n"/>
      <c r="AE14" s="1" t="n"/>
      <c r="AF14" s="1" t="n"/>
      <c r="AG14" s="1" t="n"/>
    </row>
    <row r="15" ht="30" customHeight="1" s="336">
      <c r="A15" s="1" t="n"/>
      <c r="B15" s="75" t="n"/>
      <c r="C15" s="75" t="n"/>
      <c r="D15" s="75" t="n"/>
      <c r="E15" s="75" t="n"/>
      <c r="F15" s="587" t="n"/>
      <c r="G15" s="161" t="n"/>
      <c r="H15" s="162" t="n"/>
      <c r="I15" s="163">
        <f>H15*G15*F15</f>
        <v>0</v>
      </c>
      <c r="J15" s="164" t="n"/>
      <c r="K15" s="164" t="n"/>
      <c r="L15" s="163">
        <f>I15</f>
        <v>0</v>
      </c>
      <c r="M15" s="163">
        <f>L15</f>
        <v>0</v>
      </c>
      <c r="N15" s="165" t="n"/>
      <c r="O15" s="165" t="n"/>
      <c r="P15" s="1" t="n"/>
      <c r="Q15" s="1" t="n"/>
      <c r="R15" s="1" t="n"/>
      <c r="S15" s="1" t="n"/>
      <c r="T15" s="1" t="n"/>
      <c r="U15" s="1" t="n"/>
      <c r="V15" s="1" t="n"/>
      <c r="W15" s="1" t="n"/>
      <c r="X15" s="1" t="n"/>
      <c r="Y15" s="1" t="n"/>
      <c r="Z15" s="1" t="n"/>
      <c r="AA15" s="1" t="n"/>
      <c r="AB15" s="1" t="n"/>
      <c r="AC15" s="1" t="n"/>
      <c r="AD15" s="1" t="n"/>
      <c r="AE15" s="1" t="n"/>
      <c r="AF15" s="1" t="n"/>
      <c r="AG15" s="1" t="n"/>
    </row>
    <row r="16" ht="30" customHeight="1" s="336">
      <c r="A16" s="1" t="n"/>
      <c r="B16" s="136" t="n"/>
      <c r="C16" s="75" t="n"/>
      <c r="D16" s="75" t="n"/>
      <c r="E16" s="75" t="n"/>
      <c r="F16" s="587" t="n"/>
      <c r="G16" s="161" t="n"/>
      <c r="H16" s="162" t="n"/>
      <c r="I16" s="163">
        <f>H16*G16*F16</f>
        <v>0</v>
      </c>
      <c r="J16" s="164" t="n"/>
      <c r="K16" s="164" t="n"/>
      <c r="L16" s="163">
        <f>I16</f>
        <v>0</v>
      </c>
      <c r="M16" s="163">
        <f>L16</f>
        <v>0</v>
      </c>
      <c r="N16" s="165" t="n"/>
      <c r="O16" s="165" t="n"/>
      <c r="P16" s="1" t="n"/>
      <c r="Q16" s="1" t="n"/>
      <c r="R16" s="1" t="n"/>
      <c r="S16" s="1" t="n"/>
      <c r="T16" s="1" t="n"/>
      <c r="U16" s="1" t="n"/>
      <c r="V16" s="1" t="n"/>
      <c r="W16" s="1" t="n"/>
      <c r="X16" s="1" t="n"/>
      <c r="Y16" s="1" t="n"/>
      <c r="Z16" s="1" t="n"/>
      <c r="AA16" s="1" t="n"/>
      <c r="AB16" s="1" t="n"/>
      <c r="AC16" s="1" t="n"/>
      <c r="AD16" s="1" t="n"/>
      <c r="AE16" s="1" t="n"/>
      <c r="AF16" s="1" t="n"/>
      <c r="AG16" s="1" t="n"/>
    </row>
    <row r="17" ht="30" customHeight="1" s="336">
      <c r="A17" s="1" t="n"/>
      <c r="B17" s="75" t="n"/>
      <c r="C17" s="75" t="n"/>
      <c r="D17" s="75" t="n"/>
      <c r="E17" s="75" t="n"/>
      <c r="F17" s="587" t="n"/>
      <c r="G17" s="161" t="n"/>
      <c r="H17" s="162" t="n"/>
      <c r="I17" s="163">
        <f>H17*G17*F17</f>
        <v>0</v>
      </c>
      <c r="J17" s="164" t="n"/>
      <c r="K17" s="164" t="n"/>
      <c r="L17" s="163">
        <f>I17</f>
        <v>0</v>
      </c>
      <c r="M17" s="163">
        <f>L17</f>
        <v>0</v>
      </c>
      <c r="N17" s="165" t="n"/>
      <c r="O17" s="165" t="n"/>
      <c r="P17" s="1" t="n"/>
      <c r="Q17" s="1" t="n"/>
      <c r="R17" s="1" t="n"/>
      <c r="S17" s="1" t="n"/>
      <c r="T17" s="1" t="n"/>
      <c r="U17" s="1" t="n"/>
      <c r="V17" s="1" t="n"/>
      <c r="W17" s="1" t="n"/>
      <c r="X17" s="1" t="n"/>
      <c r="Y17" s="1" t="n"/>
      <c r="Z17" s="1" t="n"/>
      <c r="AA17" s="1" t="n"/>
      <c r="AB17" s="1" t="n"/>
      <c r="AC17" s="1" t="n"/>
      <c r="AD17" s="1" t="n"/>
      <c r="AE17" s="1" t="n"/>
      <c r="AF17" s="1" t="n"/>
      <c r="AG17" s="1" t="n"/>
    </row>
    <row r="18" ht="30" customHeight="1" s="336">
      <c r="A18" s="1" t="n"/>
      <c r="B18" s="75" t="n"/>
      <c r="C18" s="75" t="n"/>
      <c r="D18" s="75" t="n"/>
      <c r="E18" s="75" t="n"/>
      <c r="F18" s="587" t="n"/>
      <c r="G18" s="161" t="n"/>
      <c r="H18" s="162" t="n"/>
      <c r="I18" s="163">
        <f>H18*G18*F18</f>
        <v>0</v>
      </c>
      <c r="J18" s="164" t="n"/>
      <c r="K18" s="164" t="n"/>
      <c r="L18" s="163">
        <f>I18</f>
        <v>0</v>
      </c>
      <c r="M18" s="163">
        <f>L18</f>
        <v>0</v>
      </c>
      <c r="N18" s="165" t="n"/>
      <c r="O18" s="165" t="n"/>
      <c r="P18" s="1" t="n"/>
      <c r="Q18" s="1" t="n"/>
      <c r="R18" s="1" t="n"/>
      <c r="S18" s="1" t="n"/>
      <c r="T18" s="1" t="n"/>
      <c r="U18" s="1" t="n"/>
      <c r="V18" s="1" t="n"/>
      <c r="W18" s="1" t="n"/>
      <c r="X18" s="1" t="n"/>
      <c r="Y18" s="1" t="n"/>
      <c r="Z18" s="1" t="n"/>
      <c r="AA18" s="1" t="n"/>
      <c r="AB18" s="1" t="n"/>
      <c r="AC18" s="1" t="n"/>
      <c r="AD18" s="1" t="n"/>
      <c r="AE18" s="1" t="n"/>
      <c r="AF18" s="1" t="n"/>
      <c r="AG18" s="1" t="n"/>
    </row>
    <row r="19" ht="30" customHeight="1" s="336">
      <c r="A19" s="1" t="n"/>
      <c r="B19" s="75" t="n"/>
      <c r="C19" s="75" t="n"/>
      <c r="D19" s="75" t="n"/>
      <c r="E19" s="75" t="n"/>
      <c r="F19" s="587" t="n"/>
      <c r="G19" s="161" t="n"/>
      <c r="H19" s="162" t="n"/>
      <c r="I19" s="163">
        <f>H19*G19*F19</f>
        <v>0</v>
      </c>
      <c r="J19" s="164" t="n"/>
      <c r="K19" s="164" t="n"/>
      <c r="L19" s="163">
        <f>I19</f>
        <v>0</v>
      </c>
      <c r="M19" s="163">
        <f>L19</f>
        <v>0</v>
      </c>
      <c r="N19" s="165" t="n"/>
      <c r="O19" s="165" t="n"/>
      <c r="P19" s="1" t="n"/>
      <c r="Q19" s="1" t="n"/>
      <c r="R19" s="1" t="n"/>
      <c r="S19" s="1" t="n"/>
      <c r="T19" s="1" t="n"/>
      <c r="U19" s="1" t="n"/>
      <c r="V19" s="1" t="n"/>
      <c r="W19" s="1" t="n"/>
      <c r="X19" s="1" t="n"/>
      <c r="Y19" s="1" t="n"/>
      <c r="Z19" s="1" t="n"/>
      <c r="AA19" s="1" t="n"/>
      <c r="AB19" s="1" t="n"/>
      <c r="AC19" s="1" t="n"/>
      <c r="AD19" s="1" t="n"/>
      <c r="AE19" s="1" t="n"/>
      <c r="AF19" s="1" t="n"/>
      <c r="AG19" s="1" t="n"/>
    </row>
    <row r="20" ht="30" customHeight="1" s="336">
      <c r="A20" s="1" t="n"/>
      <c r="B20" s="164" t="n"/>
      <c r="C20" s="75" t="n"/>
      <c r="D20" s="75" t="n"/>
      <c r="E20" s="75" t="n"/>
      <c r="F20" s="588" t="n"/>
      <c r="G20" s="161" t="n"/>
      <c r="H20" s="162" t="n"/>
      <c r="I20" s="163">
        <f>H20*G20*F20</f>
        <v>0</v>
      </c>
      <c r="J20" s="164" t="n"/>
      <c r="K20" s="164" t="n"/>
      <c r="L20" s="163">
        <f>I20</f>
        <v>0</v>
      </c>
      <c r="M20" s="163">
        <f>L20</f>
        <v>0</v>
      </c>
      <c r="N20" s="165" t="n"/>
      <c r="O20" s="165" t="n"/>
      <c r="P20" s="1" t="n"/>
      <c r="Q20" s="1" t="n"/>
      <c r="R20" s="1" t="n"/>
      <c r="S20" s="1" t="n"/>
      <c r="T20" s="1" t="n"/>
      <c r="U20" s="1" t="n"/>
      <c r="V20" s="1" t="n"/>
      <c r="W20" s="1" t="n"/>
      <c r="X20" s="1" t="n"/>
      <c r="Y20" s="1" t="n"/>
      <c r="Z20" s="1" t="n"/>
      <c r="AA20" s="1" t="n"/>
      <c r="AB20" s="1" t="n"/>
      <c r="AC20" s="1" t="n"/>
      <c r="AD20" s="1" t="n"/>
      <c r="AE20" s="1" t="n"/>
      <c r="AF20" s="1" t="n"/>
      <c r="AG20" s="1" t="n"/>
    </row>
    <row r="21" ht="30" customHeight="1" s="336">
      <c r="A21" s="1" t="n"/>
      <c r="B21" s="75" t="n"/>
      <c r="C21" s="75" t="n"/>
      <c r="D21" s="75" t="n"/>
      <c r="E21" s="75" t="n"/>
      <c r="F21" s="587" t="n"/>
      <c r="G21" s="161" t="n"/>
      <c r="H21" s="162" t="n"/>
      <c r="I21" s="163">
        <f>H21*G21*F21</f>
        <v>0</v>
      </c>
      <c r="J21" s="164" t="n"/>
      <c r="K21" s="164" t="n"/>
      <c r="L21" s="163">
        <f>I21</f>
        <v>0</v>
      </c>
      <c r="M21" s="163">
        <f>L21</f>
        <v>0</v>
      </c>
      <c r="N21" s="165" t="n"/>
      <c r="O21" s="165" t="n"/>
      <c r="P21" s="1" t="n"/>
      <c r="Q21" s="1" t="n"/>
      <c r="R21" s="1" t="n"/>
      <c r="S21" s="1" t="n"/>
      <c r="T21" s="1" t="n"/>
      <c r="U21" s="1" t="n"/>
      <c r="V21" s="1" t="n"/>
      <c r="W21" s="1" t="n"/>
      <c r="X21" s="1" t="n"/>
      <c r="Y21" s="1" t="n"/>
      <c r="Z21" s="1" t="n"/>
      <c r="AA21" s="1" t="n"/>
      <c r="AB21" s="1" t="n"/>
      <c r="AC21" s="1" t="n"/>
      <c r="AD21" s="1" t="n"/>
      <c r="AE21" s="1" t="n"/>
      <c r="AF21" s="1" t="n"/>
      <c r="AG21" s="1" t="n"/>
    </row>
    <row r="22" ht="30" customHeight="1" s="336">
      <c r="A22" s="1" t="n"/>
      <c r="B22" s="75" t="n"/>
      <c r="C22" s="75" t="n"/>
      <c r="D22" s="75" t="n"/>
      <c r="E22" s="75" t="n"/>
      <c r="F22" s="587" t="n"/>
      <c r="G22" s="161" t="n"/>
      <c r="H22" s="162" t="n"/>
      <c r="I22" s="163">
        <f>H22*G22*F22</f>
        <v>0</v>
      </c>
      <c r="J22" s="164" t="n"/>
      <c r="K22" s="164" t="n"/>
      <c r="L22" s="163">
        <f>I22</f>
        <v>0</v>
      </c>
      <c r="M22" s="163">
        <f>L22</f>
        <v>0</v>
      </c>
      <c r="N22" s="165" t="n"/>
      <c r="O22" s="165" t="n"/>
      <c r="P22" s="1" t="n"/>
      <c r="Q22" s="1" t="n"/>
      <c r="R22" s="1" t="n"/>
      <c r="S22" s="1" t="n"/>
      <c r="T22" s="1" t="n"/>
      <c r="U22" s="1" t="n"/>
      <c r="V22" s="1" t="n"/>
      <c r="W22" s="1" t="n"/>
      <c r="X22" s="1" t="n"/>
      <c r="Y22" s="1" t="n"/>
      <c r="Z22" s="1" t="n"/>
      <c r="AA22" s="1" t="n"/>
      <c r="AB22" s="1" t="n"/>
      <c r="AC22" s="1" t="n"/>
      <c r="AD22" s="1" t="n"/>
      <c r="AE22" s="1" t="n"/>
      <c r="AF22" s="1" t="n"/>
      <c r="AG22" s="1" t="n"/>
    </row>
    <row r="23" ht="30" customHeight="1" s="336">
      <c r="A23" s="1" t="n"/>
      <c r="B23" s="136" t="n"/>
      <c r="C23" s="75" t="n"/>
      <c r="D23" s="75" t="n"/>
      <c r="E23" s="75" t="n"/>
      <c r="F23" s="587" t="n"/>
      <c r="G23" s="161" t="n"/>
      <c r="H23" s="162" t="n"/>
      <c r="I23" s="163">
        <f>H23*G23*F23</f>
        <v>0</v>
      </c>
      <c r="J23" s="164" t="n"/>
      <c r="K23" s="164" t="n"/>
      <c r="L23" s="163">
        <f>I23</f>
        <v>0</v>
      </c>
      <c r="M23" s="163">
        <f>L23</f>
        <v>0</v>
      </c>
      <c r="N23" s="165" t="n"/>
      <c r="O23" s="165" t="n"/>
      <c r="P23" s="1" t="n"/>
      <c r="Q23" s="1" t="n"/>
      <c r="R23" s="1" t="n"/>
      <c r="S23" s="1" t="n"/>
      <c r="T23" s="1" t="n"/>
      <c r="U23" s="1" t="n"/>
      <c r="V23" s="1" t="n"/>
      <c r="W23" s="1" t="n"/>
      <c r="X23" s="1" t="n"/>
      <c r="Y23" s="1" t="n"/>
      <c r="Z23" s="1" t="n"/>
      <c r="AA23" s="1" t="n"/>
      <c r="AB23" s="1" t="n"/>
      <c r="AC23" s="1" t="n"/>
      <c r="AD23" s="1" t="n"/>
      <c r="AE23" s="1" t="n"/>
      <c r="AF23" s="1" t="n"/>
      <c r="AG23" s="1" t="n"/>
    </row>
    <row r="24" ht="30" customHeight="1" s="336">
      <c r="A24" s="1" t="n"/>
      <c r="B24" s="136" t="n"/>
      <c r="C24" s="75" t="n"/>
      <c r="D24" s="75" t="n"/>
      <c r="E24" s="75" t="n"/>
      <c r="F24" s="587" t="n"/>
      <c r="G24" s="161" t="n"/>
      <c r="H24" s="162" t="n"/>
      <c r="I24" s="163">
        <f>H24*G24*F24</f>
        <v>0</v>
      </c>
      <c r="J24" s="164" t="n"/>
      <c r="K24" s="164" t="n"/>
      <c r="L24" s="163">
        <f>I24</f>
        <v>0</v>
      </c>
      <c r="M24" s="163">
        <f>L24</f>
        <v>0</v>
      </c>
      <c r="N24" s="165" t="n"/>
      <c r="O24" s="165" t="n"/>
      <c r="P24" s="1" t="n"/>
      <c r="Q24" s="1" t="n"/>
      <c r="R24" s="1" t="n"/>
      <c r="S24" s="1" t="n"/>
      <c r="T24" s="1" t="n"/>
      <c r="U24" s="1" t="n"/>
      <c r="V24" s="1" t="n"/>
      <c r="W24" s="1" t="n"/>
      <c r="X24" s="1" t="n"/>
      <c r="Y24" s="1" t="n"/>
      <c r="Z24" s="1" t="n"/>
      <c r="AA24" s="1" t="n"/>
      <c r="AB24" s="1" t="n"/>
      <c r="AC24" s="1" t="n"/>
      <c r="AD24" s="1" t="n"/>
      <c r="AE24" s="1" t="n"/>
      <c r="AF24" s="1" t="n"/>
      <c r="AG24" s="1" t="n"/>
    </row>
    <row r="25" ht="30" customHeight="1" s="336">
      <c r="A25" s="1" t="n"/>
      <c r="B25" s="75" t="n"/>
      <c r="C25" s="75" t="n"/>
      <c r="D25" s="75" t="n"/>
      <c r="E25" s="75" t="n"/>
      <c r="F25" s="589" t="n"/>
      <c r="G25" s="161" t="n"/>
      <c r="H25" s="162" t="n"/>
      <c r="I25" s="163">
        <f>H25*G25</f>
        <v>0</v>
      </c>
      <c r="J25" s="164" t="n"/>
      <c r="K25" s="164" t="n"/>
      <c r="L25" s="163">
        <f>I25</f>
        <v>0</v>
      </c>
      <c r="M25" s="163">
        <f>L25</f>
        <v>0</v>
      </c>
      <c r="N25" s="165" t="n"/>
      <c r="O25" s="165" t="n"/>
      <c r="P25" s="1" t="n"/>
      <c r="Q25" s="1" t="n"/>
      <c r="R25" s="1" t="n"/>
      <c r="S25" s="1" t="n"/>
      <c r="T25" s="1" t="n"/>
      <c r="U25" s="1" t="n"/>
      <c r="V25" s="1" t="n"/>
      <c r="W25" s="1" t="n"/>
      <c r="X25" s="1" t="n"/>
      <c r="Y25" s="1" t="n"/>
      <c r="Z25" s="1" t="n"/>
      <c r="AA25" s="1" t="n"/>
      <c r="AB25" s="1" t="n"/>
      <c r="AC25" s="1" t="n"/>
      <c r="AD25" s="1" t="n"/>
      <c r="AE25" s="1" t="n"/>
      <c r="AF25" s="1" t="n"/>
      <c r="AG25" s="1" t="n"/>
    </row>
    <row r="26" ht="30" customHeight="1" s="336">
      <c r="A26" s="1" t="n"/>
      <c r="B26" s="75" t="n"/>
      <c r="C26" s="75" t="n"/>
      <c r="D26" s="75" t="n"/>
      <c r="E26" s="75" t="n"/>
      <c r="F26" s="589" t="n"/>
      <c r="G26" s="161" t="n"/>
      <c r="H26" s="162" t="n"/>
      <c r="I26" s="163">
        <f>H26*G26</f>
        <v>0</v>
      </c>
      <c r="J26" s="164" t="n"/>
      <c r="K26" s="164" t="n"/>
      <c r="L26" s="163">
        <f>I26</f>
        <v>0</v>
      </c>
      <c r="M26" s="163">
        <f>L26</f>
        <v>0</v>
      </c>
      <c r="N26" s="165" t="n"/>
      <c r="O26" s="165" t="n"/>
      <c r="P26" s="1" t="n"/>
      <c r="Q26" s="1" t="n"/>
      <c r="R26" s="1" t="n"/>
      <c r="S26" s="1" t="n"/>
      <c r="T26" s="1" t="n"/>
      <c r="U26" s="1" t="n"/>
      <c r="V26" s="1" t="n"/>
      <c r="W26" s="1" t="n"/>
      <c r="X26" s="1" t="n"/>
      <c r="Y26" s="1" t="n"/>
      <c r="Z26" s="1" t="n"/>
      <c r="AA26" s="1" t="n"/>
      <c r="AB26" s="1" t="n"/>
      <c r="AC26" s="1" t="n"/>
      <c r="AD26" s="1" t="n"/>
      <c r="AE26" s="1" t="n"/>
      <c r="AF26" s="1" t="n"/>
      <c r="AG26" s="1" t="n"/>
    </row>
    <row r="27" ht="30" customHeight="1" s="336">
      <c r="A27" s="1" t="n"/>
      <c r="B27" s="75" t="n"/>
      <c r="C27" s="75" t="n"/>
      <c r="D27" s="75" t="n"/>
      <c r="E27" s="75" t="n"/>
      <c r="F27" s="589" t="n"/>
      <c r="G27" s="161" t="n"/>
      <c r="H27" s="162" t="n"/>
      <c r="I27" s="163">
        <f>H27*G27</f>
        <v>0</v>
      </c>
      <c r="J27" s="164" t="n"/>
      <c r="K27" s="164" t="n"/>
      <c r="L27" s="163">
        <f>I27</f>
        <v>0</v>
      </c>
      <c r="M27" s="163">
        <f>L27</f>
        <v>0</v>
      </c>
      <c r="N27" s="165" t="n"/>
      <c r="O27" s="165" t="n"/>
      <c r="P27" s="1" t="n"/>
      <c r="Q27" s="1" t="n"/>
      <c r="R27" s="1" t="n"/>
      <c r="S27" s="1" t="n"/>
      <c r="T27" s="1" t="n"/>
      <c r="U27" s="1" t="n"/>
      <c r="V27" s="1" t="n"/>
      <c r="W27" s="1" t="n"/>
      <c r="X27" s="1" t="n"/>
      <c r="Y27" s="1" t="n"/>
      <c r="Z27" s="1" t="n"/>
      <c r="AA27" s="1" t="n"/>
      <c r="AB27" s="1" t="n"/>
      <c r="AC27" s="1" t="n"/>
      <c r="AD27" s="1" t="n"/>
      <c r="AE27" s="1" t="n"/>
      <c r="AF27" s="1" t="n"/>
      <c r="AG27" s="1" t="n"/>
    </row>
    <row r="28" ht="30" customHeight="1" s="336">
      <c r="A28" s="1" t="n"/>
      <c r="B28" s="164" t="n"/>
      <c r="C28" s="75" t="n"/>
      <c r="D28" s="75" t="n"/>
      <c r="E28" s="75" t="n"/>
      <c r="F28" s="587" t="n"/>
      <c r="G28" s="161" t="n"/>
      <c r="H28" s="162" t="n"/>
      <c r="I28" s="163">
        <f>H28*G28*F28</f>
        <v>0</v>
      </c>
      <c r="J28" s="164" t="n"/>
      <c r="K28" s="164" t="n"/>
      <c r="L28" s="163">
        <f>I28</f>
        <v>0</v>
      </c>
      <c r="M28" s="163">
        <f>L28</f>
        <v>0</v>
      </c>
      <c r="N28" s="165" t="n"/>
      <c r="O28" s="165" t="n"/>
      <c r="P28" s="1" t="n"/>
      <c r="Q28" s="1" t="n"/>
      <c r="R28" s="1" t="n"/>
      <c r="S28" s="1" t="n"/>
      <c r="T28" s="1" t="n"/>
      <c r="U28" s="1" t="n"/>
      <c r="V28" s="1" t="n"/>
      <c r="W28" s="1" t="n"/>
      <c r="X28" s="1" t="n"/>
      <c r="Y28" s="1" t="n"/>
      <c r="Z28" s="1" t="n"/>
      <c r="AA28" s="1" t="n"/>
      <c r="AB28" s="1" t="n"/>
      <c r="AC28" s="1" t="n"/>
      <c r="AD28" s="1" t="n"/>
      <c r="AE28" s="1" t="n"/>
      <c r="AF28" s="1" t="n"/>
      <c r="AG28" s="1" t="n"/>
    </row>
    <row r="29" ht="30" customHeight="1" s="336">
      <c r="A29" s="1" t="n"/>
      <c r="B29" s="75" t="n"/>
      <c r="C29" s="75" t="n"/>
      <c r="D29" s="75" t="n"/>
      <c r="E29" s="75" t="n"/>
      <c r="F29" s="587" t="n"/>
      <c r="G29" s="161" t="n"/>
      <c r="H29" s="168" t="n"/>
      <c r="I29" s="163">
        <f>H29*G29</f>
        <v>0</v>
      </c>
      <c r="J29" s="164" t="n"/>
      <c r="K29" s="164" t="n"/>
      <c r="L29" s="163">
        <f>I29</f>
        <v>0</v>
      </c>
      <c r="M29" s="163">
        <f>L29</f>
        <v>0</v>
      </c>
      <c r="N29" s="165" t="n"/>
      <c r="O29" s="165" t="n"/>
      <c r="P29" s="1" t="n"/>
      <c r="Q29" s="1" t="n"/>
      <c r="R29" s="1" t="n"/>
      <c r="S29" s="1" t="n"/>
      <c r="T29" s="1" t="n"/>
      <c r="U29" s="1" t="n"/>
      <c r="V29" s="1" t="n"/>
      <c r="W29" s="1" t="n"/>
      <c r="X29" s="1" t="n"/>
      <c r="Y29" s="1" t="n"/>
      <c r="Z29" s="1" t="n"/>
      <c r="AA29" s="1" t="n"/>
      <c r="AB29" s="1" t="n"/>
      <c r="AC29" s="1" t="n"/>
      <c r="AD29" s="1" t="n"/>
      <c r="AE29" s="1" t="n"/>
      <c r="AF29" s="1" t="n"/>
      <c r="AG29" s="1" t="n"/>
    </row>
    <row r="30" ht="30" customHeight="1" s="336">
      <c r="A30" s="1" t="n"/>
      <c r="B30" s="75" t="n"/>
      <c r="C30" s="75" t="n"/>
      <c r="D30" s="75" t="n"/>
      <c r="E30" s="75" t="n"/>
      <c r="F30" s="587" t="n"/>
      <c r="G30" s="161" t="n"/>
      <c r="H30" s="168" t="n"/>
      <c r="I30" s="163">
        <f>H30*G30</f>
        <v>0</v>
      </c>
      <c r="J30" s="164" t="n"/>
      <c r="K30" s="164" t="n"/>
      <c r="L30" s="163">
        <f>I30</f>
        <v>0</v>
      </c>
      <c r="M30" s="163">
        <f>L30</f>
        <v>0</v>
      </c>
      <c r="N30" s="165" t="n"/>
      <c r="O30" s="165" t="n"/>
      <c r="P30" s="1" t="n"/>
      <c r="Q30" s="1" t="n"/>
      <c r="R30" s="1" t="n"/>
      <c r="S30" s="1" t="n"/>
      <c r="T30" s="1" t="n"/>
      <c r="U30" s="1" t="n"/>
      <c r="V30" s="1" t="n"/>
      <c r="W30" s="1" t="n"/>
      <c r="X30" s="1" t="n"/>
      <c r="Y30" s="1" t="n"/>
      <c r="Z30" s="1" t="n"/>
      <c r="AA30" s="1" t="n"/>
      <c r="AB30" s="1" t="n"/>
      <c r="AC30" s="1" t="n"/>
      <c r="AD30" s="1" t="n"/>
      <c r="AE30" s="1" t="n"/>
      <c r="AF30" s="1" t="n"/>
      <c r="AG30" s="1" t="n"/>
    </row>
    <row r="31" ht="30" customHeight="1" s="336">
      <c r="A31" s="1" t="n"/>
      <c r="B31" s="169" t="n"/>
      <c r="C31" s="75" t="n"/>
      <c r="D31" s="75" t="n"/>
      <c r="E31" s="75" t="n"/>
      <c r="F31" s="590" t="n"/>
      <c r="G31" s="161" t="n"/>
      <c r="H31" s="171" t="n"/>
      <c r="I31" s="163">
        <f>H31*G31</f>
        <v>0</v>
      </c>
      <c r="J31" s="164" t="n"/>
      <c r="K31" s="164" t="n"/>
      <c r="L31" s="163">
        <f>I31</f>
        <v>0</v>
      </c>
      <c r="M31" s="163">
        <f>L31</f>
        <v>0</v>
      </c>
      <c r="N31" s="165" t="n"/>
      <c r="O31" s="165" t="n"/>
      <c r="P31" s="1" t="n"/>
      <c r="Q31" s="1" t="n"/>
      <c r="R31" s="1" t="n"/>
      <c r="S31" s="1" t="n"/>
      <c r="T31" s="1" t="n"/>
      <c r="U31" s="1" t="n"/>
      <c r="V31" s="1" t="n"/>
      <c r="W31" s="1" t="n"/>
      <c r="X31" s="1" t="n"/>
      <c r="Y31" s="1" t="n"/>
      <c r="Z31" s="1" t="n"/>
      <c r="AA31" s="1" t="n"/>
      <c r="AB31" s="1" t="n"/>
      <c r="AC31" s="1" t="n"/>
      <c r="AD31" s="1" t="n"/>
      <c r="AE31" s="1" t="n"/>
      <c r="AF31" s="1" t="n"/>
      <c r="AG31" s="1" t="n"/>
    </row>
    <row r="32" ht="30" customHeight="1" s="336">
      <c r="A32" s="1" t="n"/>
      <c r="B32" s="75" t="n"/>
      <c r="C32" s="75" t="n"/>
      <c r="D32" s="75" t="n"/>
      <c r="E32" s="75" t="n"/>
      <c r="F32" s="587" t="n"/>
      <c r="G32" s="161" t="n"/>
      <c r="H32" s="168" t="n"/>
      <c r="I32" s="163">
        <f>H32*G32</f>
        <v>0</v>
      </c>
      <c r="J32" s="164" t="n"/>
      <c r="K32" s="164" t="n"/>
      <c r="L32" s="163">
        <f>I32</f>
        <v>0</v>
      </c>
      <c r="M32" s="163">
        <f>L32</f>
        <v>0</v>
      </c>
      <c r="N32" s="165" t="n"/>
      <c r="O32" s="165" t="n"/>
      <c r="P32" s="1" t="n"/>
      <c r="Q32" s="1" t="n"/>
      <c r="R32" s="1" t="n"/>
      <c r="S32" s="1" t="n"/>
      <c r="T32" s="1" t="n"/>
      <c r="U32" s="1" t="n"/>
      <c r="V32" s="1" t="n"/>
      <c r="W32" s="1" t="n"/>
      <c r="X32" s="1" t="n"/>
      <c r="Y32" s="1" t="n"/>
      <c r="Z32" s="1" t="n"/>
      <c r="AA32" s="1" t="n"/>
      <c r="AB32" s="1" t="n"/>
      <c r="AC32" s="1" t="n"/>
      <c r="AD32" s="1" t="n"/>
      <c r="AE32" s="1" t="n"/>
      <c r="AF32" s="1" t="n"/>
      <c r="AG32" s="1" t="n"/>
    </row>
    <row r="33" ht="30" customHeight="1" s="336">
      <c r="A33" s="1" t="n"/>
      <c r="B33" s="75" t="n"/>
      <c r="C33" s="75" t="n"/>
      <c r="D33" s="75" t="n"/>
      <c r="E33" s="75" t="n"/>
      <c r="F33" s="590" t="n"/>
      <c r="G33" s="161" t="n"/>
      <c r="H33" s="171" t="n"/>
      <c r="I33" s="163">
        <f>H33*G33</f>
        <v>0</v>
      </c>
      <c r="J33" s="164" t="n"/>
      <c r="K33" s="164" t="n"/>
      <c r="L33" s="163">
        <f>I33</f>
        <v>0</v>
      </c>
      <c r="M33" s="163">
        <f>L33</f>
        <v>0</v>
      </c>
      <c r="N33" s="165" t="n"/>
      <c r="O33" s="165" t="n"/>
      <c r="P33" s="1" t="n"/>
      <c r="Q33" s="1" t="n"/>
      <c r="R33" s="1" t="n"/>
      <c r="S33" s="1" t="n"/>
      <c r="T33" s="1" t="n"/>
      <c r="U33" s="1" t="n"/>
      <c r="V33" s="1" t="n"/>
      <c r="W33" s="1" t="n"/>
      <c r="X33" s="1" t="n"/>
      <c r="Y33" s="1" t="n"/>
      <c r="Z33" s="1" t="n"/>
      <c r="AA33" s="1" t="n"/>
      <c r="AB33" s="1" t="n"/>
      <c r="AC33" s="1" t="n"/>
      <c r="AD33" s="1" t="n"/>
      <c r="AE33" s="1" t="n"/>
      <c r="AF33" s="1" t="n"/>
      <c r="AG33" s="1" t="n"/>
    </row>
    <row r="34" ht="30" customHeight="1" s="336">
      <c r="A34" s="1" t="n"/>
      <c r="B34" s="164" t="n"/>
      <c r="C34" s="75" t="n"/>
      <c r="D34" s="75" t="n"/>
      <c r="E34" s="75" t="n"/>
      <c r="F34" s="590" t="n"/>
      <c r="G34" s="161" t="n"/>
      <c r="H34" s="171" t="n"/>
      <c r="I34" s="163">
        <f>H34*G34</f>
        <v>0</v>
      </c>
      <c r="J34" s="164" t="n"/>
      <c r="K34" s="164" t="n"/>
      <c r="L34" s="163">
        <f>I34</f>
        <v>0</v>
      </c>
      <c r="M34" s="163">
        <f>L34</f>
        <v>0</v>
      </c>
      <c r="N34" s="165" t="n"/>
      <c r="O34" s="165" t="n"/>
      <c r="P34" s="1" t="n"/>
      <c r="Q34" s="1" t="n"/>
      <c r="R34" s="1" t="n"/>
      <c r="S34" s="1" t="n"/>
      <c r="T34" s="1" t="n"/>
      <c r="U34" s="1" t="n"/>
      <c r="V34" s="1" t="n"/>
      <c r="W34" s="1" t="n"/>
      <c r="X34" s="1" t="n"/>
      <c r="Y34" s="1" t="n"/>
      <c r="Z34" s="1" t="n"/>
      <c r="AA34" s="1" t="n"/>
      <c r="AB34" s="1" t="n"/>
      <c r="AC34" s="1" t="n"/>
      <c r="AD34" s="1" t="n"/>
      <c r="AE34" s="1" t="n"/>
      <c r="AF34" s="1" t="n"/>
      <c r="AG34" s="1" t="n"/>
    </row>
    <row r="35" ht="30" customHeight="1" s="336">
      <c r="A35" s="1" t="n"/>
      <c r="B35" s="172" t="n"/>
      <c r="C35" s="75" t="n"/>
      <c r="D35" s="75" t="n"/>
      <c r="E35" s="75" t="n"/>
      <c r="F35" s="590" t="n"/>
      <c r="G35" s="161" t="n"/>
      <c r="H35" s="171" t="n"/>
      <c r="I35" s="163">
        <f>H35*G35</f>
        <v>0</v>
      </c>
      <c r="J35" s="164" t="n"/>
      <c r="K35" s="164" t="n"/>
      <c r="L35" s="163">
        <f>I35</f>
        <v>0</v>
      </c>
      <c r="M35" s="163">
        <f>L35</f>
        <v>0</v>
      </c>
      <c r="N35" s="165" t="n"/>
      <c r="O35" s="165" t="n"/>
      <c r="P35" s="1" t="n"/>
      <c r="Q35" s="1" t="n"/>
      <c r="R35" s="1" t="n"/>
      <c r="S35" s="1" t="n"/>
      <c r="T35" s="1" t="n"/>
      <c r="U35" s="1" t="n"/>
      <c r="V35" s="1" t="n"/>
      <c r="W35" s="1" t="n"/>
      <c r="X35" s="1" t="n"/>
      <c r="Y35" s="1" t="n"/>
      <c r="Z35" s="1" t="n"/>
      <c r="AA35" s="1" t="n"/>
      <c r="AB35" s="1" t="n"/>
      <c r="AC35" s="1" t="n"/>
      <c r="AD35" s="1" t="n"/>
      <c r="AE35" s="1" t="n"/>
      <c r="AF35" s="1" t="n"/>
      <c r="AG35" s="1" t="n"/>
    </row>
    <row r="36" ht="30" customHeight="1" s="336">
      <c r="A36" s="1" t="n"/>
      <c r="B36" s="136" t="n"/>
      <c r="C36" s="75" t="n"/>
      <c r="D36" s="75" t="n"/>
      <c r="E36" s="75" t="n"/>
      <c r="F36" s="590" t="n"/>
      <c r="G36" s="161" t="n"/>
      <c r="H36" s="171" t="n"/>
      <c r="I36" s="163">
        <f>H36*G36</f>
        <v>0</v>
      </c>
      <c r="J36" s="164" t="n"/>
      <c r="K36" s="164" t="n"/>
      <c r="L36" s="163">
        <f>I36</f>
        <v>0</v>
      </c>
      <c r="M36" s="163">
        <f>L36</f>
        <v>0</v>
      </c>
      <c r="N36" s="165" t="n"/>
      <c r="O36" s="165" t="n"/>
      <c r="P36" s="1" t="n"/>
      <c r="Q36" s="1" t="n"/>
      <c r="R36" s="1" t="n"/>
      <c r="S36" s="1" t="n"/>
      <c r="T36" s="1" t="n"/>
      <c r="U36" s="1" t="n"/>
      <c r="V36" s="1" t="n"/>
      <c r="W36" s="1" t="n"/>
      <c r="X36" s="1" t="n"/>
      <c r="Y36" s="1" t="n"/>
      <c r="Z36" s="1" t="n"/>
      <c r="AA36" s="1" t="n"/>
      <c r="AB36" s="1" t="n"/>
      <c r="AC36" s="1" t="n"/>
      <c r="AD36" s="1" t="n"/>
      <c r="AE36" s="1" t="n"/>
      <c r="AF36" s="1" t="n"/>
      <c r="AG36" s="1" t="n"/>
    </row>
    <row r="37" ht="30" customHeight="1" s="336">
      <c r="A37" s="1" t="n"/>
      <c r="B37" s="75" t="n"/>
      <c r="C37" s="75" t="n"/>
      <c r="D37" s="75" t="n"/>
      <c r="E37" s="75" t="n"/>
      <c r="F37" s="587" t="n"/>
      <c r="G37" s="161" t="n"/>
      <c r="H37" s="168" t="n"/>
      <c r="I37" s="163">
        <f>H37*G37</f>
        <v>0</v>
      </c>
      <c r="J37" s="164" t="n"/>
      <c r="K37" s="164" t="n"/>
      <c r="L37" s="163">
        <f>I37</f>
        <v>0</v>
      </c>
      <c r="M37" s="163">
        <f>L37</f>
        <v>0</v>
      </c>
      <c r="N37" s="165" t="n"/>
      <c r="O37" s="165" t="n"/>
      <c r="P37" s="1" t="n"/>
      <c r="Q37" s="1" t="n"/>
      <c r="R37" s="1" t="n"/>
      <c r="S37" s="1" t="n"/>
      <c r="T37" s="1" t="n"/>
      <c r="U37" s="1" t="n"/>
      <c r="V37" s="1" t="n"/>
      <c r="W37" s="1" t="n"/>
      <c r="X37" s="1" t="n"/>
      <c r="Y37" s="1" t="n"/>
      <c r="Z37" s="1" t="n"/>
      <c r="AA37" s="1" t="n"/>
      <c r="AB37" s="1" t="n"/>
      <c r="AC37" s="1" t="n"/>
      <c r="AD37" s="1" t="n"/>
      <c r="AE37" s="1" t="n"/>
      <c r="AF37" s="1" t="n"/>
      <c r="AG37" s="1" t="n"/>
    </row>
    <row r="38" ht="30" customHeight="1" s="336">
      <c r="A38" s="1" t="n"/>
      <c r="B38" s="169" t="n"/>
      <c r="C38" s="75" t="n"/>
      <c r="D38" s="75" t="n"/>
      <c r="E38" s="75" t="n"/>
      <c r="F38" s="587" t="n"/>
      <c r="G38" s="161" t="n"/>
      <c r="H38" s="168" t="n"/>
      <c r="I38" s="163">
        <f>H38*G38</f>
        <v>0</v>
      </c>
      <c r="J38" s="164" t="n"/>
      <c r="K38" s="164" t="n"/>
      <c r="L38" s="163">
        <f>I38</f>
        <v>0</v>
      </c>
      <c r="M38" s="163">
        <f>L38</f>
        <v>0</v>
      </c>
      <c r="N38" s="165" t="n"/>
      <c r="O38" s="165" t="n"/>
      <c r="P38" s="1" t="n"/>
      <c r="Q38" s="1" t="n"/>
      <c r="R38" s="1" t="n"/>
      <c r="S38" s="1" t="n"/>
      <c r="T38" s="1" t="n"/>
      <c r="U38" s="1" t="n"/>
      <c r="V38" s="1" t="n"/>
      <c r="W38" s="1" t="n"/>
      <c r="X38" s="1" t="n"/>
      <c r="Y38" s="1" t="n"/>
      <c r="Z38" s="1" t="n"/>
      <c r="AA38" s="1" t="n"/>
      <c r="AB38" s="1" t="n"/>
      <c r="AC38" s="1" t="n"/>
      <c r="AD38" s="1" t="n"/>
      <c r="AE38" s="1" t="n"/>
      <c r="AF38" s="1" t="n"/>
      <c r="AG38" s="1" t="n"/>
    </row>
    <row r="39" ht="30" customHeight="1" s="336">
      <c r="A39" s="1" t="n"/>
      <c r="B39" s="75" t="n"/>
      <c r="C39" s="75" t="n"/>
      <c r="D39" s="75" t="n"/>
      <c r="E39" s="75" t="n"/>
      <c r="F39" s="590" t="n"/>
      <c r="G39" s="161" t="n"/>
      <c r="H39" s="171" t="n"/>
      <c r="I39" s="163">
        <f>H39*G39</f>
        <v>0</v>
      </c>
      <c r="J39" s="164" t="n"/>
      <c r="K39" s="164" t="n"/>
      <c r="L39" s="163">
        <f>I39</f>
        <v>0</v>
      </c>
      <c r="M39" s="163">
        <f>L39</f>
        <v>0</v>
      </c>
      <c r="N39" s="165" t="n"/>
      <c r="O39" s="165" t="n"/>
      <c r="P39" s="1" t="n"/>
      <c r="Q39" s="1" t="n"/>
      <c r="R39" s="1" t="n"/>
      <c r="S39" s="1" t="n"/>
      <c r="T39" s="1" t="n"/>
      <c r="U39" s="1" t="n"/>
      <c r="V39" s="1" t="n"/>
      <c r="W39" s="1" t="n"/>
      <c r="X39" s="1" t="n"/>
      <c r="Y39" s="1" t="n"/>
      <c r="Z39" s="1" t="n"/>
      <c r="AA39" s="1" t="n"/>
      <c r="AB39" s="1" t="n"/>
      <c r="AC39" s="1" t="n"/>
      <c r="AD39" s="1" t="n"/>
      <c r="AE39" s="1" t="n"/>
      <c r="AF39" s="1" t="n"/>
      <c r="AG39" s="1" t="n"/>
    </row>
    <row r="40" ht="15.75" customHeight="1" s="336">
      <c r="A40" s="1" t="n"/>
      <c r="B40" s="591" t="inlineStr">
        <is>
          <t>TOTAL</t>
        </is>
      </c>
      <c r="C40" s="450" t="n"/>
      <c r="D40" s="450" t="n"/>
      <c r="E40" s="450" t="n"/>
      <c r="F40" s="450" t="n"/>
      <c r="G40" s="450" t="n"/>
      <c r="H40" s="451" t="n"/>
      <c r="I40" s="173">
        <f>SUM(I13:I39)</f>
        <v>0</v>
      </c>
      <c r="J40" s="173">
        <f>SUM(J13:J39)</f>
        <v>0</v>
      </c>
      <c r="K40" s="173">
        <f>SUM(K13:K39)</f>
        <v>0</v>
      </c>
      <c r="L40" s="173">
        <f>SUM(L13:L39)</f>
        <v>0</v>
      </c>
      <c r="M40" s="174">
        <f>SUM(M13:M39)</f>
        <v>0</v>
      </c>
      <c r="N40" s="1" t="n"/>
      <c r="O40" s="1" t="n"/>
      <c r="P40" s="1" t="n"/>
      <c r="Q40" s="1" t="n"/>
      <c r="R40" s="1" t="n"/>
      <c r="S40" s="1" t="n"/>
      <c r="T40" s="1" t="n"/>
      <c r="U40" s="1" t="n"/>
      <c r="V40" s="1" t="n"/>
      <c r="W40" s="1" t="n"/>
      <c r="X40" s="1" t="n"/>
      <c r="Y40" s="1" t="n"/>
      <c r="Z40" s="1" t="n"/>
      <c r="AA40" s="1" t="n"/>
      <c r="AB40" s="1" t="n"/>
      <c r="AC40" s="1" t="n"/>
      <c r="AD40" s="1" t="n"/>
      <c r="AE40" s="1" t="n"/>
      <c r="AF40" s="1" t="n"/>
      <c r="AG40" s="1" t="n"/>
    </row>
    <row r="41" ht="15.75" customHeight="1" s="336">
      <c r="A41" s="1" t="n"/>
      <c r="B41" s="1" t="n"/>
      <c r="C41" s="1" t="n"/>
      <c r="D41" s="1" t="n"/>
      <c r="E41" s="1" t="n"/>
      <c r="F41" s="1" t="n"/>
      <c r="G41" s="1" t="n"/>
      <c r="H41" s="19" t="n"/>
      <c r="I41" s="9" t="n"/>
      <c r="J41" s="1" t="n"/>
      <c r="K41" s="1" t="n"/>
      <c r="L41" s="1" t="n"/>
      <c r="M41" s="8" t="n"/>
      <c r="N41" s="1" t="n"/>
      <c r="O41" s="1" t="n"/>
      <c r="P41" s="1" t="n"/>
      <c r="Q41" s="1" t="n"/>
      <c r="R41" s="1" t="n"/>
      <c r="S41" s="1" t="n"/>
      <c r="T41" s="1" t="n"/>
      <c r="U41" s="1" t="n"/>
      <c r="V41" s="1" t="n"/>
      <c r="W41" s="1" t="n"/>
      <c r="X41" s="1" t="n"/>
      <c r="Y41" s="1" t="n"/>
      <c r="Z41" s="1" t="n"/>
      <c r="AA41" s="1" t="n"/>
      <c r="AB41" s="1" t="n"/>
      <c r="AC41" s="1" t="n"/>
      <c r="AD41" s="1" t="n"/>
      <c r="AE41" s="1" t="n"/>
      <c r="AF41" s="1" t="n"/>
      <c r="AG41" s="1" t="n"/>
    </row>
    <row r="42" ht="15.75" customHeight="1" s="336">
      <c r="A42" s="1" t="n"/>
      <c r="B42" s="1" t="n"/>
      <c r="C42" s="1" t="n"/>
      <c r="D42" s="1" t="n"/>
      <c r="E42" s="1" t="n"/>
      <c r="F42" s="1" t="n"/>
      <c r="G42" s="1" t="n"/>
      <c r="H42" s="19" t="n"/>
      <c r="I42" s="9" t="n"/>
      <c r="J42" s="1" t="n"/>
      <c r="K42" s="1" t="n"/>
      <c r="L42" s="1" t="n"/>
      <c r="M42" s="8" t="n"/>
      <c r="N42" s="592" t="n"/>
      <c r="O42" s="1" t="n"/>
      <c r="P42" s="593" t="n"/>
      <c r="Q42" s="1" t="n"/>
      <c r="R42" s="1" t="n"/>
      <c r="S42" s="1" t="n"/>
      <c r="T42" s="1" t="n"/>
      <c r="U42" s="1" t="n"/>
      <c r="V42" s="1" t="n"/>
      <c r="W42" s="1" t="n"/>
      <c r="X42" s="1" t="n"/>
      <c r="Y42" s="1" t="n"/>
      <c r="Z42" s="1" t="n"/>
      <c r="AA42" s="1" t="n"/>
      <c r="AB42" s="1" t="n"/>
      <c r="AC42" s="1" t="n"/>
      <c r="AD42" s="1" t="n"/>
      <c r="AE42" s="1" t="n"/>
      <c r="AF42" s="1" t="n"/>
      <c r="AG42" s="1" t="n"/>
    </row>
    <row r="43" ht="15.75" customHeight="1" s="336">
      <c r="A43" s="1" t="n"/>
      <c r="B43" s="1" t="n"/>
      <c r="C43" s="1" t="n"/>
      <c r="D43" s="1" t="n"/>
      <c r="E43" s="1" t="n"/>
      <c r="F43" s="1" t="n"/>
      <c r="G43" s="1" t="n"/>
      <c r="H43" s="19" t="n"/>
      <c r="I43" s="1" t="n"/>
      <c r="J43" s="1" t="n"/>
      <c r="K43" s="1" t="n"/>
      <c r="L43" s="1" t="n"/>
      <c r="M43" s="8" t="n"/>
      <c r="N43" s="1" t="n"/>
      <c r="O43" s="1" t="n"/>
      <c r="P43" s="1" t="n"/>
      <c r="Q43" s="1" t="n"/>
      <c r="R43" s="1" t="n"/>
      <c r="S43" s="1" t="n"/>
      <c r="T43" s="1" t="n"/>
      <c r="U43" s="1" t="n"/>
      <c r="V43" s="1" t="n"/>
      <c r="W43" s="1" t="n"/>
      <c r="X43" s="1" t="n"/>
      <c r="Y43" s="1" t="n"/>
      <c r="Z43" s="1" t="n"/>
      <c r="AA43" s="1" t="n"/>
      <c r="AB43" s="1" t="n"/>
      <c r="AC43" s="1" t="n"/>
      <c r="AD43" s="1" t="n"/>
      <c r="AE43" s="1" t="n"/>
      <c r="AF43" s="1" t="n"/>
      <c r="AG43" s="1" t="n"/>
    </row>
    <row r="44" ht="15.75" customHeight="1" s="336">
      <c r="A44" s="1" t="n"/>
      <c r="B44" s="1" t="n"/>
      <c r="C44" s="1" t="n"/>
      <c r="D44" s="1" t="n"/>
      <c r="E44" s="1" t="n"/>
      <c r="F44" s="1" t="n"/>
      <c r="G44" s="1" t="n"/>
      <c r="H44" s="19" t="n"/>
      <c r="I44" s="1" t="n"/>
      <c r="J44" s="1" t="n"/>
      <c r="K44" s="1" t="n"/>
      <c r="L44" s="1" t="n"/>
      <c r="M44" s="1" t="n"/>
      <c r="N44" s="594" t="n"/>
      <c r="O44" s="1" t="n"/>
      <c r="P44" s="1" t="n"/>
      <c r="Q44" s="1" t="n"/>
      <c r="R44" s="1" t="n"/>
      <c r="S44" s="1" t="n"/>
      <c r="T44" s="1" t="n"/>
      <c r="U44" s="1" t="n"/>
      <c r="V44" s="1" t="n"/>
      <c r="W44" s="1" t="n"/>
      <c r="X44" s="1" t="n"/>
      <c r="Y44" s="1" t="n"/>
      <c r="Z44" s="1" t="n"/>
      <c r="AA44" s="1" t="n"/>
      <c r="AB44" s="1" t="n"/>
      <c r="AC44" s="1" t="n"/>
      <c r="AD44" s="1" t="n"/>
      <c r="AE44" s="1" t="n"/>
      <c r="AF44" s="1" t="n"/>
      <c r="AG44" s="1" t="n"/>
    </row>
    <row r="45" ht="15.75" customHeight="1" s="336">
      <c r="A45" s="1" t="n"/>
      <c r="B45" s="1" t="n"/>
      <c r="C45" s="1" t="n"/>
      <c r="D45" s="1" t="n"/>
      <c r="E45" s="1" t="n"/>
      <c r="F45" s="1" t="n"/>
      <c r="G45" s="1" t="n"/>
      <c r="H45" s="19"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row>
    <row r="46" ht="15.75" customHeight="1" s="336">
      <c r="A46" s="1" t="n"/>
      <c r="B46" s="1" t="n"/>
      <c r="C46" s="1" t="n"/>
      <c r="D46" s="1" t="n"/>
      <c r="E46" s="1" t="n"/>
      <c r="F46" s="1" t="n"/>
      <c r="G46" s="1" t="n"/>
      <c r="H46" s="19"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row>
    <row r="47" ht="15.75" customHeight="1" s="336">
      <c r="A47" s="1" t="n"/>
      <c r="B47" s="1" t="n"/>
      <c r="C47" s="1" t="n"/>
      <c r="D47" s="1" t="n"/>
      <c r="E47" s="1" t="n"/>
      <c r="F47" s="1" t="n"/>
      <c r="G47" s="1" t="n"/>
      <c r="H47" s="19"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row>
    <row r="48" ht="15.75" customHeight="1" s="336">
      <c r="A48" s="1" t="n"/>
      <c r="B48" s="1" t="n"/>
      <c r="C48" s="1" t="n"/>
      <c r="D48" s="1" t="n"/>
      <c r="E48" s="1" t="n"/>
      <c r="F48" s="1" t="n"/>
      <c r="G48" s="1" t="n"/>
      <c r="H48" s="19"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row>
    <row r="49" ht="15.75" customHeight="1" s="336">
      <c r="A49" s="1" t="n"/>
      <c r="B49" s="1" t="n"/>
      <c r="C49" s="1" t="n"/>
      <c r="D49" s="1" t="n"/>
      <c r="E49" s="1" t="n"/>
      <c r="F49" s="1" t="n"/>
      <c r="G49" s="1" t="n"/>
      <c r="H49" s="19"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row>
    <row r="50" ht="15.75" customHeight="1" s="336">
      <c r="A50" s="1" t="n"/>
      <c r="B50" s="1" t="n"/>
      <c r="C50" s="1" t="n"/>
      <c r="D50" s="1" t="n"/>
      <c r="E50" s="1" t="n"/>
      <c r="F50" s="1" t="n"/>
      <c r="G50" s="1" t="n"/>
      <c r="H50" s="19"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row>
    <row r="51" ht="15.75" customHeight="1" s="336">
      <c r="A51" s="1" t="n"/>
      <c r="B51" s="1" t="n"/>
      <c r="C51" s="1" t="n"/>
      <c r="D51" s="1" t="n"/>
      <c r="E51" s="1" t="n"/>
      <c r="F51" s="1" t="n"/>
      <c r="G51" s="1" t="n"/>
      <c r="H51" s="19"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row>
    <row r="52" ht="15.75" customHeight="1" s="336">
      <c r="A52" s="1" t="n"/>
      <c r="B52" s="1" t="n"/>
      <c r="C52" s="1" t="n"/>
      <c r="D52" s="1" t="n"/>
      <c r="E52" s="1" t="n"/>
      <c r="F52" s="1" t="n"/>
      <c r="G52" s="1" t="n"/>
      <c r="H52" s="19"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15.75" customHeight="1" s="336">
      <c r="A53" s="1" t="n"/>
      <c r="B53" s="1" t="n"/>
      <c r="C53" s="1" t="n"/>
      <c r="D53" s="1" t="n"/>
      <c r="E53" s="1" t="n"/>
      <c r="F53" s="1" t="n"/>
      <c r="G53" s="1" t="n"/>
      <c r="H53" s="19"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15.75" customHeight="1" s="336">
      <c r="A54" s="1" t="n"/>
      <c r="B54" s="1" t="n"/>
      <c r="C54" s="1" t="n"/>
      <c r="D54" s="1" t="n"/>
      <c r="E54" s="1" t="n"/>
      <c r="F54" s="1" t="n"/>
      <c r="G54" s="1" t="n"/>
      <c r="H54" s="19"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15.75" customHeight="1" s="336">
      <c r="A55" s="1" t="n"/>
      <c r="B55" s="1" t="n"/>
      <c r="C55" s="1" t="n"/>
      <c r="D55" s="1" t="n"/>
      <c r="E55" s="1" t="n"/>
      <c r="F55" s="1" t="n"/>
      <c r="G55" s="1" t="n"/>
      <c r="H55" s="19"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15.75" customHeight="1" s="336">
      <c r="A56" s="1" t="n"/>
      <c r="B56" s="1" t="n"/>
      <c r="C56" s="1" t="n"/>
      <c r="D56" s="1" t="n"/>
      <c r="E56" s="1" t="n"/>
      <c r="F56" s="1" t="n"/>
      <c r="G56" s="1" t="n"/>
      <c r="H56" s="19"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15.75" customHeight="1" s="336">
      <c r="A57" s="1" t="n"/>
      <c r="B57" s="1" t="n"/>
      <c r="C57" s="1" t="n"/>
      <c r="D57" s="1" t="n"/>
      <c r="E57" s="1" t="n"/>
      <c r="F57" s="1" t="n"/>
      <c r="G57" s="1" t="n"/>
      <c r="H57" s="19"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15.75" customHeight="1" s="336">
      <c r="A58" s="1" t="n"/>
      <c r="B58" s="1" t="n"/>
      <c r="C58" s="1" t="n"/>
      <c r="D58" s="1" t="n"/>
      <c r="E58" s="1" t="n"/>
      <c r="F58" s="1" t="n"/>
      <c r="G58" s="1" t="n"/>
      <c r="H58" s="19"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15.75" customHeight="1" s="336">
      <c r="A59" s="1" t="n"/>
      <c r="B59" s="1" t="n"/>
      <c r="C59" s="1" t="n"/>
      <c r="D59" s="1" t="n"/>
      <c r="E59" s="1" t="n"/>
      <c r="F59" s="1" t="n"/>
      <c r="G59" s="1" t="n"/>
      <c r="H59" s="19"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15.75" customHeight="1" s="336">
      <c r="A60" s="1" t="n"/>
      <c r="B60" s="1" t="n"/>
      <c r="C60" s="1" t="n"/>
      <c r="D60" s="1" t="n"/>
      <c r="E60" s="1" t="n"/>
      <c r="F60" s="1" t="n"/>
      <c r="G60" s="1" t="n"/>
      <c r="H60" s="19"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15.75" customHeight="1" s="336">
      <c r="A61" s="1" t="n"/>
      <c r="B61" s="1" t="n"/>
      <c r="C61" s="1" t="n"/>
      <c r="D61" s="1" t="n"/>
      <c r="E61" s="1" t="n"/>
      <c r="F61" s="1" t="n"/>
      <c r="G61" s="1" t="n"/>
      <c r="H61" s="19"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15.75" customHeight="1" s="336">
      <c r="A62" s="1" t="n"/>
      <c r="B62" s="1" t="n"/>
      <c r="C62" s="1" t="n"/>
      <c r="D62" s="1" t="n"/>
      <c r="E62" s="1" t="n"/>
      <c r="F62" s="1" t="n"/>
      <c r="G62" s="1" t="n"/>
      <c r="H62" s="19"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15.75" customHeight="1" s="336">
      <c r="A63" s="1" t="n"/>
      <c r="B63" s="1" t="n"/>
      <c r="C63" s="1" t="n"/>
      <c r="D63" s="1" t="n"/>
      <c r="E63" s="1" t="n"/>
      <c r="F63" s="1" t="n"/>
      <c r="G63" s="1" t="n"/>
      <c r="H63" s="19"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15.75" customHeight="1" s="336">
      <c r="A64" s="1" t="n"/>
      <c r="B64" s="1" t="n"/>
      <c r="C64" s="1" t="n"/>
      <c r="D64" s="1" t="n"/>
      <c r="E64" s="1" t="n"/>
      <c r="F64" s="1" t="n"/>
      <c r="G64" s="1" t="n"/>
      <c r="H64" s="19"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15.75" customHeight="1" s="336">
      <c r="A65" s="1" t="n"/>
      <c r="B65" s="1" t="n"/>
      <c r="C65" s="1" t="n"/>
      <c r="D65" s="1" t="n"/>
      <c r="E65" s="1" t="n"/>
      <c r="F65" s="1" t="n"/>
      <c r="G65" s="1" t="n"/>
      <c r="H65" s="19"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5.75" customHeight="1" s="336">
      <c r="A66" s="1" t="n"/>
      <c r="B66" s="1" t="n"/>
      <c r="C66" s="1" t="n"/>
      <c r="D66" s="1" t="n"/>
      <c r="E66" s="1" t="n"/>
      <c r="F66" s="1" t="n"/>
      <c r="G66" s="1" t="n"/>
      <c r="H66" s="19"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row>
    <row r="67" ht="15.75" customHeight="1" s="336">
      <c r="A67" s="1" t="n"/>
      <c r="B67" s="1" t="n"/>
      <c r="C67" s="1" t="n"/>
      <c r="D67" s="1" t="n"/>
      <c r="E67" s="1" t="n"/>
      <c r="F67" s="1" t="n"/>
      <c r="G67" s="1" t="n"/>
      <c r="H67" s="19"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row>
    <row r="68" ht="15.75" customHeight="1" s="336">
      <c r="A68" s="1" t="n"/>
      <c r="B68" s="1" t="n"/>
      <c r="C68" s="1" t="n"/>
      <c r="D68" s="1" t="n"/>
      <c r="E68" s="1" t="n"/>
      <c r="F68" s="1" t="n"/>
      <c r="G68" s="1" t="n"/>
      <c r="H68" s="19"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row>
    <row r="69" ht="15.75" customHeight="1" s="336">
      <c r="A69" s="1" t="n"/>
      <c r="B69" s="1" t="n"/>
      <c r="C69" s="1" t="n"/>
      <c r="D69" s="1" t="n"/>
      <c r="E69" s="1" t="n"/>
      <c r="F69" s="1" t="n"/>
      <c r="G69" s="1" t="n"/>
      <c r="H69" s="19"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row>
    <row r="70" ht="15.75" customHeight="1" s="336">
      <c r="A70" s="1" t="n"/>
      <c r="B70" s="1" t="n"/>
      <c r="C70" s="1" t="n"/>
      <c r="D70" s="1" t="n"/>
      <c r="E70" s="1" t="n"/>
      <c r="F70" s="1" t="n"/>
      <c r="G70" s="1" t="n"/>
      <c r="H70" s="19"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row>
    <row r="71" ht="15.75" customHeight="1" s="336">
      <c r="A71" s="1" t="n"/>
      <c r="B71" s="1" t="n"/>
      <c r="C71" s="1" t="n"/>
      <c r="D71" s="1" t="n"/>
      <c r="E71" s="1" t="n"/>
      <c r="F71" s="1" t="n"/>
      <c r="G71" s="1" t="n"/>
      <c r="H71" s="19"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row>
    <row r="72" ht="15.75" customHeight="1" s="336">
      <c r="A72" s="1" t="n"/>
      <c r="B72" s="1" t="n"/>
      <c r="C72" s="1" t="n"/>
      <c r="D72" s="1" t="n"/>
      <c r="E72" s="1" t="n"/>
      <c r="F72" s="1" t="n"/>
      <c r="G72" s="1" t="n"/>
      <c r="H72" s="19"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row>
    <row r="73" ht="15.75" customHeight="1" s="336">
      <c r="A73" s="1" t="n"/>
      <c r="B73" s="1" t="n"/>
      <c r="C73" s="1" t="n"/>
      <c r="D73" s="1" t="n"/>
      <c r="E73" s="1" t="n"/>
      <c r="F73" s="1" t="n"/>
      <c r="G73" s="1" t="n"/>
      <c r="H73" s="19"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row>
    <row r="74" ht="15.75" customHeight="1" s="336">
      <c r="A74" s="1" t="n"/>
      <c r="B74" s="1" t="n"/>
      <c r="C74" s="1" t="n"/>
      <c r="D74" s="1" t="n"/>
      <c r="E74" s="1" t="n"/>
      <c r="F74" s="1" t="n"/>
      <c r="G74" s="1" t="n"/>
      <c r="H74" s="19"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row>
    <row r="75" ht="15.75" customHeight="1" s="336">
      <c r="A75" s="1" t="n"/>
      <c r="B75" s="1" t="n"/>
      <c r="C75" s="1" t="n"/>
      <c r="D75" s="1" t="n"/>
      <c r="E75" s="1" t="n"/>
      <c r="F75" s="1" t="n"/>
      <c r="G75" s="1" t="n"/>
      <c r="H75" s="19"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row>
    <row r="76" ht="15.75" customHeight="1" s="336">
      <c r="A76" s="1" t="n"/>
      <c r="B76" s="1" t="n"/>
      <c r="C76" s="1" t="n"/>
      <c r="D76" s="1" t="n"/>
      <c r="E76" s="1" t="n"/>
      <c r="F76" s="1" t="n"/>
      <c r="G76" s="1" t="n"/>
      <c r="H76" s="19"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row>
    <row r="77" ht="15.75" customHeight="1" s="336">
      <c r="A77" s="1" t="n"/>
      <c r="B77" s="1" t="n"/>
      <c r="C77" s="1" t="n"/>
      <c r="D77" s="1" t="n"/>
      <c r="E77" s="1" t="n"/>
      <c r="F77" s="1" t="n"/>
      <c r="G77" s="1" t="n"/>
      <c r="H77" s="19"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row>
    <row r="78" ht="15.75" customHeight="1" s="336">
      <c r="A78" s="1" t="n"/>
      <c r="B78" s="1" t="n"/>
      <c r="C78" s="1" t="n"/>
      <c r="D78" s="1" t="n"/>
      <c r="E78" s="1" t="n"/>
      <c r="F78" s="1" t="n"/>
      <c r="G78" s="1" t="n"/>
      <c r="H78" s="19"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row>
    <row r="79" ht="15.75" customHeight="1" s="336">
      <c r="A79" s="1" t="n"/>
      <c r="B79" s="1" t="n"/>
      <c r="C79" s="1" t="n"/>
      <c r="D79" s="1" t="n"/>
      <c r="E79" s="1" t="n"/>
      <c r="F79" s="1" t="n"/>
      <c r="G79" s="1" t="n"/>
      <c r="H79" s="19"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row>
    <row r="80" ht="15.75" customHeight="1" s="336">
      <c r="A80" s="1" t="n"/>
      <c r="B80" s="1" t="n"/>
      <c r="C80" s="1" t="n"/>
      <c r="D80" s="1" t="n"/>
      <c r="E80" s="1" t="n"/>
      <c r="F80" s="1" t="n"/>
      <c r="G80" s="1" t="n"/>
      <c r="H80" s="19"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row>
    <row r="81" ht="15.75" customHeight="1" s="336">
      <c r="A81" s="1" t="n"/>
      <c r="B81" s="1" t="n"/>
      <c r="C81" s="1" t="n"/>
      <c r="D81" s="1" t="n"/>
      <c r="E81" s="1" t="n"/>
      <c r="F81" s="1" t="n"/>
      <c r="G81" s="1" t="n"/>
      <c r="H81" s="19"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row>
    <row r="82" ht="15.75" customHeight="1" s="336">
      <c r="A82" s="1" t="n"/>
      <c r="B82" s="1" t="n"/>
      <c r="C82" s="1" t="n"/>
      <c r="D82" s="1" t="n"/>
      <c r="E82" s="1" t="n"/>
      <c r="F82" s="1" t="n"/>
      <c r="G82" s="1" t="n"/>
      <c r="H82" s="19"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row>
    <row r="83" ht="15.75" customHeight="1" s="336">
      <c r="A83" s="1" t="n"/>
      <c r="B83" s="1" t="n"/>
      <c r="C83" s="1" t="n"/>
      <c r="D83" s="1" t="n"/>
      <c r="E83" s="1" t="n"/>
      <c r="F83" s="1" t="n"/>
      <c r="G83" s="1" t="n"/>
      <c r="H83" s="19"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row>
    <row r="84" ht="15.75" customHeight="1" s="336">
      <c r="A84" s="1" t="n"/>
      <c r="B84" s="1" t="n"/>
      <c r="C84" s="1" t="n"/>
      <c r="D84" s="1" t="n"/>
      <c r="E84" s="1" t="n"/>
      <c r="F84" s="1" t="n"/>
      <c r="G84" s="1" t="n"/>
      <c r="H84" s="19"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row>
    <row r="85" ht="15.75" customHeight="1" s="336">
      <c r="A85" s="1" t="n"/>
      <c r="B85" s="1" t="n"/>
      <c r="C85" s="1" t="n"/>
      <c r="D85" s="1" t="n"/>
      <c r="E85" s="1" t="n"/>
      <c r="F85" s="1" t="n"/>
      <c r="G85" s="1" t="n"/>
      <c r="H85" s="19"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row>
    <row r="86" ht="15.75" customHeight="1" s="336">
      <c r="A86" s="1" t="n"/>
      <c r="B86" s="1" t="n"/>
      <c r="C86" s="1" t="n"/>
      <c r="D86" s="1" t="n"/>
      <c r="E86" s="1" t="n"/>
      <c r="F86" s="1" t="n"/>
      <c r="G86" s="1" t="n"/>
      <c r="H86" s="19"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row>
    <row r="87" ht="15.75" customHeight="1" s="336">
      <c r="A87" s="1" t="n"/>
      <c r="B87" s="1" t="n"/>
      <c r="C87" s="1" t="n"/>
      <c r="D87" s="1" t="n"/>
      <c r="E87" s="1" t="n"/>
      <c r="F87" s="1" t="n"/>
      <c r="G87" s="1" t="n"/>
      <c r="H87" s="19"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row>
    <row r="88" ht="15.75" customHeight="1" s="336">
      <c r="A88" s="1" t="n"/>
      <c r="B88" s="1" t="n"/>
      <c r="C88" s="1" t="n"/>
      <c r="D88" s="1" t="n"/>
      <c r="E88" s="1" t="n"/>
      <c r="F88" s="1" t="n"/>
      <c r="G88" s="1" t="n"/>
      <c r="H88" s="19"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row>
    <row r="89" ht="15.75" customHeight="1" s="336">
      <c r="A89" s="1" t="n"/>
      <c r="B89" s="1" t="n"/>
      <c r="C89" s="1" t="n"/>
      <c r="D89" s="1" t="n"/>
      <c r="E89" s="1" t="n"/>
      <c r="F89" s="1" t="n"/>
      <c r="G89" s="1" t="n"/>
      <c r="H89" s="19"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row>
    <row r="90" ht="15.75" customHeight="1" s="336">
      <c r="A90" s="1" t="n"/>
      <c r="B90" s="1" t="n"/>
      <c r="C90" s="1" t="n"/>
      <c r="D90" s="1" t="n"/>
      <c r="E90" s="1" t="n"/>
      <c r="F90" s="1" t="n"/>
      <c r="G90" s="1" t="n"/>
      <c r="H90" s="19"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row>
    <row r="91" ht="15.75" customHeight="1" s="336">
      <c r="A91" s="1" t="n"/>
      <c r="B91" s="1" t="n"/>
      <c r="C91" s="1" t="n"/>
      <c r="D91" s="1" t="n"/>
      <c r="E91" s="1" t="n"/>
      <c r="F91" s="1" t="n"/>
      <c r="G91" s="1" t="n"/>
      <c r="H91" s="19"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row>
    <row r="92" ht="15.75" customHeight="1" s="336">
      <c r="A92" s="1" t="n"/>
      <c r="B92" s="1" t="n"/>
      <c r="C92" s="1" t="n"/>
      <c r="D92" s="1" t="n"/>
      <c r="E92" s="1" t="n"/>
      <c r="F92" s="1" t="n"/>
      <c r="G92" s="1" t="n"/>
      <c r="H92" s="19"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row>
    <row r="93" ht="15.75" customHeight="1" s="336">
      <c r="A93" s="1" t="n"/>
      <c r="B93" s="1" t="n"/>
      <c r="C93" s="1" t="n"/>
      <c r="D93" s="1" t="n"/>
      <c r="E93" s="1" t="n"/>
      <c r="F93" s="1" t="n"/>
      <c r="G93" s="1" t="n"/>
      <c r="H93" s="19"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row>
    <row r="94" ht="15.75" customHeight="1" s="336">
      <c r="A94" s="1" t="n"/>
      <c r="B94" s="1" t="n"/>
      <c r="C94" s="1" t="n"/>
      <c r="D94" s="1" t="n"/>
      <c r="E94" s="1" t="n"/>
      <c r="F94" s="1" t="n"/>
      <c r="G94" s="1" t="n"/>
      <c r="H94" s="19"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row>
    <row r="95" ht="15.75" customHeight="1" s="336">
      <c r="A95" s="1" t="n"/>
      <c r="B95" s="1" t="n"/>
      <c r="C95" s="1" t="n"/>
      <c r="D95" s="1" t="n"/>
      <c r="E95" s="1" t="n"/>
      <c r="F95" s="1" t="n"/>
      <c r="G95" s="1" t="n"/>
      <c r="H95" s="19"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row>
    <row r="96" ht="15.75" customHeight="1" s="336">
      <c r="A96" s="1" t="n"/>
      <c r="B96" s="1" t="n"/>
      <c r="C96" s="1" t="n"/>
      <c r="D96" s="1" t="n"/>
      <c r="E96" s="1" t="n"/>
      <c r="F96" s="1" t="n"/>
      <c r="G96" s="1" t="n"/>
      <c r="H96" s="19"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row>
    <row r="97" ht="15.75" customHeight="1" s="336">
      <c r="A97" s="1" t="n"/>
      <c r="B97" s="1" t="n"/>
      <c r="C97" s="1" t="n"/>
      <c r="D97" s="1" t="n"/>
      <c r="E97" s="1" t="n"/>
      <c r="F97" s="1" t="n"/>
      <c r="G97" s="1" t="n"/>
      <c r="H97" s="19"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row>
    <row r="98" ht="15.75" customHeight="1" s="336">
      <c r="A98" s="1" t="n"/>
      <c r="B98" s="1" t="n"/>
      <c r="C98" s="1" t="n"/>
      <c r="D98" s="1" t="n"/>
      <c r="E98" s="1" t="n"/>
      <c r="F98" s="1" t="n"/>
      <c r="G98" s="1" t="n"/>
      <c r="H98" s="19"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row>
    <row r="99" ht="15.75" customHeight="1" s="336">
      <c r="A99" s="1" t="n"/>
      <c r="B99" s="1" t="n"/>
      <c r="C99" s="1" t="n"/>
      <c r="D99" s="1" t="n"/>
      <c r="E99" s="1" t="n"/>
      <c r="F99" s="1" t="n"/>
      <c r="G99" s="1" t="n"/>
      <c r="H99" s="19"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row>
    <row r="100" ht="15.75" customHeight="1" s="336">
      <c r="A100" s="1" t="n"/>
      <c r="B100" s="1" t="n"/>
      <c r="C100" s="1" t="n"/>
      <c r="D100" s="1" t="n"/>
      <c r="E100" s="1" t="n"/>
      <c r="F100" s="1" t="n"/>
      <c r="G100" s="1" t="n"/>
      <c r="H100" s="19"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row>
    <row r="101" ht="15.75" customHeight="1" s="336">
      <c r="A101" s="1" t="n"/>
      <c r="B101" s="1" t="n"/>
      <c r="C101" s="1" t="n"/>
      <c r="D101" s="1" t="n"/>
      <c r="E101" s="1" t="n"/>
      <c r="F101" s="1" t="n"/>
      <c r="G101" s="1" t="n"/>
      <c r="H101" s="19"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row>
    <row r="102" ht="15.75" customHeight="1" s="336">
      <c r="A102" s="1" t="n"/>
      <c r="B102" s="1" t="n"/>
      <c r="C102" s="1" t="n"/>
      <c r="D102" s="1" t="n"/>
      <c r="E102" s="1" t="n"/>
      <c r="F102" s="1" t="n"/>
      <c r="G102" s="1" t="n"/>
      <c r="H102" s="19"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row>
    <row r="103" ht="15.75" customHeight="1" s="336">
      <c r="A103" s="1" t="n"/>
      <c r="B103" s="1" t="n"/>
      <c r="C103" s="1" t="n"/>
      <c r="D103" s="1" t="n"/>
      <c r="E103" s="1" t="n"/>
      <c r="F103" s="1" t="n"/>
      <c r="G103" s="1" t="n"/>
      <c r="H103" s="19"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row>
    <row r="104" ht="15.75" customHeight="1" s="336">
      <c r="A104" s="1" t="n"/>
      <c r="B104" s="1" t="n"/>
      <c r="C104" s="1" t="n"/>
      <c r="D104" s="1" t="n"/>
      <c r="E104" s="1" t="n"/>
      <c r="F104" s="1" t="n"/>
      <c r="G104" s="1" t="n"/>
      <c r="H104" s="19"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row>
    <row r="105" ht="15.75" customHeight="1" s="336">
      <c r="A105" s="1" t="n"/>
      <c r="B105" s="1" t="n"/>
      <c r="C105" s="1" t="n"/>
      <c r="D105" s="1" t="n"/>
      <c r="E105" s="1" t="n"/>
      <c r="F105" s="1" t="n"/>
      <c r="G105" s="1" t="n"/>
      <c r="H105" s="19"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row>
    <row r="106" ht="15.75" customHeight="1" s="336">
      <c r="A106" s="1" t="n"/>
      <c r="B106" s="1" t="n"/>
      <c r="C106" s="1" t="n"/>
      <c r="D106" s="1" t="n"/>
      <c r="E106" s="1" t="n"/>
      <c r="F106" s="1" t="n"/>
      <c r="G106" s="1" t="n"/>
      <c r="H106" s="19"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row>
    <row r="107" ht="15.75" customHeight="1" s="336">
      <c r="A107" s="1" t="n"/>
      <c r="B107" s="1" t="n"/>
      <c r="C107" s="1" t="n"/>
      <c r="D107" s="1" t="n"/>
      <c r="E107" s="1" t="n"/>
      <c r="F107" s="1" t="n"/>
      <c r="G107" s="1" t="n"/>
      <c r="H107" s="19"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row>
    <row r="108" ht="15.75" customHeight="1" s="336">
      <c r="A108" s="1" t="n"/>
      <c r="B108" s="1" t="n"/>
      <c r="C108" s="1" t="n"/>
      <c r="D108" s="1" t="n"/>
      <c r="E108" s="1" t="n"/>
      <c r="F108" s="1" t="n"/>
      <c r="G108" s="1" t="n"/>
      <c r="H108" s="19"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row>
    <row r="109" ht="15.75" customHeight="1" s="336">
      <c r="A109" s="1" t="n"/>
      <c r="B109" s="1" t="n"/>
      <c r="C109" s="1" t="n"/>
      <c r="D109" s="1" t="n"/>
      <c r="E109" s="1" t="n"/>
      <c r="F109" s="1" t="n"/>
      <c r="G109" s="1" t="n"/>
      <c r="H109" s="19"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row>
    <row r="110" ht="15.75" customHeight="1" s="336">
      <c r="A110" s="1" t="n"/>
      <c r="B110" s="1" t="n"/>
      <c r="C110" s="1" t="n"/>
      <c r="D110" s="1" t="n"/>
      <c r="E110" s="1" t="n"/>
      <c r="F110" s="1" t="n"/>
      <c r="G110" s="1" t="n"/>
      <c r="H110" s="19"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row>
    <row r="111" ht="15.75" customHeight="1" s="336">
      <c r="A111" s="1" t="n"/>
      <c r="B111" s="1" t="n"/>
      <c r="C111" s="1" t="n"/>
      <c r="D111" s="1" t="n"/>
      <c r="E111" s="1" t="n"/>
      <c r="F111" s="1" t="n"/>
      <c r="G111" s="1" t="n"/>
      <c r="H111" s="19"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row>
    <row r="112" ht="15.75" customHeight="1" s="336">
      <c r="A112" s="1" t="n"/>
      <c r="B112" s="1" t="n"/>
      <c r="C112" s="1" t="n"/>
      <c r="D112" s="1" t="n"/>
      <c r="E112" s="1" t="n"/>
      <c r="F112" s="1" t="n"/>
      <c r="G112" s="1" t="n"/>
      <c r="H112" s="19"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row>
    <row r="113" ht="15.75" customHeight="1" s="336">
      <c r="A113" s="1" t="n"/>
      <c r="B113" s="1" t="n"/>
      <c r="C113" s="1" t="n"/>
      <c r="D113" s="1" t="n"/>
      <c r="E113" s="1" t="n"/>
      <c r="F113" s="1" t="n"/>
      <c r="G113" s="1" t="n"/>
      <c r="H113" s="19"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row>
    <row r="114" ht="15.75" customHeight="1" s="336">
      <c r="A114" s="1" t="n"/>
      <c r="B114" s="1" t="n"/>
      <c r="C114" s="1" t="n"/>
      <c r="D114" s="1" t="n"/>
      <c r="E114" s="1" t="n"/>
      <c r="F114" s="1" t="n"/>
      <c r="G114" s="1" t="n"/>
      <c r="H114" s="19"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row>
    <row r="115" ht="15.75" customHeight="1" s="336">
      <c r="A115" s="1" t="n"/>
      <c r="B115" s="1" t="n"/>
      <c r="C115" s="1" t="n"/>
      <c r="D115" s="1" t="n"/>
      <c r="E115" s="1" t="n"/>
      <c r="F115" s="1" t="n"/>
      <c r="G115" s="1" t="n"/>
      <c r="H115" s="19"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row>
    <row r="116" ht="15.75" customHeight="1" s="336">
      <c r="A116" s="1" t="n"/>
      <c r="B116" s="1" t="n"/>
      <c r="C116" s="1" t="n"/>
      <c r="D116" s="1" t="n"/>
      <c r="E116" s="1" t="n"/>
      <c r="F116" s="1" t="n"/>
      <c r="G116" s="1" t="n"/>
      <c r="H116" s="19"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row>
    <row r="117" ht="15.75" customHeight="1" s="336">
      <c r="A117" s="1" t="n"/>
      <c r="B117" s="1" t="n"/>
      <c r="C117" s="1" t="n"/>
      <c r="D117" s="1" t="n"/>
      <c r="E117" s="1" t="n"/>
      <c r="F117" s="1" t="n"/>
      <c r="G117" s="1" t="n"/>
      <c r="H117" s="19"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row>
    <row r="118" ht="15.75" customHeight="1" s="336">
      <c r="A118" s="1" t="n"/>
      <c r="B118" s="1" t="n"/>
      <c r="C118" s="1" t="n"/>
      <c r="D118" s="1" t="n"/>
      <c r="E118" s="1" t="n"/>
      <c r="F118" s="1" t="n"/>
      <c r="G118" s="1" t="n"/>
      <c r="H118" s="19"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row>
    <row r="119" ht="15.75" customHeight="1" s="336">
      <c r="A119" s="1" t="n"/>
      <c r="B119" s="1" t="n"/>
      <c r="C119" s="1" t="n"/>
      <c r="D119" s="1" t="n"/>
      <c r="E119" s="1" t="n"/>
      <c r="F119" s="1" t="n"/>
      <c r="G119" s="1" t="n"/>
      <c r="H119" s="19"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row>
    <row r="120" ht="15.75" customHeight="1" s="336">
      <c r="A120" s="1" t="n"/>
      <c r="B120" s="1" t="n"/>
      <c r="C120" s="1" t="n"/>
      <c r="D120" s="1" t="n"/>
      <c r="E120" s="1" t="n"/>
      <c r="F120" s="1" t="n"/>
      <c r="G120" s="1" t="n"/>
      <c r="H120" s="19"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row>
    <row r="121" ht="15.75" customHeight="1" s="336">
      <c r="A121" s="1" t="n"/>
      <c r="B121" s="1" t="n"/>
      <c r="C121" s="1" t="n"/>
      <c r="D121" s="1" t="n"/>
      <c r="E121" s="1" t="n"/>
      <c r="F121" s="1" t="n"/>
      <c r="G121" s="1" t="n"/>
      <c r="H121" s="19"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row>
    <row r="122" ht="15.75" customHeight="1" s="336">
      <c r="A122" s="1" t="n"/>
      <c r="B122" s="1" t="n"/>
      <c r="C122" s="1" t="n"/>
      <c r="D122" s="1" t="n"/>
      <c r="E122" s="1" t="n"/>
      <c r="F122" s="1" t="n"/>
      <c r="G122" s="1" t="n"/>
      <c r="H122" s="19"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row>
    <row r="123" ht="15.75" customHeight="1" s="336">
      <c r="A123" s="1" t="n"/>
      <c r="B123" s="1" t="n"/>
      <c r="C123" s="1" t="n"/>
      <c r="D123" s="1" t="n"/>
      <c r="E123" s="1" t="n"/>
      <c r="F123" s="1" t="n"/>
      <c r="G123" s="1" t="n"/>
      <c r="H123" s="19"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row>
    <row r="124" ht="15.75" customHeight="1" s="336">
      <c r="A124" s="1" t="n"/>
      <c r="B124" s="1" t="n"/>
      <c r="C124" s="1" t="n"/>
      <c r="D124" s="1" t="n"/>
      <c r="E124" s="1" t="n"/>
      <c r="F124" s="1" t="n"/>
      <c r="G124" s="1" t="n"/>
      <c r="H124" s="19"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row>
    <row r="125" ht="15.75" customHeight="1" s="336">
      <c r="A125" s="1" t="n"/>
      <c r="B125" s="1" t="n"/>
      <c r="C125" s="1" t="n"/>
      <c r="D125" s="1" t="n"/>
      <c r="E125" s="1" t="n"/>
      <c r="F125" s="1" t="n"/>
      <c r="G125" s="1" t="n"/>
      <c r="H125" s="19"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row>
    <row r="126" ht="15.75" customHeight="1" s="336">
      <c r="A126" s="1" t="n"/>
      <c r="B126" s="1" t="n"/>
      <c r="C126" s="1" t="n"/>
      <c r="D126" s="1" t="n"/>
      <c r="E126" s="1" t="n"/>
      <c r="F126" s="1" t="n"/>
      <c r="G126" s="1" t="n"/>
      <c r="H126" s="19"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row>
    <row r="127" ht="15.75" customHeight="1" s="336">
      <c r="A127" s="1" t="n"/>
      <c r="B127" s="1" t="n"/>
      <c r="C127" s="1" t="n"/>
      <c r="D127" s="1" t="n"/>
      <c r="E127" s="1" t="n"/>
      <c r="F127" s="1" t="n"/>
      <c r="G127" s="1" t="n"/>
      <c r="H127" s="19"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row>
    <row r="128" ht="15.75" customHeight="1" s="336">
      <c r="A128" s="1" t="n"/>
      <c r="B128" s="1" t="n"/>
      <c r="C128" s="1" t="n"/>
      <c r="D128" s="1" t="n"/>
      <c r="E128" s="1" t="n"/>
      <c r="F128" s="1" t="n"/>
      <c r="G128" s="1" t="n"/>
      <c r="H128" s="19"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row>
    <row r="129" ht="15.75" customHeight="1" s="336">
      <c r="A129" s="1" t="n"/>
      <c r="B129" s="1" t="n"/>
      <c r="C129" s="1" t="n"/>
      <c r="D129" s="1" t="n"/>
      <c r="E129" s="1" t="n"/>
      <c r="F129" s="1" t="n"/>
      <c r="G129" s="1" t="n"/>
      <c r="H129" s="19"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row>
    <row r="130" ht="15.75" customHeight="1" s="336">
      <c r="A130" s="1" t="n"/>
      <c r="B130" s="1" t="n"/>
      <c r="C130" s="1" t="n"/>
      <c r="D130" s="1" t="n"/>
      <c r="E130" s="1" t="n"/>
      <c r="F130" s="1" t="n"/>
      <c r="G130" s="1" t="n"/>
      <c r="H130" s="19"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row>
    <row r="131" ht="15.75" customHeight="1" s="336">
      <c r="A131" s="1" t="n"/>
      <c r="B131" s="1" t="n"/>
      <c r="C131" s="1" t="n"/>
      <c r="D131" s="1" t="n"/>
      <c r="E131" s="1" t="n"/>
      <c r="F131" s="1" t="n"/>
      <c r="G131" s="1" t="n"/>
      <c r="H131" s="19"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row>
    <row r="132" ht="15.75" customHeight="1" s="336">
      <c r="A132" s="1" t="n"/>
      <c r="B132" s="1" t="n"/>
      <c r="C132" s="1" t="n"/>
      <c r="D132" s="1" t="n"/>
      <c r="E132" s="1" t="n"/>
      <c r="F132" s="1" t="n"/>
      <c r="G132" s="1" t="n"/>
      <c r="H132" s="19"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row>
    <row r="133" ht="15.75" customHeight="1" s="336">
      <c r="A133" s="1" t="n"/>
      <c r="B133" s="1" t="n"/>
      <c r="C133" s="1" t="n"/>
      <c r="D133" s="1" t="n"/>
      <c r="E133" s="1" t="n"/>
      <c r="F133" s="1" t="n"/>
      <c r="G133" s="1" t="n"/>
      <c r="H133" s="19"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row>
    <row r="134" ht="15.75" customHeight="1" s="336">
      <c r="A134" s="1" t="n"/>
      <c r="B134" s="1" t="n"/>
      <c r="C134" s="1" t="n"/>
      <c r="D134" s="1" t="n"/>
      <c r="E134" s="1" t="n"/>
      <c r="F134" s="1" t="n"/>
      <c r="G134" s="1" t="n"/>
      <c r="H134" s="19"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row>
    <row r="135" ht="15.75" customHeight="1" s="336">
      <c r="A135" s="1" t="n"/>
      <c r="B135" s="1" t="n"/>
      <c r="C135" s="1" t="n"/>
      <c r="D135" s="1" t="n"/>
      <c r="E135" s="1" t="n"/>
      <c r="F135" s="1" t="n"/>
      <c r="G135" s="1" t="n"/>
      <c r="H135" s="19"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row>
    <row r="136" ht="15.75" customHeight="1" s="336">
      <c r="A136" s="1" t="n"/>
      <c r="B136" s="1" t="n"/>
      <c r="C136" s="1" t="n"/>
      <c r="D136" s="1" t="n"/>
      <c r="E136" s="1" t="n"/>
      <c r="F136" s="1" t="n"/>
      <c r="G136" s="1" t="n"/>
      <c r="H136" s="19"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row>
    <row r="137" ht="15.75" customHeight="1" s="336">
      <c r="A137" s="1" t="n"/>
      <c r="B137" s="1" t="n"/>
      <c r="C137" s="1" t="n"/>
      <c r="D137" s="1" t="n"/>
      <c r="E137" s="1" t="n"/>
      <c r="F137" s="1" t="n"/>
      <c r="G137" s="1" t="n"/>
      <c r="H137" s="19"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row>
    <row r="138" ht="15.75" customHeight="1" s="336">
      <c r="A138" s="1" t="n"/>
      <c r="B138" s="1" t="n"/>
      <c r="C138" s="1" t="n"/>
      <c r="D138" s="1" t="n"/>
      <c r="E138" s="1" t="n"/>
      <c r="F138" s="1" t="n"/>
      <c r="G138" s="1" t="n"/>
      <c r="H138" s="19"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row>
    <row r="139" ht="15.75" customHeight="1" s="336">
      <c r="A139" s="1" t="n"/>
      <c r="B139" s="1" t="n"/>
      <c r="C139" s="1" t="n"/>
      <c r="D139" s="1" t="n"/>
      <c r="E139" s="1" t="n"/>
      <c r="F139" s="1" t="n"/>
      <c r="G139" s="1" t="n"/>
      <c r="H139" s="19"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row>
    <row r="140" ht="15.75" customHeight="1" s="336">
      <c r="A140" s="1" t="n"/>
      <c r="B140" s="1" t="n"/>
      <c r="C140" s="1" t="n"/>
      <c r="D140" s="1" t="n"/>
      <c r="E140" s="1" t="n"/>
      <c r="F140" s="1" t="n"/>
      <c r="G140" s="1" t="n"/>
      <c r="H140" s="19"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row>
    <row r="141" ht="15.75" customHeight="1" s="336">
      <c r="A141" s="1" t="n"/>
      <c r="B141" s="1" t="n"/>
      <c r="C141" s="1" t="n"/>
      <c r="D141" s="1" t="n"/>
      <c r="E141" s="1" t="n"/>
      <c r="F141" s="1" t="n"/>
      <c r="G141" s="1" t="n"/>
      <c r="H141" s="19"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row>
    <row r="142" ht="15.75" customHeight="1" s="336">
      <c r="A142" s="1" t="n"/>
      <c r="B142" s="1" t="n"/>
      <c r="C142" s="1" t="n"/>
      <c r="D142" s="1" t="n"/>
      <c r="E142" s="1" t="n"/>
      <c r="F142" s="1" t="n"/>
      <c r="G142" s="1" t="n"/>
      <c r="H142" s="19"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row>
    <row r="143" ht="15.75" customHeight="1" s="336">
      <c r="A143" s="1" t="n"/>
      <c r="B143" s="1" t="n"/>
      <c r="C143" s="1" t="n"/>
      <c r="D143" s="1" t="n"/>
      <c r="E143" s="1" t="n"/>
      <c r="F143" s="1" t="n"/>
      <c r="G143" s="1" t="n"/>
      <c r="H143" s="19"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row>
    <row r="144" ht="15.75" customHeight="1" s="336">
      <c r="A144" s="1" t="n"/>
      <c r="B144" s="1" t="n"/>
      <c r="C144" s="1" t="n"/>
      <c r="D144" s="1" t="n"/>
      <c r="E144" s="1" t="n"/>
      <c r="F144" s="1" t="n"/>
      <c r="G144" s="1" t="n"/>
      <c r="H144" s="19"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row>
    <row r="145" ht="15.75" customHeight="1" s="336">
      <c r="A145" s="1" t="n"/>
      <c r="B145" s="1" t="n"/>
      <c r="C145" s="1" t="n"/>
      <c r="D145" s="1" t="n"/>
      <c r="E145" s="1" t="n"/>
      <c r="F145" s="1" t="n"/>
      <c r="G145" s="1" t="n"/>
      <c r="H145" s="19"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row>
    <row r="146" ht="15.75" customHeight="1" s="336">
      <c r="A146" s="1" t="n"/>
      <c r="B146" s="1" t="n"/>
      <c r="C146" s="1" t="n"/>
      <c r="D146" s="1" t="n"/>
      <c r="E146" s="1" t="n"/>
      <c r="F146" s="1" t="n"/>
      <c r="G146" s="1" t="n"/>
      <c r="H146" s="19"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row>
    <row r="147" ht="15.75" customHeight="1" s="336">
      <c r="A147" s="1" t="n"/>
      <c r="B147" s="1" t="n"/>
      <c r="C147" s="1" t="n"/>
      <c r="D147" s="1" t="n"/>
      <c r="E147" s="1" t="n"/>
      <c r="F147" s="1" t="n"/>
      <c r="G147" s="1" t="n"/>
      <c r="H147" s="19"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row>
    <row r="148" ht="15.75" customHeight="1" s="336">
      <c r="A148" s="1" t="n"/>
      <c r="B148" s="1" t="n"/>
      <c r="C148" s="1" t="n"/>
      <c r="D148" s="1" t="n"/>
      <c r="E148" s="1" t="n"/>
      <c r="F148" s="1" t="n"/>
      <c r="G148" s="1" t="n"/>
      <c r="H148" s="19"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row>
    <row r="149" ht="15.75" customHeight="1" s="336">
      <c r="A149" s="1" t="n"/>
      <c r="B149" s="1" t="n"/>
      <c r="C149" s="1" t="n"/>
      <c r="D149" s="1" t="n"/>
      <c r="E149" s="1" t="n"/>
      <c r="F149" s="1" t="n"/>
      <c r="G149" s="1" t="n"/>
      <c r="H149" s="19"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row>
    <row r="150" ht="15.75" customHeight="1" s="336">
      <c r="A150" s="1" t="n"/>
      <c r="B150" s="1" t="n"/>
      <c r="C150" s="1" t="n"/>
      <c r="D150" s="1" t="n"/>
      <c r="E150" s="1" t="n"/>
      <c r="F150" s="1" t="n"/>
      <c r="G150" s="1" t="n"/>
      <c r="H150" s="19"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row>
    <row r="151" ht="15.75" customHeight="1" s="336">
      <c r="A151" s="1" t="n"/>
      <c r="B151" s="1" t="n"/>
      <c r="C151" s="1" t="n"/>
      <c r="D151" s="1" t="n"/>
      <c r="E151" s="1" t="n"/>
      <c r="F151" s="1" t="n"/>
      <c r="G151" s="1" t="n"/>
      <c r="H151" s="19"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row>
    <row r="152" ht="15.75" customHeight="1" s="336">
      <c r="A152" s="1" t="n"/>
      <c r="B152" s="1" t="n"/>
      <c r="C152" s="1" t="n"/>
      <c r="D152" s="1" t="n"/>
      <c r="E152" s="1" t="n"/>
      <c r="F152" s="1" t="n"/>
      <c r="G152" s="1" t="n"/>
      <c r="H152" s="19"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row>
    <row r="153" ht="15.75" customHeight="1" s="336">
      <c r="A153" s="1" t="n"/>
      <c r="B153" s="1" t="n"/>
      <c r="C153" s="1" t="n"/>
      <c r="D153" s="1" t="n"/>
      <c r="E153" s="1" t="n"/>
      <c r="F153" s="1" t="n"/>
      <c r="G153" s="1" t="n"/>
      <c r="H153" s="19"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row>
    <row r="154" ht="15.75" customHeight="1" s="336">
      <c r="A154" s="1" t="n"/>
      <c r="B154" s="1" t="n"/>
      <c r="C154" s="1" t="n"/>
      <c r="D154" s="1" t="n"/>
      <c r="E154" s="1" t="n"/>
      <c r="F154" s="1" t="n"/>
      <c r="G154" s="1" t="n"/>
      <c r="H154" s="19"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row>
    <row r="155" ht="15.75" customHeight="1" s="336">
      <c r="A155" s="1" t="n"/>
      <c r="B155" s="1" t="n"/>
      <c r="C155" s="1" t="n"/>
      <c r="D155" s="1" t="n"/>
      <c r="E155" s="1" t="n"/>
      <c r="F155" s="1" t="n"/>
      <c r="G155" s="1" t="n"/>
      <c r="H155" s="19"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row>
    <row r="156" ht="15.75" customHeight="1" s="336">
      <c r="A156" s="1" t="n"/>
      <c r="B156" s="1" t="n"/>
      <c r="C156" s="1" t="n"/>
      <c r="D156" s="1" t="n"/>
      <c r="E156" s="1" t="n"/>
      <c r="F156" s="1" t="n"/>
      <c r="G156" s="1" t="n"/>
      <c r="H156" s="19"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row>
    <row r="157" ht="15.75" customHeight="1" s="336">
      <c r="A157" s="1" t="n"/>
      <c r="B157" s="1" t="n"/>
      <c r="C157" s="1" t="n"/>
      <c r="D157" s="1" t="n"/>
      <c r="E157" s="1" t="n"/>
      <c r="F157" s="1" t="n"/>
      <c r="G157" s="1" t="n"/>
      <c r="H157" s="19"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row>
    <row r="158" ht="15.75" customHeight="1" s="336">
      <c r="A158" s="1" t="n"/>
      <c r="B158" s="1" t="n"/>
      <c r="C158" s="1" t="n"/>
      <c r="D158" s="1" t="n"/>
      <c r="E158" s="1" t="n"/>
      <c r="F158" s="1" t="n"/>
      <c r="G158" s="1" t="n"/>
      <c r="H158" s="19"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row>
    <row r="159" ht="15.75" customHeight="1" s="336">
      <c r="A159" s="1" t="n"/>
      <c r="B159" s="1" t="n"/>
      <c r="C159" s="1" t="n"/>
      <c r="D159" s="1" t="n"/>
      <c r="E159" s="1" t="n"/>
      <c r="F159" s="1" t="n"/>
      <c r="G159" s="1" t="n"/>
      <c r="H159" s="19"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row>
    <row r="160" ht="15.75" customHeight="1" s="336">
      <c r="A160" s="1" t="n"/>
      <c r="B160" s="1" t="n"/>
      <c r="C160" s="1" t="n"/>
      <c r="D160" s="1" t="n"/>
      <c r="E160" s="1" t="n"/>
      <c r="F160" s="1" t="n"/>
      <c r="G160" s="1" t="n"/>
      <c r="H160" s="19"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row>
    <row r="161" ht="15.75" customHeight="1" s="336">
      <c r="A161" s="1" t="n"/>
      <c r="B161" s="1" t="n"/>
      <c r="C161" s="1" t="n"/>
      <c r="D161" s="1" t="n"/>
      <c r="E161" s="1" t="n"/>
      <c r="F161" s="1" t="n"/>
      <c r="G161" s="1" t="n"/>
      <c r="H161" s="19"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row>
    <row r="162" ht="15.75" customHeight="1" s="336">
      <c r="A162" s="1" t="n"/>
      <c r="B162" s="1" t="n"/>
      <c r="C162" s="1" t="n"/>
      <c r="D162" s="1" t="n"/>
      <c r="E162" s="1" t="n"/>
      <c r="F162" s="1" t="n"/>
      <c r="G162" s="1" t="n"/>
      <c r="H162" s="19"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row>
    <row r="163" ht="15.75" customHeight="1" s="336">
      <c r="A163" s="1" t="n"/>
      <c r="B163" s="1" t="n"/>
      <c r="C163" s="1" t="n"/>
      <c r="D163" s="1" t="n"/>
      <c r="E163" s="1" t="n"/>
      <c r="F163" s="1" t="n"/>
      <c r="G163" s="1" t="n"/>
      <c r="H163" s="19"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row>
    <row r="164" ht="15.75" customHeight="1" s="336">
      <c r="A164" s="1" t="n"/>
      <c r="B164" s="1" t="n"/>
      <c r="C164" s="1" t="n"/>
      <c r="D164" s="1" t="n"/>
      <c r="E164" s="1" t="n"/>
      <c r="F164" s="1" t="n"/>
      <c r="G164" s="1" t="n"/>
      <c r="H164" s="19"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row>
    <row r="165" ht="15.75" customHeight="1" s="336">
      <c r="A165" s="1" t="n"/>
      <c r="B165" s="1" t="n"/>
      <c r="C165" s="1" t="n"/>
      <c r="D165" s="1" t="n"/>
      <c r="E165" s="1" t="n"/>
      <c r="F165" s="1" t="n"/>
      <c r="G165" s="1" t="n"/>
      <c r="H165" s="19"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row>
    <row r="166" ht="15.75" customHeight="1" s="336">
      <c r="A166" s="1" t="n"/>
      <c r="B166" s="1" t="n"/>
      <c r="C166" s="1" t="n"/>
      <c r="D166" s="1" t="n"/>
      <c r="E166" s="1" t="n"/>
      <c r="F166" s="1" t="n"/>
      <c r="G166" s="1" t="n"/>
      <c r="H166" s="19"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row>
    <row r="167" ht="15.75" customHeight="1" s="336">
      <c r="A167" s="1" t="n"/>
      <c r="B167" s="1" t="n"/>
      <c r="C167" s="1" t="n"/>
      <c r="D167" s="1" t="n"/>
      <c r="E167" s="1" t="n"/>
      <c r="F167" s="1" t="n"/>
      <c r="G167" s="1" t="n"/>
      <c r="H167" s="19"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row>
    <row r="168" ht="15.75" customHeight="1" s="336">
      <c r="A168" s="1" t="n"/>
      <c r="B168" s="1" t="n"/>
      <c r="C168" s="1" t="n"/>
      <c r="D168" s="1" t="n"/>
      <c r="E168" s="1" t="n"/>
      <c r="F168" s="1" t="n"/>
      <c r="G168" s="1" t="n"/>
      <c r="H168" s="19"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row>
    <row r="169" ht="15.75" customHeight="1" s="336">
      <c r="A169" s="1" t="n"/>
      <c r="B169" s="1" t="n"/>
      <c r="C169" s="1" t="n"/>
      <c r="D169" s="1" t="n"/>
      <c r="E169" s="1" t="n"/>
      <c r="F169" s="1" t="n"/>
      <c r="G169" s="1" t="n"/>
      <c r="H169" s="19"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row>
    <row r="170" ht="15.75" customHeight="1" s="336">
      <c r="A170" s="1" t="n"/>
      <c r="B170" s="1" t="n"/>
      <c r="C170" s="1" t="n"/>
      <c r="D170" s="1" t="n"/>
      <c r="E170" s="1" t="n"/>
      <c r="F170" s="1" t="n"/>
      <c r="G170" s="1" t="n"/>
      <c r="H170" s="19"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row>
    <row r="171" ht="15.75" customHeight="1" s="336">
      <c r="A171" s="1" t="n"/>
      <c r="B171" s="1" t="n"/>
      <c r="C171" s="1" t="n"/>
      <c r="D171" s="1" t="n"/>
      <c r="E171" s="1" t="n"/>
      <c r="F171" s="1" t="n"/>
      <c r="G171" s="1" t="n"/>
      <c r="H171" s="19"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row>
    <row r="172" ht="15.75" customHeight="1" s="336">
      <c r="A172" s="1" t="n"/>
      <c r="B172" s="1" t="n"/>
      <c r="C172" s="1" t="n"/>
      <c r="D172" s="1" t="n"/>
      <c r="E172" s="1" t="n"/>
      <c r="F172" s="1" t="n"/>
      <c r="G172" s="1" t="n"/>
      <c r="H172" s="19"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row>
    <row r="173" ht="15.75" customHeight="1" s="336">
      <c r="A173" s="1" t="n"/>
      <c r="B173" s="1" t="n"/>
      <c r="C173" s="1" t="n"/>
      <c r="D173" s="1" t="n"/>
      <c r="E173" s="1" t="n"/>
      <c r="F173" s="1" t="n"/>
      <c r="G173" s="1" t="n"/>
      <c r="H173" s="19"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row>
    <row r="174" ht="15.75" customHeight="1" s="336">
      <c r="A174" s="1" t="n"/>
      <c r="B174" s="1" t="n"/>
      <c r="C174" s="1" t="n"/>
      <c r="D174" s="1" t="n"/>
      <c r="E174" s="1" t="n"/>
      <c r="F174" s="1" t="n"/>
      <c r="G174" s="1" t="n"/>
      <c r="H174" s="19"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row>
    <row r="175" ht="15.75" customHeight="1" s="336">
      <c r="A175" s="1" t="n"/>
      <c r="B175" s="1" t="n"/>
      <c r="C175" s="1" t="n"/>
      <c r="D175" s="1" t="n"/>
      <c r="E175" s="1" t="n"/>
      <c r="F175" s="1" t="n"/>
      <c r="G175" s="1" t="n"/>
      <c r="H175" s="19"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row>
    <row r="176" ht="15.75" customHeight="1" s="336">
      <c r="A176" s="1" t="n"/>
      <c r="B176" s="1" t="n"/>
      <c r="C176" s="1" t="n"/>
      <c r="D176" s="1" t="n"/>
      <c r="E176" s="1" t="n"/>
      <c r="F176" s="1" t="n"/>
      <c r="G176" s="1" t="n"/>
      <c r="H176" s="19"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row>
    <row r="177" ht="15.75" customHeight="1" s="336">
      <c r="A177" s="1" t="n"/>
      <c r="B177" s="1" t="n"/>
      <c r="C177" s="1" t="n"/>
      <c r="D177" s="1" t="n"/>
      <c r="E177" s="1" t="n"/>
      <c r="F177" s="1" t="n"/>
      <c r="G177" s="1" t="n"/>
      <c r="H177" s="19"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row>
    <row r="178" ht="15.75" customHeight="1" s="336">
      <c r="A178" s="1" t="n"/>
      <c r="B178" s="1" t="n"/>
      <c r="C178" s="1" t="n"/>
      <c r="D178" s="1" t="n"/>
      <c r="E178" s="1" t="n"/>
      <c r="F178" s="1" t="n"/>
      <c r="G178" s="1" t="n"/>
      <c r="H178" s="19"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row>
    <row r="179" ht="15.75" customHeight="1" s="336">
      <c r="A179" s="1" t="n"/>
      <c r="B179" s="1" t="n"/>
      <c r="C179" s="1" t="n"/>
      <c r="D179" s="1" t="n"/>
      <c r="E179" s="1" t="n"/>
      <c r="F179" s="1" t="n"/>
      <c r="G179" s="1" t="n"/>
      <c r="H179" s="19"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row>
    <row r="180" ht="15.75" customHeight="1" s="336">
      <c r="A180" s="1" t="n"/>
      <c r="B180" s="1" t="n"/>
      <c r="C180" s="1" t="n"/>
      <c r="D180" s="1" t="n"/>
      <c r="E180" s="1" t="n"/>
      <c r="F180" s="1" t="n"/>
      <c r="G180" s="1" t="n"/>
      <c r="H180" s="19"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row>
    <row r="181" ht="15.75" customHeight="1" s="336">
      <c r="A181" s="1" t="n"/>
      <c r="B181" s="1" t="n"/>
      <c r="C181" s="1" t="n"/>
      <c r="D181" s="1" t="n"/>
      <c r="E181" s="1" t="n"/>
      <c r="F181" s="1" t="n"/>
      <c r="G181" s="1" t="n"/>
      <c r="H181" s="19"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row>
    <row r="182" ht="15.75" customHeight="1" s="336">
      <c r="A182" s="1" t="n"/>
      <c r="B182" s="1" t="n"/>
      <c r="C182" s="1" t="n"/>
      <c r="D182" s="1" t="n"/>
      <c r="E182" s="1" t="n"/>
      <c r="F182" s="1" t="n"/>
      <c r="G182" s="1" t="n"/>
      <c r="H182" s="19"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row>
    <row r="183" ht="15.75" customHeight="1" s="336">
      <c r="A183" s="1" t="n"/>
      <c r="B183" s="1" t="n"/>
      <c r="C183" s="1" t="n"/>
      <c r="D183" s="1" t="n"/>
      <c r="E183" s="1" t="n"/>
      <c r="F183" s="1" t="n"/>
      <c r="G183" s="1" t="n"/>
      <c r="H183" s="19"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row>
    <row r="184" ht="15.75" customHeight="1" s="336">
      <c r="A184" s="1" t="n"/>
      <c r="B184" s="1" t="n"/>
      <c r="C184" s="1" t="n"/>
      <c r="D184" s="1" t="n"/>
      <c r="E184" s="1" t="n"/>
      <c r="F184" s="1" t="n"/>
      <c r="G184" s="1" t="n"/>
      <c r="H184" s="19"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row>
    <row r="185" ht="15.75" customHeight="1" s="336">
      <c r="A185" s="1" t="n"/>
      <c r="B185" s="1" t="n"/>
      <c r="C185" s="1" t="n"/>
      <c r="D185" s="1" t="n"/>
      <c r="E185" s="1" t="n"/>
      <c r="F185" s="1" t="n"/>
      <c r="G185" s="1" t="n"/>
      <c r="H185" s="19"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row>
    <row r="186" ht="15.75" customHeight="1" s="336">
      <c r="A186" s="1" t="n"/>
      <c r="B186" s="1" t="n"/>
      <c r="C186" s="1" t="n"/>
      <c r="D186" s="1" t="n"/>
      <c r="E186" s="1" t="n"/>
      <c r="F186" s="1" t="n"/>
      <c r="G186" s="1" t="n"/>
      <c r="H186" s="19"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row>
    <row r="187" ht="15.75" customHeight="1" s="336">
      <c r="A187" s="1" t="n"/>
      <c r="B187" s="1" t="n"/>
      <c r="C187" s="1" t="n"/>
      <c r="D187" s="1" t="n"/>
      <c r="E187" s="1" t="n"/>
      <c r="F187" s="1" t="n"/>
      <c r="G187" s="1" t="n"/>
      <c r="H187" s="19"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row>
    <row r="188" ht="15.75" customHeight="1" s="336">
      <c r="A188" s="1" t="n"/>
      <c r="B188" s="1" t="n"/>
      <c r="C188" s="1" t="n"/>
      <c r="D188" s="1" t="n"/>
      <c r="E188" s="1" t="n"/>
      <c r="F188" s="1" t="n"/>
      <c r="G188" s="1" t="n"/>
      <c r="H188" s="19"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row>
    <row r="189" ht="15.75" customHeight="1" s="336">
      <c r="A189" s="1" t="n"/>
      <c r="B189" s="1" t="n"/>
      <c r="C189" s="1" t="n"/>
      <c r="D189" s="1" t="n"/>
      <c r="E189" s="1" t="n"/>
      <c r="F189" s="1" t="n"/>
      <c r="G189" s="1" t="n"/>
      <c r="H189" s="19"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row>
    <row r="190" ht="15.75" customHeight="1" s="336">
      <c r="A190" s="1" t="n"/>
      <c r="B190" s="1" t="n"/>
      <c r="C190" s="1" t="n"/>
      <c r="D190" s="1" t="n"/>
      <c r="E190" s="1" t="n"/>
      <c r="F190" s="1" t="n"/>
      <c r="G190" s="1" t="n"/>
      <c r="H190" s="19"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row>
    <row r="191" ht="15.75" customHeight="1" s="336">
      <c r="A191" s="1" t="n"/>
      <c r="B191" s="1" t="n"/>
      <c r="C191" s="1" t="n"/>
      <c r="D191" s="1" t="n"/>
      <c r="E191" s="1" t="n"/>
      <c r="F191" s="1" t="n"/>
      <c r="G191" s="1" t="n"/>
      <c r="H191" s="19"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row>
    <row r="192" ht="15.75" customHeight="1" s="336">
      <c r="A192" s="1" t="n"/>
      <c r="B192" s="1" t="n"/>
      <c r="C192" s="1" t="n"/>
      <c r="D192" s="1" t="n"/>
      <c r="E192" s="1" t="n"/>
      <c r="F192" s="1" t="n"/>
      <c r="G192" s="1" t="n"/>
      <c r="H192" s="19"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row>
    <row r="193" ht="15.75" customHeight="1" s="336">
      <c r="A193" s="1" t="n"/>
      <c r="B193" s="1" t="n"/>
      <c r="C193" s="1" t="n"/>
      <c r="D193" s="1" t="n"/>
      <c r="E193" s="1" t="n"/>
      <c r="F193" s="1" t="n"/>
      <c r="G193" s="1" t="n"/>
      <c r="H193" s="19"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row>
    <row r="194" ht="15.75" customHeight="1" s="336">
      <c r="A194" s="1" t="n"/>
      <c r="B194" s="1" t="n"/>
      <c r="C194" s="1" t="n"/>
      <c r="D194" s="1" t="n"/>
      <c r="E194" s="1" t="n"/>
      <c r="F194" s="1" t="n"/>
      <c r="G194" s="1" t="n"/>
      <c r="H194" s="19"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row>
    <row r="195" ht="15.75" customHeight="1" s="336">
      <c r="A195" s="1" t="n"/>
      <c r="B195" s="1" t="n"/>
      <c r="C195" s="1" t="n"/>
      <c r="D195" s="1" t="n"/>
      <c r="E195" s="1" t="n"/>
      <c r="F195" s="1" t="n"/>
      <c r="G195" s="1" t="n"/>
      <c r="H195" s="19"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row>
    <row r="196" ht="15.75" customHeight="1" s="336">
      <c r="A196" s="1" t="n"/>
      <c r="B196" s="1" t="n"/>
      <c r="C196" s="1" t="n"/>
      <c r="D196" s="1" t="n"/>
      <c r="E196" s="1" t="n"/>
      <c r="F196" s="1" t="n"/>
      <c r="G196" s="1" t="n"/>
      <c r="H196" s="19"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row>
    <row r="197" ht="15.75" customHeight="1" s="336">
      <c r="A197" s="1" t="n"/>
      <c r="B197" s="1" t="n"/>
      <c r="C197" s="1" t="n"/>
      <c r="D197" s="1" t="n"/>
      <c r="E197" s="1" t="n"/>
      <c r="F197" s="1" t="n"/>
      <c r="G197" s="1" t="n"/>
      <c r="H197" s="19"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row>
    <row r="198" ht="15.75" customHeight="1" s="336">
      <c r="A198" s="1" t="n"/>
      <c r="B198" s="1" t="n"/>
      <c r="C198" s="1" t="n"/>
      <c r="D198" s="1" t="n"/>
      <c r="E198" s="1" t="n"/>
      <c r="F198" s="1" t="n"/>
      <c r="G198" s="1" t="n"/>
      <c r="H198" s="19"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row>
    <row r="199" ht="15.75" customHeight="1" s="336">
      <c r="A199" s="1" t="n"/>
      <c r="B199" s="1" t="n"/>
      <c r="C199" s="1" t="n"/>
      <c r="D199" s="1" t="n"/>
      <c r="E199" s="1" t="n"/>
      <c r="F199" s="1" t="n"/>
      <c r="G199" s="1" t="n"/>
      <c r="H199" s="19"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row>
    <row r="200" ht="15.75" customHeight="1" s="336">
      <c r="A200" s="1" t="n"/>
      <c r="B200" s="1" t="n"/>
      <c r="C200" s="1" t="n"/>
      <c r="D200" s="1" t="n"/>
      <c r="E200" s="1" t="n"/>
      <c r="F200" s="1" t="n"/>
      <c r="G200" s="1" t="n"/>
      <c r="H200" s="19"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row>
    <row r="201" ht="15.75" customHeight="1" s="336">
      <c r="A201" s="1" t="n"/>
      <c r="B201" s="1" t="n"/>
      <c r="C201" s="1" t="n"/>
      <c r="D201" s="1" t="n"/>
      <c r="E201" s="1" t="n"/>
      <c r="F201" s="1" t="n"/>
      <c r="G201" s="1" t="n"/>
      <c r="H201" s="19"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row>
    <row r="202" ht="15.75" customHeight="1" s="336">
      <c r="A202" s="1" t="n"/>
      <c r="B202" s="1" t="n"/>
      <c r="C202" s="1" t="n"/>
      <c r="D202" s="1" t="n"/>
      <c r="E202" s="1" t="n"/>
      <c r="F202" s="1" t="n"/>
      <c r="G202" s="1" t="n"/>
      <c r="H202" s="19"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row>
    <row r="203" ht="15.75" customHeight="1" s="336">
      <c r="A203" s="1" t="n"/>
      <c r="B203" s="1" t="n"/>
      <c r="C203" s="1" t="n"/>
      <c r="D203" s="1" t="n"/>
      <c r="E203" s="1" t="n"/>
      <c r="F203" s="1" t="n"/>
      <c r="G203" s="1" t="n"/>
      <c r="H203" s="19"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row>
    <row r="204" ht="15.75" customHeight="1" s="336">
      <c r="A204" s="1" t="n"/>
      <c r="B204" s="1" t="n"/>
      <c r="C204" s="1" t="n"/>
      <c r="D204" s="1" t="n"/>
      <c r="E204" s="1" t="n"/>
      <c r="F204" s="1" t="n"/>
      <c r="G204" s="1" t="n"/>
      <c r="H204" s="19"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row>
    <row r="205" ht="15.75" customHeight="1" s="336">
      <c r="A205" s="1" t="n"/>
      <c r="B205" s="1" t="n"/>
      <c r="C205" s="1" t="n"/>
      <c r="D205" s="1" t="n"/>
      <c r="E205" s="1" t="n"/>
      <c r="F205" s="1" t="n"/>
      <c r="G205" s="1" t="n"/>
      <c r="H205" s="19"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row>
    <row r="206" ht="15.75" customHeight="1" s="336">
      <c r="A206" s="1" t="n"/>
      <c r="B206" s="1" t="n"/>
      <c r="C206" s="1" t="n"/>
      <c r="D206" s="1" t="n"/>
      <c r="E206" s="1" t="n"/>
      <c r="F206" s="1" t="n"/>
      <c r="G206" s="1" t="n"/>
      <c r="H206" s="19"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row>
    <row r="207" ht="15.75" customHeight="1" s="336">
      <c r="A207" s="1" t="n"/>
      <c r="B207" s="1" t="n"/>
      <c r="C207" s="1" t="n"/>
      <c r="D207" s="1" t="n"/>
      <c r="E207" s="1" t="n"/>
      <c r="F207" s="1" t="n"/>
      <c r="G207" s="1" t="n"/>
      <c r="H207" s="19"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row>
    <row r="208" ht="15.75" customHeight="1" s="336">
      <c r="A208" s="1" t="n"/>
      <c r="B208" s="1" t="n"/>
      <c r="C208" s="1" t="n"/>
      <c r="D208" s="1" t="n"/>
      <c r="E208" s="1" t="n"/>
      <c r="F208" s="1" t="n"/>
      <c r="G208" s="1" t="n"/>
      <c r="H208" s="19"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row>
    <row r="209" ht="15.75" customHeight="1" s="336">
      <c r="A209" s="1" t="n"/>
      <c r="B209" s="1" t="n"/>
      <c r="C209" s="1" t="n"/>
      <c r="D209" s="1" t="n"/>
      <c r="E209" s="1" t="n"/>
      <c r="F209" s="1" t="n"/>
      <c r="G209" s="1" t="n"/>
      <c r="H209" s="19"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row>
    <row r="210" ht="15.75" customHeight="1" s="336">
      <c r="A210" s="1" t="n"/>
      <c r="B210" s="1" t="n"/>
      <c r="C210" s="1" t="n"/>
      <c r="D210" s="1" t="n"/>
      <c r="E210" s="1" t="n"/>
      <c r="F210" s="1" t="n"/>
      <c r="G210" s="1" t="n"/>
      <c r="H210" s="19"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row>
    <row r="211" ht="15.75" customHeight="1" s="336">
      <c r="A211" s="1" t="n"/>
      <c r="B211" s="1" t="n"/>
      <c r="C211" s="1" t="n"/>
      <c r="D211" s="1" t="n"/>
      <c r="E211" s="1" t="n"/>
      <c r="F211" s="1" t="n"/>
      <c r="G211" s="1" t="n"/>
      <c r="H211" s="19"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row>
    <row r="212" ht="15.75" customHeight="1" s="336">
      <c r="A212" s="1" t="n"/>
      <c r="B212" s="1" t="n"/>
      <c r="C212" s="1" t="n"/>
      <c r="D212" s="1" t="n"/>
      <c r="E212" s="1" t="n"/>
      <c r="F212" s="1" t="n"/>
      <c r="G212" s="1" t="n"/>
      <c r="H212" s="19"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row>
    <row r="213" ht="15.75" customHeight="1" s="336">
      <c r="A213" s="1" t="n"/>
      <c r="B213" s="1" t="n"/>
      <c r="C213" s="1" t="n"/>
      <c r="D213" s="1" t="n"/>
      <c r="E213" s="1" t="n"/>
      <c r="F213" s="1" t="n"/>
      <c r="G213" s="1" t="n"/>
      <c r="H213" s="19"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row>
    <row r="214" ht="15.75" customHeight="1" s="336">
      <c r="A214" s="1" t="n"/>
      <c r="B214" s="1" t="n"/>
      <c r="C214" s="1" t="n"/>
      <c r="D214" s="1" t="n"/>
      <c r="E214" s="1" t="n"/>
      <c r="F214" s="1" t="n"/>
      <c r="G214" s="1" t="n"/>
      <c r="H214" s="19"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row>
    <row r="215" ht="15.75" customHeight="1" s="336">
      <c r="A215" s="1" t="n"/>
      <c r="B215" s="1" t="n"/>
      <c r="C215" s="1" t="n"/>
      <c r="D215" s="1" t="n"/>
      <c r="E215" s="1" t="n"/>
      <c r="F215" s="1" t="n"/>
      <c r="G215" s="1" t="n"/>
      <c r="H215" s="19"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row>
    <row r="216" ht="15.75" customHeight="1" s="336">
      <c r="A216" s="1" t="n"/>
      <c r="B216" s="1" t="n"/>
      <c r="C216" s="1" t="n"/>
      <c r="D216" s="1" t="n"/>
      <c r="E216" s="1" t="n"/>
      <c r="F216" s="1" t="n"/>
      <c r="G216" s="1" t="n"/>
      <c r="H216" s="19"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row>
    <row r="217" ht="15.75" customHeight="1" s="336">
      <c r="A217" s="1" t="n"/>
      <c r="B217" s="1" t="n"/>
      <c r="C217" s="1" t="n"/>
      <c r="D217" s="1" t="n"/>
      <c r="E217" s="1" t="n"/>
      <c r="F217" s="1" t="n"/>
      <c r="G217" s="1" t="n"/>
      <c r="H217" s="19"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row>
    <row r="218" ht="15.75" customHeight="1" s="336">
      <c r="A218" s="1" t="n"/>
      <c r="B218" s="1" t="n"/>
      <c r="C218" s="1" t="n"/>
      <c r="D218" s="1" t="n"/>
      <c r="E218" s="1" t="n"/>
      <c r="F218" s="1" t="n"/>
      <c r="G218" s="1" t="n"/>
      <c r="H218" s="19"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row>
    <row r="219" ht="15.75" customHeight="1" s="336">
      <c r="A219" s="1" t="n"/>
      <c r="B219" s="1" t="n"/>
      <c r="C219" s="1" t="n"/>
      <c r="D219" s="1" t="n"/>
      <c r="E219" s="1" t="n"/>
      <c r="F219" s="1" t="n"/>
      <c r="G219" s="1" t="n"/>
      <c r="H219" s="19"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row>
    <row r="220" ht="15.75" customHeight="1" s="336">
      <c r="A220" s="1" t="n"/>
      <c r="B220" s="1" t="n"/>
      <c r="C220" s="1" t="n"/>
      <c r="D220" s="1" t="n"/>
      <c r="E220" s="1" t="n"/>
      <c r="F220" s="1" t="n"/>
      <c r="G220" s="1" t="n"/>
      <c r="H220" s="19"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row>
    <row r="221" ht="15.75" customHeight="1" s="336">
      <c r="A221" s="1" t="n"/>
      <c r="B221" s="1" t="n"/>
      <c r="C221" s="1" t="n"/>
      <c r="D221" s="1" t="n"/>
      <c r="E221" s="1" t="n"/>
      <c r="F221" s="1" t="n"/>
      <c r="G221" s="1" t="n"/>
      <c r="H221" s="19"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row>
    <row r="222" ht="15.75" customHeight="1" s="336">
      <c r="A222" s="1" t="n"/>
      <c r="B222" s="1" t="n"/>
      <c r="C222" s="1" t="n"/>
      <c r="D222" s="1" t="n"/>
      <c r="E222" s="1" t="n"/>
      <c r="F222" s="1" t="n"/>
      <c r="G222" s="1" t="n"/>
      <c r="H222" s="19"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row>
    <row r="223" ht="15.75" customHeight="1" s="336">
      <c r="A223" s="1" t="n"/>
      <c r="B223" s="1" t="n"/>
      <c r="C223" s="1" t="n"/>
      <c r="D223" s="1" t="n"/>
      <c r="E223" s="1" t="n"/>
      <c r="F223" s="1" t="n"/>
      <c r="G223" s="1" t="n"/>
      <c r="H223" s="19"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row>
    <row r="224" ht="15.75" customHeight="1" s="336">
      <c r="A224" s="1" t="n"/>
      <c r="B224" s="1" t="n"/>
      <c r="C224" s="1" t="n"/>
      <c r="D224" s="1" t="n"/>
      <c r="E224" s="1" t="n"/>
      <c r="F224" s="1" t="n"/>
      <c r="G224" s="1" t="n"/>
      <c r="H224" s="19"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row>
    <row r="225" ht="15.75" customHeight="1" s="336">
      <c r="A225" s="1" t="n"/>
      <c r="B225" s="1" t="n"/>
      <c r="C225" s="1" t="n"/>
      <c r="D225" s="1" t="n"/>
      <c r="E225" s="1" t="n"/>
      <c r="F225" s="1" t="n"/>
      <c r="G225" s="1" t="n"/>
      <c r="H225" s="19"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row>
    <row r="226" ht="15.75" customHeight="1" s="336">
      <c r="A226" s="1" t="n"/>
      <c r="B226" s="1" t="n"/>
      <c r="C226" s="1" t="n"/>
      <c r="D226" s="1" t="n"/>
      <c r="E226" s="1" t="n"/>
      <c r="F226" s="1" t="n"/>
      <c r="G226" s="1" t="n"/>
      <c r="H226" s="19"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row>
    <row r="227" ht="15.75" customHeight="1" s="336">
      <c r="A227" s="1" t="n"/>
      <c r="B227" s="1" t="n"/>
      <c r="C227" s="1" t="n"/>
      <c r="D227" s="1" t="n"/>
      <c r="E227" s="1" t="n"/>
      <c r="F227" s="1" t="n"/>
      <c r="G227" s="1" t="n"/>
      <c r="H227" s="19"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row>
    <row r="228" ht="15.75" customHeight="1" s="336">
      <c r="A228" s="1" t="n"/>
      <c r="B228" s="1" t="n"/>
      <c r="C228" s="1" t="n"/>
      <c r="D228" s="1" t="n"/>
      <c r="E228" s="1" t="n"/>
      <c r="F228" s="1" t="n"/>
      <c r="G228" s="1" t="n"/>
      <c r="H228" s="19"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row>
    <row r="229" ht="15.75" customHeight="1" s="336">
      <c r="A229" s="1" t="n"/>
      <c r="B229" s="1" t="n"/>
      <c r="C229" s="1" t="n"/>
      <c r="D229" s="1" t="n"/>
      <c r="E229" s="1" t="n"/>
      <c r="F229" s="1" t="n"/>
      <c r="G229" s="1" t="n"/>
      <c r="H229" s="19"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row>
    <row r="230" ht="15.75" customHeight="1" s="336">
      <c r="A230" s="1" t="n"/>
      <c r="B230" s="1" t="n"/>
      <c r="C230" s="1" t="n"/>
      <c r="D230" s="1" t="n"/>
      <c r="E230" s="1" t="n"/>
      <c r="F230" s="1" t="n"/>
      <c r="G230" s="1" t="n"/>
      <c r="H230" s="19"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row>
    <row r="231" ht="15.75" customHeight="1" s="336">
      <c r="A231" s="1" t="n"/>
      <c r="B231" s="1" t="n"/>
      <c r="C231" s="1" t="n"/>
      <c r="D231" s="1" t="n"/>
      <c r="E231" s="1" t="n"/>
      <c r="F231" s="1" t="n"/>
      <c r="G231" s="1" t="n"/>
      <c r="H231" s="19"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row>
    <row r="232" ht="15.75" customHeight="1" s="336">
      <c r="A232" s="1" t="n"/>
      <c r="B232" s="1" t="n"/>
      <c r="C232" s="1" t="n"/>
      <c r="D232" s="1" t="n"/>
      <c r="E232" s="1" t="n"/>
      <c r="F232" s="1" t="n"/>
      <c r="G232" s="1" t="n"/>
      <c r="H232" s="19"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row>
    <row r="233" ht="15.75" customHeight="1" s="336">
      <c r="A233" s="1" t="n"/>
      <c r="B233" s="1" t="n"/>
      <c r="C233" s="1" t="n"/>
      <c r="D233" s="1" t="n"/>
      <c r="E233" s="1" t="n"/>
      <c r="F233" s="1" t="n"/>
      <c r="G233" s="1" t="n"/>
      <c r="H233" s="19"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row>
    <row r="234" ht="15.75" customHeight="1" s="336">
      <c r="A234" s="1" t="n"/>
      <c r="B234" s="1" t="n"/>
      <c r="C234" s="1" t="n"/>
      <c r="D234" s="1" t="n"/>
      <c r="E234" s="1" t="n"/>
      <c r="F234" s="1" t="n"/>
      <c r="G234" s="1" t="n"/>
      <c r="H234" s="19"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row>
    <row r="235" ht="15.75" customHeight="1" s="336">
      <c r="A235" s="1" t="n"/>
      <c r="B235" s="1" t="n"/>
      <c r="C235" s="1" t="n"/>
      <c r="D235" s="1" t="n"/>
      <c r="E235" s="1" t="n"/>
      <c r="F235" s="1" t="n"/>
      <c r="G235" s="1" t="n"/>
      <c r="H235" s="19"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row>
    <row r="236" ht="15.75" customHeight="1" s="336">
      <c r="A236" s="1" t="n"/>
      <c r="B236" s="1" t="n"/>
      <c r="C236" s="1" t="n"/>
      <c r="D236" s="1" t="n"/>
      <c r="E236" s="1" t="n"/>
      <c r="F236" s="1" t="n"/>
      <c r="G236" s="1" t="n"/>
      <c r="H236" s="19"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row>
    <row r="237" ht="15.75" customHeight="1" s="336">
      <c r="A237" s="1" t="n"/>
      <c r="B237" s="1" t="n"/>
      <c r="C237" s="1" t="n"/>
      <c r="D237" s="1" t="n"/>
      <c r="E237" s="1" t="n"/>
      <c r="F237" s="1" t="n"/>
      <c r="G237" s="1" t="n"/>
      <c r="H237" s="19"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row>
    <row r="238" ht="15.75" customHeight="1" s="336">
      <c r="A238" s="1" t="n"/>
      <c r="B238" s="1" t="n"/>
      <c r="C238" s="1" t="n"/>
      <c r="D238" s="1" t="n"/>
      <c r="E238" s="1" t="n"/>
      <c r="F238" s="1" t="n"/>
      <c r="G238" s="1" t="n"/>
      <c r="H238" s="19"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row>
    <row r="239" ht="15.75" customHeight="1" s="336">
      <c r="A239" s="1" t="n"/>
      <c r="B239" s="1" t="n"/>
      <c r="C239" s="1" t="n"/>
      <c r="D239" s="1" t="n"/>
      <c r="E239" s="1" t="n"/>
      <c r="F239" s="1" t="n"/>
      <c r="G239" s="1" t="n"/>
      <c r="H239" s="19"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row>
    <row r="240" ht="15.75" customHeight="1" s="336">
      <c r="A240" s="1" t="n"/>
      <c r="B240" s="1" t="n"/>
      <c r="C240" s="1" t="n"/>
      <c r="D240" s="1" t="n"/>
      <c r="E240" s="1" t="n"/>
      <c r="F240" s="1" t="n"/>
      <c r="G240" s="1" t="n"/>
      <c r="H240" s="19"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row>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4">
    <mergeCell ref="G10:G12"/>
    <mergeCell ref="M10:M12"/>
    <mergeCell ref="J11:K11"/>
    <mergeCell ref="B7:M7"/>
    <mergeCell ref="B40:H40"/>
    <mergeCell ref="B10:B12"/>
    <mergeCell ref="J9:M9"/>
    <mergeCell ref="C10:D12"/>
    <mergeCell ref="F10:F12"/>
    <mergeCell ref="J10:K10"/>
    <mergeCell ref="E10:E12"/>
    <mergeCell ref="H10:H12"/>
    <mergeCell ref="I10:I12"/>
    <mergeCell ref="L10:L11"/>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F233"/>
  <sheetViews>
    <sheetView showGridLines="0" workbookViewId="0">
      <selection activeCell="A1" sqref="A1"/>
    </sheetView>
  </sheetViews>
  <sheetFormatPr baseColWidth="10" defaultColWidth="12.58203125" defaultRowHeight="15" customHeight="1"/>
  <cols>
    <col width="3.08203125" customWidth="1" style="336" min="1" max="1"/>
    <col width="10" customWidth="1" style="336" min="2" max="2"/>
    <col width="42" customWidth="1" style="336" min="3" max="4"/>
    <col width="42" customWidth="1" style="336" min="4" max="4"/>
    <col width="62" customWidth="1" style="336" min="5" max="5"/>
    <col width="30" customWidth="1" style="336" min="6" max="6"/>
    <col width="17" customWidth="1" style="336" min="7" max="7"/>
    <col width="17" customWidth="1" style="336" min="8" max="9"/>
    <col width="30" customWidth="1" style="336" min="9" max="9"/>
    <col width="17" customWidth="1" style="336" min="10" max="10"/>
    <col width="17" customWidth="1" style="336" min="11" max="11"/>
    <col width="17" customWidth="1" style="336" min="12" max="14"/>
    <col width="17" customWidth="1" style="336" min="13" max="13"/>
    <col width="17" customWidth="1" style="336" min="14" max="14"/>
    <col width="17" customWidth="1" style="336" min="15" max="15"/>
    <col width="17" customWidth="1" style="336" min="16" max="16"/>
    <col width="17" customWidth="1" style="336" min="17" max="24"/>
    <col width="17" customWidth="1" style="336" min="18" max="18"/>
    <col width="17" customWidth="1" style="336" min="19" max="19"/>
    <col width="18" customWidth="1" style="336" min="20" max="20"/>
    <col width="17" customWidth="1" style="336" min="21" max="21"/>
    <col width="42.5" customWidth="1" style="336" min="23" max="23"/>
    <col width="16.33203125" customWidth="1" style="336" min="24" max="24"/>
    <col width="9.33203125" customWidth="1" style="336" min="25" max="26"/>
    <col width="12.5" customWidth="1" style="336" min="33" max="33"/>
  </cols>
  <sheetData>
    <row r="1" ht="14.5" customHeight="1" s="336">
      <c r="A1" s="1" t="n"/>
      <c r="B1" s="1" t="n"/>
      <c r="C1" s="178" t="n"/>
      <c r="D1" s="178" t="n"/>
      <c r="E1" s="1" t="n"/>
      <c r="F1" s="1" t="n"/>
      <c r="G1" s="1" t="n"/>
      <c r="H1" s="1" t="n"/>
      <c r="I1" s="8" t="n"/>
      <c r="J1" s="1" t="n"/>
      <c r="K1" s="1" t="n"/>
      <c r="L1" s="1" t="n"/>
      <c r="M1" s="1" t="n"/>
      <c r="N1" s="1" t="n"/>
      <c r="O1" s="1" t="n"/>
      <c r="P1" s="1" t="n"/>
      <c r="Q1" s="1" t="n"/>
      <c r="R1" s="1" t="n"/>
      <c r="S1" s="1" t="n"/>
      <c r="T1" s="1" t="n"/>
      <c r="U1" s="1" t="n"/>
      <c r="V1" s="1" t="n"/>
      <c r="W1" s="1" t="n"/>
      <c r="X1" s="1" t="n"/>
    </row>
    <row r="2" ht="14.5" customHeight="1" s="336">
      <c r="A2" s="1" t="n"/>
      <c r="B2" s="1" t="n"/>
      <c r="C2" s="178" t="n"/>
      <c r="D2" s="178" t="n"/>
      <c r="E2" s="1" t="n"/>
      <c r="F2" s="1" t="n"/>
      <c r="G2" s="1" t="n"/>
      <c r="H2" s="1" t="n"/>
      <c r="I2" s="8" t="n"/>
      <c r="J2" s="1" t="n"/>
      <c r="K2" s="1" t="n"/>
      <c r="L2" s="1" t="n"/>
      <c r="M2" s="1" t="n"/>
      <c r="N2" s="1" t="n"/>
      <c r="O2" s="1" t="n"/>
      <c r="P2" s="1" t="n"/>
      <c r="Q2" s="1" t="n"/>
      <c r="R2" s="1" t="n"/>
      <c r="S2" s="1" t="n"/>
      <c r="T2" s="1" t="n"/>
      <c r="U2" s="1" t="n"/>
      <c r="V2" s="1" t="n"/>
      <c r="W2" s="1" t="n"/>
      <c r="X2" s="1" t="n"/>
    </row>
    <row r="3" ht="14.5" customHeight="1" s="336">
      <c r="A3" s="1" t="n"/>
      <c r="B3" s="1" t="n"/>
      <c r="C3" s="178" t="n"/>
      <c r="D3" s="178" t="n"/>
      <c r="E3" s="1" t="n"/>
      <c r="F3" s="1" t="n"/>
      <c r="G3" s="1" t="n"/>
      <c r="H3" s="1" t="n"/>
      <c r="I3" s="8" t="n"/>
      <c r="J3" s="1" t="n"/>
      <c r="K3" s="1" t="n"/>
      <c r="L3" s="1" t="n"/>
      <c r="M3" s="1" t="n"/>
      <c r="N3" s="1" t="n"/>
      <c r="O3" s="1" t="n"/>
      <c r="P3" s="1" t="n"/>
      <c r="Q3" s="1" t="n"/>
      <c r="R3" s="1" t="n"/>
      <c r="S3" s="1" t="n"/>
      <c r="T3" s="1" t="n"/>
      <c r="U3" s="1" t="n"/>
      <c r="V3" s="1" t="n"/>
      <c r="W3" s="1" t="n"/>
      <c r="X3" s="1" t="n"/>
    </row>
    <row r="4" ht="14.5" customHeight="1" s="336">
      <c r="A4" s="1" t="n"/>
      <c r="B4" s="1" t="n"/>
      <c r="C4" s="178" t="n"/>
      <c r="D4" s="178" t="n"/>
      <c r="E4" s="1" t="n"/>
      <c r="F4" s="1" t="n"/>
      <c r="G4" s="49" t="inlineStr">
        <is>
          <t>5. DESCRIPCIÓN DE MATERIALES, INSUMOS Y DOCUMENTACIÓN</t>
        </is>
      </c>
      <c r="H4" s="1" t="n"/>
      <c r="I4" s="8" t="n"/>
      <c r="J4" s="1" t="n"/>
      <c r="K4" s="1" t="n"/>
      <c r="L4" s="1" t="n"/>
      <c r="M4" s="1" t="n"/>
      <c r="N4" s="1" t="n"/>
      <c r="O4" s="1" t="n"/>
      <c r="P4" s="1" t="n"/>
      <c r="Q4" s="1" t="n"/>
      <c r="R4" s="1" t="n"/>
      <c r="S4" s="1" t="n"/>
      <c r="T4" s="1" t="n"/>
      <c r="U4" s="1" t="n"/>
      <c r="V4" s="1" t="n"/>
      <c r="W4" s="1" t="n"/>
      <c r="X4" s="1" t="n"/>
    </row>
    <row r="5" ht="14.5" customHeight="1" s="336">
      <c r="A5" s="1" t="n"/>
      <c r="B5" s="1" t="n"/>
      <c r="V5" s="384" t="n"/>
      <c r="W5" s="384" t="n"/>
      <c r="X5" s="384" t="n"/>
    </row>
    <row r="6" ht="14.5" customHeight="1" s="336">
      <c r="A6" s="143" t="n"/>
      <c r="B6" s="143" t="n"/>
      <c r="C6" s="179" t="n"/>
      <c r="D6" s="179" t="n"/>
      <c r="E6" s="384" t="n"/>
      <c r="F6" s="384" t="n"/>
      <c r="G6" s="384" t="n"/>
      <c r="H6" s="384" t="n"/>
      <c r="I6" s="180" t="n"/>
      <c r="J6" s="384" t="n"/>
      <c r="K6" s="384" t="n"/>
      <c r="L6" s="384" t="n"/>
      <c r="M6" s="384" t="n"/>
      <c r="N6" s="384" t="n"/>
      <c r="O6" s="384" t="n"/>
      <c r="P6" s="384" t="n"/>
      <c r="Q6" s="384" t="n"/>
      <c r="R6" s="384" t="n"/>
      <c r="S6" s="384" t="n"/>
      <c r="T6" s="384" t="n"/>
      <c r="U6" s="384" t="n"/>
      <c r="V6" s="384" t="n"/>
      <c r="W6" s="384" t="n"/>
      <c r="X6" s="384" t="n"/>
      <c r="Y6" s="143" t="n"/>
      <c r="Z6" s="143" t="n"/>
      <c r="AA6" s="143" t="n"/>
      <c r="AB6" s="143" t="n"/>
      <c r="AC6" s="143" t="n"/>
      <c r="AD6" s="143" t="n"/>
      <c r="AE6" s="143" t="n"/>
      <c r="AF6" s="143" t="n"/>
    </row>
    <row r="7" ht="14.5" customHeight="1" s="336">
      <c r="A7" s="143" t="n"/>
      <c r="B7" s="143" t="n"/>
      <c r="C7" s="178" t="n"/>
      <c r="D7" s="178" t="n"/>
      <c r="E7" s="1" t="n"/>
      <c r="F7" s="1" t="n"/>
      <c r="G7" s="1" t="n"/>
      <c r="H7" s="1" t="n"/>
      <c r="I7" s="8" t="n"/>
      <c r="J7" s="3" t="inlineStr">
        <is>
          <t>FUENTES</t>
        </is>
      </c>
      <c r="K7" s="450" t="n"/>
      <c r="L7" s="3" t="n"/>
      <c r="M7" s="450" t="n"/>
      <c r="N7" s="3" t="n"/>
      <c r="O7" s="450" t="n"/>
      <c r="P7" s="3" t="n"/>
      <c r="Q7" s="450" t="n"/>
      <c r="R7" s="3" t="n"/>
      <c r="S7" s="450" t="n"/>
      <c r="T7" s="450" t="n"/>
      <c r="U7" s="451" t="n"/>
      <c r="V7" s="384" t="n"/>
      <c r="W7" s="384" t="n"/>
      <c r="X7" s="384" t="n"/>
      <c r="Y7" s="143" t="n"/>
      <c r="Z7" s="143" t="n"/>
      <c r="AA7" s="143" t="n"/>
      <c r="AB7" s="143" t="n"/>
      <c r="AC7" s="143" t="n"/>
      <c r="AD7" s="143" t="n"/>
      <c r="AE7" s="143" t="n"/>
      <c r="AF7" s="143" t="n"/>
    </row>
    <row r="8" ht="17.25" customHeight="1" s="336">
      <c r="A8" s="143" t="n"/>
      <c r="B8" s="143" t="n"/>
      <c r="C8" s="178" t="n"/>
      <c r="D8" s="178" t="n"/>
      <c r="E8" s="181" t="n"/>
      <c r="F8" s="181" t="n"/>
      <c r="G8" s="181" t="n"/>
      <c r="H8" s="181" t="n"/>
      <c r="I8" s="8" t="n"/>
      <c r="J8" s="3" t="inlineStr">
        <is>
          <t>CONTRAPARTIDA</t>
        </is>
      </c>
      <c r="K8" s="450" t="n"/>
      <c r="L8" s="3" t="n"/>
      <c r="M8" s="450" t="n"/>
      <c r="N8" s="3" t="n"/>
      <c r="O8" s="450" t="n"/>
      <c r="P8" s="3" t="n"/>
      <c r="Q8" s="450" t="n"/>
      <c r="R8" s="3" t="n"/>
      <c r="S8" s="450" t="n"/>
      <c r="T8" s="3" t="inlineStr">
        <is>
          <t>SGR</t>
        </is>
      </c>
      <c r="U8" s="3" t="inlineStr">
        <is>
          <t>TOTAL</t>
        </is>
      </c>
      <c r="V8" s="384" t="n"/>
      <c r="W8" s="384" t="n"/>
      <c r="X8" s="384" t="n"/>
      <c r="Y8" s="143" t="n"/>
      <c r="Z8" s="143" t="n"/>
      <c r="AA8" s="143" t="n"/>
      <c r="AB8" s="143" t="n"/>
      <c r="AC8" s="143" t="n"/>
      <c r="AD8" s="143" t="n"/>
      <c r="AE8" s="143" t="n"/>
      <c r="AF8" s="143" t="n"/>
    </row>
    <row r="9" ht="47.25" customHeight="1" s="336">
      <c r="A9" s="143" t="n"/>
      <c r="B9" s="595" t="inlineStr">
        <is>
          <t>5. DESCRIPCIÓN DE MATERIALES, INSUMOS Y DOCUMENTACIÓN</t>
        </is>
      </c>
      <c r="C9" s="458" t="n"/>
      <c r="D9" s="458" t="n"/>
      <c r="E9" s="458" t="n"/>
      <c r="F9" s="458" t="n"/>
      <c r="G9" s="458" t="n"/>
      <c r="H9" s="458" t="n"/>
      <c r="I9" s="502" t="n"/>
      <c r="J9" s="88" t="inlineStr">
        <is>
          <t>Entidad 1 – Universidad Santo Tomás de Colombia, sede Villavicencio — entidad proponente y ejecutora</t>
        </is>
      </c>
      <c r="K9" s="451" t="n"/>
      <c r="L9" s="88" t="inlineStr">
        <is>
          <t>Entidad 2 – Municipio de Manizales (Caldas)</t>
        </is>
      </c>
      <c r="M9" s="451" t="n"/>
      <c r="N9" s="88" t="inlineStr">
        <is>
          <t>Entidad 3 – Municipio de Calarcá (Quindío)</t>
        </is>
      </c>
      <c r="O9" s="451" t="n"/>
      <c r="P9" s="88" t="inlineStr">
        <is>
          <t>Entidad 4 – Avanciencia — oficina de transferencia de resultados de investigación (OTRI) [razón social y NIT por diligenciar]</t>
        </is>
      </c>
      <c r="Q9" s="451" t="n"/>
      <c r="R9" s="88" t="inlineStr">
        <is>
          <t>Entidad 5 – Gestión y Medio Ambiente — aliado tecnológico [razón social y NIT por diligenciar]</t>
        </is>
      </c>
      <c r="S9" s="451" t="n"/>
      <c r="T9" s="453" t="n"/>
      <c r="U9" s="452" t="n"/>
      <c r="V9" s="384" t="n"/>
      <c r="W9" s="384" t="n"/>
      <c r="X9" s="384" t="n"/>
      <c r="Y9" s="143" t="n"/>
      <c r="Z9" s="143" t="n"/>
      <c r="AA9" s="143" t="n"/>
      <c r="AB9" s="143" t="n"/>
      <c r="AC9" s="143" t="n"/>
      <c r="AD9" s="143" t="n"/>
      <c r="AE9" s="143" t="n"/>
      <c r="AF9" s="143" t="n"/>
    </row>
    <row r="10" ht="21" customHeight="1" s="336">
      <c r="A10" s="143" t="n"/>
      <c r="B10" s="88" t="inlineStr">
        <is>
          <t>Item</t>
        </is>
      </c>
      <c r="C10" s="88" t="inlineStr">
        <is>
          <t>MATERIALES, INSUMOS Y DOCUMENTACION</t>
        </is>
      </c>
      <c r="D10" s="88" t="inlineStr">
        <is>
          <t>DESCRIPCIÓN Y ESPECIFICACIONES TÉCNICAS</t>
        </is>
      </c>
      <c r="E10" s="88" t="inlineStr">
        <is>
          <t>JUSTIFICACIÓN</t>
        </is>
      </c>
      <c r="F10" s="88" t="inlineStr">
        <is>
          <t xml:space="preserve">CANTIDAD </t>
        </is>
      </c>
      <c r="G10" s="88" t="inlineStr">
        <is>
          <t>UNIDAD DE MEDIDA</t>
        </is>
      </c>
      <c r="H10" s="88" t="inlineStr">
        <is>
          <t>VALOR UNITARIO</t>
        </is>
      </c>
      <c r="I10" s="596" t="inlineStr">
        <is>
          <t>TOTAL</t>
        </is>
      </c>
      <c r="J10" s="3" t="inlineStr">
        <is>
          <t>Especie</t>
        </is>
      </c>
      <c r="K10" s="3" t="inlineStr">
        <is>
          <t>Efectivo</t>
        </is>
      </c>
      <c r="L10" s="3" t="inlineStr">
        <is>
          <t>Especie</t>
        </is>
      </c>
      <c r="M10" s="3" t="inlineStr">
        <is>
          <t>Efectivo</t>
        </is>
      </c>
      <c r="N10" s="3" t="inlineStr">
        <is>
          <t>Especie</t>
        </is>
      </c>
      <c r="O10" s="3" t="inlineStr">
        <is>
          <t>Efectivo</t>
        </is>
      </c>
      <c r="P10" s="3" t="inlineStr">
        <is>
          <t>Especie</t>
        </is>
      </c>
      <c r="Q10" s="3" t="inlineStr">
        <is>
          <t>Efectivo</t>
        </is>
      </c>
      <c r="R10" s="3" t="inlineStr">
        <is>
          <t>Especie</t>
        </is>
      </c>
      <c r="S10" s="3" t="inlineStr">
        <is>
          <t>Efectivo</t>
        </is>
      </c>
      <c r="T10" s="3" t="inlineStr">
        <is>
          <t>Efectivo</t>
        </is>
      </c>
      <c r="U10" s="452" t="n"/>
      <c r="V10" s="384" t="n"/>
      <c r="W10" s="384" t="n"/>
      <c r="X10" s="384" t="n"/>
      <c r="Y10" s="143" t="n"/>
      <c r="Z10" s="143" t="n"/>
      <c r="AA10" s="143" t="n"/>
      <c r="AB10" s="143" t="n"/>
      <c r="AC10" s="143" t="n"/>
      <c r="AD10" s="143" t="n"/>
      <c r="AE10" s="143" t="n"/>
      <c r="AF10" s="143" t="n"/>
    </row>
    <row r="11" ht="66.75" customHeight="1" s="336">
      <c r="A11" s="143" t="n"/>
      <c r="B11" s="453" t="n"/>
      <c r="C11" s="453" t="n"/>
      <c r="D11" s="453" t="n"/>
      <c r="E11" s="453" t="n"/>
      <c r="F11" s="453" t="n"/>
      <c r="G11" s="453" t="n"/>
      <c r="H11" s="453" t="n"/>
      <c r="I11" s="453" t="n"/>
      <c r="J11" s="453" t="n"/>
      <c r="K11" s="453" t="n"/>
      <c r="L11" s="453" t="n"/>
      <c r="M11" s="453" t="n"/>
      <c r="N11" s="453" t="n"/>
      <c r="O11" s="453" t="n"/>
      <c r="P11" s="453" t="n"/>
      <c r="Q11" s="453" t="n"/>
      <c r="R11" s="453" t="n"/>
      <c r="S11" s="453" t="n"/>
      <c r="T11" s="453" t="n"/>
      <c r="U11" s="453" t="n"/>
      <c r="V11" s="180" t="n"/>
      <c r="W11" s="182" t="n"/>
      <c r="X11" s="183" t="n"/>
      <c r="Y11" s="143" t="n"/>
      <c r="Z11" s="143" t="n"/>
      <c r="AA11" s="143" t="n"/>
      <c r="AB11" s="143" t="n"/>
      <c r="AC11" s="143" t="n"/>
      <c r="AD11" s="143" t="n"/>
      <c r="AE11" s="143" t="n"/>
      <c r="AF11" s="143" t="n"/>
    </row>
    <row r="12" ht="97" customHeight="1" s="336">
      <c r="A12" s="1" t="n"/>
      <c r="B12" s="5" t="n">
        <v>1</v>
      </c>
      <c r="C12" s="597" t="inlineStr">
        <is>
          <t>Filtros de membrana PTFE para gravimetría</t>
        </is>
      </c>
      <c r="D12" s="597" t="inlineStr">
        <is>
          <t>Filtros de 47 mm, PTFE, para muestreo gravimétrico</t>
        </is>
      </c>
      <c r="E12" s="597" t="inlineStr">
        <is>
          <t>Act. 1.3, 1.6 · producto 1: filtros de membrana PTFE para gravimetría; 1.200 filtros para 240 muestras con blancos y duplicados. 1200 unidad × valor unitario $12.000 = mediana de 3 referencias de mercado (hoja «Estudio de mercado», clave filtro_ptfe) = $14.400.000 (Anexo 2, Tabla 30.3, línea M01). Cotizaciones formales 1 y 2 por reunir (TdR §12.2). 1.200 filtros = 24 cajas de 50; precio nacional puesto en destino por confirmar (los catálogos no incluyen importación).</t>
        </is>
      </c>
      <c r="F12" s="184" t="n">
        <v>1200</v>
      </c>
      <c r="G12" s="184" t="inlineStr">
        <is>
          <t>unidad</t>
        </is>
      </c>
      <c r="H12" s="483">
        <f>'Estudio de mercado'!$K$110</f>
        <v>12000</v>
      </c>
      <c r="I12" s="558">
        <f>F12*H12</f>
        <v>14400000</v>
      </c>
      <c r="J12" s="561" t="n">
        <v>0</v>
      </c>
      <c r="K12" s="561" t="n">
        <v>0</v>
      </c>
      <c r="L12" s="561" t="n">
        <v>0</v>
      </c>
      <c r="M12" s="561" t="n">
        <v>0</v>
      </c>
      <c r="N12" s="561" t="n">
        <v>0</v>
      </c>
      <c r="O12" s="561" t="n">
        <v>0</v>
      </c>
      <c r="P12" s="561" t="n">
        <v>0</v>
      </c>
      <c r="Q12" s="561" t="n">
        <v>0</v>
      </c>
      <c r="R12" s="561" t="n">
        <v>0</v>
      </c>
      <c r="S12" s="561" t="n">
        <v>0</v>
      </c>
      <c r="T12" s="558">
        <f>I12-(J12+K12+L12+M12+N12+O12+P12+Q12+R12+S12)</f>
        <v>14400000</v>
      </c>
      <c r="U12" s="558">
        <f>T12+J12+K12+L12+M12+N12+O12+P12+Q12+R12+S12</f>
        <v>14400000</v>
      </c>
      <c r="V12" s="187" t="n"/>
      <c r="W12" s="187" t="n"/>
      <c r="X12" s="187" t="n"/>
    </row>
    <row r="13" ht="84" customHeight="1" s="336">
      <c r="A13" s="1" t="n"/>
      <c r="B13" s="12" t="n">
        <v>2</v>
      </c>
      <c r="C13" s="597" t="inlineStr">
        <is>
          <t>Polvo de ensayo normalizado y consumibles del banco de calibración</t>
        </is>
      </c>
      <c r="D13" s="597" t="inlineStr">
        <is>
          <t>Polvo de ensayo normalizado y consumibles para el generador de aerosol</t>
        </is>
      </c>
      <c r="E13" s="597" t="inlineStr">
        <is>
          <t>Act. 1.2, 1.3 · producto 1: polvo de ensayo normalizado y consumibles del banco de calibración; 15 lotes para caracterizar 120 unidades en el banco. 15 lote × valor unitario $2.800.000 = formulación del Anexo 2 sin referencia equivalente verificada (cotización pendiente) = $42.000.000 (Anexo 2, Tabla 30.3, línea M02). Cotizaciones formales 1 y 2 por reunir (TdR §12.2).</t>
        </is>
      </c>
      <c r="F13" s="184" t="n">
        <v>15</v>
      </c>
      <c r="G13" s="184" t="inlineStr">
        <is>
          <t>lote</t>
        </is>
      </c>
      <c r="H13" s="483">
        <f>'Estudio de mercado'!$K$123</f>
        <v>2800000</v>
      </c>
      <c r="I13" s="558">
        <f>F13*H13</f>
        <v>42000000</v>
      </c>
      <c r="J13" s="561" t="n">
        <v>0</v>
      </c>
      <c r="K13" s="561" t="n">
        <v>0</v>
      </c>
      <c r="L13" s="561" t="n">
        <v>0</v>
      </c>
      <c r="M13" s="561" t="n">
        <v>0</v>
      </c>
      <c r="N13" s="561" t="n">
        <v>0</v>
      </c>
      <c r="O13" s="561" t="n">
        <v>0</v>
      </c>
      <c r="P13" s="561" t="n">
        <v>0</v>
      </c>
      <c r="Q13" s="561" t="n">
        <v>0</v>
      </c>
      <c r="R13" s="561" t="n">
        <v>0</v>
      </c>
      <c r="S13" s="561" t="n">
        <v>0</v>
      </c>
      <c r="T13" s="558">
        <f>I13-(J13+K13+L13+M13+N13+O13+P13+Q13+R13+S13)</f>
        <v>42000000</v>
      </c>
      <c r="U13" s="558">
        <f>T13+J13+K13+L13+M13+N13+O13+P13+Q13+R13+S13</f>
        <v>42000000</v>
      </c>
      <c r="V13" s="187" t="n"/>
      <c r="W13" s="187" t="n"/>
      <c r="X13" s="598" t="n"/>
    </row>
    <row r="14" ht="71" customHeight="1" s="336">
      <c r="A14" s="1" t="n"/>
      <c r="B14" s="5" t="n">
        <v>3</v>
      </c>
      <c r="C14" s="597" t="inlineStr">
        <is>
          <t>Cerramiento NEMA 4X para nodos (sin mástil)</t>
        </is>
      </c>
      <c r="D14" s="597" t="inlineStr">
        <is>
          <t>Cerramiento NEMA 4X para cada nodo; el mástil va en la instalación (IN-01)</t>
        </is>
      </c>
      <c r="E14" s="597" t="inlineStr">
        <is>
          <t>Act. 1.2, 2.3, 2.4 · producto 6: cerramiento NEMA 4X para nodos (sin mástil); 120 unidades: 1 por nodo comprado. 120 unidad × valor unitario $624.179 = mediana de 3 referencias de mercado (hoja «Estudio de mercado», clave cerramiento_nema4x) = $74.901.480 (Anexo 2, Tabla 30.3, línea M03). Cotizaciones formales 1 y 2 por reunir (TdR §12.2).</t>
        </is>
      </c>
      <c r="F14" s="184" t="n">
        <v>120</v>
      </c>
      <c r="G14" s="184" t="inlineStr">
        <is>
          <t>unidad</t>
        </is>
      </c>
      <c r="H14" s="483">
        <f>'Estudio de mercado'!$K$111</f>
        <v>624179</v>
      </c>
      <c r="I14" s="558">
        <f>F14*H14</f>
        <v>74901480</v>
      </c>
      <c r="J14" s="561" t="n">
        <v>0</v>
      </c>
      <c r="K14" s="561" t="n">
        <v>0</v>
      </c>
      <c r="L14" s="561" t="n">
        <v>0</v>
      </c>
      <c r="M14" s="561" t="n">
        <v>0</v>
      </c>
      <c r="N14" s="561" t="n">
        <v>0</v>
      </c>
      <c r="O14" s="561" t="n">
        <v>0</v>
      </c>
      <c r="P14" s="561" t="n">
        <v>0</v>
      </c>
      <c r="Q14" s="561" t="n">
        <v>0</v>
      </c>
      <c r="R14" s="561" t="n">
        <v>0</v>
      </c>
      <c r="S14" s="561" t="n">
        <v>0</v>
      </c>
      <c r="T14" s="558">
        <f>I14-(J14+K14+L14+M14+N14+O14+P14+Q14+R14+S14)</f>
        <v>74901480</v>
      </c>
      <c r="U14" s="558">
        <f>T14+J14+K14+L14+M14+N14+O14+P14+Q14+R14+S14</f>
        <v>74901480</v>
      </c>
      <c r="V14" s="187" t="n"/>
      <c r="W14" s="187" t="n"/>
      <c r="X14" s="598" t="n"/>
      <c r="Y14" s="1" t="n"/>
      <c r="Z14" s="1" t="n"/>
      <c r="AA14" s="1" t="n"/>
      <c r="AB14" s="1" t="n"/>
      <c r="AC14" s="1" t="n"/>
      <c r="AD14" s="1" t="n"/>
      <c r="AE14" s="1" t="n"/>
      <c r="AF14" s="1" t="n"/>
    </row>
    <row r="15" ht="110" customHeight="1" s="336">
      <c r="A15" s="1" t="n"/>
      <c r="B15" s="5" t="n">
        <v>4</v>
      </c>
      <c r="C15" s="597" t="inlineStr">
        <is>
          <t>Kits de papelería para talleres de co-diseño</t>
        </is>
      </c>
      <c r="D15" s="597" t="inlineStr">
        <is>
          <t>Papelería y material de taller por laboratorio ciudadano</t>
        </is>
      </c>
      <c r="E15" s="597" t="inlineStr">
        <is>
          <t>Act. 3.1 · producto 8: kits de papelería para talleres de co-diseño; 20 kits: 1 por laboratorio de co-diseño. 20 kit × valor unitario $1.500.000 = formulación del Anexo 2 sin referencia equivalente verificada (cotización pendiente) = $30.000.000 (Anexo 2, Tabla 30.3, línea M05). Cotizaciones formales 1 y 2 por reunir (TdR §12.2). Lo ejecuta Avanciencia, que lidera la apropiación social del conocimiento; la universidad lo contrata y paga (TdR §3). Sus horas en especie (TH-22) no cubren este trabajo.</t>
        </is>
      </c>
      <c r="F15" s="184" t="n">
        <v>20</v>
      </c>
      <c r="G15" s="184" t="inlineStr">
        <is>
          <t>kit</t>
        </is>
      </c>
      <c r="H15" s="483">
        <f>'Estudio de mercado'!$K$125</f>
        <v>1500000</v>
      </c>
      <c r="I15" s="558">
        <f>F15*H15</f>
        <v>30000000</v>
      </c>
      <c r="J15" s="561" t="n">
        <v>0</v>
      </c>
      <c r="K15" s="561" t="n">
        <v>0</v>
      </c>
      <c r="L15" s="561" t="n">
        <v>0</v>
      </c>
      <c r="M15" s="561" t="n">
        <v>0</v>
      </c>
      <c r="N15" s="561" t="n">
        <v>0</v>
      </c>
      <c r="O15" s="561" t="n">
        <v>0</v>
      </c>
      <c r="P15" s="561" t="n">
        <v>0</v>
      </c>
      <c r="Q15" s="561" t="n">
        <v>0</v>
      </c>
      <c r="R15" s="561" t="n">
        <v>0</v>
      </c>
      <c r="S15" s="561" t="n">
        <v>0</v>
      </c>
      <c r="T15" s="558">
        <f>I15-(J15+K15+L15+M15+N15+O15+P15+Q15+R15+S15)</f>
        <v>30000000</v>
      </c>
      <c r="U15" s="558">
        <f>T15+J15+K15+L15+M15+N15+O15+P15+Q15+R15+S15</f>
        <v>30000000</v>
      </c>
      <c r="V15" s="187" t="n"/>
      <c r="W15" s="187" t="n"/>
      <c r="X15" s="598" t="n"/>
      <c r="Y15" s="1" t="n"/>
      <c r="Z15" s="1" t="n"/>
      <c r="AA15" s="1" t="n"/>
      <c r="AB15" s="1" t="n"/>
      <c r="AC15" s="1" t="n"/>
      <c r="AD15" s="1" t="n"/>
      <c r="AE15" s="1" t="n"/>
      <c r="AF15" s="1" t="n"/>
    </row>
    <row r="16" ht="84" customHeight="1" s="336">
      <c r="A16" s="1" t="n"/>
      <c r="B16" s="5" t="n">
        <v>5</v>
      </c>
      <c r="C16" s="597" t="inlineStr">
        <is>
          <t>Elementos de protección personal (mascarillas N95)</t>
        </is>
      </c>
      <c r="D16" s="597" t="inlineStr">
        <is>
          <t>Mascarillas N95 para el personal de campo en sitios de remoción</t>
        </is>
      </c>
      <c r="E16" s="597" t="inlineStr">
        <is>
          <t>Act. 1.3, 2.3, 2.4 · producto 1: elementos de protección personal (mascarillas N95); 3.000 unidades para técnicos e instaladores. 3000 unidad × valor unitario $1.951 = mediana de 1 referencias de mercado (hoja «Estudio de mercado», clave mascarilla_n95) = $5.853.000 (Anexo 2, Tabla 30.3, línea M06). Cotizaciones formales 1 y 2 por reunir (TdR §12.2).</t>
        </is>
      </c>
      <c r="F16" s="184" t="n">
        <v>3000</v>
      </c>
      <c r="G16" s="184" t="inlineStr">
        <is>
          <t>unidad</t>
        </is>
      </c>
      <c r="H16" s="483">
        <f>'Estudio de mercado'!$K$112</f>
        <v>1951</v>
      </c>
      <c r="I16" s="558">
        <f>F16*H16</f>
        <v>5853000</v>
      </c>
      <c r="J16" s="561" t="n">
        <v>0</v>
      </c>
      <c r="K16" s="561" t="n">
        <v>0</v>
      </c>
      <c r="L16" s="561" t="n">
        <v>0</v>
      </c>
      <c r="M16" s="561" t="n">
        <v>0</v>
      </c>
      <c r="N16" s="561" t="n">
        <v>0</v>
      </c>
      <c r="O16" s="561" t="n">
        <v>0</v>
      </c>
      <c r="P16" s="561" t="n">
        <v>0</v>
      </c>
      <c r="Q16" s="561" t="n">
        <v>0</v>
      </c>
      <c r="R16" s="561" t="n">
        <v>0</v>
      </c>
      <c r="S16" s="561" t="n">
        <v>0</v>
      </c>
      <c r="T16" s="558">
        <f>I16-(J16+K16+L16+M16+N16+O16+P16+Q16+R16+S16)</f>
        <v>5853000</v>
      </c>
      <c r="U16" s="558">
        <f>T16+J16+K16+L16+M16+N16+O16+P16+Q16+R16+S16</f>
        <v>5853000</v>
      </c>
      <c r="V16" s="187" t="n"/>
      <c r="W16" s="187" t="n"/>
      <c r="X16" s="598" t="n"/>
    </row>
    <row r="17" ht="84" customHeight="1" s="336">
      <c r="A17" s="1" t="n"/>
      <c r="B17" s="5" t="n">
        <v>6</v>
      </c>
      <c r="C17" s="597" t="inlineStr">
        <is>
          <t>Repuestos y consumibles de mantenimiento (baterías, cables, conectores)</t>
        </is>
      </c>
      <c r="D17" s="597" t="inlineStr">
        <is>
          <t>Baterías, cables y conectores para mantener la red instalada</t>
        </is>
      </c>
      <c r="E17" s="597" t="inlineStr">
        <is>
          <t>Act. 2.3, 2.4 · producto 6: repuestos y consumibles de mantenimiento (baterías, cables, conectores); 1 lote para los tramos 2 y 3. 1 lote × valor unitario $60.000.000 = formulación del Anexo 2 sin referencia equivalente verificada (cotización pendiente) = $60.000.000 (Anexo 2, Tabla 30.3, línea M07). Cotizaciones formales 1 y 2 por reunir (TdR §12.2).</t>
        </is>
      </c>
      <c r="F17" s="184" t="n">
        <v>1</v>
      </c>
      <c r="G17" s="184" t="inlineStr">
        <is>
          <t>lote</t>
        </is>
      </c>
      <c r="H17" s="483">
        <f>'Estudio de mercado'!$K$126</f>
        <v>60000000</v>
      </c>
      <c r="I17" s="558">
        <f>F17*H17</f>
        <v>60000000</v>
      </c>
      <c r="J17" s="561" t="n">
        <v>0</v>
      </c>
      <c r="K17" s="561" t="n">
        <v>0</v>
      </c>
      <c r="L17" s="561" t="n">
        <v>0</v>
      </c>
      <c r="M17" s="561" t="n">
        <v>0</v>
      </c>
      <c r="N17" s="561" t="n">
        <v>0</v>
      </c>
      <c r="O17" s="561" t="n">
        <v>0</v>
      </c>
      <c r="P17" s="561" t="n">
        <v>0</v>
      </c>
      <c r="Q17" s="561" t="n">
        <v>0</v>
      </c>
      <c r="R17" s="561" t="n">
        <v>0</v>
      </c>
      <c r="S17" s="561" t="n">
        <v>0</v>
      </c>
      <c r="T17" s="558">
        <f>I17-(J17+K17+L17+M17+N17+O17+P17+Q17+R17+S17)</f>
        <v>60000000</v>
      </c>
      <c r="U17" s="558">
        <f>T17+J17+K17+L17+M17+N17+O17+P17+Q17+R17+S17</f>
        <v>60000000</v>
      </c>
      <c r="V17" s="187" t="n"/>
      <c r="W17" s="187" t="n"/>
      <c r="X17" s="598" t="n"/>
      <c r="Y17" s="1" t="n"/>
      <c r="Z17" s="1" t="n"/>
      <c r="AA17" s="1" t="n"/>
      <c r="AB17" s="1" t="n"/>
      <c r="AC17" s="1" t="n"/>
      <c r="AD17" s="1" t="n"/>
      <c r="AE17" s="1" t="n"/>
      <c r="AF17" s="1" t="n"/>
    </row>
    <row r="18" ht="84" customHeight="1" s="336">
      <c r="A18" s="1" t="n"/>
      <c r="B18" s="5" t="n">
        <v>7</v>
      </c>
      <c r="C18" s="597" t="inlineStr">
        <is>
          <t>Consumibles y repuestos de las campañas de medición (filtros, baterías y verificaciones de campo)</t>
        </is>
      </c>
      <c r="D18" s="597" t="inlineStr">
        <is>
          <t>Filtros, baterías y verificaciones de campo para los monitores portátiles</t>
        </is>
      </c>
      <c r="E18" s="597" t="inlineStr">
        <is>
          <t>Act. 1.7 · producto 1: consumibles y repuestos de las campañas de medición (filtros, baterías y verificaciones de campo); 1 lote para las 9 campañas de demolición. 1 lote × valor unitario $28.000.000 = formulación del Anexo 2 sin referencia equivalente verificada (cotización pendiente) = $28.000.000 (Anexo 2, Tabla 30.3, línea M08). Cotizaciones formales 1 y 2 por reunir (TdR §12.2).</t>
        </is>
      </c>
      <c r="F18" s="184" t="n">
        <v>1</v>
      </c>
      <c r="G18" s="184" t="inlineStr">
        <is>
          <t>lote</t>
        </is>
      </c>
      <c r="H18" s="483">
        <f>'Estudio de mercado'!$K$152</f>
        <v>28000000</v>
      </c>
      <c r="I18" s="558">
        <f>F18*H18</f>
        <v>28000000</v>
      </c>
      <c r="J18" s="561" t="n">
        <v>0</v>
      </c>
      <c r="K18" s="561" t="n">
        <v>0</v>
      </c>
      <c r="L18" s="561" t="n">
        <v>0</v>
      </c>
      <c r="M18" s="561" t="n">
        <v>0</v>
      </c>
      <c r="N18" s="561" t="n">
        <v>0</v>
      </c>
      <c r="O18" s="561" t="n">
        <v>0</v>
      </c>
      <c r="P18" s="561" t="n">
        <v>0</v>
      </c>
      <c r="Q18" s="561" t="n">
        <v>0</v>
      </c>
      <c r="R18" s="561" t="n">
        <v>0</v>
      </c>
      <c r="S18" s="561" t="n">
        <v>0</v>
      </c>
      <c r="T18" s="558">
        <f>I18-(J18+K18+L18+M18+N18+O18+P18+Q18+R18+S18)</f>
        <v>28000000</v>
      </c>
      <c r="U18" s="558">
        <f>T18+J18+K18+L18+M18+N18+O18+P18+Q18+R18+S18</f>
        <v>28000000</v>
      </c>
      <c r="V18" s="187" t="n"/>
      <c r="W18" s="187" t="n"/>
      <c r="X18" s="598" t="n"/>
    </row>
    <row r="19" ht="14.5" customHeight="1" s="336">
      <c r="A19" s="1" t="n"/>
      <c r="B19" s="599" t="n">
        <v>8</v>
      </c>
      <c r="C19" s="600" t="n"/>
      <c r="D19" s="600" t="n"/>
      <c r="E19" s="600" t="n"/>
      <c r="F19" s="600" t="n"/>
      <c r="G19" s="600" t="n"/>
      <c r="H19" s="489" t="n"/>
      <c r="I19" s="583">
        <f>F19*H19</f>
        <v>0</v>
      </c>
      <c r="J19" s="601" t="n">
        <v>0</v>
      </c>
      <c r="K19" s="601" t="n">
        <v>0</v>
      </c>
      <c r="L19" s="601" t="n">
        <v>0</v>
      </c>
      <c r="M19" s="601" t="n">
        <v>0</v>
      </c>
      <c r="N19" s="601" t="n">
        <v>0</v>
      </c>
      <c r="O19" s="601" t="n">
        <v>0</v>
      </c>
      <c r="P19" s="601" t="n">
        <v>0</v>
      </c>
      <c r="Q19" s="601" t="n">
        <v>0</v>
      </c>
      <c r="R19" s="601" t="n">
        <v>0</v>
      </c>
      <c r="S19" s="601" t="n">
        <v>0</v>
      </c>
      <c r="T19" s="583">
        <f>I19-(J19+K19+L19+M19+N19+O19+P19+Q19+R19+S19)</f>
        <v>0</v>
      </c>
      <c r="U19" s="583">
        <f>T19+J19+K19+L19+M19+N19+O19+P19+Q19+R19+S19</f>
        <v>0</v>
      </c>
      <c r="V19" s="187" t="n"/>
      <c r="W19" s="187" t="n"/>
      <c r="X19" s="598" t="n"/>
    </row>
    <row r="20" ht="14.5" customHeight="1" s="336">
      <c r="A20" s="1" t="n"/>
      <c r="B20" s="599" t="n">
        <v>9</v>
      </c>
      <c r="C20" s="600" t="n"/>
      <c r="D20" s="600" t="n"/>
      <c r="E20" s="600" t="n"/>
      <c r="F20" s="600" t="n"/>
      <c r="G20" s="600" t="n"/>
      <c r="H20" s="489" t="n"/>
      <c r="I20" s="583">
        <f>F20*H20</f>
        <v>0</v>
      </c>
      <c r="J20" s="601" t="n">
        <v>0</v>
      </c>
      <c r="K20" s="601" t="n">
        <v>0</v>
      </c>
      <c r="L20" s="601" t="n">
        <v>0</v>
      </c>
      <c r="M20" s="601" t="n">
        <v>0</v>
      </c>
      <c r="N20" s="601" t="n">
        <v>0</v>
      </c>
      <c r="O20" s="601" t="n">
        <v>0</v>
      </c>
      <c r="P20" s="601" t="n">
        <v>0</v>
      </c>
      <c r="Q20" s="601" t="n">
        <v>0</v>
      </c>
      <c r="R20" s="601" t="n">
        <v>0</v>
      </c>
      <c r="S20" s="601" t="n">
        <v>0</v>
      </c>
      <c r="T20" s="583">
        <f>I20-(J20+K20+L20+M20+N20+O20+P20+Q20+R20+S20)</f>
        <v>0</v>
      </c>
      <c r="U20" s="583">
        <f>T20+J20+K20+L20+M20+N20+O20+P20+Q20+R20+S20</f>
        <v>0</v>
      </c>
      <c r="V20" s="187" t="n"/>
      <c r="W20" s="187" t="n"/>
      <c r="X20" s="598" t="n"/>
    </row>
    <row r="21" ht="15.75" customHeight="1" s="336">
      <c r="A21" s="1" t="n"/>
      <c r="B21" s="599" t="n">
        <v>10</v>
      </c>
      <c r="C21" s="600" t="n"/>
      <c r="D21" s="600" t="n"/>
      <c r="E21" s="600" t="n"/>
      <c r="F21" s="600" t="n"/>
      <c r="G21" s="600" t="n"/>
      <c r="H21" s="489" t="n"/>
      <c r="I21" s="583">
        <f>F21*H21</f>
        <v>0</v>
      </c>
      <c r="J21" s="601" t="n">
        <v>0</v>
      </c>
      <c r="K21" s="601" t="n">
        <v>0</v>
      </c>
      <c r="L21" s="601" t="n">
        <v>0</v>
      </c>
      <c r="M21" s="601" t="n">
        <v>0</v>
      </c>
      <c r="N21" s="601" t="n">
        <v>0</v>
      </c>
      <c r="O21" s="601" t="n">
        <v>0</v>
      </c>
      <c r="P21" s="601" t="n">
        <v>0</v>
      </c>
      <c r="Q21" s="601" t="n">
        <v>0</v>
      </c>
      <c r="R21" s="601" t="n">
        <v>0</v>
      </c>
      <c r="S21" s="601" t="n">
        <v>0</v>
      </c>
      <c r="T21" s="583">
        <f>I21-(J21+K21+L21+M21+N21+O21+P21+Q21+R21+S21)</f>
        <v>0</v>
      </c>
      <c r="U21" s="583">
        <f>T21+J21+K21+L21+M21+N21+O21+P21+Q21+R21+S21</f>
        <v>0</v>
      </c>
      <c r="V21" s="187" t="n"/>
      <c r="W21" s="187" t="n"/>
      <c r="X21" s="598" t="n"/>
      <c r="Y21" s="1" t="n"/>
      <c r="Z21" s="1" t="n"/>
      <c r="AA21" s="1" t="n"/>
      <c r="AB21" s="1" t="n"/>
      <c r="AC21" s="1" t="n"/>
      <c r="AD21" s="1" t="n"/>
      <c r="AE21" s="1" t="n"/>
      <c r="AF21" s="1" t="n"/>
    </row>
    <row r="22" ht="15.75" customHeight="1" s="336">
      <c r="A22" s="1" t="n"/>
      <c r="B22" s="5" t="n"/>
      <c r="C22" s="184" t="n"/>
      <c r="D22" s="184" t="n"/>
      <c r="E22" s="184" t="n"/>
      <c r="F22" s="184" t="n"/>
      <c r="G22" s="184" t="n"/>
      <c r="H22" s="483" t="n"/>
      <c r="I22" s="558">
        <f>F22*H22</f>
        <v>0</v>
      </c>
      <c r="J22" s="561" t="n"/>
      <c r="K22" s="561" t="n"/>
      <c r="L22" s="561" t="n"/>
      <c r="M22" s="561" t="n"/>
      <c r="N22" s="561" t="n"/>
      <c r="O22" s="561" t="n"/>
      <c r="P22" s="561" t="n"/>
      <c r="Q22" s="561" t="n"/>
      <c r="R22" s="561" t="n"/>
      <c r="S22" s="561" t="n"/>
      <c r="T22" s="558">
        <f>I22-(J22+K22+L22+M22+N22+O22+P22+Q22+R22+S22)</f>
        <v>0</v>
      </c>
      <c r="U22" s="558">
        <f>T22+J22+K22+L22+M22+N22+O22+P22+Q22+R22+S22</f>
        <v>0</v>
      </c>
      <c r="V22" s="187" t="n"/>
      <c r="W22" s="187" t="n"/>
      <c r="X22" s="598" t="n"/>
    </row>
    <row r="23" ht="15.75" customHeight="1" s="336">
      <c r="A23" s="1" t="n"/>
      <c r="B23" s="5" t="n"/>
      <c r="C23" s="184" t="n"/>
      <c r="D23" s="184" t="n"/>
      <c r="E23" s="184" t="n"/>
      <c r="F23" s="184" t="n"/>
      <c r="G23" s="184" t="n"/>
      <c r="H23" s="483" t="n"/>
      <c r="I23" s="558">
        <f>F23*H23</f>
        <v>0</v>
      </c>
      <c r="J23" s="561" t="n"/>
      <c r="K23" s="561" t="n"/>
      <c r="L23" s="561" t="n"/>
      <c r="M23" s="561" t="n"/>
      <c r="N23" s="561" t="n"/>
      <c r="O23" s="561" t="n"/>
      <c r="P23" s="561" t="n"/>
      <c r="Q23" s="561" t="n"/>
      <c r="R23" s="561" t="n"/>
      <c r="S23" s="561" t="n"/>
      <c r="T23" s="558">
        <f>I23-(J23+K23+L23+M23+N23+O23+P23+Q23+R23+S23)</f>
        <v>0</v>
      </c>
      <c r="U23" s="558">
        <f>T23+J23+K23+L23+M23+N23+O23+P23+Q23+R23+S23</f>
        <v>0</v>
      </c>
      <c r="V23" s="187" t="n"/>
      <c r="W23" s="187" t="n"/>
      <c r="X23" s="598" t="n"/>
    </row>
    <row r="24" ht="15.75" customHeight="1" s="336">
      <c r="A24" s="1" t="n"/>
      <c r="B24" s="5" t="n"/>
      <c r="C24" s="164" t="n"/>
      <c r="D24" s="164" t="n"/>
      <c r="E24" s="184" t="n"/>
      <c r="F24" s="184" t="n"/>
      <c r="G24" s="184" t="n"/>
      <c r="H24" s="483" t="n"/>
      <c r="I24" s="558">
        <f>F24*H24</f>
        <v>0</v>
      </c>
      <c r="J24" s="561" t="n"/>
      <c r="K24" s="561" t="n"/>
      <c r="L24" s="561" t="n"/>
      <c r="M24" s="561" t="n"/>
      <c r="N24" s="561" t="n"/>
      <c r="O24" s="561" t="n"/>
      <c r="P24" s="561" t="n"/>
      <c r="Q24" s="561" t="n"/>
      <c r="R24" s="561" t="n"/>
      <c r="S24" s="561" t="n"/>
      <c r="T24" s="558">
        <f>I24-(J24+K24+L24+M24+N24+O24+P24+Q24+R24+S24)</f>
        <v>0</v>
      </c>
      <c r="U24" s="558">
        <f>T24+J24+K24+L24+M24+N24+O24+P24+Q24+R24+S24</f>
        <v>0</v>
      </c>
      <c r="V24" s="187" t="n"/>
      <c r="W24" s="187" t="n"/>
      <c r="X24" s="598" t="n"/>
      <c r="Y24" s="1" t="n"/>
      <c r="Z24" s="1" t="n"/>
      <c r="AA24" s="1" t="n"/>
      <c r="AB24" s="1" t="n"/>
      <c r="AC24" s="1" t="n"/>
      <c r="AD24" s="1" t="n"/>
      <c r="AE24" s="1" t="n"/>
      <c r="AF24" s="1" t="n"/>
    </row>
    <row r="25" ht="15.75" customHeight="1" s="336">
      <c r="A25" s="1" t="n"/>
      <c r="B25" s="5" t="n"/>
      <c r="C25" s="164" t="n"/>
      <c r="D25" s="164" t="n"/>
      <c r="E25" s="184" t="n"/>
      <c r="F25" s="184" t="n"/>
      <c r="G25" s="184" t="n"/>
      <c r="H25" s="483" t="n"/>
      <c r="I25" s="558">
        <f>F25*H25</f>
        <v>0</v>
      </c>
      <c r="J25" s="561" t="n"/>
      <c r="K25" s="561" t="n"/>
      <c r="L25" s="561" t="n"/>
      <c r="M25" s="561" t="n"/>
      <c r="N25" s="561" t="n"/>
      <c r="O25" s="561" t="n"/>
      <c r="P25" s="561" t="n"/>
      <c r="Q25" s="561" t="n"/>
      <c r="R25" s="561" t="n"/>
      <c r="S25" s="561" t="n"/>
      <c r="T25" s="558">
        <f>I25-(J25+K25+L25+M25+N25+O25+P25+Q25+R25+S25)</f>
        <v>0</v>
      </c>
      <c r="U25" s="558">
        <f>T25+J25+K25+L25+M25+N25+O25+P25+Q25+R25+S25</f>
        <v>0</v>
      </c>
      <c r="V25" s="187" t="n"/>
      <c r="W25" s="187" t="n"/>
      <c r="X25" s="598" t="n"/>
      <c r="Y25" s="1" t="n"/>
      <c r="Z25" s="1" t="n"/>
      <c r="AA25" s="1" t="n"/>
      <c r="AB25" s="1" t="n"/>
      <c r="AC25" s="1" t="n"/>
      <c r="AD25" s="1" t="n"/>
      <c r="AE25" s="1" t="n"/>
      <c r="AF25" s="1" t="n"/>
    </row>
    <row r="26" ht="15.75" customHeight="1" s="336">
      <c r="A26" s="1" t="n"/>
      <c r="B26" s="5" t="n"/>
      <c r="C26" s="164" t="n"/>
      <c r="D26" s="164" t="n"/>
      <c r="E26" s="184" t="n"/>
      <c r="F26" s="184" t="n"/>
      <c r="G26" s="184" t="n"/>
      <c r="H26" s="483" t="n"/>
      <c r="I26" s="558">
        <f>F26*H26</f>
        <v>0</v>
      </c>
      <c r="J26" s="561" t="n"/>
      <c r="K26" s="561" t="n"/>
      <c r="L26" s="561" t="n"/>
      <c r="M26" s="561" t="n"/>
      <c r="N26" s="561" t="n"/>
      <c r="O26" s="561" t="n"/>
      <c r="P26" s="561" t="n"/>
      <c r="Q26" s="561" t="n"/>
      <c r="R26" s="561" t="n"/>
      <c r="S26" s="561" t="n"/>
      <c r="T26" s="558">
        <f>I26-(J26+K26+L26+M26+N26+O26+P26+Q26+R26+S26)</f>
        <v>0</v>
      </c>
      <c r="U26" s="558">
        <f>T26+J26+K26+L26+M26+N26+O26+P26+Q26+R26+S26</f>
        <v>0</v>
      </c>
      <c r="V26" s="187" t="n"/>
      <c r="W26" s="187" t="n"/>
      <c r="X26" s="598" t="n"/>
      <c r="Y26" s="1" t="n"/>
      <c r="Z26" s="1" t="n"/>
      <c r="AA26" s="1" t="n"/>
      <c r="AB26" s="1" t="n"/>
      <c r="AC26" s="1" t="n"/>
      <c r="AD26" s="1" t="n"/>
      <c r="AE26" s="1" t="n"/>
      <c r="AF26" s="1" t="n"/>
    </row>
    <row r="27" ht="15.75" customHeight="1" s="336">
      <c r="A27" s="1" t="n"/>
      <c r="B27" s="5" t="n"/>
      <c r="C27" s="164" t="n"/>
      <c r="D27" s="164" t="n"/>
      <c r="E27" s="184" t="n"/>
      <c r="F27" s="184" t="n"/>
      <c r="G27" s="184" t="n"/>
      <c r="H27" s="483" t="n"/>
      <c r="I27" s="558">
        <f>F27*H27</f>
        <v>0</v>
      </c>
      <c r="J27" s="561" t="n"/>
      <c r="K27" s="561" t="n"/>
      <c r="L27" s="561" t="n"/>
      <c r="M27" s="561" t="n"/>
      <c r="N27" s="561" t="n"/>
      <c r="O27" s="561" t="n"/>
      <c r="P27" s="561" t="n"/>
      <c r="Q27" s="561" t="n"/>
      <c r="R27" s="561" t="n"/>
      <c r="S27" s="561" t="n"/>
      <c r="T27" s="558">
        <f>I27-(J27+K27+L27+M27+N27+O27+P27+Q27+R27+S27)</f>
        <v>0</v>
      </c>
      <c r="U27" s="558">
        <f>T27+J27+K27+L27+M27+N27+O27+P27+Q27+R27+S27</f>
        <v>0</v>
      </c>
      <c r="V27" s="187" t="n"/>
      <c r="W27" s="187" t="n"/>
      <c r="X27" s="598" t="n"/>
      <c r="Y27" s="1" t="n"/>
      <c r="Z27" s="1" t="n"/>
      <c r="AA27" s="1" t="n"/>
      <c r="AB27" s="1" t="n"/>
      <c r="AC27" s="1" t="n"/>
      <c r="AD27" s="1" t="n"/>
      <c r="AE27" s="1" t="n"/>
      <c r="AF27" s="1" t="n"/>
    </row>
    <row r="28" ht="15.75" customHeight="1" s="336">
      <c r="A28" s="1" t="n"/>
      <c r="B28" s="5" t="n"/>
      <c r="C28" s="164" t="n"/>
      <c r="D28" s="164" t="n"/>
      <c r="E28" s="184" t="n"/>
      <c r="F28" s="184" t="n"/>
      <c r="G28" s="184" t="n"/>
      <c r="H28" s="483" t="n"/>
      <c r="I28" s="558">
        <f>F28*H28</f>
        <v>0</v>
      </c>
      <c r="J28" s="561" t="n"/>
      <c r="K28" s="561" t="n"/>
      <c r="L28" s="561" t="n"/>
      <c r="M28" s="561" t="n"/>
      <c r="N28" s="561" t="n"/>
      <c r="O28" s="561" t="n"/>
      <c r="P28" s="561" t="n"/>
      <c r="Q28" s="561" t="n"/>
      <c r="R28" s="561" t="n"/>
      <c r="S28" s="561" t="n"/>
      <c r="T28" s="558">
        <f>I28-(J28+K28+L28+M28+N28+O28+P28+Q28+R28+S28)</f>
        <v>0</v>
      </c>
      <c r="U28" s="558">
        <f>T28+J28+K28+L28+M28+N28+O28+P28+Q28+R28+S28</f>
        <v>0</v>
      </c>
      <c r="V28" s="187" t="n"/>
      <c r="W28" s="187" t="n"/>
      <c r="X28" s="598" t="n"/>
      <c r="Y28" s="1" t="n"/>
      <c r="Z28" s="1" t="n"/>
      <c r="AA28" s="1" t="n"/>
      <c r="AB28" s="1" t="n"/>
      <c r="AC28" s="1" t="n"/>
      <c r="AD28" s="1" t="n"/>
      <c r="AE28" s="1" t="n"/>
      <c r="AF28" s="1" t="n"/>
    </row>
    <row r="29" ht="15.75" customHeight="1" s="336">
      <c r="A29" s="1" t="n"/>
      <c r="B29" s="5" t="n"/>
      <c r="C29" s="164" t="n"/>
      <c r="D29" s="164" t="n"/>
      <c r="E29" s="184" t="n"/>
      <c r="F29" s="184" t="n"/>
      <c r="G29" s="184" t="n"/>
      <c r="H29" s="483" t="n"/>
      <c r="I29" s="558">
        <f>F29*H29</f>
        <v>0</v>
      </c>
      <c r="J29" s="561" t="n"/>
      <c r="K29" s="561" t="n"/>
      <c r="L29" s="561" t="n"/>
      <c r="M29" s="561" t="n"/>
      <c r="N29" s="561" t="n"/>
      <c r="O29" s="561" t="n"/>
      <c r="P29" s="561" t="n"/>
      <c r="Q29" s="561" t="n"/>
      <c r="R29" s="561" t="n"/>
      <c r="S29" s="561" t="n"/>
      <c r="T29" s="558">
        <f>I29-(J29+K29+L29+M29+N29+O29+P29+Q29+R29+S29)</f>
        <v>0</v>
      </c>
      <c r="U29" s="558">
        <f>T29+J29+K29+L29+M29+N29+O29+P29+Q29+R29+S29</f>
        <v>0</v>
      </c>
      <c r="V29" s="187" t="n"/>
      <c r="W29" s="187" t="n"/>
      <c r="X29" s="598" t="n"/>
      <c r="Y29" s="1" t="n"/>
      <c r="Z29" s="1" t="n"/>
      <c r="AA29" s="1" t="n"/>
      <c r="AB29" s="1" t="n"/>
      <c r="AC29" s="1" t="n"/>
      <c r="AD29" s="1" t="n"/>
      <c r="AE29" s="1" t="n"/>
      <c r="AF29" s="1" t="n"/>
    </row>
    <row r="30" ht="15.75" customHeight="1" s="336">
      <c r="A30" s="1" t="n"/>
      <c r="B30" s="5" t="n"/>
      <c r="C30" s="164" t="n"/>
      <c r="D30" s="164" t="n"/>
      <c r="E30" s="184" t="n"/>
      <c r="F30" s="184" t="n"/>
      <c r="G30" s="184" t="n"/>
      <c r="H30" s="483" t="n"/>
      <c r="I30" s="558">
        <f>F30*H30</f>
        <v>0</v>
      </c>
      <c r="J30" s="561" t="n"/>
      <c r="K30" s="561" t="n"/>
      <c r="L30" s="561" t="n"/>
      <c r="M30" s="561" t="n"/>
      <c r="N30" s="561" t="n"/>
      <c r="O30" s="561" t="n"/>
      <c r="P30" s="561" t="n"/>
      <c r="Q30" s="561" t="n"/>
      <c r="R30" s="561" t="n"/>
      <c r="S30" s="561" t="n"/>
      <c r="T30" s="558">
        <f>I30-(J30+K30+L30+M30+N30+O30+P30+Q30+R30+S30)</f>
        <v>0</v>
      </c>
      <c r="U30" s="558">
        <f>T30+J30+K30+L30+M30+N30+O30+P30+Q30+R30+S30</f>
        <v>0</v>
      </c>
      <c r="V30" s="187" t="n"/>
      <c r="W30" s="187" t="n"/>
      <c r="X30" s="598" t="n"/>
      <c r="Y30" s="1" t="n"/>
      <c r="Z30" s="1" t="n"/>
      <c r="AA30" s="1" t="n"/>
      <c r="AB30" s="1" t="n"/>
      <c r="AC30" s="1" t="n"/>
      <c r="AD30" s="1" t="n"/>
      <c r="AE30" s="1" t="n"/>
      <c r="AF30" s="1" t="n"/>
    </row>
    <row r="31" ht="15.75" customHeight="1" s="336">
      <c r="A31" s="1" t="n"/>
      <c r="B31" s="5" t="n"/>
      <c r="C31" s="164" t="n"/>
      <c r="D31" s="164" t="n"/>
      <c r="E31" s="184" t="n"/>
      <c r="F31" s="184" t="n"/>
      <c r="G31" s="184" t="n"/>
      <c r="H31" s="483" t="n"/>
      <c r="I31" s="558">
        <f>F31*H31</f>
        <v>0</v>
      </c>
      <c r="J31" s="561" t="n"/>
      <c r="K31" s="561" t="n"/>
      <c r="L31" s="561" t="n"/>
      <c r="M31" s="561" t="n"/>
      <c r="N31" s="561" t="n"/>
      <c r="O31" s="561" t="n"/>
      <c r="P31" s="561" t="n"/>
      <c r="Q31" s="561" t="n"/>
      <c r="R31" s="561" t="n"/>
      <c r="S31" s="561" t="n"/>
      <c r="T31" s="558">
        <f>I31-(J31+K31+L31+M31+N31+O31+P31+Q31+R31+S31)</f>
        <v>0</v>
      </c>
      <c r="U31" s="558">
        <f>T31+J31+K31+L31+M31+N31+O31+P31+Q31+R31+S31</f>
        <v>0</v>
      </c>
      <c r="V31" s="187" t="n"/>
      <c r="W31" s="187" t="n"/>
      <c r="X31" s="598" t="n"/>
      <c r="Y31" s="1" t="n"/>
      <c r="Z31" s="1" t="n"/>
      <c r="AA31" s="1" t="n"/>
      <c r="AB31" s="1" t="n"/>
      <c r="AC31" s="1" t="n"/>
      <c r="AD31" s="1" t="n"/>
      <c r="AE31" s="1" t="n"/>
      <c r="AF31" s="1" t="n"/>
    </row>
    <row r="32" ht="15.75" customHeight="1" s="336">
      <c r="A32" s="1" t="n"/>
      <c r="B32" s="5" t="n"/>
      <c r="C32" s="164" t="n"/>
      <c r="D32" s="164" t="n"/>
      <c r="E32" s="184" t="n"/>
      <c r="F32" s="184" t="n"/>
      <c r="G32" s="184" t="n"/>
      <c r="H32" s="483" t="n"/>
      <c r="I32" s="558">
        <f>F32*H32</f>
        <v>0</v>
      </c>
      <c r="J32" s="561" t="n"/>
      <c r="K32" s="561" t="n"/>
      <c r="L32" s="561" t="n"/>
      <c r="M32" s="561" t="n"/>
      <c r="N32" s="561" t="n"/>
      <c r="O32" s="561" t="n"/>
      <c r="P32" s="561" t="n"/>
      <c r="Q32" s="561" t="n"/>
      <c r="R32" s="561" t="n"/>
      <c r="S32" s="561" t="n"/>
      <c r="T32" s="558">
        <f>I32-(J32+K32+L32+M32+N32+O32+P32+Q32+R32+S32)</f>
        <v>0</v>
      </c>
      <c r="U32" s="558">
        <f>T32+J32+K32+L32+M32+N32+O32+P32+Q32+R32+S32</f>
        <v>0</v>
      </c>
      <c r="V32" s="187" t="n"/>
      <c r="W32" s="187" t="n"/>
      <c r="X32" s="598" t="n"/>
      <c r="Y32" s="1" t="n"/>
      <c r="Z32" s="1" t="n"/>
      <c r="AA32" s="1" t="n"/>
      <c r="AB32" s="1" t="n"/>
      <c r="AC32" s="1" t="n"/>
      <c r="AD32" s="1" t="n"/>
      <c r="AE32" s="1" t="n"/>
      <c r="AF32" s="1" t="n"/>
    </row>
    <row r="33" ht="15.75" customHeight="1" s="336">
      <c r="A33" s="1" t="n"/>
      <c r="B33" s="602" t="inlineStr">
        <is>
          <t>Total</t>
        </is>
      </c>
      <c r="C33" s="450" t="n"/>
      <c r="D33" s="450" t="n"/>
      <c r="E33" s="450" t="n"/>
      <c r="F33" s="189" t="n"/>
      <c r="G33" s="189" t="n"/>
      <c r="H33" s="189" t="n"/>
      <c r="I33" s="558">
        <f>SUM(I12:I32)</f>
        <v>255154480</v>
      </c>
      <c r="J33" s="558">
        <f>SUM(J12:J32)</f>
        <v>0</v>
      </c>
      <c r="K33" s="558">
        <f>SUM(K12:K32)</f>
        <v>0</v>
      </c>
      <c r="L33" s="558">
        <f>SUM(L12:L32)</f>
        <v>0</v>
      </c>
      <c r="M33" s="558">
        <f>SUM(M12:M32)</f>
        <v>0</v>
      </c>
      <c r="N33" s="558">
        <f>SUM(N12:N32)</f>
        <v>0</v>
      </c>
      <c r="O33" s="558">
        <f>SUM(O12:O32)</f>
        <v>0</v>
      </c>
      <c r="P33" s="558">
        <f>SUM(P12:P32)</f>
        <v>0</v>
      </c>
      <c r="Q33" s="558">
        <f>SUM(Q12:Q32)</f>
        <v>0</v>
      </c>
      <c r="R33" s="558">
        <f>SUM(R12:R32)</f>
        <v>0</v>
      </c>
      <c r="S33" s="558">
        <f>SUM(S12:S32)</f>
        <v>0</v>
      </c>
      <c r="T33" s="558">
        <f>SUM(T12:T32)</f>
        <v>255154480</v>
      </c>
      <c r="U33" s="558">
        <f>SUM(U12:U32)</f>
        <v>255154480</v>
      </c>
      <c r="V33" s="187" t="n"/>
      <c r="W33" s="1" t="n"/>
      <c r="X33" s="1" t="n"/>
    </row>
    <row r="34" ht="15.75" customHeight="1" s="336">
      <c r="A34" s="1" t="n"/>
      <c r="B34" s="1" t="n"/>
      <c r="C34" s="383" t="n"/>
      <c r="D34" s="383" t="n"/>
      <c r="E34" s="181" t="n"/>
      <c r="F34" s="181" t="n"/>
      <c r="G34" s="181" t="n"/>
      <c r="H34" s="181" t="n"/>
      <c r="I34" s="8" t="n"/>
      <c r="J34" s="22" t="n"/>
      <c r="K34" s="22" t="n"/>
      <c r="L34" s="22" t="n"/>
      <c r="M34" s="22" t="n"/>
      <c r="N34" s="22" t="n"/>
      <c r="O34" s="22" t="n"/>
      <c r="P34" s="22" t="n"/>
      <c r="Q34" s="22" t="n"/>
      <c r="R34" s="22" t="n"/>
      <c r="S34" s="22" t="n"/>
      <c r="T34" s="190" t="n"/>
      <c r="U34" s="190" t="n"/>
      <c r="V34" s="1" t="n"/>
      <c r="W34" s="1" t="n"/>
      <c r="X34" s="1" t="n"/>
    </row>
    <row r="35" ht="15.75" customHeight="1" s="336">
      <c r="A35" s="1" t="n"/>
      <c r="B35" s="1" t="n"/>
      <c r="C35" s="178" t="n"/>
      <c r="D35" s="178" t="n"/>
      <c r="E35" s="1" t="n"/>
      <c r="F35" s="1" t="n"/>
      <c r="G35" s="1" t="n"/>
      <c r="H35" s="1" t="n"/>
      <c r="I35" s="1" t="n"/>
      <c r="J35" s="1" t="n"/>
      <c r="K35" s="1" t="n"/>
      <c r="L35" s="1" t="n"/>
      <c r="M35" s="1" t="n"/>
      <c r="N35" s="1" t="n"/>
      <c r="O35" s="1" t="n"/>
      <c r="P35" s="1" t="n"/>
      <c r="Q35" s="1" t="n"/>
      <c r="R35" s="1" t="n"/>
      <c r="S35" s="1" t="n"/>
      <c r="T35" s="1" t="n"/>
      <c r="U35" s="1" t="n"/>
      <c r="V35" s="1" t="n"/>
      <c r="W35" s="1" t="n"/>
      <c r="X35" s="1" t="n"/>
    </row>
    <row r="36" ht="15.75" customHeight="1" s="336">
      <c r="A36" s="1" t="n"/>
      <c r="B36" s="511" t="inlineStr">
        <is>
          <t>ESTUDIO DE MERCADO · MATERIALES, INSUMOS Y DOCUMENTACIÓN (TdR §12.2, nota 4: análisis de costos con dos cotizaciones por ítem)</t>
        </is>
      </c>
      <c r="C36" s="178" t="n"/>
      <c r="D36" s="178" t="n"/>
      <c r="E36" s="1" t="n"/>
      <c r="F36" s="1" t="n"/>
      <c r="G36" s="1" t="n"/>
      <c r="H36" s="1" t="n"/>
      <c r="I36" s="8" t="n"/>
      <c r="J36" s="8" t="n"/>
      <c r="K36" s="8" t="n"/>
      <c r="L36" s="8" t="n"/>
      <c r="M36" s="8" t="n"/>
      <c r="N36" s="8" t="n"/>
      <c r="O36" s="8" t="n"/>
      <c r="P36" s="8" t="n"/>
      <c r="Q36" s="8" t="n"/>
      <c r="R36" s="8" t="n"/>
      <c r="S36" s="8" t="n"/>
      <c r="T36" s="8" t="n"/>
      <c r="U36" s="8" t="n"/>
      <c r="V36" s="1" t="n"/>
      <c r="W36" s="1" t="n"/>
      <c r="X36" s="1" t="n"/>
    </row>
    <row r="37" ht="30" customHeight="1" s="336">
      <c r="A37" s="1" t="n"/>
      <c r="B37" s="551" t="inlineStr">
        <is>
          <t>Ítem del rubro presupuestal</t>
        </is>
      </c>
      <c r="C37" s="551" t="inlineStr">
        <is>
          <t>Descripción del ítem</t>
        </is>
      </c>
      <c r="D37" s="551" t="inlineStr">
        <is>
          <t>Cotización 1</t>
        </is>
      </c>
      <c r="E37" s="551" t="inlineStr">
        <is>
          <t>Valor unitario</t>
        </is>
      </c>
      <c r="F37" s="551" t="inlineStr">
        <is>
          <t>Cotización 2</t>
        </is>
      </c>
      <c r="G37" s="551" t="inlineStr">
        <is>
          <t>Valor unitario 2</t>
        </is>
      </c>
      <c r="H37" s="551" t="inlineStr">
        <is>
          <t>Valor cotización seleccionada</t>
        </is>
      </c>
      <c r="I37" s="551" t="inlineStr">
        <is>
          <t>Justificación</t>
        </is>
      </c>
      <c r="J37" s="1" t="n"/>
      <c r="K37" s="1" t="n"/>
      <c r="L37" s="1" t="n"/>
      <c r="M37" s="1" t="n"/>
      <c r="N37" s="1" t="n"/>
      <c r="O37" s="1" t="n"/>
      <c r="P37" s="1" t="n"/>
      <c r="Q37" s="1" t="n"/>
      <c r="R37" s="1" t="n"/>
      <c r="S37" s="1" t="n"/>
      <c r="T37" s="1" t="n"/>
      <c r="U37" s="1" t="n"/>
      <c r="V37" s="1" t="n"/>
      <c r="W37" s="1" t="n"/>
      <c r="X37" s="1" t="n"/>
    </row>
    <row r="38" ht="64" customHeight="1" s="336">
      <c r="A38" s="1" t="n"/>
      <c r="B38" s="514" t="inlineStr">
        <is>
          <t>Filtros de membrana PTFE para gravimetría</t>
        </is>
      </c>
      <c r="C38" s="514" t="inlineStr">
        <is>
          <t>Filtros de 47 mm, PTFE, para muestreo gravimétrico [MA-01]</t>
        </is>
      </c>
      <c r="D38" s="514" t="inlineStr">
        <is>
          <t>Catálogo de distribuidor: Scientific Filters — Whatman PTFE PM2,5 (46,2 mm, 2 µm), paquete de 50, precio de oferta USD 591,66</t>
        </is>
      </c>
      <c r="E38" s="567">
        <f>'Estudio de mercado'!$L$17</f>
        <v>56326</v>
      </c>
      <c r="F38" s="514" t="inlineStr">
        <is>
          <t>Catálogo de distribuidor: Scientific Filters — Whatman PTFE PM2,5, paquete de 50, precio de lista USD 669,00</t>
        </is>
      </c>
      <c r="G38" s="567">
        <f>'Estudio de mercado'!$L$18</f>
        <v>63689</v>
      </c>
      <c r="H38" s="567">
        <f>'05. Materiales, Insumos y Doc.'!$H$12</f>
        <v>12000</v>
      </c>
      <c r="I38" s="514" t="inlineStr">
        <is>
          <t>Se toma la mediana de las referencias de mercado. Soporte: hoja «Estudio de mercado», clave filtro_ptfe.</t>
        </is>
      </c>
      <c r="J38" s="1" t="n"/>
      <c r="K38" s="1" t="n"/>
      <c r="L38" s="1" t="n"/>
      <c r="M38" s="1" t="n"/>
      <c r="N38" s="1" t="n"/>
      <c r="O38" s="1" t="n"/>
      <c r="P38" s="1" t="n"/>
      <c r="Q38" s="1" t="n"/>
      <c r="R38" s="1" t="n"/>
      <c r="S38" s="1" t="n"/>
      <c r="T38" s="1" t="n"/>
      <c r="U38" s="1" t="n"/>
      <c r="V38" s="1" t="n"/>
      <c r="W38" s="1" t="n"/>
      <c r="X38" s="1" t="n"/>
    </row>
    <row r="39" ht="96" customHeight="1" s="336">
      <c r="A39" s="1" t="n"/>
      <c r="B39" s="514" t="inlineStr">
        <is>
          <t>Polvo de ensayo normalizado y consumibles del banco de calibración</t>
        </is>
      </c>
      <c r="C39" s="514" t="inlineStr">
        <is>
          <t>Polvo de ensayo normalizado y consumibles para el generador de aerosol [MA-02]</t>
        </is>
      </c>
      <c r="D39" s="514" t="inlineStr">
        <is>
          <t>Formulación: Formulación Anexo 2, línea M02</t>
        </is>
      </c>
      <c r="E39" s="567">
        <f>'Estudio de mercado'!$L$47</f>
        <v>2800000</v>
      </c>
      <c r="F39" s="554" t="inlineStr">
        <is>
          <t>[○ Cotización 2 pendiente]: Pendiente de cotización comparable; el dimensionamiento no acredita una segunda oferta.</t>
        </is>
      </c>
      <c r="G39" s="567" t="n"/>
      <c r="H39" s="567">
        <f>'05. Materiales, Insumos y Doc.'!$H$13</f>
        <v>2800000</v>
      </c>
      <c r="I39" s="514" t="inlineStr">
        <is>
          <t>Valor de dimensionamiento del proyecto sin oferta de proveedor; las cotizaciones 1 y 2 se reúnen antes de radicar (TdR §12.2, nota 4). Soporte del cálculo en la hoja «Estudio de mercado», clave p_M02. Sin soporte económico específico en el expediente. Falta: No diligenciar proveedor ni precio de cotización 2 con el valor presupuestado.</t>
        </is>
      </c>
      <c r="J39" s="1" t="n"/>
      <c r="K39" s="1" t="n"/>
      <c r="L39" s="1" t="n"/>
      <c r="M39" s="1" t="n"/>
      <c r="N39" s="1" t="n"/>
      <c r="O39" s="1" t="n"/>
      <c r="P39" s="1" t="n"/>
      <c r="Q39" s="1" t="n"/>
      <c r="R39" s="1" t="n"/>
      <c r="S39" s="1" t="n"/>
      <c r="T39" s="1" t="n"/>
      <c r="U39" s="1" t="n"/>
      <c r="V39" s="1" t="n"/>
      <c r="W39" s="1" t="n"/>
      <c r="X39" s="1" t="n"/>
    </row>
    <row r="40" ht="64" customHeight="1" s="336">
      <c r="A40" s="1" t="n"/>
      <c r="B40" s="514" t="inlineStr">
        <is>
          <t>Cerramiento NEMA 4X para nodos (sin mástil)</t>
        </is>
      </c>
      <c r="C40" s="514" t="inlineStr">
        <is>
          <t>Cerramiento NEMA 4X para cada nodo; el mástil va en la instalación (IN-01) [MA-03]</t>
        </is>
      </c>
      <c r="D40" s="514" t="inlineStr">
        <is>
          <t>Catálogo de distribuidor: Solutions Direct — Integra H121206H, policarbonato 12×12×6 in, cubierta abisagrada (USD 123,99)</t>
        </is>
      </c>
      <c r="E40" s="567">
        <f>'Estudio de mercado'!$L$21</f>
        <v>590192</v>
      </c>
      <c r="F40" s="514" t="inlineStr">
        <is>
          <t>Catálogo de distribuidor: Solutions Direct — Integra H121206HF, policarbonato 12×12×6 in, cubierta abisagrada (USD 131,13)</t>
        </is>
      </c>
      <c r="G40" s="567">
        <f>'Estudio de mercado'!$L$22</f>
        <v>624179</v>
      </c>
      <c r="H40" s="567">
        <f>'05. Materiales, Insumos y Doc.'!$H$14</f>
        <v>624179</v>
      </c>
      <c r="I40" s="514" t="inlineStr">
        <is>
          <t>Se toma la mediana de las referencias de mercado. Soporte: hoja «Estudio de mercado», clave cerramiento_nema4x.</t>
        </is>
      </c>
      <c r="J40" s="1" t="n"/>
      <c r="K40" s="1" t="n"/>
      <c r="L40" s="1" t="n"/>
      <c r="M40" s="1" t="n"/>
      <c r="N40" s="1" t="n"/>
      <c r="O40" s="1" t="n"/>
      <c r="P40" s="1" t="n"/>
      <c r="Q40" s="1" t="n"/>
      <c r="R40" s="1" t="n"/>
      <c r="S40" s="1" t="n"/>
      <c r="T40" s="1" t="n"/>
      <c r="U40" s="1" t="n"/>
      <c r="V40" s="1" t="n"/>
      <c r="W40" s="1" t="n"/>
      <c r="X40" s="1" t="n"/>
    </row>
    <row r="41" ht="96" customHeight="1" s="336">
      <c r="A41" s="1" t="n"/>
      <c r="B41" s="514" t="inlineStr">
        <is>
          <t>Kits de papelería para talleres de co-diseño</t>
        </is>
      </c>
      <c r="C41" s="514" t="inlineStr">
        <is>
          <t>Papelería y material de taller por laboratorio ciudadano [MA-04]</t>
        </is>
      </c>
      <c r="D41" s="514" t="inlineStr">
        <is>
          <t>Formulación: Formulación Anexo 2, línea M05</t>
        </is>
      </c>
      <c r="E41" s="567">
        <f>'Estudio de mercado'!$L$49</f>
        <v>1500000</v>
      </c>
      <c r="F41" s="554" t="inlineStr">
        <is>
          <t>[○ Cotización 2 pendiente]: Pendiente de cotización comparable; el dimensionamiento no acredita una segunda oferta.</t>
        </is>
      </c>
      <c r="G41" s="567" t="n"/>
      <c r="H41" s="567">
        <f>'05. Materiales, Insumos y Doc.'!$H$15</f>
        <v>1500000</v>
      </c>
      <c r="I41" s="514" t="inlineStr">
        <is>
          <t>Valor de dimensionamiento del proyecto sin oferta de proveedor; las cotizaciones 1 y 2 se reúnen antes de radicar (TdR §12.2, nota 4). Soporte del cálculo en la hoja «Estudio de mercado», clave p_M05. Sin soporte económico específico en el expediente. Falta: No diligenciar proveedor ni precio de cotización 2 con el valor presupuestado.</t>
        </is>
      </c>
      <c r="J41" s="1" t="n"/>
      <c r="K41" s="1" t="n"/>
      <c r="L41" s="1" t="n"/>
      <c r="M41" s="1" t="n"/>
      <c r="N41" s="1" t="n"/>
      <c r="O41" s="1" t="n"/>
      <c r="P41" s="1" t="n"/>
      <c r="Q41" s="1" t="n"/>
      <c r="R41" s="1" t="n"/>
      <c r="S41" s="1" t="n"/>
      <c r="T41" s="1" t="n"/>
      <c r="U41" s="1" t="n"/>
      <c r="V41" s="1" t="n"/>
      <c r="W41" s="1" t="n"/>
      <c r="X41" s="1" t="n"/>
    </row>
    <row r="42" ht="64" customHeight="1" s="336">
      <c r="A42" s="1" t="n"/>
      <c r="B42" s="514" t="inlineStr">
        <is>
          <t>Elementos de protección personal (mascarillas N95)</t>
        </is>
      </c>
      <c r="C42" s="514" t="inlineStr">
        <is>
          <t>Mascarillas N95 para el personal de campo en sitios de remoción [MA-05]</t>
        </is>
      </c>
      <c r="D42" s="514" t="inlineStr">
        <is>
          <t>Tienda Virtual del Estado: Colombia Compra Eficiente — orden de compra 158537 (caja de 20, $39.026,02)</t>
        </is>
      </c>
      <c r="E42" s="567">
        <f>'Estudio de mercado'!$L$25</f>
        <v>1951</v>
      </c>
      <c r="F42" s="514" t="inlineStr">
        <is>
          <t>Formulación Anexo 2: Formulación Anexo 2, línea M06</t>
        </is>
      </c>
      <c r="G42" s="567">
        <f>'Estudio de mercado'!$L$26</f>
        <v>4000</v>
      </c>
      <c r="H42" s="567">
        <f>'05. Materiales, Insumos y Doc.'!$H$16</f>
        <v>1951</v>
      </c>
      <c r="I42" s="514" t="inlineStr">
        <is>
          <t>Una referencia de mercado (Tienda Virtual del Estado: Colombia Compra Eficiente — orden de compra 158537 (caja de 20, $39.026,02)); falta la segunda cotización (TdR §12.2). Clave mascarilla_n95.</t>
        </is>
      </c>
      <c r="J42" s="1" t="n"/>
      <c r="K42" s="1" t="n"/>
      <c r="L42" s="1" t="n"/>
      <c r="M42" s="1" t="n"/>
      <c r="N42" s="1" t="n"/>
      <c r="O42" s="1" t="n"/>
      <c r="P42" s="1" t="n"/>
      <c r="Q42" s="1" t="n"/>
      <c r="R42" s="1" t="n"/>
      <c r="S42" s="1" t="n"/>
      <c r="T42" s="1" t="n"/>
      <c r="U42" s="1" t="n"/>
      <c r="V42" s="1" t="n"/>
      <c r="W42" s="1" t="n"/>
      <c r="X42" s="1" t="n"/>
    </row>
    <row r="43" ht="96" customHeight="1" s="336">
      <c r="A43" s="1" t="n"/>
      <c r="B43" s="514" t="inlineStr">
        <is>
          <t>Repuestos y consumibles de mantenimiento (baterías, cables, conectores)</t>
        </is>
      </c>
      <c r="C43" s="514" t="inlineStr">
        <is>
          <t>Baterías, cables y conectores para mantener la red instalada [MA-06]</t>
        </is>
      </c>
      <c r="D43" s="514" t="inlineStr">
        <is>
          <t>Formulación: Formulación Anexo 2, línea M07</t>
        </is>
      </c>
      <c r="E43" s="567">
        <f>'Estudio de mercado'!$L$50</f>
        <v>60000000</v>
      </c>
      <c r="F43" s="554" t="inlineStr">
        <is>
          <t>[○ Cotización 2 pendiente]: Pendiente de cotización comparable; el dimensionamiento no acredita una segunda oferta.</t>
        </is>
      </c>
      <c r="G43" s="567" t="n"/>
      <c r="H43" s="567">
        <f>'05. Materiales, Insumos y Doc.'!$H$17</f>
        <v>60000000</v>
      </c>
      <c r="I43" s="514" t="inlineStr">
        <is>
          <t>Valor de dimensionamiento del proyecto sin oferta de proveedor; las cotizaciones 1 y 2 se reúnen antes de radicar (TdR §12.2, nota 4). Soporte del cálculo en la hoja «Estudio de mercado», clave p_M07. Sin soporte económico específico en el expediente. Falta: No diligenciar proveedor ni precio de cotización 2 con el valor presupuestado.</t>
        </is>
      </c>
      <c r="J43" s="1" t="n"/>
      <c r="K43" s="1" t="n"/>
      <c r="L43" s="1" t="n"/>
      <c r="M43" s="1" t="n"/>
      <c r="N43" s="1" t="n"/>
      <c r="O43" s="1" t="n"/>
      <c r="P43" s="1" t="n"/>
      <c r="Q43" s="1" t="n"/>
      <c r="R43" s="1" t="n"/>
      <c r="S43" s="1" t="n"/>
      <c r="T43" s="1" t="n"/>
      <c r="U43" s="1" t="n"/>
      <c r="V43" s="1" t="n"/>
      <c r="W43" s="1" t="n"/>
      <c r="X43" s="1" t="n"/>
    </row>
    <row r="44" ht="96" customHeight="1" s="336">
      <c r="A44" s="1" t="n"/>
      <c r="B44" s="514" t="inlineStr">
        <is>
          <t>Consumibles y repuestos de las campañas de medición (filtros, baterías y verificaciones de campo)</t>
        </is>
      </c>
      <c r="C44" s="514" t="inlineStr">
        <is>
          <t>Filtros, baterías y verificaciones de campo para los monitores portátiles [MA-07]</t>
        </is>
      </c>
      <c r="D44" s="514" t="inlineStr">
        <is>
          <t>Formulación: Formulación Anexo 2, línea M08</t>
        </is>
      </c>
      <c r="E44" s="567">
        <f>'Estudio de mercado'!$L$76</f>
        <v>28000000</v>
      </c>
      <c r="F44" s="554" t="inlineStr">
        <is>
          <t>[○ Cotización 2 pendiente]: Pendiente de cotización comparable; el dimensionamiento no acredita una segunda oferta.</t>
        </is>
      </c>
      <c r="G44" s="567" t="n"/>
      <c r="H44" s="567">
        <f>'05. Materiales, Insumos y Doc.'!$H$18</f>
        <v>28000000</v>
      </c>
      <c r="I44" s="514" t="inlineStr">
        <is>
          <t>Valor de dimensionamiento del proyecto sin oferta de proveedor; las cotizaciones 1 y 2 se reúnen antes de radicar (TdR §12.2, nota 4). Soporte del cálculo en la hoja «Estudio de mercado», clave p_M08. Sin soporte económico específico en el expediente. Falta: No diligenciar proveedor ni precio de cotización 2 con el valor presupuestado.</t>
        </is>
      </c>
      <c r="J44" s="1" t="n"/>
      <c r="K44" s="1" t="n"/>
      <c r="L44" s="1" t="n"/>
      <c r="M44" s="1" t="n"/>
      <c r="N44" s="1" t="n"/>
      <c r="O44" s="1" t="n"/>
      <c r="P44" s="1" t="n"/>
      <c r="Q44" s="1" t="n"/>
      <c r="R44" s="1" t="n"/>
      <c r="S44" s="1" t="n"/>
      <c r="T44" s="1" t="n"/>
      <c r="U44" s="1" t="n"/>
      <c r="V44" s="1" t="n"/>
      <c r="W44" s="1" t="n"/>
      <c r="X44" s="1" t="n"/>
    </row>
    <row r="45" ht="15.75" customHeight="1" s="336">
      <c r="A45" s="1" t="n"/>
      <c r="B45" s="1" t="n"/>
      <c r="C45" s="178" t="n"/>
      <c r="D45" s="178" t="n"/>
      <c r="E45" s="1" t="n"/>
      <c r="F45" s="1" t="n"/>
      <c r="G45" s="1" t="n"/>
      <c r="H45" s="1" t="n"/>
      <c r="I45" s="1" t="n"/>
      <c r="J45" s="1" t="n"/>
      <c r="K45" s="1" t="n"/>
      <c r="L45" s="1" t="n"/>
      <c r="M45" s="1" t="n"/>
      <c r="N45" s="1" t="n"/>
      <c r="O45" s="1" t="n"/>
      <c r="P45" s="1" t="n"/>
      <c r="Q45" s="1" t="n"/>
      <c r="R45" s="1" t="n"/>
      <c r="S45" s="1" t="n"/>
      <c r="T45" s="1" t="n"/>
      <c r="U45" s="1" t="n"/>
      <c r="V45" s="1" t="n"/>
      <c r="W45" s="1" t="n"/>
      <c r="X45" s="1" t="n"/>
    </row>
    <row r="46" ht="15.75" customHeight="1" s="336">
      <c r="A46" s="1" t="n"/>
      <c r="B46" s="1" t="n"/>
      <c r="C46" s="178" t="n"/>
      <c r="D46" s="178" t="n"/>
      <c r="E46" s="1" t="n"/>
      <c r="F46" s="1" t="n"/>
      <c r="G46" s="1" t="n"/>
      <c r="H46" s="1" t="n"/>
      <c r="I46" s="1" t="n"/>
      <c r="J46" s="1" t="n"/>
      <c r="K46" s="1" t="n"/>
      <c r="L46" s="1" t="n"/>
      <c r="M46" s="1" t="n"/>
      <c r="N46" s="1" t="n"/>
      <c r="O46" s="1" t="n"/>
      <c r="P46" s="1" t="n"/>
      <c r="Q46" s="1" t="n"/>
      <c r="R46" s="1" t="n"/>
      <c r="S46" s="1" t="n"/>
      <c r="T46" s="1" t="n"/>
      <c r="U46" s="1" t="n"/>
      <c r="V46" s="1" t="n"/>
      <c r="W46" s="1" t="n"/>
      <c r="X46" s="1" t="n"/>
    </row>
    <row r="47" ht="15.75" customHeight="1" s="336">
      <c r="A47" s="1" t="n"/>
      <c r="B47" s="1" t="n"/>
      <c r="C47" s="178" t="n"/>
      <c r="D47" s="178" t="n"/>
      <c r="E47" s="1" t="n"/>
      <c r="F47" s="1" t="n"/>
      <c r="G47" s="1" t="n"/>
      <c r="H47" s="1" t="n"/>
      <c r="I47" s="1" t="n"/>
      <c r="J47" s="1" t="n"/>
      <c r="K47" s="1" t="n"/>
      <c r="L47" s="1" t="n"/>
      <c r="M47" s="1" t="n"/>
      <c r="N47" s="1" t="n"/>
      <c r="O47" s="1" t="n"/>
      <c r="P47" s="1" t="n"/>
      <c r="Q47" s="1" t="n"/>
      <c r="R47" s="1" t="n"/>
      <c r="S47" s="1" t="n"/>
      <c r="T47" s="1" t="n"/>
      <c r="U47" s="1" t="n"/>
      <c r="V47" s="1" t="n"/>
      <c r="W47" s="1" t="n"/>
      <c r="X47" s="1" t="n"/>
    </row>
    <row r="48" ht="15.75" customHeight="1" s="336">
      <c r="A48" s="1" t="n"/>
      <c r="B48" s="1" t="n"/>
      <c r="C48" s="178" t="n"/>
      <c r="D48" s="178" t="n"/>
      <c r="E48" s="1" t="n"/>
      <c r="F48" s="1" t="n"/>
      <c r="G48" s="1" t="n"/>
      <c r="H48" s="1" t="n"/>
      <c r="I48" s="1" t="n"/>
      <c r="J48" s="1" t="n"/>
      <c r="K48" s="1" t="n"/>
      <c r="L48" s="1" t="n"/>
      <c r="M48" s="1" t="n"/>
      <c r="N48" s="1" t="n"/>
      <c r="O48" s="1" t="n"/>
      <c r="P48" s="1" t="n"/>
      <c r="Q48" s="1" t="n"/>
      <c r="R48" s="1" t="n"/>
      <c r="S48" s="1" t="n"/>
      <c r="T48" s="1" t="n"/>
      <c r="U48" s="1" t="n"/>
      <c r="V48" s="1" t="n"/>
      <c r="W48" s="1" t="n"/>
      <c r="X48" s="1" t="n"/>
    </row>
    <row r="49" ht="15.75" customHeight="1" s="336">
      <c r="A49" s="1" t="n"/>
      <c r="B49" s="1" t="n"/>
      <c r="C49" s="178" t="n"/>
      <c r="D49" s="178" t="n"/>
      <c r="E49" s="1" t="n"/>
      <c r="F49" s="1" t="n"/>
      <c r="G49" s="1" t="n"/>
      <c r="H49" s="1" t="n"/>
      <c r="I49" s="1" t="n"/>
      <c r="J49" s="1" t="n"/>
      <c r="K49" s="1" t="n"/>
      <c r="L49" s="1" t="n"/>
      <c r="M49" s="1" t="n"/>
      <c r="N49" s="1" t="n"/>
      <c r="O49" s="1" t="n"/>
      <c r="P49" s="1" t="n"/>
      <c r="Q49" s="1" t="n"/>
      <c r="R49" s="1" t="n"/>
      <c r="S49" s="1" t="n"/>
      <c r="T49" s="1" t="n"/>
      <c r="U49" s="1" t="n"/>
      <c r="V49" s="1" t="n"/>
      <c r="W49" s="1" t="n"/>
      <c r="X49" s="1" t="n"/>
    </row>
    <row r="50" ht="15.75" customHeight="1" s="336">
      <c r="A50" s="1" t="n"/>
      <c r="B50" s="1" t="n"/>
      <c r="C50" s="178" t="n"/>
      <c r="D50" s="178" t="n"/>
      <c r="E50" s="1" t="n"/>
      <c r="F50" s="1" t="n"/>
      <c r="G50" s="1" t="n"/>
      <c r="H50" s="1" t="n"/>
      <c r="I50" s="1" t="n"/>
      <c r="J50" s="1" t="n"/>
      <c r="K50" s="1" t="n"/>
      <c r="L50" s="1" t="n"/>
      <c r="M50" s="1" t="n"/>
      <c r="N50" s="1" t="n"/>
      <c r="O50" s="1" t="n"/>
      <c r="P50" s="1" t="n"/>
      <c r="Q50" s="1" t="n"/>
      <c r="R50" s="1" t="n"/>
      <c r="S50" s="1" t="n"/>
      <c r="T50" s="1" t="n"/>
      <c r="U50" s="1" t="n"/>
      <c r="V50" s="1" t="n"/>
      <c r="W50" s="1" t="n"/>
      <c r="X50" s="1" t="n"/>
    </row>
    <row r="51" ht="15.75" customHeight="1" s="336">
      <c r="A51" s="1" t="n"/>
      <c r="B51" s="1" t="n"/>
      <c r="C51" s="178" t="n"/>
      <c r="D51" s="178" t="n"/>
      <c r="E51" s="1" t="n"/>
      <c r="F51" s="1" t="n"/>
      <c r="G51" s="1" t="n"/>
      <c r="H51" s="1" t="n"/>
      <c r="I51" s="1" t="n"/>
      <c r="J51" s="1" t="n"/>
      <c r="K51" s="1" t="n"/>
      <c r="L51" s="1" t="n"/>
      <c r="M51" s="1" t="n"/>
      <c r="N51" s="1" t="n"/>
      <c r="O51" s="1" t="n"/>
      <c r="P51" s="1" t="n"/>
      <c r="Q51" s="1" t="n"/>
      <c r="R51" s="1" t="n"/>
      <c r="S51" s="1" t="n"/>
      <c r="T51" s="1" t="n"/>
      <c r="U51" s="1" t="n"/>
      <c r="V51" s="1" t="n"/>
      <c r="W51" s="1" t="n"/>
      <c r="X51" s="1" t="n"/>
    </row>
    <row r="52" ht="15.75" customHeight="1" s="336">
      <c r="A52" s="1" t="n"/>
      <c r="B52" s="1" t="n"/>
      <c r="C52" s="178" t="n"/>
      <c r="D52" s="178" t="n"/>
      <c r="E52" s="1" t="n"/>
      <c r="F52" s="1" t="n"/>
      <c r="G52" s="1" t="n"/>
      <c r="H52" s="1" t="n"/>
      <c r="I52" s="1" t="n"/>
      <c r="J52" s="1" t="n"/>
      <c r="K52" s="1" t="n"/>
      <c r="L52" s="1" t="n"/>
      <c r="M52" s="1" t="n"/>
      <c r="N52" s="1" t="n"/>
      <c r="O52" s="1" t="n"/>
      <c r="P52" s="1" t="n"/>
      <c r="Q52" s="1" t="n"/>
      <c r="R52" s="1" t="n"/>
      <c r="S52" s="1" t="n"/>
      <c r="T52" s="1" t="n"/>
      <c r="U52" s="1" t="n"/>
      <c r="V52" s="1" t="n"/>
      <c r="W52" s="1" t="n"/>
      <c r="X52" s="1" t="n"/>
    </row>
    <row r="53" ht="15.75" customHeight="1" s="336">
      <c r="A53" s="1" t="n"/>
      <c r="B53" s="1" t="n"/>
      <c r="C53" s="178" t="n"/>
      <c r="D53" s="178" t="n"/>
      <c r="E53" s="1" t="n"/>
      <c r="F53" s="1" t="n"/>
      <c r="G53" s="1" t="n"/>
      <c r="H53" s="1" t="n"/>
      <c r="I53" s="1" t="n"/>
      <c r="J53" s="1" t="n"/>
      <c r="K53" s="1" t="n"/>
      <c r="L53" s="1" t="n"/>
      <c r="M53" s="1" t="n"/>
      <c r="N53" s="1" t="n"/>
      <c r="O53" s="1" t="n"/>
      <c r="P53" s="1" t="n"/>
      <c r="Q53" s="1" t="n"/>
      <c r="R53" s="1" t="n"/>
      <c r="S53" s="1" t="n"/>
      <c r="T53" s="1" t="n"/>
      <c r="U53" s="1" t="n"/>
      <c r="V53" s="1" t="n"/>
      <c r="W53" s="1" t="n"/>
      <c r="X53" s="1" t="n"/>
    </row>
    <row r="54" ht="15.75" customHeight="1" s="336">
      <c r="A54" s="1" t="n"/>
      <c r="B54" s="1" t="n"/>
      <c r="C54" s="178" t="n"/>
      <c r="D54" s="178" t="n"/>
      <c r="E54" s="1" t="n"/>
      <c r="F54" s="1" t="n"/>
      <c r="G54" s="1" t="n"/>
      <c r="H54" s="1" t="n"/>
      <c r="I54" s="1" t="n"/>
      <c r="J54" s="1" t="n"/>
      <c r="K54" s="1" t="n"/>
      <c r="L54" s="1" t="n"/>
      <c r="M54" s="1" t="n"/>
      <c r="N54" s="1" t="n"/>
      <c r="O54" s="1" t="n"/>
      <c r="P54" s="1" t="n"/>
      <c r="Q54" s="1" t="n"/>
      <c r="R54" s="1" t="n"/>
      <c r="S54" s="1" t="n"/>
      <c r="T54" s="1" t="n"/>
      <c r="U54" s="1" t="n"/>
      <c r="V54" s="1" t="n"/>
      <c r="W54" s="1" t="n"/>
      <c r="X54" s="1" t="n"/>
    </row>
    <row r="55" ht="15.75" customHeight="1" s="336">
      <c r="A55" s="1" t="n"/>
      <c r="B55" s="1" t="n"/>
      <c r="C55" s="178" t="n"/>
      <c r="D55" s="178" t="n"/>
      <c r="E55" s="1" t="n"/>
      <c r="F55" s="1" t="n"/>
      <c r="G55" s="1" t="n"/>
      <c r="H55" s="1" t="n"/>
      <c r="I55" s="1" t="n"/>
      <c r="J55" s="1" t="n"/>
      <c r="K55" s="1" t="n"/>
      <c r="L55" s="1" t="n"/>
      <c r="M55" s="1" t="n"/>
      <c r="N55" s="1" t="n"/>
      <c r="O55" s="1" t="n"/>
      <c r="P55" s="1" t="n"/>
      <c r="Q55" s="1" t="n"/>
      <c r="R55" s="1" t="n"/>
      <c r="S55" s="1" t="n"/>
      <c r="T55" s="1" t="n"/>
      <c r="U55" s="1" t="n"/>
      <c r="V55" s="1" t="n"/>
      <c r="W55" s="1" t="n"/>
      <c r="X55" s="1" t="n"/>
    </row>
    <row r="56" ht="15.75" customHeight="1" s="336">
      <c r="A56" s="1" t="n"/>
      <c r="B56" s="1" t="n"/>
      <c r="C56" s="178" t="n"/>
      <c r="D56" s="178" t="n"/>
      <c r="E56" s="1" t="n"/>
      <c r="F56" s="1" t="n"/>
      <c r="G56" s="1" t="n"/>
      <c r="H56" s="1" t="n"/>
      <c r="I56" s="1" t="n"/>
      <c r="J56" s="1" t="n"/>
      <c r="K56" s="1" t="n"/>
      <c r="L56" s="1" t="n"/>
      <c r="M56" s="1" t="n"/>
      <c r="N56" s="1" t="n"/>
      <c r="O56" s="1" t="n"/>
      <c r="P56" s="1" t="n"/>
      <c r="Q56" s="1" t="n"/>
      <c r="R56" s="1" t="n"/>
      <c r="S56" s="1" t="n"/>
      <c r="T56" s="1" t="n"/>
      <c r="U56" s="1" t="n"/>
      <c r="V56" s="1" t="n"/>
      <c r="W56" s="1" t="n"/>
      <c r="X56" s="1" t="n"/>
    </row>
    <row r="57" ht="15.75" customHeight="1" s="336">
      <c r="A57" s="1" t="n"/>
      <c r="B57" s="1" t="n"/>
      <c r="C57" s="178" t="n"/>
      <c r="D57" s="178" t="n"/>
      <c r="E57" s="1" t="n"/>
      <c r="F57" s="1" t="n"/>
      <c r="G57" s="1" t="n"/>
      <c r="H57" s="1" t="n"/>
      <c r="I57" s="1" t="n"/>
      <c r="J57" s="1" t="n"/>
      <c r="K57" s="1" t="n"/>
      <c r="L57" s="1" t="n"/>
      <c r="M57" s="1" t="n"/>
      <c r="N57" s="1" t="n"/>
      <c r="O57" s="1" t="n"/>
      <c r="P57" s="1" t="n"/>
      <c r="Q57" s="1" t="n"/>
      <c r="R57" s="1" t="n"/>
      <c r="S57" s="1" t="n"/>
      <c r="T57" s="1" t="n"/>
      <c r="U57" s="1" t="n"/>
      <c r="V57" s="1" t="n"/>
      <c r="W57" s="1" t="n"/>
      <c r="X57" s="1" t="n"/>
    </row>
    <row r="58" ht="15.75" customHeight="1" s="336">
      <c r="A58" s="1" t="n"/>
      <c r="B58" s="1" t="n"/>
      <c r="C58" s="178" t="n"/>
      <c r="D58" s="178" t="n"/>
      <c r="E58" s="1" t="n"/>
      <c r="F58" s="1" t="n"/>
      <c r="G58" s="1" t="n"/>
      <c r="H58" s="1" t="n"/>
      <c r="I58" s="1" t="n"/>
      <c r="J58" s="1" t="n"/>
      <c r="K58" s="1" t="n"/>
      <c r="L58" s="1" t="n"/>
      <c r="M58" s="1" t="n"/>
      <c r="N58" s="1" t="n"/>
      <c r="O58" s="1" t="n"/>
      <c r="P58" s="1" t="n"/>
      <c r="Q58" s="1" t="n"/>
      <c r="R58" s="1" t="n"/>
      <c r="S58" s="1" t="n"/>
      <c r="T58" s="1" t="n"/>
      <c r="U58" s="1" t="n"/>
      <c r="V58" s="1" t="n"/>
      <c r="W58" s="1" t="n"/>
      <c r="X58" s="1" t="n"/>
    </row>
    <row r="59" ht="15.75" customHeight="1" s="336">
      <c r="A59" s="1" t="n"/>
      <c r="B59" s="1" t="n"/>
      <c r="C59" s="178" t="n"/>
      <c r="D59" s="178" t="n"/>
      <c r="E59" s="1" t="n"/>
      <c r="F59" s="1" t="n"/>
      <c r="G59" s="1" t="n"/>
      <c r="H59" s="1" t="n"/>
      <c r="I59" s="1" t="n"/>
      <c r="J59" s="1" t="n"/>
      <c r="K59" s="1" t="n"/>
      <c r="L59" s="1" t="n"/>
      <c r="M59" s="1" t="n"/>
      <c r="N59" s="1" t="n"/>
      <c r="O59" s="1" t="n"/>
      <c r="P59" s="1" t="n"/>
      <c r="Q59" s="1" t="n"/>
      <c r="R59" s="1" t="n"/>
      <c r="S59" s="1" t="n"/>
      <c r="T59" s="1" t="n"/>
      <c r="U59" s="1" t="n"/>
      <c r="V59" s="1" t="n"/>
      <c r="W59" s="1" t="n"/>
      <c r="X59" s="1" t="n"/>
    </row>
    <row r="60" ht="15.75" customHeight="1" s="336">
      <c r="A60" s="1" t="n"/>
      <c r="B60" s="1" t="n"/>
      <c r="C60" s="178" t="n"/>
      <c r="D60" s="178" t="n"/>
      <c r="E60" s="1" t="n"/>
      <c r="F60" s="1" t="n"/>
      <c r="G60" s="1" t="n"/>
      <c r="H60" s="1" t="n"/>
      <c r="I60" s="1" t="n"/>
      <c r="J60" s="1" t="n"/>
      <c r="K60" s="1" t="n"/>
      <c r="L60" s="1" t="n"/>
      <c r="M60" s="1" t="n"/>
      <c r="N60" s="1" t="n"/>
      <c r="O60" s="1" t="n"/>
      <c r="P60" s="1" t="n"/>
      <c r="Q60" s="1" t="n"/>
      <c r="R60" s="1" t="n"/>
      <c r="S60" s="1" t="n"/>
      <c r="T60" s="1" t="n"/>
      <c r="U60" s="1" t="n"/>
      <c r="V60" s="1" t="n"/>
      <c r="W60" s="1" t="n"/>
      <c r="X60" s="1" t="n"/>
    </row>
    <row r="61" ht="15.75" customHeight="1" s="336">
      <c r="A61" s="1" t="n"/>
      <c r="B61" s="1" t="n"/>
      <c r="C61" s="178" t="n"/>
      <c r="D61" s="178" t="n"/>
      <c r="E61" s="1" t="n"/>
      <c r="F61" s="1" t="n"/>
      <c r="G61" s="1" t="n"/>
      <c r="H61" s="1" t="n"/>
      <c r="I61" s="1" t="n"/>
      <c r="J61" s="1" t="n"/>
      <c r="K61" s="1" t="n"/>
      <c r="L61" s="1" t="n"/>
      <c r="M61" s="1" t="n"/>
      <c r="N61" s="1" t="n"/>
      <c r="O61" s="1" t="n"/>
      <c r="P61" s="1" t="n"/>
      <c r="Q61" s="1" t="n"/>
      <c r="R61" s="1" t="n"/>
      <c r="S61" s="1" t="n"/>
      <c r="T61" s="1" t="n"/>
      <c r="U61" s="1" t="n"/>
      <c r="V61" s="1" t="n"/>
      <c r="W61" s="1" t="n"/>
      <c r="X61" s="1" t="n"/>
    </row>
    <row r="62" ht="15.75" customHeight="1" s="336">
      <c r="A62" s="1" t="n"/>
      <c r="B62" s="1" t="n"/>
      <c r="C62" s="178" t="n"/>
      <c r="D62" s="178" t="n"/>
      <c r="E62" s="1" t="n"/>
      <c r="F62" s="1" t="n"/>
      <c r="G62" s="1" t="n"/>
      <c r="H62" s="1" t="n"/>
      <c r="I62" s="1" t="n"/>
      <c r="J62" s="1" t="n"/>
      <c r="K62" s="1" t="n"/>
      <c r="L62" s="1" t="n"/>
      <c r="M62" s="1" t="n"/>
      <c r="N62" s="1" t="n"/>
      <c r="O62" s="1" t="n"/>
      <c r="P62" s="1" t="n"/>
      <c r="Q62" s="1" t="n"/>
      <c r="R62" s="1" t="n"/>
      <c r="S62" s="1" t="n"/>
      <c r="T62" s="1" t="n"/>
      <c r="U62" s="1" t="n"/>
      <c r="V62" s="1" t="n"/>
      <c r="W62" s="1" t="n"/>
      <c r="X62" s="1" t="n"/>
    </row>
    <row r="63" ht="15.75" customHeight="1" s="336">
      <c r="A63" s="1" t="n"/>
      <c r="B63" s="1" t="n"/>
      <c r="C63" s="178" t="n"/>
      <c r="D63" s="178" t="n"/>
      <c r="E63" s="1" t="n"/>
      <c r="F63" s="1" t="n"/>
      <c r="G63" s="1" t="n"/>
      <c r="H63" s="1" t="n"/>
      <c r="I63" s="1" t="n"/>
      <c r="J63" s="1" t="n"/>
      <c r="K63" s="1" t="n"/>
      <c r="L63" s="1" t="n"/>
      <c r="M63" s="1" t="n"/>
      <c r="N63" s="1" t="n"/>
      <c r="O63" s="1" t="n"/>
      <c r="P63" s="1" t="n"/>
      <c r="Q63" s="1" t="n"/>
      <c r="R63" s="1" t="n"/>
      <c r="S63" s="1" t="n"/>
      <c r="T63" s="1" t="n"/>
      <c r="U63" s="1" t="n"/>
      <c r="V63" s="1" t="n"/>
      <c r="W63" s="1" t="n"/>
      <c r="X63" s="1" t="n"/>
    </row>
    <row r="64" ht="15.75" customHeight="1" s="336">
      <c r="A64" s="1" t="n"/>
      <c r="B64" s="1" t="n"/>
      <c r="C64" s="178" t="n"/>
      <c r="D64" s="178" t="n"/>
      <c r="E64" s="1" t="n"/>
      <c r="F64" s="1" t="n"/>
      <c r="G64" s="1" t="n"/>
      <c r="H64" s="1" t="n"/>
      <c r="I64" s="1" t="n"/>
      <c r="J64" s="1" t="n"/>
      <c r="K64" s="1" t="n"/>
      <c r="L64" s="1" t="n"/>
      <c r="M64" s="1" t="n"/>
      <c r="N64" s="1" t="n"/>
      <c r="O64" s="1" t="n"/>
      <c r="P64" s="1" t="n"/>
      <c r="Q64" s="1" t="n"/>
      <c r="R64" s="1" t="n"/>
      <c r="S64" s="1" t="n"/>
      <c r="T64" s="1" t="n"/>
      <c r="U64" s="1" t="n"/>
      <c r="V64" s="1" t="n"/>
      <c r="W64" s="1" t="n"/>
      <c r="X64" s="1" t="n"/>
    </row>
    <row r="65" ht="15.75" customHeight="1" s="336">
      <c r="A65" s="1" t="n"/>
      <c r="B65" s="1" t="n"/>
      <c r="C65" s="178" t="n"/>
      <c r="D65" s="178" t="n"/>
      <c r="E65" s="1" t="n"/>
      <c r="F65" s="1" t="n"/>
      <c r="G65" s="1" t="n"/>
      <c r="H65" s="1" t="n"/>
      <c r="I65" s="1" t="n"/>
      <c r="J65" s="1" t="n"/>
      <c r="K65" s="1" t="n"/>
      <c r="L65" s="1" t="n"/>
      <c r="M65" s="1" t="n"/>
      <c r="N65" s="1" t="n"/>
      <c r="O65" s="1" t="n"/>
      <c r="P65" s="1" t="n"/>
      <c r="Q65" s="1" t="n"/>
      <c r="R65" s="1" t="n"/>
      <c r="S65" s="1" t="n"/>
      <c r="T65" s="1" t="n"/>
      <c r="U65" s="1" t="n"/>
      <c r="V65" s="1" t="n"/>
      <c r="W65" s="1" t="n"/>
      <c r="X65" s="1" t="n"/>
    </row>
    <row r="66" ht="15.75" customHeight="1" s="336">
      <c r="A66" s="1" t="n"/>
      <c r="B66" s="1" t="n"/>
      <c r="C66" s="178" t="n"/>
      <c r="D66" s="178" t="n"/>
      <c r="E66" s="1" t="n"/>
      <c r="F66" s="1" t="n"/>
      <c r="G66" s="1" t="n"/>
      <c r="H66" s="1" t="n"/>
      <c r="I66" s="1" t="n"/>
      <c r="J66" s="1" t="n"/>
      <c r="K66" s="1" t="n"/>
      <c r="L66" s="1" t="n"/>
      <c r="M66" s="1" t="n"/>
      <c r="N66" s="1" t="n"/>
      <c r="O66" s="1" t="n"/>
      <c r="P66" s="1" t="n"/>
      <c r="Q66" s="1" t="n"/>
      <c r="R66" s="1" t="n"/>
      <c r="S66" s="1" t="n"/>
      <c r="T66" s="1" t="n"/>
      <c r="U66" s="1" t="n"/>
      <c r="V66" s="1" t="n"/>
      <c r="W66" s="1" t="n"/>
      <c r="X66" s="1" t="n"/>
    </row>
    <row r="67" ht="15.75" customHeight="1" s="336">
      <c r="A67" s="1" t="n"/>
      <c r="B67" s="1" t="n"/>
      <c r="C67" s="178" t="n"/>
      <c r="D67" s="178" t="n"/>
      <c r="E67" s="1" t="n"/>
      <c r="F67" s="1" t="n"/>
      <c r="G67" s="1" t="n"/>
      <c r="H67" s="1" t="n"/>
      <c r="I67" s="1" t="n"/>
      <c r="J67" s="1" t="n"/>
      <c r="K67" s="1" t="n"/>
      <c r="L67" s="1" t="n"/>
      <c r="M67" s="1" t="n"/>
      <c r="N67" s="1" t="n"/>
      <c r="O67" s="1" t="n"/>
      <c r="P67" s="1" t="n"/>
      <c r="Q67" s="1" t="n"/>
      <c r="R67" s="1" t="n"/>
      <c r="S67" s="1" t="n"/>
      <c r="T67" s="1" t="n"/>
      <c r="U67" s="1" t="n"/>
      <c r="V67" s="1" t="n"/>
      <c r="W67" s="1" t="n"/>
      <c r="X67" s="1" t="n"/>
    </row>
    <row r="68" ht="15.75" customHeight="1" s="336">
      <c r="A68" s="1" t="n"/>
      <c r="B68" s="1" t="n"/>
      <c r="C68" s="178" t="n"/>
      <c r="D68" s="178" t="n"/>
      <c r="E68" s="1" t="n"/>
      <c r="F68" s="1" t="n"/>
      <c r="G68" s="1" t="n"/>
      <c r="H68" s="1" t="n"/>
      <c r="I68" s="1" t="n"/>
      <c r="J68" s="1" t="n"/>
      <c r="K68" s="1" t="n"/>
      <c r="L68" s="1" t="n"/>
      <c r="M68" s="1" t="n"/>
      <c r="N68" s="1" t="n"/>
      <c r="O68" s="1" t="n"/>
      <c r="P68" s="1" t="n"/>
      <c r="Q68" s="1" t="n"/>
      <c r="R68" s="1" t="n"/>
      <c r="S68" s="1" t="n"/>
      <c r="T68" s="1" t="n"/>
      <c r="U68" s="1" t="n"/>
      <c r="V68" s="1" t="n"/>
      <c r="W68" s="1" t="n"/>
      <c r="X68" s="1" t="n"/>
    </row>
    <row r="69" ht="15.75" customHeight="1" s="336">
      <c r="A69" s="1" t="n"/>
      <c r="B69" s="1" t="n"/>
      <c r="C69" s="178" t="n"/>
      <c r="D69" s="178" t="n"/>
      <c r="E69" s="1" t="n"/>
      <c r="F69" s="1" t="n"/>
      <c r="G69" s="1" t="n"/>
      <c r="H69" s="1" t="n"/>
      <c r="I69" s="1" t="n"/>
      <c r="J69" s="1" t="n"/>
      <c r="K69" s="1" t="n"/>
      <c r="L69" s="1" t="n"/>
      <c r="M69" s="1" t="n"/>
      <c r="N69" s="1" t="n"/>
      <c r="O69" s="1" t="n"/>
      <c r="P69" s="1" t="n"/>
      <c r="Q69" s="1" t="n"/>
      <c r="R69" s="1" t="n"/>
      <c r="S69" s="1" t="n"/>
      <c r="T69" s="1" t="n"/>
      <c r="U69" s="1" t="n"/>
      <c r="V69" s="1" t="n"/>
      <c r="W69" s="1" t="n"/>
      <c r="X69" s="1" t="n"/>
    </row>
    <row r="70" ht="15.75" customHeight="1" s="336">
      <c r="A70" s="1" t="n"/>
      <c r="B70" s="1" t="n"/>
      <c r="C70" s="178" t="n"/>
      <c r="D70" s="178" t="n"/>
      <c r="E70" s="1" t="n"/>
      <c r="F70" s="1" t="n"/>
      <c r="G70" s="1" t="n"/>
      <c r="H70" s="1" t="n"/>
      <c r="I70" s="1" t="n"/>
      <c r="J70" s="1" t="n"/>
      <c r="K70" s="1" t="n"/>
      <c r="L70" s="1" t="n"/>
      <c r="M70" s="1" t="n"/>
      <c r="N70" s="1" t="n"/>
      <c r="O70" s="1" t="n"/>
      <c r="P70" s="1" t="n"/>
      <c r="Q70" s="1" t="n"/>
      <c r="R70" s="1" t="n"/>
      <c r="S70" s="1" t="n"/>
      <c r="T70" s="1" t="n"/>
      <c r="U70" s="1" t="n"/>
      <c r="V70" s="1" t="n"/>
      <c r="W70" s="1" t="n"/>
      <c r="X70" s="1" t="n"/>
    </row>
    <row r="71" ht="15.75" customHeight="1" s="336">
      <c r="A71" s="1" t="n"/>
      <c r="B71" s="1" t="n"/>
      <c r="C71" s="178" t="n"/>
      <c r="D71" s="178" t="n"/>
      <c r="E71" s="1" t="n"/>
      <c r="F71" s="1" t="n"/>
      <c r="G71" s="1" t="n"/>
      <c r="H71" s="1" t="n"/>
      <c r="I71" s="1" t="n"/>
      <c r="J71" s="1" t="n"/>
      <c r="K71" s="1" t="n"/>
      <c r="L71" s="1" t="n"/>
      <c r="M71" s="1" t="n"/>
      <c r="N71" s="1" t="n"/>
      <c r="O71" s="1" t="n"/>
      <c r="P71" s="1" t="n"/>
      <c r="Q71" s="1" t="n"/>
      <c r="R71" s="1" t="n"/>
      <c r="S71" s="1" t="n"/>
      <c r="T71" s="1" t="n"/>
      <c r="U71" s="1" t="n"/>
      <c r="V71" s="1" t="n"/>
      <c r="W71" s="1" t="n"/>
      <c r="X71" s="1" t="n"/>
    </row>
    <row r="72" ht="15.75" customHeight="1" s="336">
      <c r="A72" s="1" t="n"/>
      <c r="B72" s="1" t="n"/>
      <c r="C72" s="178" t="n"/>
      <c r="D72" s="178" t="n"/>
      <c r="E72" s="1" t="n"/>
      <c r="F72" s="1" t="n"/>
      <c r="G72" s="1" t="n"/>
      <c r="H72" s="1" t="n"/>
      <c r="I72" s="1" t="n"/>
      <c r="J72" s="1" t="n"/>
      <c r="K72" s="1" t="n"/>
      <c r="L72" s="1" t="n"/>
      <c r="M72" s="1" t="n"/>
      <c r="N72" s="1" t="n"/>
      <c r="O72" s="1" t="n"/>
      <c r="P72" s="1" t="n"/>
      <c r="Q72" s="1" t="n"/>
      <c r="R72" s="1" t="n"/>
      <c r="S72" s="1" t="n"/>
      <c r="T72" s="1" t="n"/>
      <c r="U72" s="1" t="n"/>
      <c r="V72" s="1" t="n"/>
      <c r="W72" s="1" t="n"/>
      <c r="X72" s="1" t="n"/>
    </row>
    <row r="73" ht="15.75" customHeight="1" s="336">
      <c r="A73" s="1" t="n"/>
      <c r="B73" s="1" t="n"/>
      <c r="C73" s="178" t="n"/>
      <c r="D73" s="178" t="n"/>
      <c r="E73" s="1" t="n"/>
      <c r="F73" s="1" t="n"/>
      <c r="G73" s="1" t="n"/>
      <c r="H73" s="1" t="n"/>
      <c r="I73" s="1" t="n"/>
      <c r="J73" s="1" t="n"/>
      <c r="K73" s="1" t="n"/>
      <c r="L73" s="1" t="n"/>
      <c r="M73" s="1" t="n"/>
      <c r="N73" s="1" t="n"/>
      <c r="O73" s="1" t="n"/>
      <c r="P73" s="1" t="n"/>
      <c r="Q73" s="1" t="n"/>
      <c r="R73" s="1" t="n"/>
      <c r="S73" s="1" t="n"/>
      <c r="T73" s="1" t="n"/>
      <c r="U73" s="1" t="n"/>
      <c r="V73" s="1" t="n"/>
      <c r="W73" s="1" t="n"/>
      <c r="X73" s="1" t="n"/>
    </row>
    <row r="74" ht="15.75" customHeight="1" s="336">
      <c r="A74" s="1" t="n"/>
      <c r="B74" s="1" t="n"/>
      <c r="C74" s="178" t="n"/>
      <c r="D74" s="178" t="n"/>
      <c r="E74" s="1" t="n"/>
      <c r="F74" s="1" t="n"/>
      <c r="G74" s="1" t="n"/>
      <c r="H74" s="1" t="n"/>
      <c r="I74" s="1" t="n"/>
      <c r="J74" s="1" t="n"/>
      <c r="K74" s="1" t="n"/>
      <c r="L74" s="1" t="n"/>
      <c r="M74" s="1" t="n"/>
      <c r="N74" s="1" t="n"/>
      <c r="O74" s="1" t="n"/>
      <c r="P74" s="1" t="n"/>
      <c r="Q74" s="1" t="n"/>
      <c r="R74" s="1" t="n"/>
      <c r="S74" s="1" t="n"/>
      <c r="T74" s="1" t="n"/>
      <c r="U74" s="1" t="n"/>
      <c r="V74" s="1" t="n"/>
      <c r="W74" s="1" t="n"/>
      <c r="X74" s="1" t="n"/>
    </row>
    <row r="75" ht="15.75" customHeight="1" s="336">
      <c r="A75" s="1" t="n"/>
      <c r="B75" s="1" t="n"/>
      <c r="C75" s="178" t="n"/>
      <c r="D75" s="178" t="n"/>
      <c r="E75" s="1" t="n"/>
      <c r="F75" s="1" t="n"/>
      <c r="G75" s="1" t="n"/>
      <c r="H75" s="1" t="n"/>
      <c r="I75" s="1" t="n"/>
      <c r="J75" s="1" t="n"/>
      <c r="K75" s="1" t="n"/>
      <c r="L75" s="1" t="n"/>
      <c r="M75" s="1" t="n"/>
      <c r="N75" s="1" t="n"/>
      <c r="O75" s="1" t="n"/>
      <c r="P75" s="1" t="n"/>
      <c r="Q75" s="1" t="n"/>
      <c r="R75" s="1" t="n"/>
      <c r="S75" s="1" t="n"/>
      <c r="T75" s="1" t="n"/>
      <c r="U75" s="1" t="n"/>
      <c r="V75" s="1" t="n"/>
      <c r="W75" s="1" t="n"/>
      <c r="X75" s="1" t="n"/>
    </row>
    <row r="76" ht="15.75" customHeight="1" s="336">
      <c r="A76" s="1" t="n"/>
      <c r="B76" s="1" t="n"/>
      <c r="C76" s="178" t="n"/>
      <c r="D76" s="178" t="n"/>
      <c r="E76" s="1" t="n"/>
      <c r="F76" s="1" t="n"/>
      <c r="G76" s="1" t="n"/>
      <c r="H76" s="1" t="n"/>
      <c r="I76" s="1" t="n"/>
      <c r="J76" s="1" t="n"/>
      <c r="K76" s="1" t="n"/>
      <c r="L76" s="1" t="n"/>
      <c r="M76" s="1" t="n"/>
      <c r="N76" s="1" t="n"/>
      <c r="O76" s="1" t="n"/>
      <c r="P76" s="1" t="n"/>
      <c r="Q76" s="1" t="n"/>
      <c r="R76" s="1" t="n"/>
      <c r="S76" s="1" t="n"/>
      <c r="T76" s="1" t="n"/>
      <c r="U76" s="1" t="n"/>
      <c r="V76" s="1" t="n"/>
      <c r="W76" s="1" t="n"/>
      <c r="X76" s="1" t="n"/>
    </row>
    <row r="77" ht="15.75" customHeight="1" s="336">
      <c r="A77" s="1" t="n"/>
      <c r="B77" s="1" t="n"/>
      <c r="C77" s="178" t="n"/>
      <c r="D77" s="178" t="n"/>
      <c r="E77" s="1" t="n"/>
      <c r="F77" s="1" t="n"/>
      <c r="G77" s="1" t="n"/>
      <c r="H77" s="1" t="n"/>
      <c r="I77" s="1" t="n"/>
      <c r="J77" s="1" t="n"/>
      <c r="K77" s="1" t="n"/>
      <c r="L77" s="1" t="n"/>
      <c r="M77" s="1" t="n"/>
      <c r="N77" s="1" t="n"/>
      <c r="O77" s="1" t="n"/>
      <c r="P77" s="1" t="n"/>
      <c r="Q77" s="1" t="n"/>
      <c r="R77" s="1" t="n"/>
      <c r="S77" s="1" t="n"/>
      <c r="T77" s="1" t="n"/>
      <c r="U77" s="1" t="n"/>
      <c r="V77" s="1" t="n"/>
      <c r="W77" s="1" t="n"/>
      <c r="X77" s="1" t="n"/>
    </row>
    <row r="78" ht="15.75" customHeight="1" s="336">
      <c r="A78" s="1" t="n"/>
      <c r="B78" s="1" t="n"/>
      <c r="C78" s="178" t="n"/>
      <c r="D78" s="178" t="n"/>
      <c r="E78" s="1" t="n"/>
      <c r="F78" s="1" t="n"/>
      <c r="G78" s="1" t="n"/>
      <c r="H78" s="1" t="n"/>
      <c r="I78" s="1" t="n"/>
      <c r="J78" s="1" t="n"/>
      <c r="K78" s="1" t="n"/>
      <c r="L78" s="1" t="n"/>
      <c r="M78" s="1" t="n"/>
      <c r="N78" s="1" t="n"/>
      <c r="O78" s="1" t="n"/>
      <c r="P78" s="1" t="n"/>
      <c r="Q78" s="1" t="n"/>
      <c r="R78" s="1" t="n"/>
      <c r="S78" s="1" t="n"/>
      <c r="T78" s="1" t="n"/>
      <c r="U78" s="1" t="n"/>
      <c r="V78" s="1" t="n"/>
      <c r="W78" s="1" t="n"/>
      <c r="X78" s="1" t="n"/>
    </row>
    <row r="79" ht="15.75" customHeight="1" s="336">
      <c r="A79" s="1" t="n"/>
      <c r="B79" s="1" t="n"/>
      <c r="C79" s="178" t="n"/>
      <c r="D79" s="178" t="n"/>
      <c r="E79" s="1" t="n"/>
      <c r="F79" s="1" t="n"/>
      <c r="G79" s="1" t="n"/>
      <c r="H79" s="1" t="n"/>
      <c r="I79" s="1" t="n"/>
      <c r="J79" s="1" t="n"/>
      <c r="K79" s="1" t="n"/>
      <c r="L79" s="1" t="n"/>
      <c r="M79" s="1" t="n"/>
      <c r="N79" s="1" t="n"/>
      <c r="O79" s="1" t="n"/>
      <c r="P79" s="1" t="n"/>
      <c r="Q79" s="1" t="n"/>
      <c r="R79" s="1" t="n"/>
      <c r="S79" s="1" t="n"/>
      <c r="T79" s="1" t="n"/>
      <c r="U79" s="1" t="n"/>
      <c r="V79" s="1" t="n"/>
      <c r="W79" s="1" t="n"/>
      <c r="X79" s="1" t="n"/>
    </row>
    <row r="80" ht="15.75" customHeight="1" s="336">
      <c r="A80" s="1" t="n"/>
      <c r="B80" s="1" t="n"/>
      <c r="C80" s="178" t="n"/>
      <c r="D80" s="178" t="n"/>
      <c r="E80" s="1" t="n"/>
      <c r="F80" s="1" t="n"/>
      <c r="G80" s="1" t="n"/>
      <c r="H80" s="1" t="n"/>
      <c r="I80" s="1" t="n"/>
      <c r="J80" s="1" t="n"/>
      <c r="K80" s="1" t="n"/>
      <c r="L80" s="1" t="n"/>
      <c r="M80" s="1" t="n"/>
      <c r="N80" s="1" t="n"/>
      <c r="O80" s="1" t="n"/>
      <c r="P80" s="1" t="n"/>
      <c r="Q80" s="1" t="n"/>
      <c r="R80" s="1" t="n"/>
      <c r="S80" s="1" t="n"/>
      <c r="T80" s="1" t="n"/>
      <c r="U80" s="1" t="n"/>
      <c r="V80" s="1" t="n"/>
      <c r="W80" s="1" t="n"/>
      <c r="X80" s="1" t="n"/>
    </row>
    <row r="81" ht="15.75" customHeight="1" s="336">
      <c r="A81" s="1" t="n"/>
      <c r="B81" s="1" t="n"/>
      <c r="C81" s="178" t="n"/>
      <c r="D81" s="178" t="n"/>
      <c r="E81" s="1" t="n"/>
      <c r="F81" s="1" t="n"/>
      <c r="G81" s="1" t="n"/>
      <c r="H81" s="1" t="n"/>
      <c r="I81" s="1" t="n"/>
      <c r="J81" s="1" t="n"/>
      <c r="K81" s="1" t="n"/>
      <c r="L81" s="1" t="n"/>
      <c r="M81" s="1" t="n"/>
      <c r="N81" s="1" t="n"/>
      <c r="O81" s="1" t="n"/>
      <c r="P81" s="1" t="n"/>
      <c r="Q81" s="1" t="n"/>
      <c r="R81" s="1" t="n"/>
      <c r="S81" s="1" t="n"/>
      <c r="T81" s="1" t="n"/>
      <c r="U81" s="1" t="n"/>
      <c r="V81" s="1" t="n"/>
      <c r="W81" s="1" t="n"/>
      <c r="X81" s="1" t="n"/>
    </row>
    <row r="82" ht="15.75" customHeight="1" s="336">
      <c r="A82" s="1" t="n"/>
      <c r="B82" s="1" t="n"/>
      <c r="C82" s="178" t="n"/>
      <c r="D82" s="178" t="n"/>
      <c r="E82" s="1" t="n"/>
      <c r="F82" s="1" t="n"/>
      <c r="G82" s="1" t="n"/>
      <c r="H82" s="1" t="n"/>
      <c r="I82" s="1" t="n"/>
      <c r="J82" s="1" t="n"/>
      <c r="K82" s="1" t="n"/>
      <c r="L82" s="1" t="n"/>
      <c r="M82" s="1" t="n"/>
      <c r="N82" s="1" t="n"/>
      <c r="O82" s="1" t="n"/>
      <c r="P82" s="1" t="n"/>
      <c r="Q82" s="1" t="n"/>
      <c r="R82" s="1" t="n"/>
      <c r="S82" s="1" t="n"/>
      <c r="T82" s="1" t="n"/>
      <c r="U82" s="1" t="n"/>
      <c r="V82" s="1" t="n"/>
      <c r="W82" s="1" t="n"/>
      <c r="X82" s="1" t="n"/>
    </row>
    <row r="83" ht="15.75" customHeight="1" s="336">
      <c r="A83" s="1" t="n"/>
      <c r="B83" s="1" t="n"/>
      <c r="C83" s="178" t="n"/>
      <c r="D83" s="178" t="n"/>
      <c r="E83" s="1" t="n"/>
      <c r="F83" s="1" t="n"/>
      <c r="G83" s="1" t="n"/>
      <c r="H83" s="1" t="n"/>
      <c r="I83" s="1" t="n"/>
      <c r="J83" s="1" t="n"/>
      <c r="K83" s="1" t="n"/>
      <c r="L83" s="1" t="n"/>
      <c r="M83" s="1" t="n"/>
      <c r="N83" s="1" t="n"/>
      <c r="O83" s="1" t="n"/>
      <c r="P83" s="1" t="n"/>
      <c r="Q83" s="1" t="n"/>
      <c r="R83" s="1" t="n"/>
      <c r="S83" s="1" t="n"/>
      <c r="T83" s="1" t="n"/>
      <c r="U83" s="1" t="n"/>
      <c r="V83" s="1" t="n"/>
      <c r="W83" s="1" t="n"/>
      <c r="X83" s="1" t="n"/>
    </row>
    <row r="84" ht="15.75" customHeight="1" s="336">
      <c r="A84" s="1" t="n"/>
      <c r="B84" s="1" t="n"/>
      <c r="C84" s="178" t="n"/>
      <c r="D84" s="178" t="n"/>
      <c r="E84" s="1" t="n"/>
      <c r="F84" s="1" t="n"/>
      <c r="G84" s="1" t="n"/>
      <c r="H84" s="1" t="n"/>
      <c r="I84" s="1" t="n"/>
      <c r="J84" s="1" t="n"/>
      <c r="K84" s="1" t="n"/>
      <c r="L84" s="1" t="n"/>
      <c r="M84" s="1" t="n"/>
      <c r="N84" s="1" t="n"/>
      <c r="O84" s="1" t="n"/>
      <c r="P84" s="1" t="n"/>
      <c r="Q84" s="1" t="n"/>
      <c r="R84" s="1" t="n"/>
      <c r="S84" s="1" t="n"/>
      <c r="T84" s="1" t="n"/>
      <c r="U84" s="1" t="n"/>
      <c r="V84" s="1" t="n"/>
      <c r="W84" s="1" t="n"/>
      <c r="X84" s="1" t="n"/>
    </row>
    <row r="85" ht="15.75" customHeight="1" s="336">
      <c r="A85" s="1" t="n"/>
      <c r="B85" s="1" t="n"/>
      <c r="C85" s="178" t="n"/>
      <c r="D85" s="178" t="n"/>
      <c r="E85" s="1" t="n"/>
      <c r="F85" s="1" t="n"/>
      <c r="G85" s="1" t="n"/>
      <c r="H85" s="1" t="n"/>
      <c r="I85" s="1" t="n"/>
      <c r="J85" s="1" t="n"/>
      <c r="K85" s="1" t="n"/>
      <c r="L85" s="1" t="n"/>
      <c r="M85" s="1" t="n"/>
      <c r="N85" s="1" t="n"/>
      <c r="O85" s="1" t="n"/>
      <c r="P85" s="1" t="n"/>
      <c r="Q85" s="1" t="n"/>
      <c r="R85" s="1" t="n"/>
      <c r="S85" s="1" t="n"/>
      <c r="T85" s="1" t="n"/>
      <c r="U85" s="1" t="n"/>
      <c r="V85" s="1" t="n"/>
      <c r="W85" s="1" t="n"/>
      <c r="X85" s="1" t="n"/>
    </row>
    <row r="86" ht="15.75" customHeight="1" s="336">
      <c r="A86" s="1" t="n"/>
      <c r="B86" s="1" t="n"/>
      <c r="C86" s="178" t="n"/>
      <c r="D86" s="178" t="n"/>
      <c r="E86" s="1" t="n"/>
      <c r="F86" s="1" t="n"/>
      <c r="G86" s="1" t="n"/>
      <c r="H86" s="1" t="n"/>
      <c r="I86" s="1" t="n"/>
      <c r="J86" s="1" t="n"/>
      <c r="K86" s="1" t="n"/>
      <c r="L86" s="1" t="n"/>
      <c r="M86" s="1" t="n"/>
      <c r="N86" s="1" t="n"/>
      <c r="O86" s="1" t="n"/>
      <c r="P86" s="1" t="n"/>
      <c r="Q86" s="1" t="n"/>
      <c r="R86" s="1" t="n"/>
      <c r="S86" s="1" t="n"/>
      <c r="T86" s="1" t="n"/>
      <c r="U86" s="1" t="n"/>
      <c r="V86" s="1" t="n"/>
      <c r="W86" s="1" t="n"/>
      <c r="X86" s="1" t="n"/>
    </row>
    <row r="87" ht="15.75" customHeight="1" s="336">
      <c r="A87" s="1" t="n"/>
      <c r="B87" s="1" t="n"/>
      <c r="C87" s="178" t="n"/>
      <c r="D87" s="178" t="n"/>
      <c r="E87" s="1" t="n"/>
      <c r="F87" s="1" t="n"/>
      <c r="G87" s="1" t="n"/>
      <c r="H87" s="1" t="n"/>
      <c r="I87" s="1" t="n"/>
      <c r="J87" s="1" t="n"/>
      <c r="K87" s="1" t="n"/>
      <c r="L87" s="1" t="n"/>
      <c r="M87" s="1" t="n"/>
      <c r="N87" s="1" t="n"/>
      <c r="O87" s="1" t="n"/>
      <c r="P87" s="1" t="n"/>
      <c r="Q87" s="1" t="n"/>
      <c r="R87" s="1" t="n"/>
      <c r="S87" s="1" t="n"/>
      <c r="T87" s="1" t="n"/>
      <c r="U87" s="1" t="n"/>
      <c r="V87" s="1" t="n"/>
      <c r="W87" s="1" t="n"/>
      <c r="X87" s="1" t="n"/>
    </row>
    <row r="88" ht="15.75" customHeight="1" s="336">
      <c r="A88" s="1" t="n"/>
      <c r="B88" s="1" t="n"/>
      <c r="C88" s="178" t="n"/>
      <c r="D88" s="178" t="n"/>
      <c r="E88" s="1" t="n"/>
      <c r="F88" s="1" t="n"/>
      <c r="G88" s="1" t="n"/>
      <c r="H88" s="1" t="n"/>
      <c r="I88" s="1" t="n"/>
      <c r="J88" s="1" t="n"/>
      <c r="K88" s="1" t="n"/>
      <c r="L88" s="1" t="n"/>
      <c r="M88" s="1" t="n"/>
      <c r="N88" s="1" t="n"/>
      <c r="O88" s="1" t="n"/>
      <c r="P88" s="1" t="n"/>
      <c r="Q88" s="1" t="n"/>
      <c r="R88" s="1" t="n"/>
      <c r="S88" s="1" t="n"/>
      <c r="T88" s="1" t="n"/>
      <c r="U88" s="1" t="n"/>
      <c r="V88" s="1" t="n"/>
      <c r="W88" s="1" t="n"/>
      <c r="X88" s="1" t="n"/>
    </row>
    <row r="89" ht="15.75" customHeight="1" s="336">
      <c r="A89" s="1" t="n"/>
      <c r="B89" s="1" t="n"/>
      <c r="C89" s="178" t="n"/>
      <c r="D89" s="178" t="n"/>
      <c r="E89" s="1" t="n"/>
      <c r="F89" s="1" t="n"/>
      <c r="G89" s="1" t="n"/>
      <c r="H89" s="1" t="n"/>
      <c r="I89" s="1" t="n"/>
      <c r="J89" s="1" t="n"/>
      <c r="K89" s="1" t="n"/>
      <c r="L89" s="1" t="n"/>
      <c r="M89" s="1" t="n"/>
      <c r="N89" s="1" t="n"/>
      <c r="O89" s="1" t="n"/>
      <c r="P89" s="1" t="n"/>
      <c r="Q89" s="1" t="n"/>
      <c r="R89" s="1" t="n"/>
      <c r="S89" s="1" t="n"/>
      <c r="T89" s="1" t="n"/>
      <c r="U89" s="1" t="n"/>
      <c r="V89" s="1" t="n"/>
      <c r="W89" s="1" t="n"/>
      <c r="X89" s="1" t="n"/>
    </row>
    <row r="90" ht="15.75" customHeight="1" s="336">
      <c r="A90" s="1" t="n"/>
      <c r="B90" s="1" t="n"/>
      <c r="C90" s="178" t="n"/>
      <c r="D90" s="178" t="n"/>
      <c r="E90" s="1" t="n"/>
      <c r="F90" s="1" t="n"/>
      <c r="G90" s="1" t="n"/>
      <c r="H90" s="1" t="n"/>
      <c r="I90" s="1" t="n"/>
      <c r="J90" s="1" t="n"/>
      <c r="K90" s="1" t="n"/>
      <c r="L90" s="1" t="n"/>
      <c r="M90" s="1" t="n"/>
      <c r="N90" s="1" t="n"/>
      <c r="O90" s="1" t="n"/>
      <c r="P90" s="1" t="n"/>
      <c r="Q90" s="1" t="n"/>
      <c r="R90" s="1" t="n"/>
      <c r="S90" s="1" t="n"/>
      <c r="T90" s="1" t="n"/>
      <c r="U90" s="1" t="n"/>
      <c r="V90" s="1" t="n"/>
      <c r="W90" s="1" t="n"/>
      <c r="X90" s="1" t="n"/>
    </row>
    <row r="91" ht="15.75" customHeight="1" s="336">
      <c r="A91" s="1" t="n"/>
      <c r="B91" s="1" t="n"/>
      <c r="C91" s="178" t="n"/>
      <c r="D91" s="178" t="n"/>
      <c r="E91" s="1" t="n"/>
      <c r="F91" s="1" t="n"/>
      <c r="G91" s="1" t="n"/>
      <c r="H91" s="1" t="n"/>
      <c r="I91" s="1" t="n"/>
      <c r="J91" s="1" t="n"/>
      <c r="K91" s="1" t="n"/>
      <c r="L91" s="1" t="n"/>
      <c r="M91" s="1" t="n"/>
      <c r="N91" s="1" t="n"/>
      <c r="O91" s="1" t="n"/>
      <c r="P91" s="1" t="n"/>
      <c r="Q91" s="1" t="n"/>
      <c r="R91" s="1" t="n"/>
      <c r="S91" s="1" t="n"/>
      <c r="T91" s="1" t="n"/>
      <c r="U91" s="1" t="n"/>
      <c r="V91" s="1" t="n"/>
      <c r="W91" s="1" t="n"/>
      <c r="X91" s="1" t="n"/>
    </row>
    <row r="92" ht="15.75" customHeight="1" s="336">
      <c r="A92" s="1" t="n"/>
      <c r="B92" s="1" t="n"/>
      <c r="C92" s="178" t="n"/>
      <c r="D92" s="178" t="n"/>
      <c r="E92" s="1" t="n"/>
      <c r="F92" s="1" t="n"/>
      <c r="G92" s="1" t="n"/>
      <c r="H92" s="1" t="n"/>
      <c r="I92" s="1" t="n"/>
      <c r="J92" s="1" t="n"/>
      <c r="K92" s="1" t="n"/>
      <c r="L92" s="1" t="n"/>
      <c r="M92" s="1" t="n"/>
      <c r="N92" s="1" t="n"/>
      <c r="O92" s="1" t="n"/>
      <c r="P92" s="1" t="n"/>
      <c r="Q92" s="1" t="n"/>
      <c r="R92" s="1" t="n"/>
      <c r="S92" s="1" t="n"/>
      <c r="T92" s="1" t="n"/>
      <c r="U92" s="1" t="n"/>
      <c r="V92" s="1" t="n"/>
      <c r="W92" s="1" t="n"/>
      <c r="X92" s="1" t="n"/>
    </row>
    <row r="93" ht="15.75" customHeight="1" s="336">
      <c r="A93" s="1" t="n"/>
      <c r="B93" s="1" t="n"/>
      <c r="C93" s="178" t="n"/>
      <c r="D93" s="178" t="n"/>
      <c r="E93" s="1" t="n"/>
      <c r="F93" s="1" t="n"/>
      <c r="G93" s="1" t="n"/>
      <c r="H93" s="1" t="n"/>
      <c r="I93" s="1" t="n"/>
      <c r="J93" s="1" t="n"/>
      <c r="K93" s="1" t="n"/>
      <c r="L93" s="1" t="n"/>
      <c r="M93" s="1" t="n"/>
      <c r="N93" s="1" t="n"/>
      <c r="O93" s="1" t="n"/>
      <c r="P93" s="1" t="n"/>
      <c r="Q93" s="1" t="n"/>
      <c r="R93" s="1" t="n"/>
      <c r="S93" s="1" t="n"/>
      <c r="T93" s="1" t="n"/>
      <c r="U93" s="1" t="n"/>
      <c r="V93" s="1" t="n"/>
      <c r="W93" s="1" t="n"/>
      <c r="X93" s="1" t="n"/>
    </row>
    <row r="94" ht="15.75" customHeight="1" s="336">
      <c r="A94" s="1" t="n"/>
      <c r="B94" s="1" t="n"/>
      <c r="C94" s="178" t="n"/>
      <c r="D94" s="178" t="n"/>
      <c r="E94" s="1" t="n"/>
      <c r="F94" s="1" t="n"/>
      <c r="G94" s="1" t="n"/>
      <c r="H94" s="1" t="n"/>
      <c r="I94" s="1" t="n"/>
      <c r="J94" s="1" t="n"/>
      <c r="K94" s="1" t="n"/>
      <c r="L94" s="1" t="n"/>
      <c r="M94" s="1" t="n"/>
      <c r="N94" s="1" t="n"/>
      <c r="O94" s="1" t="n"/>
      <c r="P94" s="1" t="n"/>
      <c r="Q94" s="1" t="n"/>
      <c r="R94" s="1" t="n"/>
      <c r="S94" s="1" t="n"/>
      <c r="T94" s="1" t="n"/>
      <c r="U94" s="1" t="n"/>
      <c r="V94" s="1" t="n"/>
      <c r="W94" s="1" t="n"/>
      <c r="X94" s="1" t="n"/>
    </row>
    <row r="95" ht="15.75" customHeight="1" s="336">
      <c r="A95" s="1" t="n"/>
      <c r="B95" s="1" t="n"/>
      <c r="C95" s="178" t="n"/>
      <c r="D95" s="178" t="n"/>
      <c r="E95" s="1" t="n"/>
      <c r="F95" s="1" t="n"/>
      <c r="G95" s="1" t="n"/>
      <c r="H95" s="1" t="n"/>
      <c r="I95" s="1" t="n"/>
      <c r="J95" s="1" t="n"/>
      <c r="K95" s="1" t="n"/>
      <c r="L95" s="1" t="n"/>
      <c r="M95" s="1" t="n"/>
      <c r="N95" s="1" t="n"/>
      <c r="O95" s="1" t="n"/>
      <c r="P95" s="1" t="n"/>
      <c r="Q95" s="1" t="n"/>
      <c r="R95" s="1" t="n"/>
      <c r="S95" s="1" t="n"/>
      <c r="T95" s="1" t="n"/>
      <c r="U95" s="1" t="n"/>
      <c r="V95" s="1" t="n"/>
      <c r="W95" s="1" t="n"/>
      <c r="X95" s="1" t="n"/>
    </row>
    <row r="96" ht="15.75" customHeight="1" s="336">
      <c r="A96" s="1" t="n"/>
      <c r="B96" s="1" t="n"/>
      <c r="C96" s="178" t="n"/>
      <c r="D96" s="178" t="n"/>
      <c r="E96" s="1" t="n"/>
      <c r="F96" s="1" t="n"/>
      <c r="G96" s="1" t="n"/>
      <c r="H96" s="1" t="n"/>
      <c r="I96" s="1" t="n"/>
      <c r="J96" s="1" t="n"/>
      <c r="K96" s="1" t="n"/>
      <c r="L96" s="1" t="n"/>
      <c r="M96" s="1" t="n"/>
      <c r="N96" s="1" t="n"/>
      <c r="O96" s="1" t="n"/>
      <c r="P96" s="1" t="n"/>
      <c r="Q96" s="1" t="n"/>
      <c r="R96" s="1" t="n"/>
      <c r="S96" s="1" t="n"/>
      <c r="T96" s="1" t="n"/>
      <c r="U96" s="1" t="n"/>
      <c r="V96" s="1" t="n"/>
      <c r="W96" s="1" t="n"/>
      <c r="X96" s="1" t="n"/>
    </row>
    <row r="97" ht="15.75" customHeight="1" s="336">
      <c r="A97" s="1" t="n"/>
      <c r="B97" s="1" t="n"/>
      <c r="C97" s="178" t="n"/>
      <c r="D97" s="178" t="n"/>
      <c r="E97" s="1" t="n"/>
      <c r="F97" s="1" t="n"/>
      <c r="G97" s="1" t="n"/>
      <c r="H97" s="1" t="n"/>
      <c r="I97" s="1" t="n"/>
      <c r="J97" s="1" t="n"/>
      <c r="K97" s="1" t="n"/>
      <c r="L97" s="1" t="n"/>
      <c r="M97" s="1" t="n"/>
      <c r="N97" s="1" t="n"/>
      <c r="O97" s="1" t="n"/>
      <c r="P97" s="1" t="n"/>
      <c r="Q97" s="1" t="n"/>
      <c r="R97" s="1" t="n"/>
      <c r="S97" s="1" t="n"/>
      <c r="T97" s="1" t="n"/>
      <c r="U97" s="1" t="n"/>
      <c r="V97" s="1" t="n"/>
      <c r="W97" s="1" t="n"/>
      <c r="X97" s="1" t="n"/>
    </row>
    <row r="98" ht="15.75" customHeight="1" s="336">
      <c r="A98" s="1" t="n"/>
      <c r="B98" s="1" t="n"/>
      <c r="C98" s="178" t="n"/>
      <c r="D98" s="178" t="n"/>
      <c r="E98" s="1" t="n"/>
      <c r="F98" s="1" t="n"/>
      <c r="G98" s="1" t="n"/>
      <c r="H98" s="1" t="n"/>
      <c r="I98" s="1" t="n"/>
      <c r="J98" s="1" t="n"/>
      <c r="K98" s="1" t="n"/>
      <c r="L98" s="1" t="n"/>
      <c r="M98" s="1" t="n"/>
      <c r="N98" s="1" t="n"/>
      <c r="O98" s="1" t="n"/>
      <c r="P98" s="1" t="n"/>
      <c r="Q98" s="1" t="n"/>
      <c r="R98" s="1" t="n"/>
      <c r="S98" s="1" t="n"/>
      <c r="T98" s="1" t="n"/>
      <c r="U98" s="1" t="n"/>
      <c r="V98" s="1" t="n"/>
      <c r="W98" s="1" t="n"/>
      <c r="X98" s="1" t="n"/>
    </row>
    <row r="99" ht="15.75" customHeight="1" s="336">
      <c r="A99" s="1" t="n"/>
      <c r="B99" s="1" t="n"/>
      <c r="C99" s="178" t="n"/>
      <c r="D99" s="178" t="n"/>
      <c r="E99" s="1" t="n"/>
      <c r="F99" s="1" t="n"/>
      <c r="G99" s="1" t="n"/>
      <c r="H99" s="1" t="n"/>
      <c r="I99" s="1" t="n"/>
      <c r="J99" s="1" t="n"/>
      <c r="K99" s="1" t="n"/>
      <c r="L99" s="1" t="n"/>
      <c r="M99" s="1" t="n"/>
      <c r="N99" s="1" t="n"/>
      <c r="O99" s="1" t="n"/>
      <c r="P99" s="1" t="n"/>
      <c r="Q99" s="1" t="n"/>
      <c r="R99" s="1" t="n"/>
      <c r="S99" s="1" t="n"/>
      <c r="T99" s="1" t="n"/>
      <c r="U99" s="1" t="n"/>
      <c r="V99" s="1" t="n"/>
      <c r="W99" s="1" t="n"/>
      <c r="X99" s="1" t="n"/>
    </row>
    <row r="100" ht="15.75" customHeight="1" s="336">
      <c r="A100" s="1" t="n"/>
      <c r="B100" s="1" t="n"/>
      <c r="C100" s="178" t="n"/>
      <c r="D100" s="178"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15.75" customHeight="1" s="336">
      <c r="A101" s="1" t="n"/>
      <c r="B101" s="1" t="n"/>
      <c r="C101" s="178" t="n"/>
      <c r="D101" s="178"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15.75" customHeight="1" s="336">
      <c r="A102" s="1" t="n"/>
      <c r="B102" s="1" t="n"/>
      <c r="C102" s="178" t="n"/>
      <c r="D102" s="178"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15.75" customHeight="1" s="336">
      <c r="A103" s="1" t="n"/>
      <c r="B103" s="1" t="n"/>
      <c r="C103" s="178" t="n"/>
      <c r="D103" s="178"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15.75" customHeight="1" s="336">
      <c r="A104" s="1" t="n"/>
      <c r="B104" s="1" t="n"/>
      <c r="C104" s="178" t="n"/>
      <c r="D104" s="178"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15.75" customHeight="1" s="336">
      <c r="A105" s="1" t="n"/>
      <c r="B105" s="1" t="n"/>
      <c r="C105" s="178" t="n"/>
      <c r="D105" s="178"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15.75" customHeight="1" s="336">
      <c r="A106" s="1" t="n"/>
      <c r="B106" s="1" t="n"/>
      <c r="C106" s="178" t="n"/>
      <c r="D106" s="178"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15.75" customHeight="1" s="336">
      <c r="A107" s="1" t="n"/>
      <c r="B107" s="1" t="n"/>
      <c r="C107" s="178" t="n"/>
      <c r="D107" s="178"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15.75" customHeight="1" s="336">
      <c r="A108" s="1" t="n"/>
      <c r="B108" s="1" t="n"/>
      <c r="C108" s="178" t="n"/>
      <c r="D108" s="178"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15.75" customHeight="1" s="336">
      <c r="A109" s="1" t="n"/>
      <c r="B109" s="1" t="n"/>
      <c r="C109" s="178" t="n"/>
      <c r="D109" s="178"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15.75" customHeight="1" s="336">
      <c r="A110" s="1" t="n"/>
      <c r="B110" s="1" t="n"/>
      <c r="C110" s="178" t="n"/>
      <c r="D110" s="178"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15.75" customHeight="1" s="336">
      <c r="A111" s="1" t="n"/>
      <c r="B111" s="1" t="n"/>
      <c r="C111" s="178" t="n"/>
      <c r="D111" s="178"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15.75" customHeight="1" s="336">
      <c r="A112" s="1" t="n"/>
      <c r="B112" s="1" t="n"/>
      <c r="C112" s="178" t="n"/>
      <c r="D112" s="178"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15.75" customHeight="1" s="336">
      <c r="A113" s="1" t="n"/>
      <c r="B113" s="1" t="n"/>
      <c r="C113" s="178" t="n"/>
      <c r="D113" s="178"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15.75" customHeight="1" s="336">
      <c r="A114" s="1" t="n"/>
      <c r="B114" s="1" t="n"/>
      <c r="C114" s="178" t="n"/>
      <c r="D114" s="178"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15.75" customHeight="1" s="336">
      <c r="A115" s="1" t="n"/>
      <c r="B115" s="1" t="n"/>
      <c r="C115" s="178" t="n"/>
      <c r="D115" s="178"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15.75" customHeight="1" s="336">
      <c r="A116" s="1" t="n"/>
      <c r="B116" s="1" t="n"/>
      <c r="C116" s="178" t="n"/>
      <c r="D116" s="178"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15.75" customHeight="1" s="336">
      <c r="A117" s="1" t="n"/>
      <c r="B117" s="1" t="n"/>
      <c r="C117" s="178" t="n"/>
      <c r="D117" s="178"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15.75" customHeight="1" s="336">
      <c r="A118" s="1" t="n"/>
      <c r="B118" s="1" t="n"/>
      <c r="C118" s="178" t="n"/>
      <c r="D118" s="178"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15.75" customHeight="1" s="336">
      <c r="A119" s="1" t="n"/>
      <c r="B119" s="1" t="n"/>
      <c r="C119" s="178" t="n"/>
      <c r="D119" s="178"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15.75" customHeight="1" s="336">
      <c r="A120" s="1" t="n"/>
      <c r="B120" s="1" t="n"/>
      <c r="C120" s="178" t="n"/>
      <c r="D120" s="178"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15.75" customHeight="1" s="336">
      <c r="A121" s="1" t="n"/>
      <c r="B121" s="1" t="n"/>
      <c r="C121" s="178" t="n"/>
      <c r="D121" s="178"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15.75" customHeight="1" s="336">
      <c r="A122" s="1" t="n"/>
      <c r="B122" s="1" t="n"/>
      <c r="C122" s="178" t="n"/>
      <c r="D122" s="178"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15.75" customHeight="1" s="336">
      <c r="A123" s="1" t="n"/>
      <c r="B123" s="1" t="n"/>
      <c r="C123" s="178" t="n"/>
      <c r="D123" s="178"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15.75" customHeight="1" s="336">
      <c r="A124" s="1" t="n"/>
      <c r="B124" s="1" t="n"/>
      <c r="C124" s="178" t="n"/>
      <c r="D124" s="178"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15.75" customHeight="1" s="336">
      <c r="A125" s="1" t="n"/>
      <c r="B125" s="1" t="n"/>
      <c r="C125" s="178" t="n"/>
      <c r="D125" s="178"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15.75" customHeight="1" s="336">
      <c r="A126" s="1" t="n"/>
      <c r="B126" s="1" t="n"/>
      <c r="C126" s="178" t="n"/>
      <c r="D126" s="178"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15.75" customHeight="1" s="336">
      <c r="A127" s="1" t="n"/>
      <c r="B127" s="1" t="n"/>
      <c r="C127" s="178" t="n"/>
      <c r="D127" s="178"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15.75" customHeight="1" s="336">
      <c r="A128" s="1" t="n"/>
      <c r="B128" s="1" t="n"/>
      <c r="C128" s="178" t="n"/>
      <c r="D128" s="178"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15.75" customHeight="1" s="336">
      <c r="A129" s="1" t="n"/>
      <c r="B129" s="1" t="n"/>
      <c r="C129" s="178" t="n"/>
      <c r="D129" s="178"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15.75" customHeight="1" s="336">
      <c r="A130" s="1" t="n"/>
      <c r="B130" s="1" t="n"/>
      <c r="C130" s="178" t="n"/>
      <c r="D130" s="178"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15.75" customHeight="1" s="336">
      <c r="A131" s="1" t="n"/>
      <c r="B131" s="1" t="n"/>
      <c r="C131" s="178" t="n"/>
      <c r="D131" s="178"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15.75" customHeight="1" s="336">
      <c r="A132" s="1" t="n"/>
      <c r="B132" s="1" t="n"/>
      <c r="C132" s="178" t="n"/>
      <c r="D132" s="178"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15.75" customHeight="1" s="336">
      <c r="A133" s="1" t="n"/>
      <c r="B133" s="1" t="n"/>
      <c r="C133" s="178" t="n"/>
      <c r="D133" s="178"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15.75" customHeight="1" s="336">
      <c r="A134" s="1" t="n"/>
      <c r="B134" s="1" t="n"/>
      <c r="C134" s="178" t="n"/>
      <c r="D134" s="178"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15.75" customHeight="1" s="336">
      <c r="A135" s="1" t="n"/>
      <c r="B135" s="1" t="n"/>
      <c r="C135" s="178" t="n"/>
      <c r="D135" s="178"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15.75" customHeight="1" s="336">
      <c r="A136" s="1" t="n"/>
      <c r="B136" s="1" t="n"/>
      <c r="C136" s="178" t="n"/>
      <c r="D136" s="178"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15.75" customHeight="1" s="336">
      <c r="A137" s="1" t="n"/>
      <c r="B137" s="1" t="n"/>
      <c r="C137" s="178" t="n"/>
      <c r="D137" s="178"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15.75" customHeight="1" s="336">
      <c r="A138" s="1" t="n"/>
      <c r="B138" s="1" t="n"/>
      <c r="C138" s="178" t="n"/>
      <c r="D138" s="178"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15.75" customHeight="1" s="336">
      <c r="A139" s="1" t="n"/>
      <c r="B139" s="1" t="n"/>
      <c r="C139" s="178" t="n"/>
      <c r="D139" s="178"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15.75" customHeight="1" s="336">
      <c r="A140" s="1" t="n"/>
      <c r="B140" s="1" t="n"/>
      <c r="C140" s="178" t="n"/>
      <c r="D140" s="178"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15.75" customHeight="1" s="336">
      <c r="A141" s="1" t="n"/>
      <c r="B141" s="1" t="n"/>
      <c r="C141" s="178" t="n"/>
      <c r="D141" s="178"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15.75" customHeight="1" s="336">
      <c r="A142" s="1" t="n"/>
      <c r="B142" s="1" t="n"/>
      <c r="C142" s="178" t="n"/>
      <c r="D142" s="178"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15.75" customHeight="1" s="336">
      <c r="A143" s="1" t="n"/>
      <c r="B143" s="1" t="n"/>
      <c r="C143" s="178" t="n"/>
      <c r="D143" s="178"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15.75" customHeight="1" s="336">
      <c r="A144" s="1" t="n"/>
      <c r="B144" s="1" t="n"/>
      <c r="C144" s="178" t="n"/>
      <c r="D144" s="178"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15.75" customHeight="1" s="336">
      <c r="A145" s="1" t="n"/>
      <c r="B145" s="1" t="n"/>
      <c r="C145" s="178" t="n"/>
      <c r="D145" s="178"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15.75" customHeight="1" s="336">
      <c r="A146" s="1" t="n"/>
      <c r="B146" s="1" t="n"/>
      <c r="C146" s="178" t="n"/>
      <c r="D146" s="178"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15.75" customHeight="1" s="336">
      <c r="A147" s="1" t="n"/>
      <c r="B147" s="1" t="n"/>
      <c r="C147" s="178" t="n"/>
      <c r="D147" s="178"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15.75" customHeight="1" s="336">
      <c r="A148" s="1" t="n"/>
      <c r="B148" s="1" t="n"/>
      <c r="C148" s="178" t="n"/>
      <c r="D148" s="178"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15.75" customHeight="1" s="336">
      <c r="A149" s="1" t="n"/>
      <c r="B149" s="1" t="n"/>
      <c r="C149" s="178" t="n"/>
      <c r="D149" s="178"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15.75" customHeight="1" s="336">
      <c r="A150" s="1" t="n"/>
      <c r="B150" s="1" t="n"/>
      <c r="C150" s="178" t="n"/>
      <c r="D150" s="178"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15.75" customHeight="1" s="336">
      <c r="A151" s="1" t="n"/>
      <c r="B151" s="1" t="n"/>
      <c r="C151" s="178" t="n"/>
      <c r="D151" s="178"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15.75" customHeight="1" s="336">
      <c r="A152" s="1" t="n"/>
      <c r="B152" s="1" t="n"/>
      <c r="C152" s="178" t="n"/>
      <c r="D152" s="178"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15.75" customHeight="1" s="336">
      <c r="A153" s="1" t="n"/>
      <c r="B153" s="1" t="n"/>
      <c r="C153" s="178" t="n"/>
      <c r="D153" s="178"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15.75" customHeight="1" s="336">
      <c r="A154" s="1" t="n"/>
      <c r="B154" s="1" t="n"/>
      <c r="C154" s="178" t="n"/>
      <c r="D154" s="178"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15.75" customHeight="1" s="336">
      <c r="A155" s="1" t="n"/>
      <c r="B155" s="1" t="n"/>
      <c r="C155" s="178" t="n"/>
      <c r="D155" s="178"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15.75" customHeight="1" s="336">
      <c r="A156" s="1" t="n"/>
      <c r="B156" s="1" t="n"/>
      <c r="C156" s="178" t="n"/>
      <c r="D156" s="178"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15.75" customHeight="1" s="336">
      <c r="A157" s="1" t="n"/>
      <c r="B157" s="1" t="n"/>
      <c r="C157" s="178" t="n"/>
      <c r="D157" s="178"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15.75" customHeight="1" s="336">
      <c r="A158" s="1" t="n"/>
      <c r="B158" s="1" t="n"/>
      <c r="C158" s="178" t="n"/>
      <c r="D158" s="178"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15.75" customHeight="1" s="336">
      <c r="A159" s="1" t="n"/>
      <c r="B159" s="1" t="n"/>
      <c r="C159" s="178" t="n"/>
      <c r="D159" s="178"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15.75" customHeight="1" s="336">
      <c r="A160" s="1" t="n"/>
      <c r="B160" s="1" t="n"/>
      <c r="C160" s="178" t="n"/>
      <c r="D160" s="178"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15.75" customHeight="1" s="336">
      <c r="A161" s="1" t="n"/>
      <c r="B161" s="1" t="n"/>
      <c r="C161" s="178" t="n"/>
      <c r="D161" s="178"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15.75" customHeight="1" s="336">
      <c r="A162" s="1" t="n"/>
      <c r="B162" s="1" t="n"/>
      <c r="C162" s="178" t="n"/>
      <c r="D162" s="178"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15.75" customHeight="1" s="336">
      <c r="A163" s="1" t="n"/>
      <c r="B163" s="1" t="n"/>
      <c r="C163" s="178" t="n"/>
      <c r="D163" s="178"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15.75" customHeight="1" s="336">
      <c r="A164" s="1" t="n"/>
      <c r="B164" s="1" t="n"/>
      <c r="C164" s="178" t="n"/>
      <c r="D164" s="178"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15.75" customHeight="1" s="336">
      <c r="A165" s="1" t="n"/>
      <c r="B165" s="1" t="n"/>
      <c r="C165" s="178" t="n"/>
      <c r="D165" s="178"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15.75" customHeight="1" s="336">
      <c r="A166" s="1" t="n"/>
      <c r="B166" s="1" t="n"/>
      <c r="C166" s="178" t="n"/>
      <c r="D166" s="178"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15.75" customHeight="1" s="336">
      <c r="A167" s="1" t="n"/>
      <c r="B167" s="1" t="n"/>
      <c r="C167" s="178" t="n"/>
      <c r="D167" s="178"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15.75" customHeight="1" s="336">
      <c r="A168" s="1" t="n"/>
      <c r="B168" s="1" t="n"/>
      <c r="C168" s="178" t="n"/>
      <c r="D168" s="178"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15.75" customHeight="1" s="336">
      <c r="A169" s="1" t="n"/>
      <c r="B169" s="1" t="n"/>
      <c r="C169" s="178" t="n"/>
      <c r="D169" s="178"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15.75" customHeight="1" s="336">
      <c r="A170" s="1" t="n"/>
      <c r="B170" s="1" t="n"/>
      <c r="C170" s="178" t="n"/>
      <c r="D170" s="178"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15.75" customHeight="1" s="336">
      <c r="A171" s="1" t="n"/>
      <c r="B171" s="1" t="n"/>
      <c r="C171" s="178" t="n"/>
      <c r="D171" s="178"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15.75" customHeight="1" s="336">
      <c r="A172" s="1" t="n"/>
      <c r="B172" s="1" t="n"/>
      <c r="C172" s="178" t="n"/>
      <c r="D172" s="178"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15.75" customHeight="1" s="336">
      <c r="A173" s="1" t="n"/>
      <c r="B173" s="1" t="n"/>
      <c r="C173" s="178" t="n"/>
      <c r="D173" s="178"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15.75" customHeight="1" s="336">
      <c r="A174" s="1" t="n"/>
      <c r="B174" s="1" t="n"/>
      <c r="C174" s="178" t="n"/>
      <c r="D174" s="178"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15.75" customHeight="1" s="336">
      <c r="A175" s="1" t="n"/>
      <c r="B175" s="1" t="n"/>
      <c r="C175" s="178" t="n"/>
      <c r="D175" s="178"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15.75" customHeight="1" s="336">
      <c r="A176" s="1" t="n"/>
      <c r="B176" s="1" t="n"/>
      <c r="C176" s="178" t="n"/>
      <c r="D176" s="178"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15.75" customHeight="1" s="336">
      <c r="A177" s="1" t="n"/>
      <c r="B177" s="1" t="n"/>
      <c r="C177" s="178" t="n"/>
      <c r="D177" s="178"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15.75" customHeight="1" s="336">
      <c r="A178" s="1" t="n"/>
      <c r="B178" s="1" t="n"/>
      <c r="C178" s="178" t="n"/>
      <c r="D178" s="178"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15.75" customHeight="1" s="336">
      <c r="A179" s="1" t="n"/>
      <c r="B179" s="1" t="n"/>
      <c r="C179" s="178" t="n"/>
      <c r="D179" s="178"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15.75" customHeight="1" s="336">
      <c r="A180" s="1" t="n"/>
      <c r="B180" s="1" t="n"/>
      <c r="C180" s="178" t="n"/>
      <c r="D180" s="178"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15.75" customHeight="1" s="336">
      <c r="A181" s="1" t="n"/>
      <c r="B181" s="1" t="n"/>
      <c r="C181" s="178" t="n"/>
      <c r="D181" s="178"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15.75" customHeight="1" s="336">
      <c r="A182" s="1" t="n"/>
      <c r="B182" s="1" t="n"/>
      <c r="C182" s="178" t="n"/>
      <c r="D182" s="178"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15.75" customHeight="1" s="336">
      <c r="A183" s="1" t="n"/>
      <c r="B183" s="1" t="n"/>
      <c r="C183" s="178" t="n"/>
      <c r="D183" s="178"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15.75" customHeight="1" s="336">
      <c r="A184" s="1" t="n"/>
      <c r="B184" s="1" t="n"/>
      <c r="C184" s="178" t="n"/>
      <c r="D184" s="178"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15.75" customHeight="1" s="336">
      <c r="A185" s="1" t="n"/>
      <c r="B185" s="1" t="n"/>
      <c r="C185" s="178" t="n"/>
      <c r="D185" s="178"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15.75" customHeight="1" s="336">
      <c r="A186" s="1" t="n"/>
      <c r="B186" s="1" t="n"/>
      <c r="C186" s="178" t="n"/>
      <c r="D186" s="178"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15.75" customHeight="1" s="336">
      <c r="A187" s="1" t="n"/>
      <c r="B187" s="1" t="n"/>
      <c r="C187" s="178" t="n"/>
      <c r="D187" s="178"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15.75" customHeight="1" s="336">
      <c r="A188" s="1" t="n"/>
      <c r="B188" s="1" t="n"/>
      <c r="C188" s="178" t="n"/>
      <c r="D188" s="178"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15.75" customHeight="1" s="336">
      <c r="A189" s="1" t="n"/>
      <c r="B189" s="1" t="n"/>
      <c r="C189" s="178" t="n"/>
      <c r="D189" s="178"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15.75" customHeight="1" s="336">
      <c r="A190" s="1" t="n"/>
      <c r="B190" s="1" t="n"/>
      <c r="C190" s="178" t="n"/>
      <c r="D190" s="178"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15.75" customHeight="1" s="336">
      <c r="A191" s="1" t="n"/>
      <c r="B191" s="1" t="n"/>
      <c r="C191" s="178" t="n"/>
      <c r="D191" s="178"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15.75" customHeight="1" s="336">
      <c r="A192" s="1" t="n"/>
      <c r="B192" s="1" t="n"/>
      <c r="C192" s="178" t="n"/>
      <c r="D192" s="178"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15.75" customHeight="1" s="336">
      <c r="A193" s="1" t="n"/>
      <c r="B193" s="1" t="n"/>
      <c r="C193" s="178" t="n"/>
      <c r="D193" s="178"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15.75" customHeight="1" s="336">
      <c r="A194" s="1" t="n"/>
      <c r="B194" s="1" t="n"/>
      <c r="C194" s="178" t="n"/>
      <c r="D194" s="178"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15.75" customHeight="1" s="336">
      <c r="A195" s="1" t="n"/>
      <c r="B195" s="1" t="n"/>
      <c r="C195" s="178" t="n"/>
      <c r="D195" s="178"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15.75" customHeight="1" s="336">
      <c r="A196" s="1" t="n"/>
      <c r="B196" s="1" t="n"/>
      <c r="C196" s="178" t="n"/>
      <c r="D196" s="178"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15.75" customHeight="1" s="336">
      <c r="A197" s="1" t="n"/>
      <c r="B197" s="1" t="n"/>
      <c r="C197" s="178" t="n"/>
      <c r="D197" s="178"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15.75" customHeight="1" s="336">
      <c r="A198" s="1" t="n"/>
      <c r="B198" s="1" t="n"/>
      <c r="C198" s="178" t="n"/>
      <c r="D198" s="178"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15.75" customHeight="1" s="336">
      <c r="A199" s="1" t="n"/>
      <c r="B199" s="1" t="n"/>
      <c r="C199" s="178" t="n"/>
      <c r="D199" s="178"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15.75" customHeight="1" s="336">
      <c r="A200" s="1" t="n"/>
      <c r="B200" s="1" t="n"/>
      <c r="C200" s="178" t="n"/>
      <c r="D200" s="178"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15.75" customHeight="1" s="336">
      <c r="A201" s="1" t="n"/>
      <c r="B201" s="1" t="n"/>
      <c r="C201" s="178" t="n"/>
      <c r="D201" s="178"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15.75" customHeight="1" s="336">
      <c r="A202" s="1" t="n"/>
      <c r="B202" s="1" t="n"/>
      <c r="C202" s="178" t="n"/>
      <c r="D202" s="178"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15.75" customHeight="1" s="336">
      <c r="A203" s="1" t="n"/>
      <c r="B203" s="1" t="n"/>
      <c r="C203" s="178" t="n"/>
      <c r="D203" s="178"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15.75" customHeight="1" s="336">
      <c r="A204" s="1" t="n"/>
      <c r="B204" s="1" t="n"/>
      <c r="C204" s="178" t="n"/>
      <c r="D204" s="178"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15.75" customHeight="1" s="336">
      <c r="A205" s="1" t="n"/>
      <c r="B205" s="1" t="n"/>
      <c r="C205" s="178" t="n"/>
      <c r="D205" s="178"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15.75" customHeight="1" s="336">
      <c r="A206" s="1" t="n"/>
      <c r="B206" s="1" t="n"/>
      <c r="C206" s="178" t="n"/>
      <c r="D206" s="178"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15.75" customHeight="1" s="336">
      <c r="A207" s="1" t="n"/>
      <c r="B207" s="1" t="n"/>
      <c r="C207" s="178" t="n"/>
      <c r="D207" s="178"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15.75" customHeight="1" s="336">
      <c r="A208" s="1" t="n"/>
      <c r="B208" s="1" t="n"/>
      <c r="C208" s="178" t="n"/>
      <c r="D208" s="178"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15.75" customHeight="1" s="336">
      <c r="A209" s="1" t="n"/>
      <c r="B209" s="1" t="n"/>
      <c r="C209" s="178" t="n"/>
      <c r="D209" s="178"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15.75" customHeight="1" s="336">
      <c r="A210" s="1" t="n"/>
      <c r="B210" s="1" t="n"/>
      <c r="C210" s="178" t="n"/>
      <c r="D210" s="178"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15.75" customHeight="1" s="336">
      <c r="A211" s="1" t="n"/>
      <c r="B211" s="1" t="n"/>
      <c r="C211" s="178" t="n"/>
      <c r="D211" s="178"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15.75" customHeight="1" s="336">
      <c r="A212" s="1" t="n"/>
      <c r="B212" s="1" t="n"/>
      <c r="C212" s="178" t="n"/>
      <c r="D212" s="178"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15.75" customHeight="1" s="336">
      <c r="A213" s="1" t="n"/>
      <c r="B213" s="1" t="n"/>
      <c r="C213" s="178" t="n"/>
      <c r="D213" s="178"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15.75" customHeight="1" s="336">
      <c r="A214" s="1" t="n"/>
      <c r="B214" s="1" t="n"/>
      <c r="C214" s="178" t="n"/>
      <c r="D214" s="178"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15.75" customHeight="1" s="336">
      <c r="A215" s="1" t="n"/>
      <c r="B215" s="1" t="n"/>
      <c r="C215" s="178" t="n"/>
      <c r="D215" s="178"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15.75" customHeight="1" s="336">
      <c r="A216" s="1" t="n"/>
      <c r="B216" s="1" t="n"/>
      <c r="C216" s="178" t="n"/>
      <c r="D216" s="178"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15.75" customHeight="1" s="336">
      <c r="A217" s="1" t="n"/>
      <c r="B217" s="1" t="n"/>
      <c r="C217" s="178" t="n"/>
      <c r="D217" s="178"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15.75" customHeight="1" s="336">
      <c r="A218" s="1" t="n"/>
      <c r="B218" s="1" t="n"/>
      <c r="C218" s="178" t="n"/>
      <c r="D218" s="178"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15.75" customHeight="1" s="336">
      <c r="A219" s="1" t="n"/>
      <c r="B219" s="1" t="n"/>
      <c r="C219" s="178" t="n"/>
      <c r="D219" s="178"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15.75" customHeight="1" s="336">
      <c r="A220" s="1" t="n"/>
      <c r="B220" s="1" t="n"/>
      <c r="C220" s="178" t="n"/>
      <c r="D220" s="178"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15.75" customHeight="1" s="336">
      <c r="A221" s="1" t="n"/>
      <c r="B221" s="1" t="n"/>
      <c r="C221" s="178" t="n"/>
      <c r="D221" s="178"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15.75" customHeight="1" s="336">
      <c r="A222" s="1" t="n"/>
      <c r="B222" s="1" t="n"/>
      <c r="C222" s="178" t="n"/>
      <c r="D222" s="178"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15.75" customHeight="1" s="336">
      <c r="A223" s="1" t="n"/>
      <c r="B223" s="1" t="n"/>
      <c r="C223" s="178" t="n"/>
      <c r="D223" s="178"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15.75" customHeight="1" s="336">
      <c r="A224" s="1" t="n"/>
      <c r="B224" s="1" t="n"/>
      <c r="C224" s="178" t="n"/>
      <c r="D224" s="178"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15.75" customHeight="1" s="336">
      <c r="A225" s="1" t="n"/>
      <c r="B225" s="1" t="n"/>
      <c r="C225" s="178" t="n"/>
      <c r="D225" s="178"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15.75" customHeight="1" s="336">
      <c r="A226" s="1" t="n"/>
      <c r="B226" s="1" t="n"/>
      <c r="C226" s="178" t="n"/>
      <c r="D226" s="178"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15.75" customHeight="1" s="336">
      <c r="A227" s="1" t="n"/>
      <c r="B227" s="1" t="n"/>
      <c r="C227" s="178" t="n"/>
      <c r="D227" s="178"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15.75" customHeight="1" s="336">
      <c r="A228" s="1" t="n"/>
      <c r="B228" s="1" t="n"/>
      <c r="C228" s="178" t="n"/>
      <c r="D228" s="178"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15.75" customHeight="1" s="336">
      <c r="A229" s="1" t="n"/>
      <c r="B229" s="1" t="n"/>
      <c r="C229" s="178" t="n"/>
      <c r="D229" s="178"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15.75" customHeight="1" s="336">
      <c r="A230" s="1" t="n"/>
      <c r="B230" s="1" t="n"/>
      <c r="C230" s="178" t="n"/>
      <c r="D230" s="178"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15.75" customHeight="1" s="336">
      <c r="A231" s="1" t="n"/>
      <c r="B231" s="1" t="n"/>
      <c r="C231" s="178" t="n"/>
      <c r="D231" s="178"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15.75" customHeight="1" s="336">
      <c r="A232" s="1" t="n"/>
      <c r="B232" s="1" t="n"/>
      <c r="C232" s="178" t="n"/>
      <c r="D232" s="178"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15.75" customHeight="1" s="336">
      <c r="A233" s="1" t="n"/>
      <c r="B233" s="1" t="n"/>
      <c r="C233" s="178" t="n"/>
      <c r="D233" s="178"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30">
    <mergeCell ref="P10:P11"/>
    <mergeCell ref="N10:N11"/>
    <mergeCell ref="U8:U11"/>
    <mergeCell ref="B33:E33"/>
    <mergeCell ref="C10:C11"/>
    <mergeCell ref="E10:E11"/>
    <mergeCell ref="I10:I11"/>
    <mergeCell ref="G10:G11"/>
    <mergeCell ref="L9:M9"/>
    <mergeCell ref="J9:K9"/>
    <mergeCell ref="B9:I9"/>
    <mergeCell ref="K10:K11"/>
    <mergeCell ref="M10:M11"/>
    <mergeCell ref="N9:O9"/>
    <mergeCell ref="L10:L11"/>
    <mergeCell ref="D10:D11"/>
    <mergeCell ref="J7:U7"/>
    <mergeCell ref="O10:O11"/>
    <mergeCell ref="P9:Q9"/>
    <mergeCell ref="Q10:Q11"/>
    <mergeCell ref="R9:S9"/>
    <mergeCell ref="S10:S11"/>
    <mergeCell ref="J8:S8"/>
    <mergeCell ref="R10:R11"/>
    <mergeCell ref="T8:T9"/>
    <mergeCell ref="B10:B11"/>
    <mergeCell ref="F10:F11"/>
    <mergeCell ref="H10:H11"/>
    <mergeCell ref="T10:T11"/>
    <mergeCell ref="J10:J11"/>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10" defaultColWidth="12.58203125" defaultRowHeight="15" customHeight="1"/>
  <cols>
    <col width="2" customWidth="1" style="336" min="1" max="1"/>
    <col width="42" customWidth="1" style="336" min="2" max="3"/>
    <col width="42" customWidth="1" style="336" min="3" max="3"/>
    <col width="62" customWidth="1" style="336" min="4" max="6"/>
    <col width="17" customWidth="1" style="336" min="5" max="5"/>
    <col width="30" customWidth="1" style="336" min="6" max="6"/>
    <col width="18" customWidth="1" style="336" min="7" max="7"/>
    <col width="22" customWidth="1" style="336" min="8" max="11"/>
    <col width="30" customWidth="1" style="336" min="9" max="9"/>
    <col width="22" customWidth="1" style="336" min="10" max="10"/>
    <col width="17" customWidth="1" style="336" min="11" max="11"/>
    <col width="22" customWidth="1" style="336" min="12" max="26"/>
    <col width="17" customWidth="1" style="336" min="13" max="13"/>
    <col width="22" customWidth="1" style="336" min="14" max="14"/>
    <col width="17" customWidth="1" style="336" min="15" max="15"/>
    <col width="22" customWidth="1" style="336" min="16" max="16"/>
    <col width="17" customWidth="1" style="336" min="17" max="17"/>
    <col width="17" customWidth="1" style="336" min="18" max="18"/>
    <col width="17" customWidth="1" style="336" min="19" max="19"/>
    <col width="11" customWidth="1" style="336" min="20" max="20"/>
  </cols>
  <sheetData>
    <row r="1" ht="14.25" customHeight="1" s="336">
      <c r="F1" s="191" t="n"/>
    </row>
    <row r="2" ht="14.25" customHeight="1" s="336">
      <c r="F2" s="191" t="n"/>
    </row>
    <row r="3" ht="14.25" customHeight="1" s="336">
      <c r="F3" s="191" t="n"/>
    </row>
    <row r="4" ht="14.25" customHeight="1" s="336">
      <c r="B4" s="192" t="n"/>
      <c r="C4" s="192" t="n"/>
      <c r="D4" s="192" t="n"/>
      <c r="E4" s="192" t="n"/>
      <c r="F4" s="192" t="n"/>
      <c r="G4" s="192" t="inlineStr">
        <is>
          <t>6. PROTECCIÓN DE CONOCIMIENTO Y DIVULGACIÓN</t>
        </is>
      </c>
      <c r="H4" s="192" t="n"/>
      <c r="I4" s="192" t="n"/>
      <c r="J4" s="192" t="n"/>
      <c r="K4" s="192" t="n"/>
      <c r="L4" s="192" t="n"/>
      <c r="M4" s="192" t="n"/>
      <c r="N4" s="192" t="n"/>
      <c r="O4" s="192" t="n"/>
      <c r="P4" s="192" t="n"/>
      <c r="Q4" s="192" t="n"/>
      <c r="R4" s="192" t="n"/>
      <c r="S4" s="192" t="n"/>
    </row>
    <row r="5" ht="14.25" customHeight="1" s="336">
      <c r="B5" s="193" t="n"/>
      <c r="C5" s="193" t="n"/>
      <c r="D5" s="193" t="n"/>
      <c r="E5" s="193" t="n"/>
      <c r="F5" s="194" t="n"/>
      <c r="G5" s="193" t="n"/>
      <c r="H5" s="193" t="n"/>
      <c r="I5" s="193" t="n"/>
      <c r="J5" s="193" t="n"/>
      <c r="K5" s="193" t="n"/>
      <c r="L5" s="193" t="n"/>
      <c r="M5" s="193" t="n"/>
      <c r="N5" s="193" t="n"/>
      <c r="O5" s="193" t="n"/>
      <c r="P5" s="193" t="n"/>
      <c r="Q5" s="193" t="n"/>
      <c r="R5" s="193" t="n"/>
      <c r="S5" s="193" t="n"/>
    </row>
    <row r="6" ht="31.5" customHeight="1" s="336">
      <c r="F6" s="191" t="n"/>
      <c r="H6" s="603" t="inlineStr">
        <is>
          <t>FUENTES</t>
        </is>
      </c>
      <c r="I6" s="450" t="n"/>
      <c r="J6" s="603" t="n"/>
      <c r="K6" s="450" t="n"/>
      <c r="L6" s="603" t="n"/>
      <c r="M6" s="450" t="n"/>
      <c r="N6" s="603" t="n"/>
      <c r="O6" s="450" t="n"/>
      <c r="P6" s="603" t="n"/>
      <c r="Q6" s="450" t="n"/>
      <c r="R6" s="450" t="n"/>
      <c r="S6" s="451" t="n"/>
    </row>
    <row r="7" ht="31.5" customHeight="1" s="336">
      <c r="B7" s="604" t="inlineStr">
        <is>
          <t>6. PROTECCIÓN DE CONOCIMIENTO Y DIVULGACIÓN</t>
        </is>
      </c>
      <c r="G7" s="569" t="n"/>
      <c r="H7" s="195" t="inlineStr">
        <is>
          <t>CONTRAPARTIDA</t>
        </is>
      </c>
      <c r="I7" s="450" t="n"/>
      <c r="J7" s="195" t="n"/>
      <c r="K7" s="450" t="n"/>
      <c r="L7" s="195" t="n"/>
      <c r="M7" s="450" t="n"/>
      <c r="N7" s="195" t="n"/>
      <c r="O7" s="450" t="n"/>
      <c r="P7" s="195" t="n"/>
      <c r="Q7" s="450" t="n"/>
      <c r="R7" s="195" t="inlineStr">
        <is>
          <t>SGR</t>
        </is>
      </c>
      <c r="S7" s="197" t="inlineStr">
        <is>
          <t>TOTAL</t>
        </is>
      </c>
    </row>
    <row r="8" ht="31.5" customHeight="1" s="336">
      <c r="F8" s="191" t="n"/>
      <c r="H8" s="196" t="inlineStr">
        <is>
          <t>Entidad 1 – Universidad Santo Tomás de Colombia, sede Villavicencio — entidad proponente y ejecutora</t>
        </is>
      </c>
      <c r="I8" s="451" t="n"/>
      <c r="J8" s="196" t="inlineStr">
        <is>
          <t>Entidad 2 – Municipio de Manizales (Caldas)</t>
        </is>
      </c>
      <c r="K8" s="451" t="n"/>
      <c r="L8" s="196" t="inlineStr">
        <is>
          <t>Entidad 3 – Municipio de Calarcá (Quindío)</t>
        </is>
      </c>
      <c r="M8" s="451" t="n"/>
      <c r="N8" s="196" t="inlineStr">
        <is>
          <t>Entidad 4 – Avanciencia — oficina de transferencia de resultados de investigación (OTRI) [razón social y NIT por diligenciar]</t>
        </is>
      </c>
      <c r="O8" s="451" t="n"/>
      <c r="P8" s="196" t="inlineStr">
        <is>
          <t>Entidad 5 – Gestión y Medio Ambiente — aliado tecnológico [razón social y NIT por diligenciar]</t>
        </is>
      </c>
      <c r="Q8" s="451" t="n"/>
      <c r="R8" s="195" t="inlineStr">
        <is>
          <t>EFECTIVO</t>
        </is>
      </c>
      <c r="S8" s="452" t="n"/>
    </row>
    <row r="9" ht="51" customHeight="1" s="336">
      <c r="B9" s="196" t="inlineStr">
        <is>
          <t>ACTIVICADES DE PROTECCIÓN DE CONOCIMIENTO Y DIVULGACIÓN</t>
        </is>
      </c>
      <c r="C9" s="196" t="inlineStr">
        <is>
          <t xml:space="preserve">DESCRIPCIÓN DETALLADA DE LA ACTIVIDAD </t>
        </is>
      </c>
      <c r="D9" s="197" t="inlineStr">
        <is>
          <t>JUSTIFICACIÓN</t>
        </is>
      </c>
      <c r="E9" s="197" t="inlineStr">
        <is>
          <t xml:space="preserve">CANTIDAD </t>
        </is>
      </c>
      <c r="F9" s="196" t="inlineStr">
        <is>
          <t>VALOR UNITARIO</t>
        </is>
      </c>
      <c r="G9" s="197" t="inlineStr">
        <is>
          <t>TOTAL</t>
        </is>
      </c>
      <c r="H9" s="195" t="inlineStr">
        <is>
          <t>Especie</t>
        </is>
      </c>
      <c r="I9" s="195" t="inlineStr">
        <is>
          <t>Efectivo</t>
        </is>
      </c>
      <c r="J9" s="195" t="inlineStr">
        <is>
          <t>Especie</t>
        </is>
      </c>
      <c r="K9" s="195" t="inlineStr">
        <is>
          <t>Efectivo</t>
        </is>
      </c>
      <c r="L9" s="195" t="inlineStr">
        <is>
          <t>Especie</t>
        </is>
      </c>
      <c r="M9" s="195" t="inlineStr">
        <is>
          <t>Efectivo</t>
        </is>
      </c>
      <c r="N9" s="195" t="inlineStr">
        <is>
          <t>Especie</t>
        </is>
      </c>
      <c r="O9" s="195" t="inlineStr">
        <is>
          <t>Efectivo</t>
        </is>
      </c>
      <c r="P9" s="195" t="inlineStr">
        <is>
          <t>Especie</t>
        </is>
      </c>
      <c r="Q9" s="195" t="inlineStr">
        <is>
          <t>Efectivo</t>
        </is>
      </c>
      <c r="R9" s="195" t="inlineStr">
        <is>
          <t>EFECTIVO</t>
        </is>
      </c>
      <c r="S9" s="453" t="n"/>
    </row>
    <row r="10" ht="123" customHeight="1" s="336">
      <c r="B10" s="605" t="inlineStr">
        <is>
          <t>Cartillas impresas del índice y del protocolo de alerta</t>
        </is>
      </c>
      <c r="C10" s="605" t="inlineStr">
        <is>
          <t>Cartilla impresa para consejos de gestión del riesgo, custodios y comunidad vecina</t>
        </is>
      </c>
      <c r="D10" s="605" t="inlineStr">
        <is>
          <t>Act. 3.2, 3.3 · producto 8: cartillas impresas del índice y del protocolo de alerta; 5.000 cartillas para 4 consejos de gestión del riesgo, 12 municipios y custodios. 5000 unidad × valor unitario $8.500 = formulación del Anexo 2 sin referencia equivalente verificada (cotización pendiente) = $42.500.000 (Anexo 2, Tabla 30.3, línea M04). Cotizaciones formales 1 y 2 por reunir (TdR §12.2). Lo ejecuta Avanciencia, que lidera la apropiación social del conocimiento; la universidad lo contrata y paga (TdR §3). Sus horas en especie (TH-22) no cubren este trabajo.</t>
        </is>
      </c>
      <c r="E10" s="199" t="n">
        <v>5000</v>
      </c>
      <c r="F10" s="606">
        <f>'Estudio de mercado'!$K$124</f>
        <v>8500</v>
      </c>
      <c r="G10" s="607">
        <f>E10*F10</f>
        <v>42500000</v>
      </c>
      <c r="H10" s="607" t="n">
        <v>0</v>
      </c>
      <c r="I10" s="607" t="n">
        <v>0</v>
      </c>
      <c r="J10" s="607" t="n">
        <v>0</v>
      </c>
      <c r="K10" s="607" t="n">
        <v>0</v>
      </c>
      <c r="L10" s="607" t="n">
        <v>0</v>
      </c>
      <c r="M10" s="607" t="n">
        <v>0</v>
      </c>
      <c r="N10" s="607" t="n">
        <v>0</v>
      </c>
      <c r="O10" s="607" t="n">
        <v>0</v>
      </c>
      <c r="P10" s="607" t="n">
        <v>0</v>
      </c>
      <c r="Q10" s="607" t="n">
        <v>0</v>
      </c>
      <c r="R10" s="608">
        <f>G10-(H10+I10+J10+K10+L10+M10+N10+O10+P10+Q10)</f>
        <v>42500000</v>
      </c>
      <c r="S10" s="609">
        <f>R10+H10+I10+J10+K10+L10+M10+N10+O10+P10+Q10</f>
        <v>42500000</v>
      </c>
    </row>
    <row r="11" ht="188" customHeight="1" s="336">
      <c r="B11" s="605" t="inlineStr">
        <is>
          <t>Asesoría jurídica en propiedad intelectual y libertad de operación</t>
        </is>
      </c>
      <c r="C11" s="605" t="inlineStr">
        <is>
          <t>Dictamen de titularidad y libertad de operación de nodos, firmware y gemelo</t>
        </is>
      </c>
      <c r="D11" s="605" t="inlineStr">
        <is>
          <t>Act. 3.4 · producto 7: asesoría jurídica en propiedad intelectual y libertad de operación; 150 horas para el acuerdo de propiedad intelectual de la alianza. 150 hora × valor unitario $714.000 = mediana de 3 referencias de mercado (hoja «Estudio de mercado», clave abogado_hora) = $107.100.000 (Anexo 2, Tabla 30.3, línea S02). Cotizaciones formales 1 y 2 por reunir (TdR §12.2). Se ejecuta en los meses 2 a 4: la revisión de libertad de operación de los nodos precede a la compra del lote 1 (mes 5); Avanciencia la revisa en la actividad 1.2. Lo ejecuta Avanciencia, que lidera la transferencia, la custodia y la propiedad intelectual; la universidad lo contrata y paga (TdR §3). Deslinde con el aporte en especie de Avanciencia (TH-22): PD-02 paga el concepto jurídico de libertad de operación y de propiedad intelectual; TH-22 cubre la vigilancia tecnológica, la valoración y la estructuración de convenios. No se paga dos veces la misma tarea.</t>
        </is>
      </c>
      <c r="E11" s="199" t="n">
        <v>150</v>
      </c>
      <c r="F11" s="606">
        <f>'Estudio de mercado'!$K$116</f>
        <v>714000</v>
      </c>
      <c r="G11" s="607">
        <f>E11*F11</f>
        <v>107100000</v>
      </c>
      <c r="H11" s="607" t="n">
        <v>0</v>
      </c>
      <c r="I11" s="607" t="n">
        <v>0</v>
      </c>
      <c r="J11" s="607" t="n">
        <v>0</v>
      </c>
      <c r="K11" s="607" t="n">
        <v>0</v>
      </c>
      <c r="L11" s="607" t="n">
        <v>0</v>
      </c>
      <c r="M11" s="607" t="n">
        <v>0</v>
      </c>
      <c r="N11" s="607" t="n">
        <v>0</v>
      </c>
      <c r="O11" s="607" t="n">
        <v>0</v>
      </c>
      <c r="P11" s="607" t="n">
        <v>0</v>
      </c>
      <c r="Q11" s="607" t="n">
        <v>0</v>
      </c>
      <c r="R11" s="608">
        <f>G11-(H11+I11+J11+K11+L11+M11+N11+O11+P11+Q11)</f>
        <v>107100000</v>
      </c>
      <c r="S11" s="609">
        <f>R11+H11+I11+J11+K11+L11+M11+N11+O11+P11+Q11</f>
        <v>107100000</v>
      </c>
    </row>
    <row r="12" ht="84" customHeight="1" s="336">
      <c r="B12" s="605" t="inlineStr">
        <is>
          <t>Cargos de procesamiento de artículos de acceso abierto</t>
        </is>
      </c>
      <c r="C12" s="605" t="inlineStr">
        <is>
          <t>APC de dos artículos de acceso abierto</t>
        </is>
      </c>
      <c r="D12" s="605" t="inlineStr">
        <is>
          <t>Act. 1.6 · producto 2: cargos de procesamiento de artículos de acceso abierto; 2 artículos: los de mayor impacto de los 9 documentos de investigación. 2 artículo × valor unitario $12.676.743 = mediana de 3 referencias de mercado (hoja «Estudio de mercado», clave apc_articulo) = $25.353.486 (Anexo 2, Tabla 30.3, línea O01). Cotizaciones formales 1 y 2 por reunir (TdR §12.2).</t>
        </is>
      </c>
      <c r="E12" s="199" t="n">
        <v>2</v>
      </c>
      <c r="F12" s="606">
        <f>'Estudio de mercado'!$K$115</f>
        <v>12676743</v>
      </c>
      <c r="G12" s="607">
        <f>E12*F12</f>
        <v>25353486</v>
      </c>
      <c r="H12" s="607" t="n">
        <v>0</v>
      </c>
      <c r="I12" s="607" t="n">
        <v>0</v>
      </c>
      <c r="J12" s="607" t="n">
        <v>0</v>
      </c>
      <c r="K12" s="607" t="n">
        <v>0</v>
      </c>
      <c r="L12" s="607" t="n">
        <v>0</v>
      </c>
      <c r="M12" s="607" t="n">
        <v>0</v>
      </c>
      <c r="N12" s="607" t="n">
        <v>0</v>
      </c>
      <c r="O12" s="607" t="n">
        <v>0</v>
      </c>
      <c r="P12" s="607" t="n">
        <v>0</v>
      </c>
      <c r="Q12" s="607" t="n">
        <v>0</v>
      </c>
      <c r="R12" s="608">
        <f>G12-(H12+I12+J12+K12+L12+M12+N12+O12+P12+Q12)</f>
        <v>25353486</v>
      </c>
      <c r="S12" s="609">
        <f>R12+H12+I12+J12+K12+L12+M12+N12+O12+P12+Q12</f>
        <v>25353486</v>
      </c>
    </row>
    <row r="13" ht="136" customHeight="1" s="336">
      <c r="B13" s="605" t="inlineStr">
        <is>
          <t>Registro ante la DNDA y asesoría de propiedad intelectual</t>
        </is>
      </c>
      <c r="C13" s="605" t="inlineStr">
        <is>
          <t>Registro del software y de las bases de datos ante la Dirección Nacional de Derecho de Autor</t>
        </is>
      </c>
      <c r="D13" s="605" t="inlineStr">
        <is>
          <t>Act. 3.4 · producto 7: registro ante la DNDA y asesoría de propiedad intelectual; 1 paquete de registros. 1 paquete × valor unitario $15.000.000 = formulación del Anexo 2 sin referencia equivalente verificada (cotización pendiente) = $15.000.000 (Anexo 2, Tabla 30.3, línea O03). Cotizaciones formales 1 y 2 por reunir (TdR §12.2). La tasa oficial de registro ante la DNDA es $0: el valor corresponde a honorarios de asesoría y trámite. La oferta de Digitalaw no se imputa a este proyecto hasta definir su atribución. Lo ejecuta Avanciencia, que lidera la transferencia, la custodia y la propiedad intelectual; la universidad lo contrata y paga (TdR §3).</t>
        </is>
      </c>
      <c r="E13" s="199" t="n">
        <v>1</v>
      </c>
      <c r="F13" s="606">
        <f>'Estudio de mercado'!$K$138</f>
        <v>15000000</v>
      </c>
      <c r="G13" s="607">
        <f>E13*F13</f>
        <v>15000000</v>
      </c>
      <c r="H13" s="607" t="n">
        <v>0</v>
      </c>
      <c r="I13" s="607" t="n">
        <v>0</v>
      </c>
      <c r="J13" s="607" t="n">
        <v>0</v>
      </c>
      <c r="K13" s="607" t="n">
        <v>0</v>
      </c>
      <c r="L13" s="607" t="n">
        <v>0</v>
      </c>
      <c r="M13" s="607" t="n">
        <v>0</v>
      </c>
      <c r="N13" s="607" t="n">
        <v>0</v>
      </c>
      <c r="O13" s="607" t="n">
        <v>0</v>
      </c>
      <c r="P13" s="607" t="n">
        <v>0</v>
      </c>
      <c r="Q13" s="607" t="n">
        <v>0</v>
      </c>
      <c r="R13" s="608">
        <f>G13-(H13+I13+J13+K13+L13+M13+N13+O13+P13+Q13)</f>
        <v>15000000</v>
      </c>
      <c r="S13" s="609">
        <f>R13+H13+I13+J13+K13+L13+M13+N13+O13+P13+Q13</f>
        <v>15000000</v>
      </c>
    </row>
    <row r="14" ht="110" customHeight="1" s="336">
      <c r="B14" s="605" t="inlineStr">
        <is>
          <t>Publicaciones de divulgación y eventos de socialización</t>
        </is>
      </c>
      <c r="C14" s="605" t="inlineStr">
        <is>
          <t>Publicaciones y eventos de socialización de resultados</t>
        </is>
      </c>
      <c r="D14" s="605" t="inlineStr">
        <is>
          <t>Act. 3.2, 3.4 · producto 8: publicaciones de divulgación y eventos de socialización; 1 paquete: 9 productos de divulgación comprometidos. 1 paquete × valor unitario $60.000.000 = formulación del Anexo 2 sin referencia equivalente verificada (cotización pendiente) = $60.000.000 (Anexo 2, Tabla 30.3, línea O06). Cotizaciones formales 1 y 2 por reunir (TdR §12.2). Lo ejecuta Avanciencia, que lidera la apropiación social del conocimiento; la universidad lo contrata y paga (TdR §3). Sus horas en especie (TH-22) no cubren este trabajo.</t>
        </is>
      </c>
      <c r="E14" s="199" t="n">
        <v>1</v>
      </c>
      <c r="F14" s="606">
        <f>'Estudio de mercado'!$K$141</f>
        <v>60000000</v>
      </c>
      <c r="G14" s="607">
        <f>E14*F14</f>
        <v>60000000</v>
      </c>
      <c r="H14" s="607" t="n">
        <v>0</v>
      </c>
      <c r="I14" s="607" t="n">
        <v>0</v>
      </c>
      <c r="J14" s="607" t="n">
        <v>0</v>
      </c>
      <c r="K14" s="607" t="n">
        <v>0</v>
      </c>
      <c r="L14" s="607" t="n">
        <v>0</v>
      </c>
      <c r="M14" s="607" t="n">
        <v>0</v>
      </c>
      <c r="N14" s="607" t="n">
        <v>0</v>
      </c>
      <c r="O14" s="607" t="n">
        <v>0</v>
      </c>
      <c r="P14" s="607" t="n">
        <v>0</v>
      </c>
      <c r="Q14" s="607" t="n">
        <v>0</v>
      </c>
      <c r="R14" s="608">
        <f>G14-(H14+I14+J14+K14+L14+M14+N14+O14+P14+Q14)</f>
        <v>60000000</v>
      </c>
      <c r="S14" s="609">
        <f>R14+H14+I14+J14+K14+L14+M14+N14+O14+P14+Q14</f>
        <v>60000000</v>
      </c>
    </row>
    <row r="15" ht="123" customHeight="1" s="336">
      <c r="B15" s="605" t="inlineStr">
        <is>
          <t>Registro del software y de los datos del modelo predictivo ante la DNDA</t>
        </is>
      </c>
      <c r="C15" s="605" t="inlineStr">
        <is>
          <t>Dos solicitudes de registro (software y datos del modelo) ante la Dirección Nacional de Derecho de Autor; certificados al mes 24</t>
        </is>
      </c>
      <c r="D15" s="605" t="inlineStr">
        <is>
          <t>Act. 3.5 · producto 7: registro del software y de los datos del modelo predictivo ante la DNDA; 1 paquete entre los meses 22 y 24. 1 paquete × valor unitario $10.000.000 = formulación del Anexo 2 sin referencia equivalente verificada (cotización pendiente) = $10.000.000 (Anexo 2, Tabla 30.3, línea O07). Cotizaciones formales 1 y 2 por reunir (TdR §12.2). La tasa oficial de registro ante la DNDA es $0: el valor corresponde a honorarios de asesoría; no duplica PD-04. Lo ejecuta Avanciencia, que lidera la transferencia, la custodia y la propiedad intelectual; la universidad lo contrata y paga (TdR §3).</t>
        </is>
      </c>
      <c r="E15" s="199" t="n">
        <v>1</v>
      </c>
      <c r="F15" s="606">
        <f>'Estudio de mercado'!$K$153</f>
        <v>10000000</v>
      </c>
      <c r="G15" s="607">
        <f>E15*F15</f>
        <v>10000000</v>
      </c>
      <c r="H15" s="607" t="n">
        <v>0</v>
      </c>
      <c r="I15" s="607" t="n">
        <v>0</v>
      </c>
      <c r="J15" s="607" t="n">
        <v>0</v>
      </c>
      <c r="K15" s="607" t="n">
        <v>0</v>
      </c>
      <c r="L15" s="607" t="n">
        <v>0</v>
      </c>
      <c r="M15" s="607" t="n">
        <v>0</v>
      </c>
      <c r="N15" s="607" t="n">
        <v>0</v>
      </c>
      <c r="O15" s="607" t="n">
        <v>0</v>
      </c>
      <c r="P15" s="607" t="n">
        <v>0</v>
      </c>
      <c r="Q15" s="607" t="n">
        <v>0</v>
      </c>
      <c r="R15" s="608">
        <f>G15-(H15+I15+J15+K15+L15+M15+N15+O15+P15+Q15)</f>
        <v>10000000</v>
      </c>
      <c r="S15" s="609">
        <f>R15+H15+I15+J15+K15+L15+M15+N15+O15+P15+Q15</f>
        <v>10000000</v>
      </c>
    </row>
    <row r="16" ht="31.5" customHeight="1" s="336">
      <c r="B16" s="610" t="n"/>
      <c r="C16" s="610" t="n"/>
      <c r="D16" s="610" t="n"/>
      <c r="E16" s="611" t="n"/>
      <c r="F16" s="612" t="n"/>
      <c r="G16" s="613">
        <f>E16*F16</f>
        <v>0</v>
      </c>
      <c r="H16" s="613" t="n">
        <v>0</v>
      </c>
      <c r="I16" s="613" t="n">
        <v>0</v>
      </c>
      <c r="J16" s="613" t="n">
        <v>0</v>
      </c>
      <c r="K16" s="613" t="n">
        <v>0</v>
      </c>
      <c r="L16" s="613" t="n">
        <v>0</v>
      </c>
      <c r="M16" s="613" t="n">
        <v>0</v>
      </c>
      <c r="N16" s="613" t="n">
        <v>0</v>
      </c>
      <c r="O16" s="613" t="n">
        <v>0</v>
      </c>
      <c r="P16" s="613" t="n">
        <v>0</v>
      </c>
      <c r="Q16" s="613" t="n">
        <v>0</v>
      </c>
      <c r="R16" s="614">
        <f>G16-(H16+I16+J16+K16+L16+M16+N16+O16+P16+Q16)</f>
        <v>0</v>
      </c>
      <c r="S16" s="615">
        <f>R16+H16+I16+J16+K16+L16+M16+N16+O16+P16+Q16</f>
        <v>0</v>
      </c>
    </row>
    <row r="17" ht="31.5" customHeight="1" s="336">
      <c r="B17" s="610" t="n"/>
      <c r="C17" s="610" t="n"/>
      <c r="D17" s="610" t="n"/>
      <c r="E17" s="611" t="n"/>
      <c r="F17" s="612" t="n"/>
      <c r="G17" s="613">
        <f>E17*F17</f>
        <v>0</v>
      </c>
      <c r="H17" s="613" t="n">
        <v>0</v>
      </c>
      <c r="I17" s="613" t="n">
        <v>0</v>
      </c>
      <c r="J17" s="613" t="n">
        <v>0</v>
      </c>
      <c r="K17" s="613" t="n">
        <v>0</v>
      </c>
      <c r="L17" s="613" t="n">
        <v>0</v>
      </c>
      <c r="M17" s="613" t="n">
        <v>0</v>
      </c>
      <c r="N17" s="613" t="n">
        <v>0</v>
      </c>
      <c r="O17" s="613" t="n">
        <v>0</v>
      </c>
      <c r="P17" s="613" t="n">
        <v>0</v>
      </c>
      <c r="Q17" s="613" t="n">
        <v>0</v>
      </c>
      <c r="R17" s="614">
        <f>G17-(H17+I17+J17+K17+L17+M17+N17+O17+P17+Q17)</f>
        <v>0</v>
      </c>
      <c r="S17" s="615">
        <f>R17+H17+I17+J17+K17+L17+M17+N17+O17+P17+Q17</f>
        <v>0</v>
      </c>
    </row>
    <row r="18" ht="31.5" customHeight="1" s="336">
      <c r="B18" s="610" t="n"/>
      <c r="C18" s="610" t="n"/>
      <c r="D18" s="610" t="n"/>
      <c r="E18" s="611" t="n"/>
      <c r="F18" s="612" t="n"/>
      <c r="G18" s="613">
        <f>E18*F18</f>
        <v>0</v>
      </c>
      <c r="H18" s="613" t="n">
        <v>0</v>
      </c>
      <c r="I18" s="613" t="n">
        <v>0</v>
      </c>
      <c r="J18" s="613" t="n">
        <v>0</v>
      </c>
      <c r="K18" s="613" t="n">
        <v>0</v>
      </c>
      <c r="L18" s="613" t="n">
        <v>0</v>
      </c>
      <c r="M18" s="613" t="n">
        <v>0</v>
      </c>
      <c r="N18" s="613" t="n">
        <v>0</v>
      </c>
      <c r="O18" s="613" t="n">
        <v>0</v>
      </c>
      <c r="P18" s="613" t="n">
        <v>0</v>
      </c>
      <c r="Q18" s="613" t="n">
        <v>0</v>
      </c>
      <c r="R18" s="614">
        <f>G18-(H18+I18+J18+K18+L18+M18+N18+O18+P18+Q18)</f>
        <v>0</v>
      </c>
      <c r="S18" s="615">
        <f>R18+H18+I18+J18+K18+L18+M18+N18+O18+P18+Q18</f>
        <v>0</v>
      </c>
    </row>
    <row r="19" ht="14.25" customHeight="1" s="336">
      <c r="F19" s="205" t="inlineStr">
        <is>
          <t>TOTAL</t>
        </is>
      </c>
      <c r="G19" s="607">
        <f>SUM(G10:G18)</f>
        <v>259953486</v>
      </c>
      <c r="H19" s="616">
        <f>SUM(H10:H18)</f>
        <v>0</v>
      </c>
      <c r="I19" s="616">
        <f>SUM(I10:I18)</f>
        <v>0</v>
      </c>
      <c r="J19" s="616">
        <f>SUM(J10:J18)</f>
        <v>0</v>
      </c>
      <c r="K19" s="616">
        <f>SUM(K10:K18)</f>
        <v>0</v>
      </c>
      <c r="L19" s="616">
        <f>SUM(L10:L18)</f>
        <v>0</v>
      </c>
      <c r="M19" s="616">
        <f>SUM(M10:M18)</f>
        <v>0</v>
      </c>
      <c r="N19" s="616">
        <f>SUM(N10:N18)</f>
        <v>0</v>
      </c>
      <c r="O19" s="616">
        <f>SUM(O10:O18)</f>
        <v>0</v>
      </c>
      <c r="P19" s="616">
        <f>SUM(P10:P18)</f>
        <v>0</v>
      </c>
      <c r="Q19" s="616">
        <f>SUM(Q10:Q18)</f>
        <v>0</v>
      </c>
      <c r="R19" s="617">
        <f>SUM(R10:R18)</f>
        <v>259953486</v>
      </c>
      <c r="S19" s="617">
        <f>SUM(S10:S18)</f>
        <v>259953486</v>
      </c>
    </row>
    <row r="20" ht="14.25" customHeight="1" s="336">
      <c r="F20" s="191" t="n"/>
    </row>
    <row r="21" ht="14.25" customHeight="1" s="336">
      <c r="F21" s="191" t="n"/>
    </row>
    <row r="22" ht="14.25" customHeight="1" s="336">
      <c r="B22" s="511" t="inlineStr">
        <is>
          <t>ESTUDIO DE MERCADO · PROTECCIÓN DEL CONOCIMIENTO Y DIVULGACIÓN (TdR §12.2, nota 4: análisis de costos con dos cotizaciones por ítem)</t>
        </is>
      </c>
    </row>
    <row r="23" ht="30" customHeight="1" s="336">
      <c r="B23" s="551" t="inlineStr">
        <is>
          <t>Ítem del rubro presupuestal</t>
        </is>
      </c>
      <c r="C23" s="551" t="inlineStr">
        <is>
          <t>Descripción del ítem</t>
        </is>
      </c>
      <c r="D23" s="551" t="inlineStr">
        <is>
          <t>Cotización 1</t>
        </is>
      </c>
      <c r="E23" s="551" t="inlineStr">
        <is>
          <t>Valor unitario</t>
        </is>
      </c>
      <c r="F23" s="551" t="inlineStr">
        <is>
          <t>Cotización 2</t>
        </is>
      </c>
      <c r="G23" s="551" t="inlineStr">
        <is>
          <t>Valor unitario 2</t>
        </is>
      </c>
      <c r="H23" s="551" t="inlineStr">
        <is>
          <t>Valor cotización seleccionada</t>
        </is>
      </c>
      <c r="I23" s="551" t="inlineStr">
        <is>
          <t>Justificación</t>
        </is>
      </c>
    </row>
    <row r="24" ht="96" customHeight="1" s="336">
      <c r="B24" s="514" t="inlineStr">
        <is>
          <t>Cartillas impresas del índice y del protocolo de alerta</t>
        </is>
      </c>
      <c r="C24" s="514" t="inlineStr">
        <is>
          <t>Cartilla impresa para consejos de gestión del riesgo, custodios y comunidad vecina [PD-01]</t>
        </is>
      </c>
      <c r="D24" s="514" t="inlineStr">
        <is>
          <t>Formulación: Formulación Anexo 2, línea M04</t>
        </is>
      </c>
      <c r="E24" s="567">
        <f>'Estudio de mercado'!$L$48</f>
        <v>8500</v>
      </c>
      <c r="F24" s="517" t="inlineStr">
        <is>
          <t>Referencia documentada, no es segunda oferta: WBook: 5.000 ejemplares, 100 páginas, 17 × 24 cm, color y pasta dura; importe 66.800.000, moneda y asignación pendientes.</t>
        </is>
      </c>
      <c r="G24" s="567" t="n"/>
      <c r="H24" s="567">
        <f>'06.Protección conocimiento y Di'!$F$10</f>
        <v>8500</v>
      </c>
      <c r="I24" s="514" t="inlineStr">
        <is>
          <t>Valor de dimensionamiento del proyecto sin oferta de proveedor; las cotizaciones 1 y 2 se reúnen antes de radicar (TdR §12.2, nota 4). Soporte del cálculo en la hoja «Estudio de mercado», clave p_M04. Soporte en Expediente_estudio_mercado_2026-10-29/04_Pendientes_y_borradores_NO_EMITIDOS/WBook_asignacion_pendiente.pdf (C05: p. 1). Falta: No es segunda oferta comparable hasta validar especificación, moneda y pertenencia a Aire. No trasladar importe a F24/G24 como oferta cerrada.</t>
        </is>
      </c>
    </row>
    <row r="25" ht="64" customHeight="1" s="336">
      <c r="B25" s="514" t="inlineStr">
        <is>
          <t>Asesoría jurídica en propiedad intelectual y libertad de operación</t>
        </is>
      </c>
      <c r="C25" s="514" t="inlineStr">
        <is>
          <t>Dictamen de titularidad y libertad de operación de nodos, firmware y gemelo [PD-02]</t>
        </is>
      </c>
      <c r="D25" s="514" t="inlineStr">
        <is>
          <t>Medio especializado: La República — bufetes que cobran desde $200.000 por hora</t>
        </is>
      </c>
      <c r="E25" s="567">
        <f>'Estudio de mercado'!$L$37</f>
        <v>238000</v>
      </c>
      <c r="F25" s="514" t="inlineStr">
        <is>
          <t>Medio especializado: La República — bufetes que cobran hasta $600.000 por hora</t>
        </is>
      </c>
      <c r="G25" s="567">
        <f>'Estudio de mercado'!$L$38</f>
        <v>714000</v>
      </c>
      <c r="H25" s="567">
        <f>'06.Protección conocimiento y Di'!$F$11</f>
        <v>714000</v>
      </c>
      <c r="I25" s="514" t="inlineStr">
        <is>
          <t>Se toma la mediana de las referencias de mercado. Soporte: hoja «Estudio de mercado», clave abogado_hora.</t>
        </is>
      </c>
    </row>
    <row r="26" ht="64" customHeight="1" s="336">
      <c r="B26" s="514" t="inlineStr">
        <is>
          <t>Cargos de procesamiento de artículos de acceso abierto</t>
        </is>
      </c>
      <c r="C26" s="514" t="inlineStr">
        <is>
          <t>APC de dos artículos de acceso abierto [PD-03]</t>
        </is>
      </c>
      <c r="D26" s="514" t="inlineStr">
        <is>
          <t>Editorial: MDPI Sensors — APC oficial CHF 2.600</t>
        </is>
      </c>
      <c r="E26" s="567">
        <f>'Estudio de mercado'!$L$33</f>
        <v>12676743</v>
      </c>
      <c r="F26" s="514" t="inlineStr">
        <is>
          <t>Editorial: MDPI Remote Sensing — APC oficial CHF 2.700</t>
        </is>
      </c>
      <c r="G26" s="567">
        <f>'Estudio de mercado'!$L$34</f>
        <v>13164310</v>
      </c>
      <c r="H26" s="567">
        <f>'06.Protección conocimiento y Di'!$F$12</f>
        <v>12676743</v>
      </c>
      <c r="I26" s="514" t="inlineStr">
        <is>
          <t>Se toma la mediana de las referencias de mercado. Soporte: hoja «Estudio de mercado», clave apc_articulo.</t>
        </is>
      </c>
    </row>
    <row r="27" ht="96" customHeight="1" s="336">
      <c r="B27" s="514" t="inlineStr">
        <is>
          <t>Registro ante la DNDA y asesoría de propiedad intelectual</t>
        </is>
      </c>
      <c r="C27" s="514" t="inlineStr">
        <is>
          <t>Registro del software y de las bases de datos ante la Dirección Nacional de Derecho de Autor [PD-04]</t>
        </is>
      </c>
      <c r="D27" s="514" t="inlineStr">
        <is>
          <t>Formulación: Formulación Anexo 2, línea O03</t>
        </is>
      </c>
      <c r="E27" s="567">
        <f>'Estudio de mercado'!$L$62</f>
        <v>15000000</v>
      </c>
      <c r="F27" s="517" t="inlineStr">
        <is>
          <t>Referencia documentada, no es segunda oferta: DNDA: registro sin tasa; Digitalaw: COP 5.355.000 IVA incluido por un servicio de registro, con asignación de proyecto pendiente.</t>
        </is>
      </c>
      <c r="G27" s="567" t="n"/>
      <c r="H27" s="567">
        <f>'06.Protección conocimiento y Di'!$F$13</f>
        <v>15000000</v>
      </c>
      <c r="I27" s="514" t="inlineStr">
        <is>
          <t>Valor de dimensionamiento del proyecto sin oferta de proveedor; las cotizaciones 1 y 2 se reúnen antes de radicar (TdR §12.2, nota 4). Soporte del cálculo en la hoja «Estudio de mercado», clave p_O03. Soporte en Expediente_estudio_mercado_2026-10-29/03_Soportes/Registros_consulta_publica/W13_ficha_fuente.txt | 04_Pendientes_y_borradores_NO_EMITIDOS/Digitalaw_asignacion_pendiente.pdf (W13: URL y localizador dentro de la ficha | C04: Alcance y honorarios). Falta: Distinguir tasa oficial de servicio profesional. No duplicar el mismo registro entre PD-04 y PD-06 ni usar gratuidad de tasa como oferta de asesoría equivalente.</t>
        </is>
      </c>
    </row>
    <row r="28" ht="96" customHeight="1" s="336">
      <c r="B28" s="514" t="inlineStr">
        <is>
          <t>Publicaciones de divulgación y eventos de socialización</t>
        </is>
      </c>
      <c r="C28" s="514" t="inlineStr">
        <is>
          <t>Publicaciones y eventos de socialización de resultados [PD-05]</t>
        </is>
      </c>
      <c r="D28" s="514" t="inlineStr">
        <is>
          <t>Formulación: Formulación Anexo 2, línea O06</t>
        </is>
      </c>
      <c r="E28" s="567">
        <f>'Estudio de mercado'!$L$65</f>
        <v>60000000</v>
      </c>
      <c r="F28" s="554" t="inlineStr">
        <is>
          <t>[○ Cotización 2 pendiente]: Pendiente de cotización comparable; el dimensionamiento no acredita una segunda oferta.</t>
        </is>
      </c>
      <c r="G28" s="567" t="n"/>
      <c r="H28" s="567">
        <f>'06.Protección conocimiento y Di'!$F$14</f>
        <v>60000000</v>
      </c>
      <c r="I28" s="514" t="inlineStr">
        <is>
          <t>Valor de dimensionamiento del proyecto sin oferta de proveedor; las cotizaciones 1 y 2 se reúnen antes de radicar (TdR §12.2, nota 4). Soporte del cálculo en la hoja «Estudio de mercado», clave p_O06. Sin soporte económico específico en el expediente. Falta: No diligenciar proveedor ni precio de cotización 2 con el valor presupuestado.</t>
        </is>
      </c>
    </row>
    <row r="29" ht="96" customHeight="1" s="336">
      <c r="B29" s="514" t="inlineStr">
        <is>
          <t>Registro del software y de los datos del modelo predictivo ante la DNDA</t>
        </is>
      </c>
      <c r="C29" s="514" t="inlineStr">
        <is>
          <t>Dos solicitudes de registro (software y datos del modelo) ante la Dirección Nacional de Derecho de Autor; certificados al mes 24 [PD-06]</t>
        </is>
      </c>
      <c r="D29" s="514" t="inlineStr">
        <is>
          <t>Formulación: Formulación Anexo 2, línea O07</t>
        </is>
      </c>
      <c r="E29" s="567">
        <f>'Estudio de mercado'!$L$77</f>
        <v>10000000</v>
      </c>
      <c r="F29" s="517" t="inlineStr">
        <is>
          <t>Referencia documentada, no es segunda oferta: DNDA: registro sin tasa; Digitalaw: COP 5.355.000 IVA incluido por un servicio de registro, con asignación de proyecto pendiente.</t>
        </is>
      </c>
      <c r="G29" s="567" t="n"/>
      <c r="H29" s="567">
        <f>'06.Protección conocimiento y Di'!$F$15</f>
        <v>10000000</v>
      </c>
      <c r="I29" s="514" t="inlineStr">
        <is>
          <t>Valor de dimensionamiento del proyecto sin oferta de proveedor; las cotizaciones 1 y 2 se reúnen antes de radicar (TdR §12.2, nota 4). Soporte del cálculo en la hoja «Estudio de mercado», clave p_O07. Soporte en Expediente_estudio_mercado_2026-10-29/03_Soportes/Registros_consulta_publica/W13_ficha_fuente.txt | 04_Pendientes_y_borradores_NO_EMITIDOS/Digitalaw_asignacion_pendiente.pdf (W13: URL y localizador dentro de la ficha | C04: Alcance y honorarios). Falta: Distinguir tasa oficial de servicio profesional. No duplicar el mismo registro entre PD-04 y PD-06 ni usar gratuidad de tasa como oferta de asesoría equivalente.</t>
        </is>
      </c>
    </row>
    <row r="30" ht="14.25" customHeight="1" s="336"/>
    <row r="31" ht="14.25" customHeight="1" s="336"/>
    <row r="32" ht="14.25" customHeight="1" s="336"/>
    <row r="33" ht="14.25" customHeight="1" s="336"/>
    <row r="34" ht="14.25" customHeight="1" s="336"/>
    <row r="35" ht="14.25" customHeight="1" s="336"/>
    <row r="36" ht="14.25" customHeight="1" s="336"/>
    <row r="37" ht="14.25" customHeight="1" s="336"/>
    <row r="38" ht="14.25" customHeight="1" s="336"/>
    <row r="39" ht="14.25" customHeight="1" s="336"/>
    <row r="40" ht="14.25" customHeight="1" s="336"/>
    <row r="41" ht="14.25" customHeight="1" s="336"/>
    <row r="42" ht="14.25" customHeight="1" s="336"/>
    <row r="43" ht="14.25" customHeight="1" s="336"/>
    <row r="44" ht="14.25" customHeight="1" s="336"/>
    <row r="45" ht="14.25" customHeight="1" s="336"/>
    <row r="46" ht="14.25" customHeight="1" s="336"/>
    <row r="47" ht="14.25" customHeight="1" s="336"/>
    <row r="48" ht="14.25" customHeight="1" s="336"/>
    <row r="49" ht="14.25" customHeight="1" s="336"/>
    <row r="50" ht="14.25" customHeight="1" s="336"/>
    <row r="51" ht="14.25" customHeight="1" s="336"/>
    <row r="52" ht="14.25" customHeight="1" s="336"/>
    <row r="53" ht="14.25" customHeight="1" s="336"/>
    <row r="54" ht="14.25" customHeight="1" s="336"/>
    <row r="55" ht="14.25" customHeight="1" s="336"/>
    <row r="56" ht="14.25" customHeight="1" s="336"/>
    <row r="57" ht="14.25" customHeight="1" s="336"/>
    <row r="58" ht="14.25" customHeight="1" s="336"/>
    <row r="59" ht="14.25" customHeight="1" s="336"/>
    <row r="60" ht="14.25" customHeight="1" s="336"/>
    <row r="61" ht="14.25" customHeight="1" s="336"/>
    <row r="62" ht="14.25" customHeight="1" s="336"/>
    <row r="63" ht="14.25" customHeight="1" s="336"/>
    <row r="64" ht="14.25" customHeight="1" s="336"/>
    <row r="65" ht="14.25" customHeight="1" s="336"/>
    <row r="66" ht="14.25" customHeight="1" s="336"/>
    <row r="67" ht="14.25" customHeight="1" s="336"/>
    <row r="68" ht="14.25" customHeight="1" s="336"/>
    <row r="69" ht="14.25" customHeight="1" s="336"/>
    <row r="70" ht="14.25" customHeight="1" s="336"/>
    <row r="71" ht="14.25" customHeight="1" s="336"/>
    <row r="72" ht="14.25" customHeight="1" s="336"/>
    <row r="73" ht="14.25" customHeight="1" s="336"/>
    <row r="74" ht="14.25" customHeight="1" s="336"/>
    <row r="75" ht="14.25" customHeight="1" s="336"/>
    <row r="76" ht="14.25" customHeight="1" s="336"/>
    <row r="77" ht="14.25" customHeight="1" s="336"/>
    <row r="78" ht="14.25" customHeight="1" s="336"/>
    <row r="79" ht="14.25" customHeight="1" s="336"/>
    <row r="80" ht="14.25" customHeight="1" s="336"/>
    <row r="81" ht="14.25" customHeight="1" s="336"/>
    <row r="82" ht="14.25" customHeight="1" s="336"/>
    <row r="83" ht="14.25" customHeight="1" s="336"/>
    <row r="84" ht="14.25" customHeight="1" s="336"/>
    <row r="85" ht="14.25" customHeight="1" s="336"/>
    <row r="86" ht="14.25" customHeight="1" s="336"/>
    <row r="87" ht="14.25" customHeight="1" s="336"/>
    <row r="88" ht="14.25" customHeight="1" s="336"/>
    <row r="89" ht="14.25" customHeight="1" s="336"/>
    <row r="90" ht="14.25" customHeight="1" s="336"/>
    <row r="91" ht="14.25" customHeight="1" s="336"/>
    <row r="92" ht="14.25" customHeight="1" s="336"/>
    <row r="93" ht="14.25" customHeight="1" s="336"/>
    <row r="94" ht="14.25" customHeight="1" s="336"/>
    <row r="95" ht="14.25" customHeight="1" s="336"/>
    <row r="96" ht="14.25" customHeight="1" s="336"/>
    <row r="97" ht="14.25" customHeight="1" s="336"/>
    <row r="98" ht="14.25" customHeight="1" s="336"/>
    <row r="99" ht="14.25" customHeight="1" s="336"/>
    <row r="100" ht="14.25" customHeight="1" s="336"/>
    <row r="101" ht="14.25" customHeight="1" s="336"/>
    <row r="102" ht="14.25" customHeight="1" s="336"/>
    <row r="103" ht="14.25" customHeight="1" s="336"/>
    <row r="104" ht="14.25" customHeight="1" s="336"/>
    <row r="105" ht="14.25" customHeight="1" s="336"/>
    <row r="106" ht="14.25" customHeight="1" s="336"/>
    <row r="107" ht="14.25" customHeight="1" s="336"/>
    <row r="108" ht="14.25" customHeight="1" s="336"/>
    <row r="109" ht="14.25" customHeight="1" s="336"/>
    <row r="110" ht="14.25" customHeight="1" s="336"/>
    <row r="111" ht="14.25" customHeight="1" s="336"/>
    <row r="112" ht="14.25" customHeight="1" s="336"/>
    <row r="113" ht="14.25" customHeight="1" s="336"/>
    <row r="114" ht="14.25" customHeight="1" s="336"/>
    <row r="115" ht="14.25" customHeight="1" s="336"/>
    <row r="116" ht="14.25" customHeight="1" s="336"/>
    <row r="117" ht="14.25" customHeight="1" s="336"/>
    <row r="118" ht="14.25" customHeight="1" s="336"/>
    <row r="119" ht="14.25" customHeight="1" s="336"/>
    <row r="120" ht="14.25" customHeight="1" s="336"/>
    <row r="121" ht="14.25" customHeight="1" s="336"/>
    <row r="122" ht="14.25" customHeight="1" s="336"/>
    <row r="123" ht="14.25" customHeight="1" s="336"/>
    <row r="124" ht="14.25" customHeight="1" s="336"/>
    <row r="125" ht="14.25" customHeight="1" s="336"/>
    <row r="126" ht="14.25" customHeight="1" s="336"/>
    <row r="127" ht="14.25" customHeight="1" s="336"/>
    <row r="128" ht="14.25" customHeight="1" s="336"/>
    <row r="129" ht="14.25" customHeight="1" s="336"/>
    <row r="130" ht="14.25" customHeight="1" s="336"/>
    <row r="131" ht="14.25" customHeight="1" s="336"/>
    <row r="132" ht="14.25" customHeight="1" s="336"/>
    <row r="133" ht="14.25" customHeight="1" s="336"/>
    <row r="134" ht="14.25" customHeight="1" s="336"/>
    <row r="135" ht="14.25" customHeight="1" s="336"/>
    <row r="136" ht="14.25" customHeight="1" s="336"/>
    <row r="137" ht="14.25" customHeight="1" s="336"/>
    <row r="138" ht="14.25" customHeight="1" s="336"/>
    <row r="139" ht="14.25" customHeight="1" s="336"/>
    <row r="140" ht="14.25" customHeight="1" s="336"/>
    <row r="141" ht="14.25" customHeight="1" s="336"/>
    <row r="142" ht="14.25" customHeight="1" s="336"/>
    <row r="143" ht="14.25" customHeight="1" s="336"/>
    <row r="144" ht="14.25" customHeight="1" s="336"/>
    <row r="145" ht="14.25" customHeight="1" s="336"/>
    <row r="146" ht="14.25" customHeight="1" s="336"/>
    <row r="147" ht="14.25" customHeight="1" s="336"/>
    <row r="148" ht="14.25" customHeight="1" s="336"/>
    <row r="149" ht="14.25" customHeight="1" s="336"/>
    <row r="150" ht="14.25" customHeight="1" s="336"/>
    <row r="151" ht="14.25" customHeight="1" s="336"/>
    <row r="152" ht="14.25" customHeight="1" s="336"/>
    <row r="153" ht="14.25" customHeight="1" s="336"/>
    <row r="154" ht="14.25" customHeight="1" s="336"/>
    <row r="155" ht="14.25" customHeight="1" s="336"/>
    <row r="156" ht="14.25" customHeight="1" s="336"/>
    <row r="157" ht="14.25" customHeight="1" s="336"/>
    <row r="158" ht="14.25" customHeight="1" s="336"/>
    <row r="159" ht="14.25" customHeight="1" s="336"/>
    <row r="160" ht="14.25" customHeight="1" s="336"/>
    <row r="161" ht="14.25" customHeight="1" s="336"/>
    <row r="162" ht="14.25" customHeight="1" s="336"/>
    <row r="163" ht="14.25" customHeight="1" s="336"/>
    <row r="164" ht="14.25" customHeight="1" s="336"/>
    <row r="165" ht="14.25" customHeight="1" s="336"/>
    <row r="166" ht="14.25" customHeight="1" s="336"/>
    <row r="167" ht="14.25" customHeight="1" s="336"/>
    <row r="168" ht="14.25" customHeight="1" s="336"/>
    <row r="169" ht="14.25" customHeight="1" s="336"/>
    <row r="170" ht="14.25" customHeight="1" s="336"/>
    <row r="171" ht="14.25" customHeight="1" s="336"/>
    <row r="172" ht="14.25" customHeight="1" s="336"/>
    <row r="173" ht="14.25" customHeight="1" s="336"/>
    <row r="174" ht="14.25" customHeight="1" s="336"/>
    <row r="175" ht="14.25" customHeight="1" s="336"/>
    <row r="176" ht="14.25" customHeight="1" s="336"/>
    <row r="177" ht="14.25" customHeight="1" s="336"/>
    <row r="178" ht="14.25" customHeight="1" s="336"/>
    <row r="179" ht="14.25" customHeight="1" s="336"/>
    <row r="180" ht="14.25" customHeight="1" s="336"/>
    <row r="181" ht="14.25" customHeight="1" s="336"/>
    <row r="182" ht="14.25" customHeight="1" s="336"/>
    <row r="183" ht="14.25" customHeight="1" s="336"/>
    <row r="184" ht="14.25" customHeight="1" s="336"/>
    <row r="185" ht="14.25" customHeight="1" s="336"/>
    <row r="186" ht="14.25" customHeight="1" s="336"/>
    <row r="187" ht="14.25" customHeight="1" s="336"/>
    <row r="188" ht="14.25" customHeight="1" s="336"/>
    <row r="189" ht="14.25" customHeight="1" s="336"/>
    <row r="190" ht="14.25" customHeight="1" s="336"/>
    <row r="191" ht="14.25" customHeight="1" s="336"/>
    <row r="192" ht="14.25" customHeight="1" s="336"/>
    <row r="193" ht="14.25" customHeight="1" s="336"/>
    <row r="194" ht="14.25" customHeight="1" s="336"/>
    <row r="195" ht="14.25" customHeight="1" s="336"/>
    <row r="196" ht="14.25" customHeight="1" s="336"/>
    <row r="197" ht="14.25" customHeight="1" s="336"/>
    <row r="198" ht="14.25" customHeight="1" s="336"/>
    <row r="199" ht="14.25" customHeight="1" s="336"/>
    <row r="200" ht="14.25" customHeight="1" s="336"/>
    <row r="201" ht="14.25" customHeight="1" s="336"/>
    <row r="202" ht="14.25" customHeight="1" s="336"/>
    <row r="203" ht="14.25" customHeight="1" s="336"/>
    <row r="204" ht="14.25" customHeight="1" s="336"/>
    <row r="205" ht="14.25" customHeight="1" s="336"/>
    <row r="206" ht="14.25" customHeight="1" s="336"/>
    <row r="207" ht="14.25" customHeight="1" s="336"/>
    <row r="208" ht="14.25" customHeight="1" s="336"/>
    <row r="209" ht="14.25" customHeight="1" s="336"/>
    <row r="210" ht="14.25" customHeight="1" s="336"/>
    <row r="211" ht="14.25" customHeight="1" s="336"/>
    <row r="212" ht="14.25" customHeight="1" s="336"/>
    <row r="213" ht="14.25" customHeight="1" s="336"/>
    <row r="214" ht="14.25" customHeight="1" s="336"/>
    <row r="215" ht="14.25" customHeight="1" s="336"/>
    <row r="216" ht="14.25" customHeight="1" s="336"/>
    <row r="217" ht="14.25" customHeight="1" s="336"/>
    <row r="218" ht="14.25" customHeight="1" s="336"/>
    <row r="219" ht="14.25" customHeight="1" s="336"/>
    <row r="220" ht="14.25" customHeight="1" s="336"/>
    <row r="221" ht="14.25" customHeight="1" s="336"/>
    <row r="222" ht="14.25" customHeight="1" s="336"/>
    <row r="223" ht="14.25" customHeight="1" s="336"/>
    <row r="224" ht="14.25" customHeight="1" s="336"/>
    <row r="225" ht="14.25" customHeight="1" s="336"/>
    <row r="226" ht="14.25" customHeight="1" s="336"/>
    <row r="227" ht="14.25" customHeight="1" s="336"/>
    <row r="228" ht="14.25" customHeight="1" s="336"/>
    <row r="229" ht="14.25" customHeight="1" s="336"/>
    <row r="230" ht="14.25" customHeight="1" s="336"/>
    <row r="231" ht="14.25" customHeight="1" s="336"/>
    <row r="232" ht="14.25" customHeight="1" s="336"/>
    <row r="233" ht="14.25" customHeight="1" s="336"/>
    <row r="234" ht="14.25" customHeight="1" s="336"/>
    <row r="235" ht="14.25" customHeight="1" s="336"/>
    <row r="236" ht="14.25" customHeight="1" s="336"/>
    <row r="237" ht="14.25" customHeight="1" s="336"/>
    <row r="238" ht="14.25" customHeight="1" s="336"/>
    <row r="239" ht="14.25" customHeight="1" s="336"/>
    <row r="240" ht="14.25" customHeight="1" s="336"/>
    <row r="241" ht="14.25" customHeight="1" s="336"/>
    <row r="242" ht="14.25" customHeight="1" s="336"/>
    <row r="243" ht="14.25" customHeight="1" s="336"/>
    <row r="244" ht="14.25" customHeight="1" s="336"/>
    <row r="245" ht="14.25" customHeight="1" s="336"/>
    <row r="246" ht="14.25" customHeight="1" s="336"/>
    <row r="247" ht="14.25" customHeight="1" s="336"/>
    <row r="248" ht="14.25" customHeight="1" s="336"/>
    <row r="249" ht="14.25" customHeight="1" s="336"/>
    <row r="250" ht="14.25" customHeight="1" s="336"/>
    <row r="251" ht="14.25" customHeight="1" s="336"/>
    <row r="252" ht="14.25" customHeight="1" s="336"/>
    <row r="253" ht="14.25" customHeight="1" s="336"/>
    <row r="254" ht="14.25" customHeight="1" s="336"/>
    <row r="255" ht="14.25" customHeight="1" s="336"/>
    <row r="256" ht="14.25" customHeight="1" s="336"/>
    <row r="257" ht="14.25" customHeight="1" s="336"/>
    <row r="258" ht="14.25" customHeight="1" s="336"/>
    <row r="259" ht="14.25" customHeight="1" s="336"/>
    <row r="260" ht="14.25" customHeight="1" s="336"/>
    <row r="261" ht="14.25" customHeight="1" s="336"/>
    <row r="262" ht="14.25" customHeight="1" s="336"/>
    <row r="263" ht="14.25" customHeight="1" s="336"/>
    <row r="264" ht="14.25" customHeight="1" s="336"/>
    <row r="265" ht="14.25" customHeight="1" s="336"/>
    <row r="266" ht="14.25" customHeight="1" s="336"/>
    <row r="267" ht="14.25" customHeight="1" s="336"/>
    <row r="268" ht="14.25" customHeight="1" s="336"/>
    <row r="269" ht="14.25" customHeight="1" s="336"/>
    <row r="270" ht="14.25" customHeight="1" s="336"/>
    <row r="271" ht="14.25" customHeight="1" s="336"/>
    <row r="272" ht="14.25" customHeight="1" s="336"/>
    <row r="273" ht="14.25" customHeight="1" s="336"/>
    <row r="274" ht="14.25" customHeight="1" s="336"/>
    <row r="275" ht="14.25" customHeight="1" s="336"/>
    <row r="276" ht="14.25" customHeight="1" s="336"/>
    <row r="277" ht="14.25" customHeight="1" s="336"/>
    <row r="278" ht="14.25" customHeight="1" s="336"/>
    <row r="279" ht="14.25" customHeight="1" s="336"/>
    <row r="280" ht="14.25" customHeight="1" s="336"/>
    <row r="281" ht="14.25" customHeight="1" s="336"/>
    <row r="282" ht="14.25" customHeight="1" s="336"/>
    <row r="283" ht="14.25" customHeight="1" s="336"/>
    <row r="284" ht="14.25" customHeight="1" s="336"/>
    <row r="285" ht="14.25" customHeight="1" s="336"/>
    <row r="286" ht="14.25" customHeight="1" s="336"/>
    <row r="287" ht="14.25" customHeight="1" s="336"/>
    <row r="288" ht="14.25" customHeight="1" s="336"/>
    <row r="289" ht="14.25" customHeight="1" s="336"/>
    <row r="290" ht="14.25" customHeight="1" s="336"/>
    <row r="291" ht="14.25" customHeight="1" s="336"/>
    <row r="292" ht="14.25" customHeight="1" s="336"/>
    <row r="293" ht="14.25" customHeight="1" s="336"/>
    <row r="294" ht="14.25" customHeight="1" s="336"/>
    <row r="295" ht="14.25" customHeight="1" s="336"/>
    <row r="296" ht="14.25" customHeight="1" s="336"/>
    <row r="297" ht="14.25" customHeight="1" s="336"/>
    <row r="298" ht="14.25" customHeight="1" s="336"/>
    <row r="299" ht="14.25" customHeight="1" s="336"/>
    <row r="300" ht="14.25" customHeight="1" s="336"/>
    <row r="301" ht="14.25" customHeight="1" s="336"/>
    <row r="302" ht="14.25" customHeight="1" s="336"/>
    <row r="303" ht="14.25" customHeight="1" s="336"/>
    <row r="304" ht="14.25" customHeight="1" s="336"/>
    <row r="305" ht="14.25" customHeight="1" s="336"/>
    <row r="306" ht="14.25" customHeight="1" s="336"/>
    <row r="307" ht="14.25" customHeight="1" s="336"/>
    <row r="308" ht="14.25" customHeight="1" s="336"/>
    <row r="309" ht="14.25" customHeight="1" s="336"/>
    <row r="310" ht="14.25" customHeight="1" s="336"/>
    <row r="311" ht="14.25" customHeight="1" s="336"/>
    <row r="312" ht="14.25" customHeight="1" s="336"/>
    <row r="313" ht="14.25" customHeight="1" s="336"/>
    <row r="314" ht="14.25" customHeight="1" s="336"/>
    <row r="315" ht="14.25" customHeight="1" s="336"/>
    <row r="316" ht="14.25" customHeight="1" s="336"/>
    <row r="317" ht="14.25" customHeight="1" s="336"/>
    <row r="318" ht="14.25" customHeight="1" s="336"/>
    <row r="319" ht="14.25" customHeight="1" s="336"/>
    <row r="320" ht="14.25" customHeight="1" s="336"/>
    <row r="321" ht="14.25" customHeight="1" s="336"/>
    <row r="322" ht="14.25" customHeight="1" s="336"/>
    <row r="323" ht="14.25" customHeight="1" s="336"/>
    <row r="324" ht="14.25" customHeight="1" s="336"/>
    <row r="325" ht="14.25" customHeight="1" s="336"/>
    <row r="326" ht="14.25" customHeight="1" s="336"/>
    <row r="327" ht="14.25" customHeight="1" s="336"/>
    <row r="328" ht="14.25" customHeight="1" s="336"/>
    <row r="329" ht="14.25" customHeight="1" s="336"/>
    <row r="330" ht="14.25" customHeight="1" s="336"/>
    <row r="331" ht="14.25" customHeight="1" s="336"/>
    <row r="332" ht="14.25" customHeight="1" s="336"/>
    <row r="333" ht="14.25" customHeight="1" s="336"/>
    <row r="334" ht="14.25" customHeight="1" s="336"/>
    <row r="335" ht="14.25" customHeight="1" s="336"/>
    <row r="336" ht="14.25" customHeight="1" s="336"/>
    <row r="337" ht="14.25" customHeight="1" s="336"/>
    <row r="338" ht="14.25" customHeight="1" s="336"/>
    <row r="339" ht="14.25" customHeight="1" s="336"/>
    <row r="340" ht="14.25" customHeight="1" s="336"/>
    <row r="341" ht="14.25" customHeight="1" s="336"/>
    <row r="342" ht="14.25" customHeight="1" s="336"/>
    <row r="343" ht="14.25" customHeight="1" s="336"/>
    <row r="344" ht="14.25" customHeight="1" s="336"/>
    <row r="345" ht="14.25" customHeight="1" s="336"/>
    <row r="346" ht="14.25" customHeight="1" s="336"/>
    <row r="347" ht="14.25" customHeight="1" s="336"/>
    <row r="348" ht="14.25" customHeight="1" s="336"/>
    <row r="349" ht="14.25" customHeight="1" s="336"/>
    <row r="350" ht="14.25" customHeight="1" s="336"/>
    <row r="351" ht="14.25" customHeight="1" s="336"/>
    <row r="352" ht="14.25" customHeight="1" s="336"/>
    <row r="353" ht="14.25" customHeight="1" s="336"/>
    <row r="354" ht="14.25" customHeight="1" s="336"/>
    <row r="355" ht="14.25" customHeight="1" s="336"/>
    <row r="356" ht="14.25" customHeight="1" s="336"/>
    <row r="357" ht="14.25" customHeight="1" s="336"/>
    <row r="358" ht="14.25" customHeight="1" s="336"/>
    <row r="359" ht="14.25" customHeight="1" s="336"/>
    <row r="360" ht="14.25" customHeight="1" s="336"/>
    <row r="361" ht="14.25" customHeight="1" s="336"/>
    <row r="362" ht="14.25" customHeight="1" s="336"/>
    <row r="363" ht="14.25" customHeight="1" s="336"/>
    <row r="364" ht="14.25" customHeight="1" s="336"/>
    <row r="365" ht="14.25" customHeight="1" s="336"/>
    <row r="366" ht="14.25" customHeight="1" s="336"/>
    <row r="367" ht="14.25" customHeight="1" s="336"/>
    <row r="368" ht="14.25" customHeight="1" s="336"/>
    <row r="369" ht="14.25" customHeight="1" s="336"/>
    <row r="370" ht="14.25" customHeight="1" s="336"/>
    <row r="371" ht="14.25" customHeight="1" s="336"/>
    <row r="372" ht="14.25" customHeight="1" s="336"/>
    <row r="373" ht="14.25" customHeight="1" s="336"/>
    <row r="374" ht="14.25" customHeight="1" s="336"/>
    <row r="375" ht="14.25" customHeight="1" s="336"/>
    <row r="376" ht="14.25" customHeight="1" s="336"/>
    <row r="377" ht="14.25" customHeight="1" s="336"/>
    <row r="378" ht="14.25" customHeight="1" s="336"/>
    <row r="379" ht="14.25" customHeight="1" s="336"/>
    <row r="380" ht="14.25" customHeight="1" s="336"/>
    <row r="381" ht="14.25" customHeight="1" s="336"/>
    <row r="382" ht="14.25" customHeight="1" s="336"/>
    <row r="383" ht="14.25" customHeight="1" s="336"/>
    <row r="384" ht="14.25" customHeight="1" s="336"/>
    <row r="385" ht="14.25" customHeight="1" s="336"/>
    <row r="386" ht="14.25" customHeight="1" s="336"/>
    <row r="387" ht="14.25" customHeight="1" s="336"/>
    <row r="388" ht="14.25" customHeight="1" s="336"/>
    <row r="389" ht="14.25" customHeight="1" s="336"/>
    <row r="390" ht="14.25" customHeight="1" s="336"/>
    <row r="391" ht="14.25" customHeight="1" s="336"/>
    <row r="392" ht="14.25" customHeight="1" s="336"/>
    <row r="393" ht="14.25" customHeight="1" s="336"/>
    <row r="394" ht="14.25" customHeight="1" s="336"/>
    <row r="395" ht="14.25" customHeight="1" s="336"/>
    <row r="396" ht="14.25" customHeight="1" s="336"/>
    <row r="397" ht="14.25" customHeight="1" s="336"/>
    <row r="398" ht="14.25" customHeight="1" s="336"/>
    <row r="399" ht="14.25" customHeight="1" s="336"/>
    <row r="400" ht="14.25" customHeight="1" s="336"/>
    <row r="401" ht="14.25" customHeight="1" s="336"/>
    <row r="402" ht="14.25" customHeight="1" s="336"/>
    <row r="403" ht="14.25" customHeight="1" s="336"/>
    <row r="404" ht="14.25" customHeight="1" s="336"/>
    <row r="405" ht="14.25" customHeight="1" s="336"/>
    <row r="406" ht="14.25" customHeight="1" s="336"/>
    <row r="407" ht="14.25" customHeight="1" s="336"/>
    <row r="408" ht="14.25" customHeight="1" s="336"/>
    <row r="409" ht="14.25" customHeight="1" s="336"/>
    <row r="410" ht="14.25" customHeight="1" s="336"/>
    <row r="411" ht="14.25" customHeight="1" s="336"/>
    <row r="412" ht="14.25" customHeight="1" s="336"/>
    <row r="413" ht="14.25" customHeight="1" s="336"/>
    <row r="414" ht="14.25" customHeight="1" s="336"/>
    <row r="415" ht="14.25" customHeight="1" s="336"/>
    <row r="416" ht="14.25" customHeight="1" s="336"/>
    <row r="417" ht="14.25" customHeight="1" s="336"/>
    <row r="418" ht="14.25" customHeight="1" s="336"/>
    <row r="419" ht="14.25" customHeight="1" s="336"/>
    <row r="420" ht="14.25" customHeight="1" s="336"/>
    <row r="421" ht="14.25" customHeight="1" s="336"/>
    <row r="422" ht="14.25" customHeight="1" s="336"/>
    <row r="423" ht="14.25" customHeight="1" s="336"/>
    <row r="424" ht="14.25" customHeight="1" s="336"/>
    <row r="425" ht="14.25" customHeight="1" s="336"/>
    <row r="426" ht="14.25" customHeight="1" s="336"/>
    <row r="427" ht="14.25" customHeight="1" s="336"/>
    <row r="428" ht="14.25" customHeight="1" s="336"/>
    <row r="429" ht="14.25" customHeight="1" s="336"/>
    <row r="430" ht="14.25" customHeight="1" s="336"/>
    <row r="431" ht="14.25" customHeight="1" s="336"/>
    <row r="432" ht="14.25" customHeight="1" s="336"/>
    <row r="433" ht="14.25" customHeight="1" s="336"/>
    <row r="434" ht="14.25" customHeight="1" s="336"/>
    <row r="435" ht="14.25" customHeight="1" s="336"/>
    <row r="436" ht="14.25" customHeight="1" s="336"/>
    <row r="437" ht="14.25" customHeight="1" s="336"/>
    <row r="438" ht="14.25" customHeight="1" s="336"/>
    <row r="439" ht="14.25" customHeight="1" s="336"/>
    <row r="440" ht="14.25" customHeight="1" s="336"/>
    <row r="441" ht="14.25" customHeight="1" s="336"/>
    <row r="442" ht="14.25" customHeight="1" s="336"/>
    <row r="443" ht="14.25" customHeight="1" s="336"/>
    <row r="444" ht="14.25" customHeight="1" s="336"/>
    <row r="445" ht="14.25" customHeight="1" s="336"/>
    <row r="446" ht="14.25" customHeight="1" s="336"/>
    <row r="447" ht="14.25" customHeight="1" s="336"/>
    <row r="448" ht="14.25" customHeight="1" s="336"/>
    <row r="449" ht="14.25" customHeight="1" s="336"/>
    <row r="450" ht="14.25" customHeight="1" s="336"/>
    <row r="451" ht="14.25" customHeight="1" s="336"/>
    <row r="452" ht="14.25" customHeight="1" s="336"/>
    <row r="453" ht="14.25" customHeight="1" s="336"/>
    <row r="454" ht="14.25" customHeight="1" s="336"/>
    <row r="455" ht="14.25" customHeight="1" s="336"/>
    <row r="456" ht="14.25" customHeight="1" s="336"/>
    <row r="457" ht="14.25" customHeight="1" s="336"/>
    <row r="458" ht="14.25" customHeight="1" s="336"/>
    <row r="459" ht="14.25" customHeight="1" s="336"/>
    <row r="460" ht="14.25" customHeight="1" s="336"/>
    <row r="461" ht="14.25" customHeight="1" s="336"/>
    <row r="462" ht="14.25" customHeight="1" s="336"/>
    <row r="463" ht="14.25" customHeight="1" s="336"/>
    <row r="464" ht="14.25" customHeight="1" s="336"/>
    <row r="465" ht="14.25" customHeight="1" s="336"/>
    <row r="466" ht="14.25" customHeight="1" s="336"/>
    <row r="467" ht="14.25" customHeight="1" s="336"/>
    <row r="468" ht="14.25" customHeight="1" s="336"/>
    <row r="469" ht="14.25" customHeight="1" s="336"/>
    <row r="470" ht="14.25" customHeight="1" s="336"/>
    <row r="471" ht="14.25" customHeight="1" s="336"/>
    <row r="472" ht="14.25" customHeight="1" s="336"/>
    <row r="473" ht="14.25" customHeight="1" s="336"/>
    <row r="474" ht="14.25" customHeight="1" s="336"/>
    <row r="475" ht="14.25" customHeight="1" s="336"/>
    <row r="476" ht="14.25" customHeight="1" s="336"/>
    <row r="477" ht="14.25" customHeight="1" s="336"/>
    <row r="478" ht="14.25" customHeight="1" s="336"/>
    <row r="479" ht="14.25" customHeight="1" s="336"/>
    <row r="480" ht="14.25" customHeight="1" s="336"/>
    <row r="481" ht="14.25" customHeight="1" s="336"/>
    <row r="482" ht="14.25" customHeight="1" s="336"/>
    <row r="483" ht="14.25" customHeight="1" s="336"/>
    <row r="484" ht="14.25" customHeight="1" s="336"/>
    <row r="485" ht="14.25" customHeight="1" s="336"/>
    <row r="486" ht="14.25" customHeight="1" s="336"/>
    <row r="487" ht="14.25" customHeight="1" s="336"/>
    <row r="488" ht="14.25" customHeight="1" s="336"/>
    <row r="489" ht="14.25" customHeight="1" s="336"/>
    <row r="490" ht="14.25" customHeight="1" s="336"/>
    <row r="491" ht="14.25" customHeight="1" s="336"/>
    <row r="492" ht="14.25" customHeight="1" s="336"/>
    <row r="493" ht="14.25" customHeight="1" s="336"/>
    <row r="494" ht="14.25" customHeight="1" s="336"/>
    <row r="495" ht="14.25" customHeight="1" s="336"/>
    <row r="496" ht="14.25" customHeight="1" s="336"/>
    <row r="497" ht="14.25" customHeight="1" s="336"/>
    <row r="498" ht="14.25" customHeight="1" s="336"/>
    <row r="499" ht="14.25" customHeight="1" s="336"/>
    <row r="500" ht="14.25" customHeight="1" s="336"/>
    <row r="501" ht="14.25" customHeight="1" s="336"/>
    <row r="502" ht="14.25" customHeight="1" s="336"/>
    <row r="503" ht="14.25" customHeight="1" s="336"/>
    <row r="504" ht="14.25" customHeight="1" s="336"/>
    <row r="505" ht="14.25" customHeight="1" s="336"/>
    <row r="506" ht="14.25" customHeight="1" s="336"/>
    <row r="507" ht="14.25" customHeight="1" s="336"/>
    <row r="508" ht="14.25" customHeight="1" s="336"/>
    <row r="509" ht="14.25" customHeight="1" s="336"/>
    <row r="510" ht="14.25" customHeight="1" s="336"/>
    <row r="511" ht="14.25" customHeight="1" s="336"/>
    <row r="512" ht="14.25" customHeight="1" s="336"/>
    <row r="513" ht="14.25" customHeight="1" s="336"/>
    <row r="514" ht="14.25" customHeight="1" s="336"/>
    <row r="515" ht="14.25" customHeight="1" s="336"/>
    <row r="516" ht="14.25" customHeight="1" s="336"/>
    <row r="517" ht="14.25" customHeight="1" s="336"/>
    <row r="518" ht="14.25" customHeight="1" s="336"/>
    <row r="519" ht="14.25" customHeight="1" s="336"/>
    <row r="520" ht="14.25" customHeight="1" s="336"/>
    <row r="521" ht="14.25" customHeight="1" s="336"/>
    <row r="522" ht="14.25" customHeight="1" s="336"/>
    <row r="523" ht="14.25" customHeight="1" s="336"/>
    <row r="524" ht="14.25" customHeight="1" s="336"/>
    <row r="525" ht="14.25" customHeight="1" s="336"/>
    <row r="526" ht="14.25" customHeight="1" s="336"/>
    <row r="527" ht="14.25" customHeight="1" s="336"/>
    <row r="528" ht="14.25" customHeight="1" s="336"/>
    <row r="529" ht="14.25" customHeight="1" s="336"/>
    <row r="530" ht="14.25" customHeight="1" s="336"/>
    <row r="531" ht="14.25" customHeight="1" s="336"/>
    <row r="532" ht="14.25" customHeight="1" s="336"/>
    <row r="533" ht="14.25" customHeight="1" s="336"/>
    <row r="534" ht="14.25" customHeight="1" s="336"/>
    <row r="535" ht="14.25" customHeight="1" s="336"/>
    <row r="536" ht="14.25" customHeight="1" s="336"/>
    <row r="537" ht="14.25" customHeight="1" s="336"/>
    <row r="538" ht="14.25" customHeight="1" s="336"/>
    <row r="539" ht="14.25" customHeight="1" s="336"/>
    <row r="540" ht="14.25" customHeight="1" s="336"/>
    <row r="541" ht="14.25" customHeight="1" s="336"/>
    <row r="542" ht="14.25" customHeight="1" s="336"/>
    <row r="543" ht="14.25" customHeight="1" s="336"/>
    <row r="544" ht="14.25" customHeight="1" s="336"/>
    <row r="545" ht="14.25" customHeight="1" s="336"/>
    <row r="546" ht="14.25" customHeight="1" s="336"/>
    <row r="547" ht="14.25" customHeight="1" s="336"/>
    <row r="548" ht="14.25" customHeight="1" s="336"/>
    <row r="549" ht="14.25" customHeight="1" s="336"/>
    <row r="550" ht="14.25" customHeight="1" s="336"/>
    <row r="551" ht="14.25" customHeight="1" s="336"/>
    <row r="552" ht="14.25" customHeight="1" s="336"/>
    <row r="553" ht="14.25" customHeight="1" s="336"/>
    <row r="554" ht="14.25" customHeight="1" s="336"/>
    <row r="555" ht="14.25" customHeight="1" s="336"/>
    <row r="556" ht="14.25" customHeight="1" s="336"/>
    <row r="557" ht="14.25" customHeight="1" s="336"/>
    <row r="558" ht="14.25" customHeight="1" s="336"/>
    <row r="559" ht="14.25" customHeight="1" s="336"/>
    <row r="560" ht="14.25" customHeight="1" s="336"/>
    <row r="561" ht="14.25" customHeight="1" s="336"/>
    <row r="562" ht="14.25" customHeight="1" s="336"/>
    <row r="563" ht="14.25" customHeight="1" s="336"/>
    <row r="564" ht="14.25" customHeight="1" s="336"/>
    <row r="565" ht="14.25" customHeight="1" s="336"/>
    <row r="566" ht="14.25" customHeight="1" s="336"/>
    <row r="567" ht="14.25" customHeight="1" s="336"/>
    <row r="568" ht="14.25" customHeight="1" s="336"/>
    <row r="569" ht="14.25" customHeight="1" s="336"/>
    <row r="570" ht="14.25" customHeight="1" s="336"/>
    <row r="571" ht="14.25" customHeight="1" s="336"/>
    <row r="572" ht="14.25" customHeight="1" s="336"/>
    <row r="573" ht="14.25" customHeight="1" s="336"/>
    <row r="574" ht="14.25" customHeight="1" s="336"/>
    <row r="575" ht="14.25" customHeight="1" s="336"/>
    <row r="576" ht="14.25" customHeight="1" s="336"/>
    <row r="577" ht="14.25" customHeight="1" s="336"/>
    <row r="578" ht="14.25" customHeight="1" s="336"/>
    <row r="579" ht="14.25" customHeight="1" s="336"/>
    <row r="580" ht="14.25" customHeight="1" s="336"/>
    <row r="581" ht="14.25" customHeight="1" s="336"/>
    <row r="582" ht="14.25" customHeight="1" s="336"/>
    <row r="583" ht="14.25" customHeight="1" s="336"/>
    <row r="584" ht="14.25" customHeight="1" s="336"/>
    <row r="585" ht="14.25" customHeight="1" s="336"/>
    <row r="586" ht="14.25" customHeight="1" s="336"/>
    <row r="587" ht="14.25" customHeight="1" s="336"/>
    <row r="588" ht="14.25" customHeight="1" s="336"/>
    <row r="589" ht="14.25" customHeight="1" s="336"/>
    <row r="590" ht="14.25" customHeight="1" s="336"/>
    <row r="591" ht="14.25" customHeight="1" s="336"/>
    <row r="592" ht="14.25" customHeight="1" s="336"/>
    <row r="593" ht="14.25" customHeight="1" s="336"/>
    <row r="594" ht="14.25" customHeight="1" s="336"/>
    <row r="595" ht="14.25" customHeight="1" s="336"/>
    <row r="596" ht="14.25" customHeight="1" s="336"/>
    <row r="597" ht="14.25" customHeight="1" s="336"/>
    <row r="598" ht="14.25" customHeight="1" s="336"/>
    <row r="599" ht="14.25" customHeight="1" s="336"/>
    <row r="600" ht="14.25" customHeight="1" s="336"/>
    <row r="601" ht="14.25" customHeight="1" s="336"/>
    <row r="602" ht="14.25" customHeight="1" s="336"/>
    <row r="603" ht="14.25" customHeight="1" s="336"/>
    <row r="604" ht="14.25" customHeight="1" s="336"/>
    <row r="605" ht="14.25" customHeight="1" s="336"/>
    <row r="606" ht="14.25" customHeight="1" s="336"/>
    <row r="607" ht="14.25" customHeight="1" s="336"/>
    <row r="608" ht="14.25" customHeight="1" s="336"/>
    <row r="609" ht="14.25" customHeight="1" s="336"/>
    <row r="610" ht="14.25" customHeight="1" s="336"/>
    <row r="611" ht="14.25" customHeight="1" s="336"/>
    <row r="612" ht="14.25" customHeight="1" s="336"/>
    <row r="613" ht="14.25" customHeight="1" s="336"/>
    <row r="614" ht="14.25" customHeight="1" s="336"/>
    <row r="615" ht="14.25" customHeight="1" s="336"/>
    <row r="616" ht="14.25" customHeight="1" s="336"/>
    <row r="617" ht="14.25" customHeight="1" s="336"/>
    <row r="618" ht="14.25" customHeight="1" s="336"/>
    <row r="619" ht="14.25" customHeight="1" s="336"/>
    <row r="620" ht="14.25" customHeight="1" s="336"/>
    <row r="621" ht="14.25" customHeight="1" s="336"/>
    <row r="622" ht="14.25" customHeight="1" s="336"/>
    <row r="623" ht="14.25" customHeight="1" s="336"/>
    <row r="624" ht="14.25" customHeight="1" s="336"/>
    <row r="625" ht="14.25" customHeight="1" s="336"/>
    <row r="626" ht="14.25" customHeight="1" s="336"/>
    <row r="627" ht="14.25" customHeight="1" s="336"/>
    <row r="628" ht="14.25" customHeight="1" s="336"/>
    <row r="629" ht="14.25" customHeight="1" s="336"/>
    <row r="630" ht="14.25" customHeight="1" s="336"/>
    <row r="631" ht="14.25" customHeight="1" s="336"/>
    <row r="632" ht="14.25" customHeight="1" s="336"/>
    <row r="633" ht="14.25" customHeight="1" s="336"/>
    <row r="634" ht="14.25" customHeight="1" s="336"/>
    <row r="635" ht="14.25" customHeight="1" s="336"/>
    <row r="636" ht="14.25" customHeight="1" s="336"/>
    <row r="637" ht="14.25" customHeight="1" s="336"/>
    <row r="638" ht="14.25" customHeight="1" s="336"/>
    <row r="639" ht="14.25" customHeight="1" s="336"/>
    <row r="640" ht="14.25" customHeight="1" s="336"/>
    <row r="641" ht="14.25" customHeight="1" s="336"/>
    <row r="642" ht="14.25" customHeight="1" s="336"/>
    <row r="643" ht="14.25" customHeight="1" s="336"/>
    <row r="644" ht="14.25" customHeight="1" s="336"/>
    <row r="645" ht="14.25" customHeight="1" s="336"/>
    <row r="646" ht="14.25" customHeight="1" s="336"/>
    <row r="647" ht="14.25" customHeight="1" s="336"/>
    <row r="648" ht="14.25" customHeight="1" s="336"/>
    <row r="649" ht="14.25" customHeight="1" s="336"/>
    <row r="650" ht="14.25" customHeight="1" s="336"/>
    <row r="651" ht="14.25" customHeight="1" s="336"/>
    <row r="652" ht="14.25" customHeight="1" s="336"/>
    <row r="653" ht="14.25" customHeight="1" s="336"/>
    <row r="654" ht="14.25" customHeight="1" s="336"/>
    <row r="655" ht="14.25" customHeight="1" s="336"/>
    <row r="656" ht="14.25" customHeight="1" s="336"/>
    <row r="657" ht="14.25" customHeight="1" s="336"/>
    <row r="658" ht="14.25" customHeight="1" s="336"/>
    <row r="659" ht="14.25" customHeight="1" s="336"/>
    <row r="660" ht="14.25" customHeight="1" s="336"/>
    <row r="661" ht="14.25" customHeight="1" s="336"/>
    <row r="662" ht="14.25" customHeight="1" s="336"/>
    <row r="663" ht="14.25" customHeight="1" s="336"/>
    <row r="664" ht="14.25" customHeight="1" s="336"/>
    <row r="665" ht="14.25" customHeight="1" s="336"/>
    <row r="666" ht="14.25" customHeight="1" s="336"/>
    <row r="667" ht="14.25" customHeight="1" s="336"/>
    <row r="668" ht="14.25" customHeight="1" s="336"/>
    <row r="669" ht="14.25" customHeight="1" s="336"/>
    <row r="670" ht="14.25" customHeight="1" s="336"/>
    <row r="671" ht="14.25" customHeight="1" s="336"/>
    <row r="672" ht="14.25" customHeight="1" s="336"/>
    <row r="673" ht="14.25" customHeight="1" s="336"/>
    <row r="674" ht="14.25" customHeight="1" s="336"/>
    <row r="675" ht="14.25" customHeight="1" s="336"/>
    <row r="676" ht="14.25" customHeight="1" s="336"/>
    <row r="677" ht="14.25" customHeight="1" s="336"/>
    <row r="678" ht="14.25" customHeight="1" s="336"/>
    <row r="679" ht="14.25" customHeight="1" s="336"/>
    <row r="680" ht="14.25" customHeight="1" s="336"/>
    <row r="681" ht="14.25" customHeight="1" s="336"/>
    <row r="682" ht="14.25" customHeight="1" s="336"/>
    <row r="683" ht="14.25" customHeight="1" s="336"/>
    <row r="684" ht="14.25" customHeight="1" s="336"/>
    <row r="685" ht="14.25" customHeight="1" s="336"/>
    <row r="686" ht="14.25" customHeight="1" s="336"/>
    <row r="687" ht="14.25" customHeight="1" s="336"/>
    <row r="688" ht="14.25" customHeight="1" s="336"/>
    <row r="689" ht="14.25" customHeight="1" s="336"/>
    <row r="690" ht="14.25" customHeight="1" s="336"/>
    <row r="691" ht="14.25" customHeight="1" s="336"/>
    <row r="692" ht="14.25" customHeight="1" s="336"/>
    <row r="693" ht="14.25" customHeight="1" s="336"/>
    <row r="694" ht="14.25" customHeight="1" s="336"/>
    <row r="695" ht="14.25" customHeight="1" s="336"/>
    <row r="696" ht="14.25" customHeight="1" s="336"/>
    <row r="697" ht="14.25" customHeight="1" s="336"/>
    <row r="698" ht="14.25" customHeight="1" s="336"/>
    <row r="699" ht="14.25" customHeight="1" s="336"/>
    <row r="700" ht="14.25" customHeight="1" s="336"/>
    <row r="701" ht="14.25" customHeight="1" s="336"/>
    <row r="702" ht="14.25" customHeight="1" s="336"/>
    <row r="703" ht="14.25" customHeight="1" s="336"/>
    <row r="704" ht="14.25" customHeight="1" s="336"/>
    <row r="705" ht="14.25" customHeight="1" s="336"/>
    <row r="706" ht="14.25" customHeight="1" s="336"/>
    <row r="707" ht="14.25" customHeight="1" s="336"/>
    <row r="708" ht="14.25" customHeight="1" s="336"/>
    <row r="709" ht="14.25" customHeight="1" s="336"/>
    <row r="710" ht="14.25" customHeight="1" s="336"/>
    <row r="711" ht="14.25" customHeight="1" s="336"/>
    <row r="712" ht="14.25" customHeight="1" s="336"/>
    <row r="713" ht="14.25" customHeight="1" s="336"/>
    <row r="714" ht="14.25" customHeight="1" s="336"/>
    <row r="715" ht="14.25" customHeight="1" s="336"/>
    <row r="716" ht="14.25" customHeight="1" s="336"/>
    <row r="717" ht="14.25" customHeight="1" s="336"/>
    <row r="718" ht="14.25" customHeight="1" s="336"/>
    <row r="719" ht="14.25" customHeight="1" s="336"/>
    <row r="720" ht="14.25" customHeight="1" s="336"/>
    <row r="721" ht="14.25" customHeight="1" s="336"/>
    <row r="722" ht="14.25" customHeight="1" s="336"/>
    <row r="723" ht="14.25" customHeight="1" s="336"/>
    <row r="724" ht="14.25" customHeight="1" s="336"/>
    <row r="725" ht="14.25" customHeight="1" s="336"/>
    <row r="726" ht="14.25" customHeight="1" s="336"/>
    <row r="727" ht="14.25" customHeight="1" s="336"/>
    <row r="728" ht="14.25" customHeight="1" s="336"/>
    <row r="729" ht="14.25" customHeight="1" s="336"/>
    <row r="730" ht="14.25" customHeight="1" s="336"/>
    <row r="731" ht="14.25" customHeight="1" s="336"/>
    <row r="732" ht="14.25" customHeight="1" s="336"/>
    <row r="733" ht="14.25" customHeight="1" s="336"/>
    <row r="734" ht="14.25" customHeight="1" s="336"/>
    <row r="735" ht="14.25" customHeight="1" s="336"/>
    <row r="736" ht="14.25" customHeight="1" s="336"/>
    <row r="737" ht="14.25" customHeight="1" s="336"/>
    <row r="738" ht="14.25" customHeight="1" s="336"/>
    <row r="739" ht="14.25" customHeight="1" s="336"/>
    <row r="740" ht="14.25" customHeight="1" s="336"/>
    <row r="741" ht="14.25" customHeight="1" s="336"/>
    <row r="742" ht="14.25" customHeight="1" s="336"/>
    <row r="743" ht="14.25" customHeight="1" s="336"/>
    <row r="744" ht="14.25" customHeight="1" s="336"/>
    <row r="745" ht="14.25" customHeight="1" s="336"/>
    <row r="746" ht="14.25" customHeight="1" s="336"/>
    <row r="747" ht="14.25" customHeight="1" s="336"/>
    <row r="748" ht="14.25" customHeight="1" s="336"/>
    <row r="749" ht="14.25" customHeight="1" s="336"/>
    <row r="750" ht="14.25" customHeight="1" s="336"/>
    <row r="751" ht="14.25" customHeight="1" s="336"/>
    <row r="752" ht="14.25" customHeight="1" s="336"/>
    <row r="753" ht="14.25" customHeight="1" s="336"/>
    <row r="754" ht="14.25" customHeight="1" s="336"/>
    <row r="755" ht="14.25" customHeight="1" s="336"/>
    <row r="756" ht="14.25" customHeight="1" s="336"/>
    <row r="757" ht="14.25" customHeight="1" s="336"/>
    <row r="758" ht="14.25" customHeight="1" s="336"/>
    <row r="759" ht="14.25" customHeight="1" s="336"/>
    <row r="760" ht="14.25" customHeight="1" s="336"/>
    <row r="761" ht="14.25" customHeight="1" s="336"/>
    <row r="762" ht="14.25" customHeight="1" s="336"/>
    <row r="763" ht="14.25" customHeight="1" s="336"/>
    <row r="764" ht="14.25" customHeight="1" s="336"/>
    <row r="765" ht="14.25" customHeight="1" s="336"/>
    <row r="766" ht="14.25" customHeight="1" s="336"/>
    <row r="767" ht="14.25" customHeight="1" s="336"/>
    <row r="768" ht="14.25" customHeight="1" s="336"/>
    <row r="769" ht="14.25" customHeight="1" s="336"/>
    <row r="770" ht="14.25" customHeight="1" s="336"/>
    <row r="771" ht="14.25" customHeight="1" s="336"/>
    <row r="772" ht="14.25" customHeight="1" s="336"/>
    <row r="773" ht="14.25" customHeight="1" s="336"/>
    <row r="774" ht="14.25" customHeight="1" s="336"/>
    <row r="775" ht="14.25" customHeight="1" s="336"/>
    <row r="776" ht="14.25" customHeight="1" s="336"/>
    <row r="777" ht="14.25" customHeight="1" s="336"/>
    <row r="778" ht="14.25" customHeight="1" s="336"/>
    <row r="779" ht="14.25" customHeight="1" s="336"/>
    <row r="780" ht="14.25" customHeight="1" s="336"/>
    <row r="781" ht="14.25" customHeight="1" s="336"/>
    <row r="782" ht="14.25" customHeight="1" s="336"/>
    <row r="783" ht="14.25" customHeight="1" s="336"/>
    <row r="784" ht="14.25" customHeight="1" s="336"/>
    <row r="785" ht="14.25" customHeight="1" s="336"/>
    <row r="786" ht="14.25" customHeight="1" s="336"/>
    <row r="787" ht="14.25" customHeight="1" s="336"/>
    <row r="788" ht="14.25" customHeight="1" s="336"/>
    <row r="789" ht="14.25" customHeight="1" s="336"/>
    <row r="790" ht="14.25" customHeight="1" s="336"/>
    <row r="791" ht="14.25" customHeight="1" s="336"/>
    <row r="792" ht="14.25" customHeight="1" s="336"/>
    <row r="793" ht="14.25" customHeight="1" s="336"/>
    <row r="794" ht="14.25" customHeight="1" s="336"/>
    <row r="795" ht="14.25" customHeight="1" s="336"/>
    <row r="796" ht="14.25" customHeight="1" s="336"/>
    <row r="797" ht="14.25" customHeight="1" s="336"/>
    <row r="798" ht="14.25" customHeight="1" s="336"/>
    <row r="799" ht="14.25" customHeight="1" s="336"/>
    <row r="800" ht="14.25" customHeight="1" s="336"/>
    <row r="801" ht="14.25" customHeight="1" s="336"/>
    <row r="802" ht="14.25" customHeight="1" s="336"/>
    <row r="803" ht="14.25" customHeight="1" s="336"/>
    <row r="804" ht="14.25" customHeight="1" s="336"/>
    <row r="805" ht="14.25" customHeight="1" s="336"/>
    <row r="806" ht="14.25" customHeight="1" s="336"/>
    <row r="807" ht="14.25" customHeight="1" s="336"/>
    <row r="808" ht="14.25" customHeight="1" s="336"/>
    <row r="809" ht="14.25" customHeight="1" s="336"/>
    <row r="810" ht="14.25" customHeight="1" s="336"/>
    <row r="811" ht="14.25" customHeight="1" s="336"/>
    <row r="812" ht="14.25" customHeight="1" s="336"/>
    <row r="813" ht="14.25" customHeight="1" s="336"/>
    <row r="814" ht="14.25" customHeight="1" s="336"/>
    <row r="815" ht="14.25" customHeight="1" s="336"/>
    <row r="816" ht="14.25" customHeight="1" s="336"/>
    <row r="817" ht="14.25" customHeight="1" s="336"/>
    <row r="818" ht="14.25" customHeight="1" s="336"/>
    <row r="819" ht="14.25" customHeight="1" s="336"/>
    <row r="820" ht="14.25" customHeight="1" s="336"/>
    <row r="821" ht="14.25" customHeight="1" s="336"/>
    <row r="822" ht="14.25" customHeight="1" s="336"/>
    <row r="823" ht="14.25" customHeight="1" s="336"/>
    <row r="824" ht="14.25" customHeight="1" s="336"/>
    <row r="825" ht="14.25" customHeight="1" s="336"/>
    <row r="826" ht="14.25" customHeight="1" s="336"/>
    <row r="827" ht="14.25" customHeight="1" s="336"/>
    <row r="828" ht="14.25" customHeight="1" s="336"/>
    <row r="829" ht="14.25" customHeight="1" s="336"/>
    <row r="830" ht="14.25" customHeight="1" s="336"/>
    <row r="831" ht="14.25" customHeight="1" s="336"/>
    <row r="832" ht="14.25" customHeight="1" s="336"/>
    <row r="833" ht="14.25" customHeight="1" s="336"/>
    <row r="834" ht="14.25" customHeight="1" s="336"/>
    <row r="835" ht="14.25" customHeight="1" s="336"/>
    <row r="836" ht="14.25" customHeight="1" s="336"/>
    <row r="837" ht="14.25" customHeight="1" s="336"/>
    <row r="838" ht="14.25" customHeight="1" s="336"/>
    <row r="839" ht="14.25" customHeight="1" s="336"/>
    <row r="840" ht="14.25" customHeight="1" s="336"/>
    <row r="841" ht="14.25" customHeight="1" s="336"/>
    <row r="842" ht="14.25" customHeight="1" s="336"/>
    <row r="843" ht="14.25" customHeight="1" s="336"/>
    <row r="844" ht="14.25" customHeight="1" s="336"/>
    <row r="845" ht="14.25" customHeight="1" s="336"/>
    <row r="846" ht="14.25" customHeight="1" s="336"/>
    <row r="847" ht="14.25" customHeight="1" s="336"/>
    <row r="848" ht="14.25" customHeight="1" s="336"/>
    <row r="849" ht="14.25" customHeight="1" s="336"/>
    <row r="850" ht="14.25" customHeight="1" s="336"/>
    <row r="851" ht="14.25" customHeight="1" s="336"/>
    <row r="852" ht="14.25" customHeight="1" s="336"/>
    <row r="853" ht="14.25" customHeight="1" s="336"/>
    <row r="854" ht="14.25" customHeight="1" s="336"/>
    <row r="855" ht="14.25" customHeight="1" s="336"/>
    <row r="856" ht="14.25" customHeight="1" s="336"/>
    <row r="857" ht="14.25" customHeight="1" s="336"/>
    <row r="858" ht="14.25" customHeight="1" s="336"/>
    <row r="859" ht="14.25" customHeight="1" s="336"/>
    <row r="860" ht="14.25" customHeight="1" s="336"/>
    <row r="861" ht="14.25" customHeight="1" s="336"/>
    <row r="862" ht="14.25" customHeight="1" s="336"/>
    <row r="863" ht="14.25" customHeight="1" s="336"/>
    <row r="864" ht="14.25" customHeight="1" s="336"/>
    <row r="865" ht="14.25" customHeight="1" s="336"/>
    <row r="866" ht="14.25" customHeight="1" s="336"/>
    <row r="867" ht="14.25" customHeight="1" s="336"/>
    <row r="868" ht="14.25" customHeight="1" s="336"/>
    <row r="869" ht="14.25" customHeight="1" s="336"/>
    <row r="870" ht="14.25" customHeight="1" s="336"/>
    <row r="871" ht="14.25" customHeight="1" s="336"/>
    <row r="872" ht="14.25" customHeight="1" s="336"/>
    <row r="873" ht="14.25" customHeight="1" s="336"/>
    <row r="874" ht="14.25" customHeight="1" s="336"/>
    <row r="875" ht="14.25" customHeight="1" s="336"/>
    <row r="876" ht="14.25" customHeight="1" s="336"/>
    <row r="877" ht="14.25" customHeight="1" s="336"/>
    <row r="878" ht="14.25" customHeight="1" s="336"/>
    <row r="879" ht="14.25" customHeight="1" s="336"/>
    <row r="880" ht="14.25" customHeight="1" s="336"/>
    <row r="881" ht="14.25" customHeight="1" s="336"/>
    <row r="882" ht="14.25" customHeight="1" s="336"/>
    <row r="883" ht="14.25" customHeight="1" s="336"/>
    <row r="884" ht="14.25" customHeight="1" s="336"/>
    <row r="885" ht="14.25" customHeight="1" s="336"/>
    <row r="886" ht="14.25" customHeight="1" s="336"/>
    <row r="887" ht="14.25" customHeight="1" s="336"/>
    <row r="888" ht="14.25" customHeight="1" s="336"/>
    <row r="889" ht="14.25" customHeight="1" s="336"/>
    <row r="890" ht="14.25" customHeight="1" s="336"/>
    <row r="891" ht="14.25" customHeight="1" s="336"/>
    <row r="892" ht="14.25" customHeight="1" s="336"/>
    <row r="893" ht="14.25" customHeight="1" s="336"/>
    <row r="894" ht="14.25" customHeight="1" s="336"/>
    <row r="895" ht="14.25" customHeight="1" s="336"/>
    <row r="896" ht="14.25" customHeight="1" s="336"/>
    <row r="897" ht="14.25" customHeight="1" s="336"/>
    <row r="898" ht="14.25" customHeight="1" s="336"/>
    <row r="899" ht="14.25" customHeight="1" s="336"/>
    <row r="900" ht="14.25" customHeight="1" s="336"/>
    <row r="901" ht="14.25" customHeight="1" s="336"/>
    <row r="902" ht="14.25" customHeight="1" s="336"/>
    <row r="903" ht="14.25" customHeight="1" s="336"/>
    <row r="904" ht="14.25" customHeight="1" s="336"/>
    <row r="905" ht="14.25" customHeight="1" s="336"/>
    <row r="906" ht="14.25" customHeight="1" s="336"/>
    <row r="907" ht="14.25" customHeight="1" s="336"/>
    <row r="908" ht="14.25" customHeight="1" s="336"/>
    <row r="909" ht="14.25" customHeight="1" s="336"/>
    <row r="910" ht="14.25" customHeight="1" s="336"/>
    <row r="911" ht="14.25" customHeight="1" s="336"/>
    <row r="912" ht="14.25" customHeight="1" s="336"/>
    <row r="913" ht="14.25" customHeight="1" s="336"/>
    <row r="914" ht="14.25" customHeight="1" s="336"/>
    <row r="915" ht="14.25" customHeight="1" s="336"/>
    <row r="916" ht="14.25" customHeight="1" s="336"/>
    <row r="917" ht="14.25" customHeight="1" s="336"/>
    <row r="918" ht="14.25" customHeight="1" s="336"/>
    <row r="919" ht="14.25" customHeight="1" s="336"/>
    <row r="920" ht="14.25" customHeight="1" s="336"/>
    <row r="921" ht="14.25" customHeight="1" s="336"/>
    <row r="922" ht="14.25" customHeight="1" s="336"/>
    <row r="923" ht="14.25" customHeight="1" s="336"/>
    <row r="924" ht="14.25" customHeight="1" s="336"/>
    <row r="925" ht="14.25" customHeight="1" s="336"/>
    <row r="926" ht="14.25" customHeight="1" s="336"/>
    <row r="927" ht="14.25" customHeight="1" s="336"/>
    <row r="928" ht="14.25" customHeight="1" s="336"/>
    <row r="929" ht="14.25" customHeight="1" s="336"/>
    <row r="930" ht="14.25" customHeight="1" s="336"/>
    <row r="931" ht="14.25" customHeight="1" s="336"/>
    <row r="932" ht="14.25" customHeight="1" s="336"/>
    <row r="933" ht="14.25" customHeight="1" s="336"/>
    <row r="934" ht="14.25" customHeight="1" s="336"/>
    <row r="935" ht="14.25" customHeight="1" s="336"/>
    <row r="936" ht="14.25" customHeight="1" s="336"/>
    <row r="937" ht="14.25" customHeight="1" s="336"/>
    <row r="938" ht="14.25" customHeight="1" s="336"/>
    <row r="939" ht="14.25" customHeight="1" s="336"/>
    <row r="940" ht="14.25" customHeight="1" s="336"/>
    <row r="941" ht="14.25" customHeight="1" s="336"/>
    <row r="942" ht="14.25" customHeight="1" s="336"/>
    <row r="943" ht="14.25" customHeight="1" s="336"/>
    <row r="944" ht="14.25" customHeight="1" s="336"/>
    <row r="945" ht="14.25" customHeight="1" s="336"/>
    <row r="946" ht="14.25" customHeight="1" s="336"/>
    <row r="947" ht="14.25" customHeight="1" s="336"/>
    <row r="948" ht="14.25" customHeight="1" s="336"/>
    <row r="949" ht="14.25" customHeight="1" s="336"/>
    <row r="950" ht="14.25" customHeight="1" s="336"/>
    <row r="951" ht="14.25" customHeight="1" s="336"/>
    <row r="952" ht="14.25" customHeight="1" s="336"/>
    <row r="953" ht="14.25" customHeight="1" s="336"/>
    <row r="954" ht="14.25" customHeight="1" s="336"/>
    <row r="955" ht="14.25" customHeight="1" s="336"/>
    <row r="956" ht="14.25" customHeight="1" s="336"/>
    <row r="957" ht="14.25" customHeight="1" s="336"/>
    <row r="958" ht="14.25" customHeight="1" s="336"/>
    <row r="959" ht="14.25" customHeight="1" s="336"/>
    <row r="960" ht="14.25" customHeight="1" s="336"/>
    <row r="961" ht="14.25" customHeight="1" s="336"/>
    <row r="962" ht="14.25" customHeight="1" s="336"/>
    <row r="963" ht="14.25" customHeight="1" s="336"/>
    <row r="964" ht="14.25" customHeight="1" s="336"/>
    <row r="965" ht="14.25" customHeight="1" s="336"/>
    <row r="966" ht="14.25" customHeight="1" s="336"/>
    <row r="967" ht="14.25" customHeight="1" s="336"/>
    <row r="968" ht="14.25" customHeight="1" s="336"/>
    <row r="969" ht="14.25" customHeight="1" s="336"/>
    <row r="970" ht="14.25" customHeight="1" s="336"/>
    <row r="971" ht="14.25" customHeight="1" s="336"/>
    <row r="972" ht="14.25" customHeight="1" s="336"/>
    <row r="973" ht="14.25" customHeight="1" s="336"/>
    <row r="974" ht="14.25" customHeight="1" s="336"/>
    <row r="975" ht="14.25" customHeight="1" s="336"/>
    <row r="976" ht="14.25" customHeight="1" s="336"/>
    <row r="977" ht="14.25" customHeight="1" s="336"/>
    <row r="978" ht="14.25" customHeight="1" s="336"/>
    <row r="979" ht="14.25" customHeight="1" s="336"/>
    <row r="980" ht="14.25" customHeight="1" s="336"/>
    <row r="981" ht="14.25" customHeight="1" s="336"/>
    <row r="982" ht="14.25" customHeight="1" s="336"/>
    <row r="983" ht="14.25" customHeight="1" s="336"/>
    <row r="984" ht="14.25" customHeight="1" s="336"/>
    <row r="985" ht="14.25" customHeight="1" s="336"/>
    <row r="986" ht="14.25" customHeight="1" s="336"/>
    <row r="987" ht="14.25" customHeight="1" s="336"/>
    <row r="988" ht="14.25" customHeight="1" s="336"/>
    <row r="989" ht="14.25" customHeight="1" s="336"/>
    <row r="990" ht="14.25" customHeight="1" s="336"/>
    <row r="991" ht="14.25" customHeight="1" s="336"/>
    <row r="992" ht="14.25" customHeight="1" s="336"/>
    <row r="993" ht="14.25" customHeight="1" s="336"/>
    <row r="994" ht="14.25" customHeight="1" s="336"/>
    <row r="995" ht="14.25" customHeight="1" s="336"/>
    <row r="996" ht="14.25" customHeight="1" s="336"/>
    <row r="997" ht="14.25" customHeight="1" s="336"/>
    <row r="998" ht="14.25" customHeight="1" s="336"/>
    <row r="999" ht="14.25" customHeight="1" s="336"/>
    <row r="1000" ht="14.25" customHeight="1" s="336"/>
  </sheetData>
  <mergeCells count="9">
    <mergeCell ref="H8:I8"/>
    <mergeCell ref="H6:S6"/>
    <mergeCell ref="P8:Q8"/>
    <mergeCell ref="S7:S9"/>
    <mergeCell ref="H7:Q7"/>
    <mergeCell ref="L8:M8"/>
    <mergeCell ref="J8:K8"/>
    <mergeCell ref="N8:O8"/>
    <mergeCell ref="B7:G7"/>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H1000"/>
  <sheetViews>
    <sheetView workbookViewId="0">
      <selection activeCell="A1" sqref="A1"/>
    </sheetView>
  </sheetViews>
  <sheetFormatPr baseColWidth="10" defaultColWidth="12.58203125" defaultRowHeight="15" customHeight="1"/>
  <cols>
    <col width="10" customWidth="1" style="336" min="1" max="1"/>
    <col width="42" customWidth="1" style="336" min="2" max="2"/>
    <col width="42" customWidth="1" style="336" min="3" max="3"/>
    <col width="30" customWidth="1" style="336" min="4" max="5"/>
    <col width="17" customWidth="1" style="336" min="5" max="5"/>
    <col width="30" customWidth="1" style="336" min="6" max="8"/>
    <col width="17" customWidth="1" style="336" min="7" max="7"/>
    <col width="17" customWidth="1" style="336" min="8" max="8"/>
    <col width="30" customWidth="1" style="336" min="9" max="9"/>
    <col width="17" customWidth="1" style="336" min="10" max="25"/>
    <col width="17" customWidth="1" style="336" min="11" max="11"/>
    <col width="17" customWidth="1" style="336" min="12" max="12"/>
    <col width="17" customWidth="1" style="336" min="13" max="13"/>
    <col width="17" customWidth="1" style="336" min="14" max="14"/>
    <col width="17" customWidth="1" style="336" min="15" max="15"/>
    <col width="17" customWidth="1" style="336" min="16" max="16"/>
    <col width="17.08203125" customWidth="1" style="336" min="17" max="17"/>
    <col width="9.33203125" customWidth="1" style="336" min="18" max="18"/>
  </cols>
  <sheetData>
    <row r="1" ht="14.5" customHeight="1" s="336">
      <c r="A1" s="52" t="n"/>
      <c r="B1" s="52" t="n"/>
      <c r="C1" s="52" t="n"/>
      <c r="D1" s="52" t="n"/>
      <c r="E1" s="52" t="n"/>
      <c r="F1" s="52" t="n"/>
      <c r="G1" s="52" t="n"/>
      <c r="H1" s="52" t="n"/>
      <c r="I1" s="52" t="n"/>
      <c r="J1" s="52" t="n"/>
      <c r="K1" s="52" t="n"/>
      <c r="L1" s="52" t="n"/>
      <c r="M1" s="52" t="n"/>
      <c r="N1" s="52" t="n"/>
      <c r="O1" s="52" t="n"/>
      <c r="P1" s="52" t="n"/>
      <c r="Q1" s="52" t="n"/>
      <c r="R1" s="52" t="n"/>
      <c r="S1" s="52" t="n"/>
      <c r="T1" s="52" t="n"/>
      <c r="U1" s="52" t="n"/>
      <c r="V1" s="52" t="n"/>
      <c r="W1" s="52" t="n"/>
      <c r="X1" s="52" t="n"/>
      <c r="Y1" s="52" t="n"/>
      <c r="Z1" s="52" t="n"/>
      <c r="AA1" s="52" t="n"/>
      <c r="AB1" s="52" t="n"/>
      <c r="AC1" s="52" t="n"/>
      <c r="AD1" s="52" t="n"/>
      <c r="AE1" s="52" t="n"/>
      <c r="AF1" s="52" t="n"/>
      <c r="AG1" s="52" t="n"/>
      <c r="AH1" s="100" t="n"/>
    </row>
    <row r="2" ht="14.5" customHeight="1" s="336">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c r="AA2" s="52" t="n"/>
      <c r="AB2" s="52" t="n"/>
      <c r="AC2" s="52" t="n"/>
      <c r="AD2" s="52" t="n"/>
      <c r="AE2" s="52" t="n"/>
      <c r="AF2" s="52" t="n"/>
      <c r="AG2" s="52" t="n"/>
      <c r="AH2" s="100" t="n"/>
    </row>
    <row r="3" ht="14.5" customHeight="1" s="336">
      <c r="A3" s="52" t="n"/>
      <c r="B3" s="52" t="n"/>
      <c r="C3" s="52" t="n"/>
      <c r="D3" s="52" t="n"/>
      <c r="E3" s="52" t="n"/>
      <c r="F3" s="52" t="n"/>
      <c r="G3" s="52" t="n"/>
      <c r="H3" s="52" t="n"/>
      <c r="I3" s="52" t="n"/>
      <c r="J3" s="52" t="n"/>
      <c r="K3" s="52" t="n"/>
      <c r="L3" s="52" t="n"/>
      <c r="M3" s="52" t="n"/>
      <c r="N3" s="52" t="n"/>
      <c r="O3" s="52" t="n"/>
      <c r="P3" s="52" t="n"/>
      <c r="Q3" s="52" t="n"/>
      <c r="R3" s="52" t="n"/>
      <c r="S3" s="52" t="n"/>
      <c r="T3" s="52" t="n"/>
      <c r="U3" s="52" t="n"/>
      <c r="V3" s="52" t="n"/>
      <c r="W3" s="52" t="n"/>
      <c r="X3" s="52" t="n"/>
      <c r="Y3" s="52" t="n"/>
      <c r="Z3" s="52" t="n"/>
      <c r="AA3" s="52" t="n"/>
      <c r="AB3" s="52" t="n"/>
      <c r="AC3" s="52" t="n"/>
      <c r="AD3" s="52" t="n"/>
      <c r="AE3" s="52" t="n"/>
      <c r="AF3" s="52" t="n"/>
      <c r="AG3" s="52" t="n"/>
      <c r="AH3" s="100" t="n"/>
    </row>
    <row r="4" ht="14.5" customHeight="1" s="336">
      <c r="A4" s="52" t="n"/>
      <c r="B4" s="52" t="n"/>
      <c r="C4" s="52" t="n"/>
      <c r="D4" s="52" t="n"/>
      <c r="E4" s="52" t="n"/>
      <c r="F4" s="52" t="n"/>
      <c r="G4" s="52" t="n"/>
      <c r="H4" s="52" t="n"/>
      <c r="I4" s="52" t="n"/>
      <c r="J4" s="52" t="n"/>
      <c r="K4" s="52" t="n"/>
      <c r="L4" s="52" t="n"/>
      <c r="M4" s="52" t="n"/>
      <c r="N4" s="52" t="n"/>
      <c r="O4" s="52" t="n"/>
      <c r="P4" s="52" t="n"/>
      <c r="Q4" s="52" t="n"/>
      <c r="R4" s="52" t="n"/>
      <c r="S4" s="52" t="n"/>
      <c r="T4" s="52" t="n"/>
      <c r="U4" s="52" t="n"/>
      <c r="V4" s="52" t="n"/>
      <c r="W4" s="52" t="n"/>
      <c r="X4" s="52" t="n"/>
      <c r="Y4" s="52" t="n"/>
      <c r="Z4" s="52" t="n"/>
      <c r="AA4" s="52" t="n"/>
      <c r="AB4" s="52" t="n"/>
      <c r="AC4" s="52" t="n"/>
      <c r="AD4" s="52" t="n"/>
      <c r="AE4" s="52" t="n"/>
      <c r="AF4" s="52" t="n"/>
      <c r="AG4" s="52" t="n"/>
      <c r="AH4" s="100" t="n"/>
    </row>
    <row r="5" ht="14.5" customHeight="1" s="336">
      <c r="A5" s="52" t="n"/>
      <c r="B5" s="52" t="n"/>
      <c r="C5" s="52" t="n"/>
      <c r="D5" s="52" t="n"/>
      <c r="E5" s="52" t="n"/>
      <c r="F5" s="52" t="n"/>
      <c r="G5" s="52" t="n"/>
      <c r="H5" s="52" t="n"/>
      <c r="I5" s="52" t="n"/>
      <c r="J5" s="52" t="n"/>
      <c r="K5" s="52" t="n"/>
      <c r="L5" s="52" t="n"/>
      <c r="M5" s="52" t="n"/>
      <c r="N5" s="52" t="n"/>
      <c r="O5" s="52" t="n"/>
      <c r="P5" s="52" t="n"/>
      <c r="Q5" s="52" t="n"/>
      <c r="R5" s="52" t="n"/>
      <c r="S5" s="52" t="n"/>
      <c r="T5" s="52" t="n"/>
      <c r="U5" s="52" t="n"/>
      <c r="V5" s="52" t="n"/>
      <c r="W5" s="52" t="n"/>
      <c r="X5" s="52" t="n"/>
      <c r="Y5" s="52" t="n"/>
      <c r="Z5" s="52" t="n"/>
      <c r="AA5" s="52" t="n"/>
      <c r="AB5" s="52" t="n"/>
      <c r="AC5" s="52" t="n"/>
      <c r="AD5" s="52" t="n"/>
      <c r="AE5" s="52" t="n"/>
      <c r="AF5" s="52" t="n"/>
      <c r="AG5" s="52" t="n"/>
      <c r="AH5" s="100" t="n"/>
    </row>
    <row r="6" ht="14.5" customHeight="1" s="336">
      <c r="A6" s="52" t="n"/>
      <c r="B6" s="52" t="n"/>
      <c r="C6" s="52" t="n"/>
      <c r="D6" s="52" t="n"/>
      <c r="E6" s="52" t="n"/>
      <c r="F6" s="52" t="n"/>
      <c r="G6" s="52" t="n"/>
      <c r="H6" s="52" t="n"/>
      <c r="I6" s="52" t="n"/>
      <c r="J6" s="52" t="n"/>
      <c r="K6" s="52" t="n"/>
      <c r="L6" s="52" t="n"/>
      <c r="M6" s="52" t="n"/>
      <c r="N6" s="52" t="n"/>
      <c r="O6" s="52" t="n"/>
      <c r="P6" s="52" t="n"/>
      <c r="Q6" s="52" t="n"/>
      <c r="R6" s="52" t="n"/>
      <c r="S6" s="52" t="n"/>
      <c r="T6" s="52" t="n"/>
      <c r="U6" s="52" t="n"/>
      <c r="V6" s="52" t="n"/>
      <c r="W6" s="52" t="n"/>
      <c r="X6" s="52" t="n"/>
      <c r="Y6" s="52" t="n"/>
      <c r="Z6" s="52" t="n"/>
      <c r="AA6" s="52" t="n"/>
      <c r="AB6" s="52" t="n"/>
      <c r="AC6" s="52" t="n"/>
      <c r="AD6" s="52" t="n"/>
      <c r="AE6" s="52" t="n"/>
      <c r="AF6" s="52" t="n"/>
      <c r="AG6" s="52" t="n"/>
      <c r="AH6" s="100" t="n"/>
    </row>
    <row r="7" ht="14.5" customHeight="1" s="336">
      <c r="A7" s="208" t="n"/>
      <c r="B7" s="52" t="n"/>
      <c r="C7" s="52" t="n"/>
      <c r="D7" s="52" t="n"/>
      <c r="E7" s="52" t="n"/>
      <c r="F7" s="3" t="inlineStr">
        <is>
          <t>FUENTES</t>
        </is>
      </c>
      <c r="G7" s="450" t="n"/>
      <c r="H7" s="3" t="n"/>
      <c r="I7" s="450" t="n"/>
      <c r="J7" s="3" t="n"/>
      <c r="K7" s="450" t="n"/>
      <c r="L7" s="3" t="n"/>
      <c r="M7" s="450" t="n"/>
      <c r="N7" s="3" t="n"/>
      <c r="O7" s="450" t="n"/>
      <c r="P7" s="3" t="inlineStr">
        <is>
          <t>SGR</t>
        </is>
      </c>
      <c r="Q7" s="3" t="inlineStr">
        <is>
          <t>TOTAL</t>
        </is>
      </c>
      <c r="R7" s="208" t="n"/>
      <c r="S7" s="208" t="n"/>
      <c r="T7" s="208" t="n"/>
      <c r="U7" s="208" t="n"/>
      <c r="V7" s="208" t="n"/>
      <c r="W7" s="208" t="n"/>
      <c r="X7" s="208" t="n"/>
      <c r="Y7" s="208" t="n"/>
      <c r="Z7" s="208" t="n"/>
      <c r="AA7" s="208" t="n"/>
      <c r="AB7" s="208" t="n"/>
      <c r="AC7" s="208" t="n"/>
      <c r="AD7" s="208" t="n"/>
      <c r="AE7" s="208" t="n"/>
      <c r="AF7" s="208" t="n"/>
      <c r="AG7" s="208" t="n"/>
      <c r="AH7" s="100" t="n"/>
    </row>
    <row r="8" ht="14.5" customHeight="1" s="336">
      <c r="A8" s="208" t="n"/>
      <c r="B8" s="52" t="n"/>
      <c r="C8" s="52" t="n"/>
      <c r="D8" s="52" t="n"/>
      <c r="E8" s="52" t="n"/>
      <c r="F8" s="3" t="inlineStr">
        <is>
          <t>CONTRAPARTIDA</t>
        </is>
      </c>
      <c r="G8" s="450" t="n"/>
      <c r="H8" s="3" t="n"/>
      <c r="I8" s="450" t="n"/>
      <c r="J8" s="3" t="n"/>
      <c r="K8" s="450" t="n"/>
      <c r="L8" s="3" t="n"/>
      <c r="M8" s="450" t="n"/>
      <c r="N8" s="3" t="n"/>
      <c r="O8" s="450" t="n"/>
      <c r="P8" s="452" t="n"/>
      <c r="Q8" s="452" t="n"/>
      <c r="R8" s="208" t="n"/>
      <c r="S8" s="208" t="n"/>
      <c r="T8" s="208" t="n"/>
      <c r="U8" s="208" t="n"/>
      <c r="V8" s="208" t="n"/>
      <c r="W8" s="208" t="n"/>
      <c r="X8" s="208" t="n"/>
      <c r="Y8" s="208" t="n"/>
      <c r="Z8" s="208" t="n"/>
      <c r="AA8" s="208" t="n"/>
      <c r="AB8" s="208" t="n"/>
      <c r="AC8" s="208" t="n"/>
      <c r="AD8" s="208" t="n"/>
      <c r="AE8" s="208" t="n"/>
      <c r="AF8" s="208" t="n"/>
      <c r="AG8" s="208" t="n"/>
      <c r="AH8" s="100" t="n"/>
    </row>
    <row r="9" ht="36" customHeight="1" s="336">
      <c r="A9" s="208" t="n"/>
      <c r="B9" s="618" t="inlineStr">
        <is>
          <t>INFRAESTRUCTURA</t>
        </is>
      </c>
      <c r="C9" s="458" t="n"/>
      <c r="D9" s="458" t="n"/>
      <c r="E9" s="502" t="n"/>
      <c r="F9" s="29" t="inlineStr">
        <is>
          <t>Entidad 1 – Universidad Santo Tomás de Colombia, sede Villavicencio — entidad proponente y ejecutora</t>
        </is>
      </c>
      <c r="G9" s="451" t="n"/>
      <c r="H9" s="29" t="inlineStr">
        <is>
          <t>Entidad 2 – Municipio de Manizales (Caldas)</t>
        </is>
      </c>
      <c r="I9" s="451" t="n"/>
      <c r="J9" s="29" t="inlineStr">
        <is>
          <t>Entidad 3 – Municipio de Calarcá (Quindío)</t>
        </is>
      </c>
      <c r="K9" s="451" t="n"/>
      <c r="L9" s="29" t="inlineStr">
        <is>
          <t>Entidad 4 – Avanciencia — oficina de transferencia de resultados de investigación (OTRI) [razón social y NIT por diligenciar]</t>
        </is>
      </c>
      <c r="M9" s="451" t="n"/>
      <c r="N9" s="29" t="inlineStr">
        <is>
          <t>Entidad 5 – Gestión y Medio Ambiente — aliado tecnológico [razón social y NIT por diligenciar]</t>
        </is>
      </c>
      <c r="O9" s="451" t="n"/>
      <c r="P9" s="453" t="n"/>
      <c r="Q9" s="453" t="n"/>
      <c r="R9" s="208" t="n"/>
      <c r="S9" s="208" t="n"/>
      <c r="T9" s="208" t="n"/>
      <c r="U9" s="208" t="n"/>
      <c r="V9" s="208" t="n"/>
      <c r="W9" s="208" t="n"/>
      <c r="X9" s="208" t="n"/>
      <c r="Y9" s="208" t="n"/>
      <c r="Z9" s="208" t="n"/>
      <c r="AA9" s="208" t="n"/>
      <c r="AB9" s="208" t="n"/>
      <c r="AC9" s="208" t="n"/>
      <c r="AD9" s="208" t="n"/>
      <c r="AE9" s="208" t="n"/>
      <c r="AF9" s="208" t="n"/>
      <c r="AG9" s="208" t="n"/>
      <c r="AH9" s="100" t="n"/>
    </row>
    <row r="10" ht="53.25" customHeight="1" s="336">
      <c r="A10" s="208" t="n"/>
      <c r="B10" s="88" t="inlineStr">
        <is>
          <t>Tipo de infraestructura requerida (adecuación o mejora)</t>
        </is>
      </c>
      <c r="C10" s="88" t="inlineStr">
        <is>
          <t>Descripción</t>
        </is>
      </c>
      <c r="D10" s="88" t="inlineStr">
        <is>
          <t>Cantidad</t>
        </is>
      </c>
      <c r="E10" s="88" t="inlineStr">
        <is>
          <t>Valor total</t>
        </is>
      </c>
      <c r="F10" s="3" t="inlineStr">
        <is>
          <t>Especie</t>
        </is>
      </c>
      <c r="G10" s="3" t="inlineStr">
        <is>
          <t>Efectivo</t>
        </is>
      </c>
      <c r="H10" s="3" t="inlineStr">
        <is>
          <t>Especie</t>
        </is>
      </c>
      <c r="I10" s="3" t="inlineStr">
        <is>
          <t>Efectivo</t>
        </is>
      </c>
      <c r="J10" s="3" t="inlineStr">
        <is>
          <t>Especie</t>
        </is>
      </c>
      <c r="K10" s="3" t="inlineStr">
        <is>
          <t>Efectivo</t>
        </is>
      </c>
      <c r="L10" s="3" t="inlineStr">
        <is>
          <t>Especie</t>
        </is>
      </c>
      <c r="M10" s="3" t="inlineStr">
        <is>
          <t>Efectivo</t>
        </is>
      </c>
      <c r="N10" s="3" t="inlineStr">
        <is>
          <t>Especie</t>
        </is>
      </c>
      <c r="O10" s="3" t="inlineStr">
        <is>
          <t>Efectivo</t>
        </is>
      </c>
      <c r="P10" s="3" t="inlineStr">
        <is>
          <t>Efectivo</t>
        </is>
      </c>
      <c r="Q10" s="3" t="n"/>
      <c r="R10" s="208" t="n"/>
      <c r="S10" s="208" t="n"/>
      <c r="T10" s="208" t="n"/>
      <c r="U10" s="208" t="n"/>
      <c r="V10" s="208" t="n"/>
      <c r="W10" s="208" t="n"/>
      <c r="X10" s="208" t="n"/>
      <c r="Y10" s="208" t="n"/>
      <c r="Z10" s="208" t="n"/>
      <c r="AA10" s="208" t="n"/>
      <c r="AB10" s="208" t="n"/>
      <c r="AC10" s="208" t="n"/>
      <c r="AD10" s="208" t="n"/>
      <c r="AE10" s="208" t="n"/>
      <c r="AF10" s="208" t="n"/>
      <c r="AG10" s="208" t="n"/>
      <c r="AH10" s="100" t="n"/>
    </row>
    <row r="11" ht="136" customHeight="1" s="336">
      <c r="A11" s="52" t="n"/>
      <c r="B11" s="531" t="inlineStr">
        <is>
          <t>Instalación en sitio, mástiles y obra menor (100 nodos y 10 gateways)</t>
        </is>
      </c>
      <c r="C11" s="531" t="inlineStr">
        <is>
          <t>110 sitios: obra menor de anclaje, mástil y puesta a tierra; sin obra civil mayor
Justificación: Act. 1.3, 2.3 y 2.4 · producto 6: instalación en 110 sitios (100 nodos + 10 gateways) × $1.200.000 = $132.000.000 (línea S05 de la Tabla 30.3, formulación sin referencia equivalente verificada); obra menor, sin planos ni licencias de construcción [confirmar con curaduría: Anexo 2, §27]. Cotizaciones formales 1 y 2 por reunir (TdR §12.2).</t>
        </is>
      </c>
      <c r="D11" s="210" t="n">
        <v>110</v>
      </c>
      <c r="E11" s="619">
        <f>'MC. Memoria de cálculo'!$G$64</f>
        <v>132000000</v>
      </c>
      <c r="F11" s="620" t="n">
        <v>0</v>
      </c>
      <c r="G11" s="620" t="n">
        <v>0</v>
      </c>
      <c r="H11" s="620" t="n">
        <v>0</v>
      </c>
      <c r="I11" s="620" t="n">
        <v>0</v>
      </c>
      <c r="J11" s="620" t="n">
        <v>0</v>
      </c>
      <c r="K11" s="620" t="n">
        <v>0</v>
      </c>
      <c r="L11" s="620" t="n">
        <v>0</v>
      </c>
      <c r="M11" s="620" t="n">
        <v>0</v>
      </c>
      <c r="N11" s="620" t="n">
        <v>0</v>
      </c>
      <c r="O11" s="620" t="n">
        <v>0</v>
      </c>
      <c r="P11" s="536">
        <f>E11-(F11+G11+H11+I11+J11+K11+L11+M11+N11+O11)</f>
        <v>132000000</v>
      </c>
      <c r="Q11" s="536">
        <f>P11+F11+G11+H11+I11+J11+K11+L11+M11+N11+O11</f>
        <v>132000000</v>
      </c>
      <c r="R11" s="52" t="n"/>
      <c r="S11" s="52" t="n"/>
      <c r="T11" s="52" t="n"/>
      <c r="U11" s="52" t="n"/>
      <c r="V11" s="52" t="n"/>
      <c r="W11" s="52" t="n"/>
      <c r="X11" s="52" t="n"/>
      <c r="Y11" s="52" t="n"/>
      <c r="Z11" s="52" t="n"/>
      <c r="AA11" s="52" t="n"/>
      <c r="AB11" s="52" t="n"/>
      <c r="AC11" s="52" t="n"/>
      <c r="AD11" s="52" t="n"/>
      <c r="AE11" s="52" t="n"/>
      <c r="AF11" s="52" t="n"/>
      <c r="AG11" s="52" t="n"/>
      <c r="AH11" s="100" t="n"/>
    </row>
    <row r="12" ht="27.75" customHeight="1" s="336">
      <c r="A12" s="52" t="n"/>
      <c r="B12" s="486" t="n"/>
      <c r="C12" s="486" t="n"/>
      <c r="D12" s="621" t="n"/>
      <c r="E12" s="622" t="n">
        <v>0</v>
      </c>
      <c r="F12" s="545" t="n">
        <v>0</v>
      </c>
      <c r="G12" s="545" t="n">
        <v>0</v>
      </c>
      <c r="H12" s="545" t="n">
        <v>0</v>
      </c>
      <c r="I12" s="545" t="n">
        <v>0</v>
      </c>
      <c r="J12" s="545" t="n">
        <v>0</v>
      </c>
      <c r="K12" s="545" t="n">
        <v>0</v>
      </c>
      <c r="L12" s="545" t="n">
        <v>0</v>
      </c>
      <c r="M12" s="545" t="n">
        <v>0</v>
      </c>
      <c r="N12" s="545" t="n">
        <v>0</v>
      </c>
      <c r="O12" s="545" t="n">
        <v>0</v>
      </c>
      <c r="P12" s="546">
        <f>E12-(F12+G12+H12+I12+J12+K12+L12+M12+N12+O12)</f>
        <v>0</v>
      </c>
      <c r="Q12" s="546">
        <f>P12+F12+G12+H12+I12+J12+K12+L12+M12+N12+O12</f>
        <v>0</v>
      </c>
      <c r="R12" s="52" t="n"/>
      <c r="S12" s="52" t="n"/>
      <c r="T12" s="52" t="n"/>
      <c r="U12" s="52" t="n"/>
      <c r="V12" s="52" t="n"/>
      <c r="W12" s="52" t="n"/>
      <c r="X12" s="52" t="n"/>
      <c r="Y12" s="52" t="n"/>
      <c r="Z12" s="52" t="n"/>
      <c r="AA12" s="52" t="n"/>
      <c r="AB12" s="52" t="n"/>
      <c r="AC12" s="52" t="n"/>
      <c r="AD12" s="52" t="n"/>
      <c r="AE12" s="52" t="n"/>
      <c r="AF12" s="52" t="n"/>
      <c r="AG12" s="52" t="n"/>
      <c r="AH12" s="100" t="n"/>
    </row>
    <row r="13" ht="27.75" customHeight="1" s="336">
      <c r="A13" s="52" t="n"/>
      <c r="B13" s="486" t="n"/>
      <c r="C13" s="486" t="n"/>
      <c r="D13" s="621" t="n"/>
      <c r="E13" s="622" t="n">
        <v>0</v>
      </c>
      <c r="F13" s="545" t="n">
        <v>0</v>
      </c>
      <c r="G13" s="545" t="n">
        <v>0</v>
      </c>
      <c r="H13" s="545" t="n">
        <v>0</v>
      </c>
      <c r="I13" s="545" t="n">
        <v>0</v>
      </c>
      <c r="J13" s="545" t="n">
        <v>0</v>
      </c>
      <c r="K13" s="545" t="n">
        <v>0</v>
      </c>
      <c r="L13" s="545" t="n">
        <v>0</v>
      </c>
      <c r="M13" s="545" t="n">
        <v>0</v>
      </c>
      <c r="N13" s="545" t="n">
        <v>0</v>
      </c>
      <c r="O13" s="545" t="n">
        <v>0</v>
      </c>
      <c r="P13" s="546">
        <f>E13-(F13+G13+H13+I13+J13+K13+L13+M13+N13+O13)</f>
        <v>0</v>
      </c>
      <c r="Q13" s="546">
        <f>P13+F13+G13+H13+I13+J13+K13+L13+M13+N13+O13</f>
        <v>0</v>
      </c>
      <c r="R13" s="52" t="n"/>
      <c r="S13" s="52" t="n"/>
      <c r="T13" s="52" t="n"/>
      <c r="U13" s="52" t="n"/>
      <c r="V13" s="52" t="n"/>
      <c r="W13" s="52" t="n"/>
      <c r="X13" s="52" t="n"/>
      <c r="Y13" s="52" t="n"/>
      <c r="Z13" s="52" t="n"/>
      <c r="AA13" s="52" t="n"/>
      <c r="AB13" s="52" t="n"/>
      <c r="AC13" s="52" t="n"/>
      <c r="AD13" s="52" t="n"/>
      <c r="AE13" s="52" t="n"/>
      <c r="AF13" s="52" t="n"/>
      <c r="AG13" s="52" t="n"/>
      <c r="AH13" s="100" t="n"/>
    </row>
    <row r="14" ht="27.75" customHeight="1" s="336">
      <c r="A14" s="52" t="n"/>
      <c r="B14" s="486" t="n"/>
      <c r="C14" s="486" t="n"/>
      <c r="D14" s="621" t="n"/>
      <c r="E14" s="622" t="n">
        <v>0</v>
      </c>
      <c r="F14" s="545" t="n">
        <v>0</v>
      </c>
      <c r="G14" s="545" t="n">
        <v>0</v>
      </c>
      <c r="H14" s="545" t="n">
        <v>0</v>
      </c>
      <c r="I14" s="545" t="n">
        <v>0</v>
      </c>
      <c r="J14" s="545" t="n">
        <v>0</v>
      </c>
      <c r="K14" s="545" t="n">
        <v>0</v>
      </c>
      <c r="L14" s="545" t="n">
        <v>0</v>
      </c>
      <c r="M14" s="545" t="n">
        <v>0</v>
      </c>
      <c r="N14" s="545" t="n">
        <v>0</v>
      </c>
      <c r="O14" s="545" t="n">
        <v>0</v>
      </c>
      <c r="P14" s="546">
        <f>E14-(F14+G14+H14+I14+J14+K14+L14+M14+N14+O14)</f>
        <v>0</v>
      </c>
      <c r="Q14" s="546">
        <f>P14+F14+G14+H14+I14+J14+K14+L14+M14+N14+O14</f>
        <v>0</v>
      </c>
      <c r="R14" s="52" t="n"/>
      <c r="S14" s="52" t="n"/>
      <c r="T14" s="52" t="n"/>
      <c r="U14" s="52" t="n"/>
      <c r="V14" s="52" t="n"/>
      <c r="W14" s="52" t="n"/>
      <c r="X14" s="52" t="n"/>
      <c r="Y14" s="52" t="n"/>
      <c r="Z14" s="52" t="n"/>
      <c r="AA14" s="52" t="n"/>
      <c r="AB14" s="52" t="n"/>
      <c r="AC14" s="52" t="n"/>
      <c r="AD14" s="52" t="n"/>
      <c r="AE14" s="52" t="n"/>
      <c r="AF14" s="52" t="n"/>
      <c r="AG14" s="52" t="n"/>
      <c r="AH14" s="100" t="n"/>
    </row>
    <row r="15" ht="27.75" customHeight="1" s="336">
      <c r="A15" s="52" t="n"/>
      <c r="B15" s="209" t="n"/>
      <c r="C15" s="209" t="n"/>
      <c r="D15" s="210" t="n"/>
      <c r="E15" s="619" t="n"/>
      <c r="F15" s="535" t="n"/>
      <c r="G15" s="535" t="n"/>
      <c r="H15" s="535" t="n"/>
      <c r="I15" s="535" t="n"/>
      <c r="J15" s="535" t="n"/>
      <c r="K15" s="535" t="n"/>
      <c r="L15" s="535" t="n"/>
      <c r="M15" s="535" t="n"/>
      <c r="N15" s="535" t="n"/>
      <c r="O15" s="535" t="n"/>
      <c r="P15" s="536">
        <f>E15-(F15+G15+H15+I15+J15+K15+L15+M15+N15+O15)</f>
        <v>0</v>
      </c>
      <c r="Q15" s="536">
        <f>P15+F15+G15+H15+I15+J15+K15+L15+M15+N15+O15</f>
        <v>0</v>
      </c>
      <c r="R15" s="52" t="n"/>
      <c r="S15" s="52" t="n"/>
      <c r="T15" s="52" t="n"/>
      <c r="U15" s="52" t="n"/>
      <c r="V15" s="52" t="n"/>
      <c r="W15" s="52" t="n"/>
      <c r="X15" s="52" t="n"/>
      <c r="Y15" s="52" t="n"/>
      <c r="Z15" s="52" t="n"/>
      <c r="AA15" s="52" t="n"/>
      <c r="AB15" s="52" t="n"/>
      <c r="AC15" s="52" t="n"/>
      <c r="AD15" s="52" t="n"/>
      <c r="AE15" s="52" t="n"/>
      <c r="AF15" s="52" t="n"/>
      <c r="AG15" s="52" t="n"/>
      <c r="AH15" s="100" t="n"/>
    </row>
    <row r="16" ht="27.75" customHeight="1" s="336">
      <c r="A16" s="52" t="n"/>
      <c r="B16" s="209" t="n"/>
      <c r="C16" s="209" t="n"/>
      <c r="D16" s="210" t="n"/>
      <c r="E16" s="619" t="n"/>
      <c r="F16" s="535" t="n"/>
      <c r="G16" s="535" t="n"/>
      <c r="H16" s="535" t="n"/>
      <c r="I16" s="535" t="n"/>
      <c r="J16" s="535" t="n"/>
      <c r="K16" s="535" t="n"/>
      <c r="L16" s="535" t="n"/>
      <c r="M16" s="535" t="n"/>
      <c r="N16" s="535" t="n"/>
      <c r="O16" s="535" t="n"/>
      <c r="P16" s="536">
        <f>E16-(F16+G16+H16+I16+J16+K16+L16+M16+N16+O16)</f>
        <v>0</v>
      </c>
      <c r="Q16" s="536">
        <f>P16+F16+G16+H16+I16+J16+K16+L16+M16+N16+O16</f>
        <v>0</v>
      </c>
      <c r="R16" s="52" t="n"/>
      <c r="S16" s="52" t="n"/>
      <c r="T16" s="52" t="n"/>
      <c r="U16" s="52" t="n"/>
      <c r="V16" s="52" t="n"/>
      <c r="W16" s="52" t="n"/>
      <c r="X16" s="52" t="n"/>
      <c r="Y16" s="52" t="n"/>
      <c r="Z16" s="52" t="n"/>
      <c r="AA16" s="52" t="n"/>
      <c r="AB16" s="52" t="n"/>
      <c r="AC16" s="52" t="n"/>
      <c r="AD16" s="52" t="n"/>
      <c r="AE16" s="52" t="n"/>
      <c r="AF16" s="52" t="n"/>
      <c r="AG16" s="52" t="n"/>
      <c r="AH16" s="100" t="n"/>
    </row>
    <row r="17" ht="27.75" customHeight="1" s="336">
      <c r="A17" s="52" t="n"/>
      <c r="B17" s="209" t="n"/>
      <c r="C17" s="209" t="n"/>
      <c r="D17" s="210" t="n"/>
      <c r="E17" s="619" t="n"/>
      <c r="F17" s="535" t="n"/>
      <c r="G17" s="535" t="n"/>
      <c r="H17" s="535" t="n"/>
      <c r="I17" s="535" t="n"/>
      <c r="J17" s="535" t="n"/>
      <c r="K17" s="535" t="n"/>
      <c r="L17" s="535" t="n"/>
      <c r="M17" s="535" t="n"/>
      <c r="N17" s="535" t="n"/>
      <c r="O17" s="535" t="n"/>
      <c r="P17" s="536">
        <f>E17-(F17+G17+H17+I17+J17+K17+L17+M17+N17+O17)</f>
        <v>0</v>
      </c>
      <c r="Q17" s="536">
        <f>P17+F17+G17+H17+I17+J17+K17+L17+M17+N17+O17</f>
        <v>0</v>
      </c>
      <c r="R17" s="52" t="n"/>
      <c r="S17" s="52" t="n"/>
      <c r="T17" s="52" t="n"/>
      <c r="U17" s="52" t="n"/>
      <c r="V17" s="52" t="n"/>
      <c r="W17" s="52" t="n"/>
      <c r="X17" s="52" t="n"/>
      <c r="Y17" s="52" t="n"/>
      <c r="Z17" s="52" t="n"/>
      <c r="AA17" s="52" t="n"/>
      <c r="AB17" s="52" t="n"/>
      <c r="AC17" s="52" t="n"/>
      <c r="AD17" s="52" t="n"/>
      <c r="AE17" s="52" t="n"/>
      <c r="AF17" s="52" t="n"/>
      <c r="AG17" s="52" t="n"/>
      <c r="AH17" s="100" t="n"/>
    </row>
    <row r="18" ht="14.5" customHeight="1" s="336">
      <c r="A18" s="52" t="n"/>
      <c r="B18" s="623" t="inlineStr">
        <is>
          <t>TOTAL</t>
        </is>
      </c>
      <c r="C18" s="450" t="n"/>
      <c r="D18" s="451" t="n"/>
      <c r="E18" s="521">
        <f>SUM(E11:E17)</f>
        <v>132000000</v>
      </c>
      <c r="F18" s="624">
        <f>SUM(F11:F17)</f>
        <v>0</v>
      </c>
      <c r="G18" s="624">
        <f>SUM(G11:G17)</f>
        <v>0</v>
      </c>
      <c r="H18" s="624">
        <f>SUM(H11:H17)</f>
        <v>0</v>
      </c>
      <c r="I18" s="624">
        <f>SUM(I11:I17)</f>
        <v>0</v>
      </c>
      <c r="J18" s="624">
        <f>SUM(J11:J17)</f>
        <v>0</v>
      </c>
      <c r="K18" s="624">
        <f>SUM(K11:K17)</f>
        <v>0</v>
      </c>
      <c r="L18" s="624">
        <f>SUM(L11:L17)</f>
        <v>0</v>
      </c>
      <c r="M18" s="624">
        <f>SUM(M11:M17)</f>
        <v>0</v>
      </c>
      <c r="N18" s="624">
        <f>SUM(N11:N17)</f>
        <v>0</v>
      </c>
      <c r="O18" s="624">
        <f>SUM(O11:O17)</f>
        <v>0</v>
      </c>
      <c r="P18" s="624">
        <f>SUM(P11:P17)</f>
        <v>132000000</v>
      </c>
      <c r="Q18" s="624">
        <f>SUM(Q11:Q17)</f>
        <v>132000000</v>
      </c>
      <c r="R18" s="52" t="n"/>
      <c r="S18" s="52" t="n"/>
      <c r="T18" s="52" t="n"/>
      <c r="U18" s="52" t="n"/>
      <c r="V18" s="52" t="n"/>
      <c r="W18" s="52" t="n"/>
      <c r="X18" s="52" t="n"/>
      <c r="Y18" s="52" t="n"/>
      <c r="Z18" s="52" t="n"/>
      <c r="AA18" s="52" t="n"/>
      <c r="AB18" s="52" t="n"/>
      <c r="AC18" s="52" t="n"/>
      <c r="AD18" s="52" t="n"/>
      <c r="AE18" s="52" t="n"/>
      <c r="AF18" s="52" t="n"/>
      <c r="AG18" s="52" t="n"/>
      <c r="AH18" s="100" t="n"/>
    </row>
    <row r="19" ht="14.5" customHeight="1" s="336">
      <c r="A19" s="52" t="n"/>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100" t="n"/>
    </row>
    <row r="20" ht="14.5" customHeight="1" s="336">
      <c r="A20" s="52" t="n"/>
      <c r="B20" s="52" t="n"/>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100" t="n"/>
    </row>
    <row r="21" ht="60.75" customHeight="1" s="336">
      <c r="A21" s="52" t="n"/>
      <c r="B21" s="493" t="inlineStr">
        <is>
          <t xml:space="preserve">Para la estimación del componente de infraestructura se debe contar con precios unitarios, magnitudes de obra, planos y demás elementos complementarios que permitan determinar su viabilidad técnica y financiera. 
</t>
        </is>
      </c>
      <c r="G21" s="52" t="n"/>
      <c r="I21" s="52" t="n"/>
      <c r="K21" s="52" t="n"/>
      <c r="M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100" t="n"/>
    </row>
    <row r="22" ht="15.75" customHeight="1" s="336">
      <c r="A22" s="52" t="n"/>
      <c r="B22" s="52" t="n"/>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100" t="n"/>
    </row>
    <row r="23" ht="15.75" customHeight="1" s="336">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100" t="n"/>
    </row>
    <row r="24" ht="15.75" customHeight="1" s="336">
      <c r="A24" s="52" t="n"/>
      <c r="B24" s="625" t="inlineStr">
        <is>
          <t>ESTUDIO DE MERCADO · INFRAESTRUCTURA (TdR §12.2, nota 4: análisis de costos con dos cotizaciones por ítem)</t>
        </is>
      </c>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100" t="n"/>
    </row>
    <row r="25" ht="30" customHeight="1" s="336">
      <c r="A25" s="52" t="n"/>
      <c r="B25" s="551" t="inlineStr">
        <is>
          <t>Ítem del rubro presupuestal</t>
        </is>
      </c>
      <c r="C25" s="551" t="inlineStr">
        <is>
          <t>Descripción del ítem</t>
        </is>
      </c>
      <c r="D25" s="551" t="inlineStr">
        <is>
          <t>Cotización 1</t>
        </is>
      </c>
      <c r="E25" s="551" t="inlineStr">
        <is>
          <t>Valor unitario</t>
        </is>
      </c>
      <c r="F25" s="551" t="inlineStr">
        <is>
          <t>Cotización 2</t>
        </is>
      </c>
      <c r="G25" s="551" t="inlineStr">
        <is>
          <t>Valor unitario 2</t>
        </is>
      </c>
      <c r="H25" s="551" t="inlineStr">
        <is>
          <t>Valor cotización seleccionada</t>
        </is>
      </c>
      <c r="I25" s="551" t="inlineStr">
        <is>
          <t>Justificación</t>
        </is>
      </c>
      <c r="J25" s="52" t="n"/>
      <c r="K25" s="52" t="n"/>
      <c r="L25" s="52" t="n"/>
      <c r="M25" s="52" t="n"/>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100" t="n"/>
    </row>
    <row r="26" ht="96" customHeight="1" s="336">
      <c r="A26" s="52" t="n"/>
      <c r="B26" s="552" t="inlineStr">
        <is>
          <t>Instalación en sitio, mástiles y obra menor (100 nodos y 10 gateways)</t>
        </is>
      </c>
      <c r="C26" s="552" t="inlineStr">
        <is>
          <t>110 sitios: obra menor de anclaje, mástil y puesta a tierra; sin obra civil mayor [IN-01]</t>
        </is>
      </c>
      <c r="D26" s="552" t="inlineStr">
        <is>
          <t>Formulación: Formulación Anexo 2, línea S05</t>
        </is>
      </c>
      <c r="E26" s="553">
        <f>'Estudio de mercado'!$L$53</f>
        <v>1200000</v>
      </c>
      <c r="F26" s="554" t="inlineStr">
        <is>
          <t>[○ Cotización 2 pendiente]: Pendiente de cotización comparable; el dimensionamiento no acredita una segunda oferta.</t>
        </is>
      </c>
      <c r="G26" s="553" t="n"/>
      <c r="H26" s="553">
        <f>'07. Infraestructura'!$E$11</f>
        <v>132000000</v>
      </c>
      <c r="I26" s="552" t="inlineStr">
        <is>
          <t>Valor de dimensionamiento del proyecto sin oferta de proveedor; las cotizaciones 1 y 2 se reúnen antes de radicar (TdR §12.2, nota 4). Soporte del cálculo en la hoja «Estudio de mercado», clave p_S05. Sin soporte económico específico en el expediente. Falta: No diligenciar proveedor ni precio de cotización 2 con el valor presupuestado. (valor total del ítem)</t>
        </is>
      </c>
      <c r="J26" s="52" t="n"/>
      <c r="K26" s="52" t="n"/>
      <c r="L26" s="52" t="n"/>
      <c r="M26" s="52" t="n"/>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100" t="n"/>
    </row>
    <row r="27" ht="15.75" customHeight="1" s="336">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100" t="n"/>
    </row>
    <row r="28" ht="15.75" customHeight="1" s="336">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100" t="n"/>
    </row>
    <row r="29" ht="15.75" customHeight="1" s="336">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100" t="n"/>
    </row>
    <row r="30" ht="15.75" customHeight="1" s="336">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100" t="n"/>
    </row>
    <row r="31" ht="15.75" customHeight="1" s="336">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100" t="n"/>
    </row>
    <row r="32" ht="15.75" customHeight="1" s="336">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100" t="n"/>
    </row>
    <row r="33" ht="15.75" customHeight="1" s="336">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100" t="n"/>
    </row>
    <row r="34" ht="15.75" customHeight="1" s="336">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100" t="n"/>
    </row>
    <row r="35" ht="15.75" customHeight="1" s="336">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100" t="n"/>
    </row>
    <row r="36" ht="15.75" customHeight="1" s="3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100" t="n"/>
    </row>
    <row r="37" ht="15.75" customHeight="1" s="336">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100" t="n"/>
    </row>
    <row r="38" ht="15.75" customHeight="1" s="336">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100" t="n"/>
    </row>
    <row r="39" ht="15.75" customHeight="1" s="336">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100" t="n"/>
    </row>
    <row r="40" ht="15.75" customHeight="1" s="336">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100" t="n"/>
    </row>
    <row r="41" ht="15.75" customHeight="1" s="336">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100" t="n"/>
    </row>
    <row r="42" ht="15.75" customHeight="1" s="336">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100" t="n"/>
    </row>
    <row r="43" ht="15.75" customHeight="1" s="336">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100" t="n"/>
    </row>
    <row r="44" ht="15.75" customHeight="1" s="336">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100" t="n"/>
    </row>
    <row r="45" ht="15.75" customHeight="1" s="336">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100" t="n"/>
    </row>
    <row r="46" ht="15.75" customHeight="1" s="33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100" t="n"/>
    </row>
    <row r="47" ht="15.75" customHeight="1" s="336">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100" t="n"/>
    </row>
    <row r="48" ht="15.75" customHeight="1" s="336">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100" t="n"/>
    </row>
    <row r="49" ht="15.75" customHeight="1" s="336">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100" t="n"/>
    </row>
    <row r="50" ht="15.75" customHeight="1" s="336">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100" t="n"/>
    </row>
    <row r="51" ht="15.75" customHeight="1" s="336">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100" t="n"/>
    </row>
    <row r="52" ht="15.75" customHeight="1" s="336">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100" t="n"/>
    </row>
    <row r="53" ht="15.75" customHeight="1" s="336">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100" t="n"/>
    </row>
    <row r="54" ht="15.75" customHeight="1" s="336">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100" t="n"/>
    </row>
    <row r="55" ht="15.75" customHeight="1" s="336">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100" t="n"/>
    </row>
    <row r="56" ht="15.75" customHeight="1" s="33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100" t="n"/>
    </row>
    <row r="57" ht="15.75" customHeight="1" s="336">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100" t="n"/>
    </row>
    <row r="58" ht="15.75" customHeight="1" s="336">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100" t="n"/>
    </row>
    <row r="59" ht="15.75" customHeight="1" s="336">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100" t="n"/>
    </row>
    <row r="60" ht="15.75" customHeight="1" s="336">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100" t="n"/>
    </row>
    <row r="61" ht="15.75" customHeight="1" s="336">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100" t="n"/>
    </row>
    <row r="62" ht="15.75" customHeight="1" s="336">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100" t="n"/>
    </row>
    <row r="63" ht="15.75" customHeight="1" s="336">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100" t="n"/>
    </row>
    <row r="64" ht="15.75" customHeight="1" s="336">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100" t="n"/>
    </row>
    <row r="65" ht="15.75" customHeight="1" s="336">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100" t="n"/>
    </row>
    <row r="66" ht="15.75" customHeight="1" s="33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100" t="n"/>
    </row>
    <row r="67" ht="15.75" customHeight="1" s="336">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100" t="n"/>
    </row>
    <row r="68" ht="15.75" customHeight="1" s="336">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100" t="n"/>
    </row>
    <row r="69" ht="15.75" customHeight="1" s="336">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100" t="n"/>
    </row>
    <row r="70" ht="15.75" customHeight="1" s="336">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100" t="n"/>
    </row>
    <row r="71" ht="15.75" customHeight="1" s="336">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100" t="n"/>
    </row>
    <row r="72" ht="15.75" customHeight="1" s="336">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100" t="n"/>
    </row>
    <row r="73" ht="15.75" customHeight="1" s="336">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100" t="n"/>
    </row>
    <row r="74" ht="15.75" customHeight="1" s="336">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100" t="n"/>
    </row>
    <row r="75" ht="15.75" customHeight="1" s="336">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100" t="n"/>
    </row>
    <row r="76" ht="15.75" customHeight="1" s="33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100" t="n"/>
    </row>
    <row r="77" ht="15.75" customHeight="1" s="336">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100" t="n"/>
    </row>
    <row r="78" ht="15.75" customHeight="1" s="336">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100" t="n"/>
    </row>
    <row r="79" ht="15.75" customHeight="1" s="336">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100" t="n"/>
    </row>
    <row r="80" ht="15.75" customHeight="1" s="336">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100" t="n"/>
    </row>
    <row r="81" ht="15.75" customHeight="1" s="336">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100" t="n"/>
    </row>
    <row r="82" ht="15.75" customHeight="1" s="336">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100" t="n"/>
    </row>
    <row r="83" ht="15.75" customHeight="1" s="336">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100" t="n"/>
    </row>
    <row r="84" ht="15.75" customHeight="1" s="336">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100" t="n"/>
    </row>
    <row r="85" ht="15.75" customHeight="1" s="336">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100" t="n"/>
    </row>
    <row r="86" ht="15.75" customHeight="1" s="33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100" t="n"/>
    </row>
    <row r="87" ht="15.75" customHeight="1" s="336">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100" t="n"/>
    </row>
    <row r="88" ht="15.75" customHeight="1" s="336">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100" t="n"/>
    </row>
    <row r="89" ht="15.75" customHeight="1" s="336">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100" t="n"/>
    </row>
    <row r="90" ht="15.75" customHeight="1" s="336">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100" t="n"/>
    </row>
    <row r="91" ht="15.75" customHeight="1" s="336">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100" t="n"/>
    </row>
    <row r="92" ht="15.75" customHeight="1" s="336">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100" t="n"/>
    </row>
    <row r="93" ht="15.75" customHeight="1" s="336">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100" t="n"/>
    </row>
    <row r="94" ht="15.75" customHeight="1" s="336">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100" t="n"/>
    </row>
    <row r="95" ht="15.75" customHeight="1" s="336">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100" t="n"/>
    </row>
    <row r="96" ht="15.75" customHeight="1" s="33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100" t="n"/>
    </row>
    <row r="97" ht="15.75" customHeight="1" s="336">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100" t="n"/>
    </row>
    <row r="98" ht="15.75" customHeight="1" s="336">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100" t="n"/>
    </row>
    <row r="99" ht="15.75" customHeight="1" s="336">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100" t="n"/>
    </row>
    <row r="100" ht="15.75" customHeight="1" s="336">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100" t="n"/>
    </row>
    <row r="101" ht="15.75" customHeight="1" s="336">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100" t="n"/>
    </row>
    <row r="102" ht="15.75" customHeight="1" s="336">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100" t="n"/>
    </row>
    <row r="103" ht="15.75" customHeight="1" s="336">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100" t="n"/>
    </row>
    <row r="104" ht="15.75" customHeight="1" s="336">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100" t="n"/>
    </row>
    <row r="105" ht="15.75" customHeight="1" s="336">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100" t="n"/>
    </row>
    <row r="106" ht="15.75" customHeight="1" s="33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100" t="n"/>
    </row>
    <row r="107" ht="15.75" customHeight="1" s="336">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100" t="n"/>
    </row>
    <row r="108" ht="15.75" customHeight="1" s="336">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100" t="n"/>
    </row>
    <row r="109" ht="15.75" customHeight="1" s="336">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100" t="n"/>
    </row>
    <row r="110" ht="15.75" customHeight="1" s="336">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100" t="n"/>
    </row>
    <row r="111" ht="15.75" customHeight="1" s="336">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100" t="n"/>
    </row>
    <row r="112" ht="15.75" customHeight="1" s="336">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100" t="n"/>
    </row>
    <row r="113" ht="15.75" customHeight="1" s="336">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100" t="n"/>
    </row>
    <row r="114" ht="15.75" customHeight="1" s="336">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100" t="n"/>
    </row>
    <row r="115" ht="15.75" customHeight="1" s="336">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100" t="n"/>
    </row>
    <row r="116" ht="15.75" customHeight="1" s="33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100" t="n"/>
    </row>
    <row r="117" ht="15.75" customHeight="1" s="336">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100" t="n"/>
    </row>
    <row r="118" ht="15.75" customHeight="1" s="336">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100" t="n"/>
    </row>
    <row r="119" ht="15.75" customHeight="1" s="336">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100" t="n"/>
    </row>
    <row r="120" ht="15.75" customHeight="1" s="336">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100" t="n"/>
    </row>
    <row r="121" ht="15.75" customHeight="1" s="336">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100" t="n"/>
    </row>
    <row r="122" ht="15.75" customHeight="1" s="336">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100" t="n"/>
    </row>
    <row r="123" ht="15.75" customHeight="1" s="336">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100" t="n"/>
    </row>
    <row r="124" ht="15.75" customHeight="1" s="336">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100" t="n"/>
    </row>
    <row r="125" ht="15.75" customHeight="1" s="336">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100" t="n"/>
    </row>
    <row r="126" ht="15.75" customHeight="1" s="33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100" t="n"/>
    </row>
    <row r="127" ht="15.75" customHeight="1" s="336">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100" t="n"/>
    </row>
    <row r="128" ht="15.75" customHeight="1" s="336">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100" t="n"/>
    </row>
    <row r="129" ht="15.75" customHeight="1" s="336">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100" t="n"/>
    </row>
    <row r="130" ht="15.75" customHeight="1" s="336">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100" t="n"/>
    </row>
    <row r="131" ht="15.75" customHeight="1" s="336">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100" t="n"/>
    </row>
    <row r="132" ht="15.75" customHeight="1" s="336">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100" t="n"/>
    </row>
    <row r="133" ht="15.75" customHeight="1" s="336">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100" t="n"/>
    </row>
    <row r="134" ht="15.75" customHeight="1" s="336">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100" t="n"/>
    </row>
    <row r="135" ht="15.75" customHeight="1" s="336">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100" t="n"/>
    </row>
    <row r="136" ht="15.75" customHeight="1" s="3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100" t="n"/>
    </row>
    <row r="137" ht="15.75" customHeight="1" s="336">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100" t="n"/>
    </row>
    <row r="138" ht="15.75" customHeight="1" s="336">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100" t="n"/>
    </row>
    <row r="139" ht="15.75" customHeight="1" s="336">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100" t="n"/>
    </row>
    <row r="140" ht="15.75" customHeight="1" s="336">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100" t="n"/>
    </row>
    <row r="141" ht="15.75" customHeight="1" s="336">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100" t="n"/>
    </row>
    <row r="142" ht="15.75" customHeight="1" s="336">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100" t="n"/>
    </row>
    <row r="143" ht="15.75" customHeight="1" s="336">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100" t="n"/>
    </row>
    <row r="144" ht="15.75" customHeight="1" s="336">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100" t="n"/>
    </row>
    <row r="145" ht="15.75" customHeight="1" s="336">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100" t="n"/>
    </row>
    <row r="146" ht="15.75" customHeight="1" s="33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100" t="n"/>
    </row>
    <row r="147" ht="15.75" customHeight="1" s="336">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100" t="n"/>
    </row>
    <row r="148" ht="15.75" customHeight="1" s="336">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100" t="n"/>
    </row>
    <row r="149" ht="15.75" customHeight="1" s="336">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100" t="n"/>
    </row>
    <row r="150" ht="15.75" customHeight="1" s="336">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100" t="n"/>
    </row>
    <row r="151" ht="15.75" customHeight="1" s="336">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100" t="n"/>
    </row>
    <row r="152" ht="15.75" customHeight="1" s="336">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100" t="n"/>
    </row>
    <row r="153" ht="15.75" customHeight="1" s="336">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100" t="n"/>
    </row>
    <row r="154" ht="15.75" customHeight="1" s="336">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100" t="n"/>
    </row>
    <row r="155" ht="15.75" customHeight="1" s="336">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100" t="n"/>
    </row>
    <row r="156" ht="15.75" customHeight="1" s="33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100" t="n"/>
    </row>
    <row r="157" ht="15.75" customHeight="1" s="336">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100" t="n"/>
    </row>
    <row r="158" ht="15.75" customHeight="1" s="336">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100" t="n"/>
    </row>
    <row r="159" ht="15.75" customHeight="1" s="336">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100" t="n"/>
    </row>
    <row r="160" ht="15.75" customHeight="1" s="336">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100" t="n"/>
    </row>
    <row r="161" ht="15.75" customHeight="1" s="336">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100" t="n"/>
    </row>
    <row r="162" ht="15.75" customHeight="1" s="336">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100" t="n"/>
    </row>
    <row r="163" ht="15.75" customHeight="1" s="336">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100" t="n"/>
    </row>
    <row r="164" ht="15.75" customHeight="1" s="336">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100" t="n"/>
    </row>
    <row r="165" ht="15.75" customHeight="1" s="336">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100" t="n"/>
    </row>
    <row r="166" ht="15.75" customHeight="1" s="33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100" t="n"/>
    </row>
    <row r="167" ht="15.75" customHeight="1" s="336">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100" t="n"/>
    </row>
    <row r="168" ht="15.75" customHeight="1" s="336">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100" t="n"/>
    </row>
    <row r="169" ht="15.75" customHeight="1" s="336">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100" t="n"/>
    </row>
    <row r="170" ht="15.75" customHeight="1" s="336">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100" t="n"/>
    </row>
    <row r="171" ht="15.75" customHeight="1" s="336">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100" t="n"/>
    </row>
    <row r="172" ht="15.75" customHeight="1" s="336">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100" t="n"/>
    </row>
    <row r="173" ht="15.75" customHeight="1" s="336">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100" t="n"/>
    </row>
    <row r="174" ht="15.75" customHeight="1" s="336">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100" t="n"/>
    </row>
    <row r="175" ht="15.75" customHeight="1" s="336">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100" t="n"/>
    </row>
    <row r="176" ht="15.75" customHeight="1" s="33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100" t="n"/>
    </row>
    <row r="177" ht="15.75" customHeight="1" s="336">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100" t="n"/>
    </row>
    <row r="178" ht="15.75" customHeight="1" s="336">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100" t="n"/>
    </row>
    <row r="179" ht="15.75" customHeight="1" s="336">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100" t="n"/>
    </row>
    <row r="180" ht="15.75" customHeight="1" s="336">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100" t="n"/>
    </row>
    <row r="181" ht="15.75" customHeight="1" s="336">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100" t="n"/>
    </row>
    <row r="182" ht="15.75" customHeight="1" s="336">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100" t="n"/>
    </row>
    <row r="183" ht="15.75" customHeight="1" s="336">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100" t="n"/>
    </row>
    <row r="184" ht="15.75" customHeight="1" s="336">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100" t="n"/>
    </row>
    <row r="185" ht="15.75" customHeight="1" s="336">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100" t="n"/>
    </row>
    <row r="186" ht="15.75" customHeight="1" s="33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100" t="n"/>
    </row>
    <row r="187" ht="15.75" customHeight="1" s="336">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100" t="n"/>
    </row>
    <row r="188" ht="15.75" customHeight="1" s="336">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100" t="n"/>
    </row>
    <row r="189" ht="15.75" customHeight="1" s="336">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100" t="n"/>
    </row>
    <row r="190" ht="15.75" customHeight="1" s="336">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100" t="n"/>
    </row>
    <row r="191" ht="15.75" customHeight="1" s="336">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100" t="n"/>
    </row>
    <row r="192" ht="15.75" customHeight="1" s="336">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100" t="n"/>
    </row>
    <row r="193" ht="15.75" customHeight="1" s="336">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100" t="n"/>
    </row>
    <row r="194" ht="15.75" customHeight="1" s="336">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100" t="n"/>
    </row>
    <row r="195" ht="15.75" customHeight="1" s="336">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100" t="n"/>
    </row>
    <row r="196" ht="15.75" customHeight="1" s="33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100" t="n"/>
    </row>
    <row r="197" ht="15.75" customHeight="1" s="336">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100" t="n"/>
    </row>
    <row r="198" ht="15.75" customHeight="1" s="336">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100" t="n"/>
    </row>
    <row r="199" ht="15.75" customHeight="1" s="336">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100" t="n"/>
    </row>
    <row r="200" ht="15.75" customHeight="1" s="336">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100" t="n"/>
    </row>
    <row r="201" ht="15.75" customHeight="1" s="336">
      <c r="A201" s="52" t="n"/>
      <c r="B201" s="52" t="n"/>
      <c r="C201" s="52" t="n"/>
      <c r="D201" s="52"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100" t="n"/>
    </row>
    <row r="202" ht="15.75" customHeight="1" s="336">
      <c r="A202" s="52" t="n"/>
      <c r="B202" s="52" t="n"/>
      <c r="C202" s="52" t="n"/>
      <c r="D202" s="52"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100" t="n"/>
    </row>
    <row r="203" ht="15.75" customHeight="1" s="336">
      <c r="A203" s="52" t="n"/>
      <c r="B203" s="52" t="n"/>
      <c r="C203" s="52" t="n"/>
      <c r="D203" s="52"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100" t="n"/>
    </row>
    <row r="204" ht="15.75" customHeight="1" s="336">
      <c r="A204" s="52" t="n"/>
      <c r="B204" s="52" t="n"/>
      <c r="C204" s="52"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c r="AA204" s="52" t="n"/>
      <c r="AB204" s="52" t="n"/>
      <c r="AC204" s="52" t="n"/>
      <c r="AD204" s="52" t="n"/>
      <c r="AE204" s="52" t="n"/>
      <c r="AF204" s="52" t="n"/>
      <c r="AG204" s="52" t="n"/>
      <c r="AH204" s="100" t="n"/>
    </row>
    <row r="205" ht="15.75" customHeight="1" s="336">
      <c r="A205" s="52" t="n"/>
      <c r="B205" s="52" t="n"/>
      <c r="C205" s="52" t="n"/>
      <c r="D205" s="52"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c r="AA205" s="52" t="n"/>
      <c r="AB205" s="52" t="n"/>
      <c r="AC205" s="52" t="n"/>
      <c r="AD205" s="52" t="n"/>
      <c r="AE205" s="52" t="n"/>
      <c r="AF205" s="52" t="n"/>
      <c r="AG205" s="52" t="n"/>
      <c r="AH205" s="100" t="n"/>
    </row>
    <row r="206" ht="15.75" customHeight="1" s="336">
      <c r="A206" s="52" t="n"/>
      <c r="B206" s="52" t="n"/>
      <c r="C206" s="52" t="n"/>
      <c r="D206" s="52"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c r="AA206" s="52" t="n"/>
      <c r="AB206" s="52" t="n"/>
      <c r="AC206" s="52" t="n"/>
      <c r="AD206" s="52" t="n"/>
      <c r="AE206" s="52" t="n"/>
      <c r="AF206" s="52" t="n"/>
      <c r="AG206" s="52" t="n"/>
      <c r="AH206" s="100" t="n"/>
    </row>
    <row r="207" ht="15.75" customHeight="1" s="336">
      <c r="A207" s="52" t="n"/>
      <c r="B207" s="52" t="n"/>
      <c r="C207" s="52" t="n"/>
      <c r="D207" s="52"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c r="AA207" s="52" t="n"/>
      <c r="AB207" s="52" t="n"/>
      <c r="AC207" s="52" t="n"/>
      <c r="AD207" s="52" t="n"/>
      <c r="AE207" s="52" t="n"/>
      <c r="AF207" s="52" t="n"/>
      <c r="AG207" s="52" t="n"/>
      <c r="AH207" s="100" t="n"/>
    </row>
    <row r="208" ht="15.75" customHeight="1" s="336">
      <c r="A208" s="52" t="n"/>
      <c r="B208" s="52" t="n"/>
      <c r="C208" s="52" t="n"/>
      <c r="D208" s="52"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c r="AA208" s="52" t="n"/>
      <c r="AB208" s="52" t="n"/>
      <c r="AC208" s="52" t="n"/>
      <c r="AD208" s="52" t="n"/>
      <c r="AE208" s="52" t="n"/>
      <c r="AF208" s="52" t="n"/>
      <c r="AG208" s="52" t="n"/>
      <c r="AH208" s="100" t="n"/>
    </row>
    <row r="209" ht="15.75" customHeight="1" s="336">
      <c r="A209" s="52" t="n"/>
      <c r="B209" s="52" t="n"/>
      <c r="C209" s="52" t="n"/>
      <c r="D209" s="52"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c r="AA209" s="52" t="n"/>
      <c r="AB209" s="52" t="n"/>
      <c r="AC209" s="52" t="n"/>
      <c r="AD209" s="52" t="n"/>
      <c r="AE209" s="52" t="n"/>
      <c r="AF209" s="52" t="n"/>
      <c r="AG209" s="52" t="n"/>
      <c r="AH209" s="100" t="n"/>
    </row>
    <row r="210" ht="15.75" customHeight="1" s="336">
      <c r="A210" s="52" t="n"/>
      <c r="B210" s="52" t="n"/>
      <c r="C210" s="52" t="n"/>
      <c r="D210" s="52"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c r="AA210" s="52" t="n"/>
      <c r="AB210" s="52" t="n"/>
      <c r="AC210" s="52" t="n"/>
      <c r="AD210" s="52" t="n"/>
      <c r="AE210" s="52" t="n"/>
      <c r="AF210" s="52" t="n"/>
      <c r="AG210" s="52" t="n"/>
      <c r="AH210" s="100" t="n"/>
    </row>
    <row r="211" ht="15.75" customHeight="1" s="336">
      <c r="A211" s="52" t="n"/>
      <c r="B211" s="52" t="n"/>
      <c r="C211" s="52" t="n"/>
      <c r="D211" s="52"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c r="AA211" s="52" t="n"/>
      <c r="AB211" s="52" t="n"/>
      <c r="AC211" s="52" t="n"/>
      <c r="AD211" s="52" t="n"/>
      <c r="AE211" s="52" t="n"/>
      <c r="AF211" s="52" t="n"/>
      <c r="AG211" s="52" t="n"/>
      <c r="AH211" s="100" t="n"/>
    </row>
    <row r="212" ht="15.75" customHeight="1" s="336">
      <c r="A212" s="52" t="n"/>
      <c r="B212" s="52" t="n"/>
      <c r="C212" s="52" t="n"/>
      <c r="D212" s="52"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c r="AA212" s="52" t="n"/>
      <c r="AB212" s="52" t="n"/>
      <c r="AC212" s="52" t="n"/>
      <c r="AD212" s="52" t="n"/>
      <c r="AE212" s="52" t="n"/>
      <c r="AF212" s="52" t="n"/>
      <c r="AG212" s="52" t="n"/>
      <c r="AH212" s="100" t="n"/>
    </row>
    <row r="213" ht="15.75" customHeight="1" s="336">
      <c r="A213" s="52" t="n"/>
      <c r="B213" s="52" t="n"/>
      <c r="C213" s="52" t="n"/>
      <c r="D213" s="52"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c r="AA213" s="52" t="n"/>
      <c r="AB213" s="52" t="n"/>
      <c r="AC213" s="52" t="n"/>
      <c r="AD213" s="52" t="n"/>
      <c r="AE213" s="52" t="n"/>
      <c r="AF213" s="52" t="n"/>
      <c r="AG213" s="52" t="n"/>
      <c r="AH213" s="100" t="n"/>
    </row>
    <row r="214" ht="15.75" customHeight="1" s="336">
      <c r="A214" s="52" t="n"/>
      <c r="B214" s="52" t="n"/>
      <c r="C214" s="52" t="n"/>
      <c r="D214" s="52"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c r="AA214" s="52" t="n"/>
      <c r="AB214" s="52" t="n"/>
      <c r="AC214" s="52" t="n"/>
      <c r="AD214" s="52" t="n"/>
      <c r="AE214" s="52" t="n"/>
      <c r="AF214" s="52" t="n"/>
      <c r="AG214" s="52" t="n"/>
      <c r="AH214" s="100" t="n"/>
    </row>
    <row r="215" ht="15.75" customHeight="1" s="336">
      <c r="A215" s="52" t="n"/>
      <c r="B215" s="52" t="n"/>
      <c r="C215" s="52" t="n"/>
      <c r="D215" s="52"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c r="AA215" s="52" t="n"/>
      <c r="AB215" s="52" t="n"/>
      <c r="AC215" s="52" t="n"/>
      <c r="AD215" s="52" t="n"/>
      <c r="AE215" s="52" t="n"/>
      <c r="AF215" s="52" t="n"/>
      <c r="AG215" s="52" t="n"/>
      <c r="AH215" s="100" t="n"/>
    </row>
    <row r="216" ht="15.75" customHeight="1" s="336">
      <c r="A216" s="52" t="n"/>
      <c r="B216" s="52" t="n"/>
      <c r="C216" s="52" t="n"/>
      <c r="D216" s="52"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c r="AA216" s="52" t="n"/>
      <c r="AB216" s="52" t="n"/>
      <c r="AC216" s="52" t="n"/>
      <c r="AD216" s="52" t="n"/>
      <c r="AE216" s="52" t="n"/>
      <c r="AF216" s="52" t="n"/>
      <c r="AG216" s="52" t="n"/>
      <c r="AH216" s="100" t="n"/>
    </row>
    <row r="217" ht="15.75" customHeight="1" s="336">
      <c r="A217" s="52" t="n"/>
      <c r="B217" s="52" t="n"/>
      <c r="C217" s="52" t="n"/>
      <c r="D217" s="52"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c r="AA217" s="52" t="n"/>
      <c r="AB217" s="52" t="n"/>
      <c r="AC217" s="52" t="n"/>
      <c r="AD217" s="52" t="n"/>
      <c r="AE217" s="52" t="n"/>
      <c r="AF217" s="52" t="n"/>
      <c r="AG217" s="52" t="n"/>
      <c r="AH217" s="100" t="n"/>
    </row>
    <row r="218" ht="15.75" customHeight="1" s="336">
      <c r="A218" s="52" t="n"/>
      <c r="B218" s="52" t="n"/>
      <c r="C218" s="52" t="n"/>
      <c r="D218" s="52"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c r="AA218" s="52" t="n"/>
      <c r="AB218" s="52" t="n"/>
      <c r="AC218" s="52" t="n"/>
      <c r="AD218" s="52" t="n"/>
      <c r="AE218" s="52" t="n"/>
      <c r="AF218" s="52" t="n"/>
      <c r="AG218" s="52" t="n"/>
      <c r="AH218" s="100" t="n"/>
    </row>
    <row r="219" ht="15.75" customHeight="1" s="336">
      <c r="A219" s="52" t="n"/>
      <c r="B219" s="52" t="n"/>
      <c r="C219" s="52" t="n"/>
      <c r="D219" s="52"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c r="AA219" s="52" t="n"/>
      <c r="AB219" s="52" t="n"/>
      <c r="AC219" s="52" t="n"/>
      <c r="AD219" s="52" t="n"/>
      <c r="AE219" s="52" t="n"/>
      <c r="AF219" s="52" t="n"/>
      <c r="AG219" s="52" t="n"/>
      <c r="AH219" s="100" t="n"/>
    </row>
    <row r="220" ht="15.75" customHeight="1" s="336">
      <c r="A220" s="52" t="n"/>
      <c r="B220" s="52" t="n"/>
      <c r="C220" s="52" t="n"/>
      <c r="D220" s="52"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c r="AA220" s="52" t="n"/>
      <c r="AB220" s="52" t="n"/>
      <c r="AC220" s="52" t="n"/>
      <c r="AD220" s="52" t="n"/>
      <c r="AE220" s="52" t="n"/>
      <c r="AF220" s="52" t="n"/>
      <c r="AG220" s="52" t="n"/>
      <c r="AH220" s="100" t="n"/>
    </row>
    <row r="221" ht="15.75" customHeight="1" s="336">
      <c r="A221" s="52" t="n"/>
      <c r="B221" s="52" t="n"/>
      <c r="C221" s="52"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c r="AB221" s="52" t="n"/>
      <c r="AC221" s="52" t="n"/>
      <c r="AD221" s="52" t="n"/>
      <c r="AE221" s="52" t="n"/>
      <c r="AF221" s="52" t="n"/>
      <c r="AG221" s="52" t="n"/>
      <c r="AH221" s="100" t="n"/>
    </row>
    <row r="222" ht="15.75" customHeight="1" s="336">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c r="AA222" s="100" t="n"/>
      <c r="AB222" s="100" t="n"/>
      <c r="AC222" s="100" t="n"/>
      <c r="AD222" s="100" t="n"/>
      <c r="AE222" s="100" t="n"/>
      <c r="AF222" s="100" t="n"/>
      <c r="AG222" s="100" t="n"/>
      <c r="AH222" s="100" t="n"/>
    </row>
    <row r="223" ht="15.75" customHeight="1" s="336">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c r="AA223" s="100" t="n"/>
      <c r="AB223" s="100" t="n"/>
      <c r="AC223" s="100" t="n"/>
      <c r="AD223" s="100" t="n"/>
      <c r="AE223" s="100" t="n"/>
      <c r="AF223" s="100" t="n"/>
      <c r="AG223" s="100" t="n"/>
      <c r="AH223" s="100" t="n"/>
    </row>
    <row r="224" ht="15.75" customHeight="1" s="336">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c r="AA224" s="100" t="n"/>
      <c r="AB224" s="100" t="n"/>
      <c r="AC224" s="100" t="n"/>
      <c r="AD224" s="100" t="n"/>
      <c r="AE224" s="100" t="n"/>
      <c r="AF224" s="100" t="n"/>
      <c r="AG224" s="100" t="n"/>
      <c r="AH224" s="100" t="n"/>
    </row>
    <row r="225" ht="15.75" customHeight="1" s="336">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c r="AA225" s="100" t="n"/>
      <c r="AB225" s="100" t="n"/>
      <c r="AC225" s="100" t="n"/>
      <c r="AD225" s="100" t="n"/>
      <c r="AE225" s="100" t="n"/>
      <c r="AF225" s="100" t="n"/>
      <c r="AG225" s="100" t="n"/>
      <c r="AH225" s="100" t="n"/>
    </row>
    <row r="226" ht="15.75" customHeight="1" s="336">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c r="AA226" s="100" t="n"/>
      <c r="AB226" s="100" t="n"/>
      <c r="AC226" s="100" t="n"/>
      <c r="AD226" s="100" t="n"/>
      <c r="AE226" s="100" t="n"/>
      <c r="AF226" s="100" t="n"/>
      <c r="AG226" s="100" t="n"/>
      <c r="AH226" s="100" t="n"/>
    </row>
    <row r="227" ht="15.75" customHeight="1" s="336">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c r="AA227" s="100" t="n"/>
      <c r="AB227" s="100" t="n"/>
      <c r="AC227" s="100" t="n"/>
      <c r="AD227" s="100" t="n"/>
      <c r="AE227" s="100" t="n"/>
      <c r="AF227" s="100" t="n"/>
      <c r="AG227" s="100" t="n"/>
      <c r="AH227" s="100" t="n"/>
    </row>
    <row r="228" ht="15.75" customHeight="1" s="336">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c r="AA228" s="100" t="n"/>
      <c r="AB228" s="100" t="n"/>
      <c r="AC228" s="100" t="n"/>
      <c r="AD228" s="100" t="n"/>
      <c r="AE228" s="100" t="n"/>
      <c r="AF228" s="100" t="n"/>
      <c r="AG228" s="100" t="n"/>
      <c r="AH228" s="100" t="n"/>
    </row>
    <row r="229" ht="15.75" customHeight="1" s="336">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c r="AA229" s="100" t="n"/>
      <c r="AB229" s="100" t="n"/>
      <c r="AC229" s="100" t="n"/>
      <c r="AD229" s="100" t="n"/>
      <c r="AE229" s="100" t="n"/>
      <c r="AF229" s="100" t="n"/>
      <c r="AG229" s="100" t="n"/>
      <c r="AH229" s="100" t="n"/>
    </row>
    <row r="230" ht="15.75" customHeight="1" s="336">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c r="AA230" s="100" t="n"/>
      <c r="AB230" s="100" t="n"/>
      <c r="AC230" s="100" t="n"/>
      <c r="AD230" s="100" t="n"/>
      <c r="AE230" s="100" t="n"/>
      <c r="AF230" s="100" t="n"/>
      <c r="AG230" s="100" t="n"/>
      <c r="AH230" s="100" t="n"/>
    </row>
    <row r="231" ht="15.75" customHeight="1" s="336">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c r="AA231" s="100" t="n"/>
      <c r="AB231" s="100" t="n"/>
      <c r="AC231" s="100" t="n"/>
      <c r="AD231" s="100" t="n"/>
      <c r="AE231" s="100" t="n"/>
      <c r="AF231" s="100" t="n"/>
      <c r="AG231" s="100" t="n"/>
      <c r="AH231" s="100" t="n"/>
    </row>
    <row r="232" ht="15.75" customHeight="1" s="336">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c r="AA232" s="100" t="n"/>
      <c r="AB232" s="100" t="n"/>
      <c r="AC232" s="100" t="n"/>
      <c r="AD232" s="100" t="n"/>
      <c r="AE232" s="100" t="n"/>
      <c r="AF232" s="100" t="n"/>
      <c r="AG232" s="100" t="n"/>
      <c r="AH232" s="100" t="n"/>
    </row>
    <row r="233" ht="15.75" customHeight="1" s="336">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c r="AA233" s="100" t="n"/>
      <c r="AB233" s="100" t="n"/>
      <c r="AC233" s="100" t="n"/>
      <c r="AD233" s="100" t="n"/>
      <c r="AE233" s="100" t="n"/>
      <c r="AF233" s="100" t="n"/>
      <c r="AG233" s="100" t="n"/>
      <c r="AH233" s="100" t="n"/>
    </row>
    <row r="234" ht="15.75" customHeight="1" s="336">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c r="AA234" s="100" t="n"/>
      <c r="AB234" s="100" t="n"/>
      <c r="AC234" s="100" t="n"/>
      <c r="AD234" s="100" t="n"/>
      <c r="AE234" s="100" t="n"/>
      <c r="AF234" s="100" t="n"/>
      <c r="AG234" s="100" t="n"/>
      <c r="AH234" s="100" t="n"/>
    </row>
    <row r="235" ht="15.75" customHeight="1" s="336">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c r="AA235" s="100" t="n"/>
      <c r="AB235" s="100" t="n"/>
      <c r="AC235" s="100" t="n"/>
      <c r="AD235" s="100" t="n"/>
      <c r="AE235" s="100" t="n"/>
      <c r="AF235" s="100" t="n"/>
      <c r="AG235" s="100" t="n"/>
      <c r="AH235" s="100" t="n"/>
    </row>
    <row r="236" ht="15.75" customHeight="1" s="336">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c r="AA236" s="100" t="n"/>
      <c r="AB236" s="100" t="n"/>
      <c r="AC236" s="100" t="n"/>
      <c r="AD236" s="100" t="n"/>
      <c r="AE236" s="100" t="n"/>
      <c r="AF236" s="100" t="n"/>
      <c r="AG236" s="100" t="n"/>
      <c r="AH236" s="100" t="n"/>
    </row>
    <row r="237" ht="15.75" customHeight="1" s="336">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c r="AA237" s="100" t="n"/>
      <c r="AB237" s="100" t="n"/>
      <c r="AC237" s="100" t="n"/>
      <c r="AD237" s="100" t="n"/>
      <c r="AE237" s="100" t="n"/>
      <c r="AF237" s="100" t="n"/>
      <c r="AG237" s="100" t="n"/>
      <c r="AH237" s="100" t="n"/>
    </row>
    <row r="238" ht="15.75" customHeight="1" s="336">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c r="AA238" s="100" t="n"/>
      <c r="AB238" s="100" t="n"/>
      <c r="AC238" s="100" t="n"/>
      <c r="AD238" s="100" t="n"/>
      <c r="AE238" s="100" t="n"/>
      <c r="AF238" s="100" t="n"/>
      <c r="AG238" s="100" t="n"/>
      <c r="AH238" s="100" t="n"/>
    </row>
    <row r="239" ht="15.75" customHeight="1" s="336">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c r="AA239" s="100" t="n"/>
      <c r="AB239" s="100" t="n"/>
      <c r="AC239" s="100" t="n"/>
      <c r="AD239" s="100" t="n"/>
      <c r="AE239" s="100" t="n"/>
      <c r="AF239" s="100" t="n"/>
      <c r="AG239" s="100" t="n"/>
      <c r="AH239" s="100" t="n"/>
    </row>
    <row r="240" ht="15.75" customHeight="1" s="336">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c r="AA240" s="100" t="n"/>
      <c r="AB240" s="100" t="n"/>
      <c r="AC240" s="100" t="n"/>
      <c r="AD240" s="100" t="n"/>
      <c r="AE240" s="100" t="n"/>
      <c r="AF240" s="100" t="n"/>
      <c r="AG240" s="100" t="n"/>
      <c r="AH240" s="100" t="n"/>
    </row>
    <row r="241" ht="15.75" customHeight="1" s="336">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c r="AA241" s="100" t="n"/>
      <c r="AB241" s="100" t="n"/>
      <c r="AC241" s="100" t="n"/>
      <c r="AD241" s="100" t="n"/>
      <c r="AE241" s="100" t="n"/>
      <c r="AF241" s="100" t="n"/>
      <c r="AG241" s="100" t="n"/>
      <c r="AH241" s="100" t="n"/>
    </row>
    <row r="242" ht="15.75" customHeight="1" s="336">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c r="AA242" s="100" t="n"/>
      <c r="AB242" s="100" t="n"/>
      <c r="AC242" s="100" t="n"/>
      <c r="AD242" s="100" t="n"/>
      <c r="AE242" s="100" t="n"/>
      <c r="AF242" s="100" t="n"/>
      <c r="AG242" s="100" t="n"/>
      <c r="AH242" s="100" t="n"/>
    </row>
    <row r="243" ht="15.75" customHeight="1" s="336">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c r="AA243" s="100" t="n"/>
      <c r="AB243" s="100" t="n"/>
      <c r="AC243" s="100" t="n"/>
      <c r="AD243" s="100" t="n"/>
      <c r="AE243" s="100" t="n"/>
      <c r="AF243" s="100" t="n"/>
      <c r="AG243" s="100" t="n"/>
      <c r="AH243" s="100" t="n"/>
    </row>
    <row r="244" ht="15.75" customHeight="1" s="336">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c r="AA244" s="100" t="n"/>
      <c r="AB244" s="100" t="n"/>
      <c r="AC244" s="100" t="n"/>
      <c r="AD244" s="100" t="n"/>
      <c r="AE244" s="100" t="n"/>
      <c r="AF244" s="100" t="n"/>
      <c r="AG244" s="100" t="n"/>
      <c r="AH244" s="100" t="n"/>
    </row>
    <row r="245" ht="15.75" customHeight="1" s="336">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c r="AA245" s="100" t="n"/>
      <c r="AB245" s="100" t="n"/>
      <c r="AC245" s="100" t="n"/>
      <c r="AD245" s="100" t="n"/>
      <c r="AE245" s="100" t="n"/>
      <c r="AF245" s="100" t="n"/>
      <c r="AG245" s="100" t="n"/>
      <c r="AH245" s="100" t="n"/>
    </row>
    <row r="246" ht="15.75" customHeight="1" s="336">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c r="AA246" s="100" t="n"/>
      <c r="AB246" s="100" t="n"/>
      <c r="AC246" s="100" t="n"/>
      <c r="AD246" s="100" t="n"/>
      <c r="AE246" s="100" t="n"/>
      <c r="AF246" s="100" t="n"/>
      <c r="AG246" s="100" t="n"/>
      <c r="AH246" s="100" t="n"/>
    </row>
    <row r="247" ht="15.75" customHeight="1" s="336">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c r="AA247" s="100" t="n"/>
      <c r="AB247" s="100" t="n"/>
      <c r="AC247" s="100" t="n"/>
      <c r="AD247" s="100" t="n"/>
      <c r="AE247" s="100" t="n"/>
      <c r="AF247" s="100" t="n"/>
      <c r="AG247" s="100" t="n"/>
      <c r="AH247" s="100" t="n"/>
    </row>
    <row r="248" ht="15.75" customHeight="1" s="336">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c r="AA248" s="100" t="n"/>
      <c r="AB248" s="100" t="n"/>
      <c r="AC248" s="100" t="n"/>
      <c r="AD248" s="100" t="n"/>
      <c r="AE248" s="100" t="n"/>
      <c r="AF248" s="100" t="n"/>
      <c r="AG248" s="100" t="n"/>
      <c r="AH248" s="100" t="n"/>
    </row>
    <row r="249" ht="15.75" customHeight="1" s="336">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c r="AA249" s="100" t="n"/>
      <c r="AB249" s="100" t="n"/>
      <c r="AC249" s="100" t="n"/>
      <c r="AD249" s="100" t="n"/>
      <c r="AE249" s="100" t="n"/>
      <c r="AF249" s="100" t="n"/>
      <c r="AG249" s="100" t="n"/>
      <c r="AH249" s="100" t="n"/>
    </row>
    <row r="250" ht="15.75" customHeight="1" s="336">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c r="AA250" s="100" t="n"/>
      <c r="AB250" s="100" t="n"/>
      <c r="AC250" s="100" t="n"/>
      <c r="AD250" s="100" t="n"/>
      <c r="AE250" s="100" t="n"/>
      <c r="AF250" s="100" t="n"/>
      <c r="AG250" s="100" t="n"/>
      <c r="AH250" s="100" t="n"/>
    </row>
    <row r="251" ht="15.75" customHeight="1" s="336">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c r="AA251" s="100" t="n"/>
      <c r="AB251" s="100" t="n"/>
      <c r="AC251" s="100" t="n"/>
      <c r="AD251" s="100" t="n"/>
      <c r="AE251" s="100" t="n"/>
      <c r="AF251" s="100" t="n"/>
      <c r="AG251" s="100" t="n"/>
      <c r="AH251" s="100" t="n"/>
    </row>
    <row r="252" ht="15.75" customHeight="1" s="336">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c r="AA252" s="100" t="n"/>
      <c r="AB252" s="100" t="n"/>
      <c r="AC252" s="100" t="n"/>
      <c r="AD252" s="100" t="n"/>
      <c r="AE252" s="100" t="n"/>
      <c r="AF252" s="100" t="n"/>
      <c r="AG252" s="100" t="n"/>
      <c r="AH252" s="100" t="n"/>
    </row>
    <row r="253" ht="15.75" customHeight="1" s="336">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c r="AA253" s="100" t="n"/>
      <c r="AB253" s="100" t="n"/>
      <c r="AC253" s="100" t="n"/>
      <c r="AD253" s="100" t="n"/>
      <c r="AE253" s="100" t="n"/>
      <c r="AF253" s="100" t="n"/>
      <c r="AG253" s="100" t="n"/>
      <c r="AH253" s="100" t="n"/>
    </row>
    <row r="254" ht="15.75" customHeight="1" s="336">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c r="AA254" s="100" t="n"/>
      <c r="AB254" s="100" t="n"/>
      <c r="AC254" s="100" t="n"/>
      <c r="AD254" s="100" t="n"/>
      <c r="AE254" s="100" t="n"/>
      <c r="AF254" s="100" t="n"/>
      <c r="AG254" s="100" t="n"/>
      <c r="AH254" s="100" t="n"/>
    </row>
    <row r="255" ht="15.75" customHeight="1" s="336">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c r="AA255" s="100" t="n"/>
      <c r="AB255" s="100" t="n"/>
      <c r="AC255" s="100" t="n"/>
      <c r="AD255" s="100" t="n"/>
      <c r="AE255" s="100" t="n"/>
      <c r="AF255" s="100" t="n"/>
      <c r="AG255" s="100" t="n"/>
      <c r="AH255" s="100" t="n"/>
    </row>
    <row r="256" ht="15.75" customHeight="1" s="336">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c r="AA256" s="100" t="n"/>
      <c r="AB256" s="100" t="n"/>
      <c r="AC256" s="100" t="n"/>
      <c r="AD256" s="100" t="n"/>
      <c r="AE256" s="100" t="n"/>
      <c r="AF256" s="100" t="n"/>
      <c r="AG256" s="100" t="n"/>
      <c r="AH256" s="100" t="n"/>
    </row>
    <row r="257" ht="15.75" customHeight="1" s="336">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c r="AA257" s="100" t="n"/>
      <c r="AB257" s="100" t="n"/>
      <c r="AC257" s="100" t="n"/>
      <c r="AD257" s="100" t="n"/>
      <c r="AE257" s="100" t="n"/>
      <c r="AF257" s="100" t="n"/>
      <c r="AG257" s="100" t="n"/>
      <c r="AH257" s="100" t="n"/>
    </row>
    <row r="258" ht="15.75" customHeight="1" s="336">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c r="AA258" s="100" t="n"/>
      <c r="AB258" s="100" t="n"/>
      <c r="AC258" s="100" t="n"/>
      <c r="AD258" s="100" t="n"/>
      <c r="AE258" s="100" t="n"/>
      <c r="AF258" s="100" t="n"/>
      <c r="AG258" s="100" t="n"/>
      <c r="AH258" s="100" t="n"/>
    </row>
    <row r="259" ht="15.75" customHeight="1" s="336">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c r="AA259" s="100" t="n"/>
      <c r="AB259" s="100" t="n"/>
      <c r="AC259" s="100" t="n"/>
      <c r="AD259" s="100" t="n"/>
      <c r="AE259" s="100" t="n"/>
      <c r="AF259" s="100" t="n"/>
      <c r="AG259" s="100" t="n"/>
      <c r="AH259" s="100" t="n"/>
    </row>
    <row r="260" ht="15.75" customHeight="1" s="336">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c r="AA260" s="100" t="n"/>
      <c r="AB260" s="100" t="n"/>
      <c r="AC260" s="100" t="n"/>
      <c r="AD260" s="100" t="n"/>
      <c r="AE260" s="100" t="n"/>
      <c r="AF260" s="100" t="n"/>
      <c r="AG260" s="100" t="n"/>
      <c r="AH260" s="100" t="n"/>
    </row>
    <row r="261" ht="15.75" customHeight="1" s="336">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c r="AA261" s="100" t="n"/>
      <c r="AB261" s="100" t="n"/>
      <c r="AC261" s="100" t="n"/>
      <c r="AD261" s="100" t="n"/>
      <c r="AE261" s="100" t="n"/>
      <c r="AF261" s="100" t="n"/>
      <c r="AG261" s="100" t="n"/>
      <c r="AH261" s="100" t="n"/>
    </row>
    <row r="262" ht="15.75" customHeight="1" s="336">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c r="AA262" s="100" t="n"/>
      <c r="AB262" s="100" t="n"/>
      <c r="AC262" s="100" t="n"/>
      <c r="AD262" s="100" t="n"/>
      <c r="AE262" s="100" t="n"/>
      <c r="AF262" s="100" t="n"/>
      <c r="AG262" s="100" t="n"/>
      <c r="AH262" s="100" t="n"/>
    </row>
    <row r="263" ht="15.75" customHeight="1" s="336">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c r="AA263" s="100" t="n"/>
      <c r="AB263" s="100" t="n"/>
      <c r="AC263" s="100" t="n"/>
      <c r="AD263" s="100" t="n"/>
      <c r="AE263" s="100" t="n"/>
      <c r="AF263" s="100" t="n"/>
      <c r="AG263" s="100" t="n"/>
      <c r="AH263" s="100" t="n"/>
    </row>
    <row r="264" ht="15.75" customHeight="1" s="336">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c r="AA264" s="100" t="n"/>
      <c r="AB264" s="100" t="n"/>
      <c r="AC264" s="100" t="n"/>
      <c r="AD264" s="100" t="n"/>
      <c r="AE264" s="100" t="n"/>
      <c r="AF264" s="100" t="n"/>
      <c r="AG264" s="100" t="n"/>
      <c r="AH264" s="100" t="n"/>
    </row>
    <row r="265" ht="15.75" customHeight="1" s="336">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c r="AA265" s="100" t="n"/>
      <c r="AB265" s="100" t="n"/>
      <c r="AC265" s="100" t="n"/>
      <c r="AD265" s="100" t="n"/>
      <c r="AE265" s="100" t="n"/>
      <c r="AF265" s="100" t="n"/>
      <c r="AG265" s="100" t="n"/>
      <c r="AH265" s="100" t="n"/>
    </row>
    <row r="266" ht="15.75" customHeight="1" s="336">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c r="AA266" s="100" t="n"/>
      <c r="AB266" s="100" t="n"/>
      <c r="AC266" s="100" t="n"/>
      <c r="AD266" s="100" t="n"/>
      <c r="AE266" s="100" t="n"/>
      <c r="AF266" s="100" t="n"/>
      <c r="AG266" s="100" t="n"/>
      <c r="AH266" s="100" t="n"/>
    </row>
    <row r="267" ht="15.75" customHeight="1" s="336">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c r="AA267" s="100" t="n"/>
      <c r="AB267" s="100" t="n"/>
      <c r="AC267" s="100" t="n"/>
      <c r="AD267" s="100" t="n"/>
      <c r="AE267" s="100" t="n"/>
      <c r="AF267" s="100" t="n"/>
      <c r="AG267" s="100" t="n"/>
      <c r="AH267" s="100" t="n"/>
    </row>
    <row r="268" ht="15.75" customHeight="1" s="336">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c r="AA268" s="100" t="n"/>
      <c r="AB268" s="100" t="n"/>
      <c r="AC268" s="100" t="n"/>
      <c r="AD268" s="100" t="n"/>
      <c r="AE268" s="100" t="n"/>
      <c r="AF268" s="100" t="n"/>
      <c r="AG268" s="100" t="n"/>
      <c r="AH268" s="100" t="n"/>
    </row>
    <row r="269" ht="15.75" customHeight="1" s="336">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c r="AA269" s="100" t="n"/>
      <c r="AB269" s="100" t="n"/>
      <c r="AC269" s="100" t="n"/>
      <c r="AD269" s="100" t="n"/>
      <c r="AE269" s="100" t="n"/>
      <c r="AF269" s="100" t="n"/>
      <c r="AG269" s="100" t="n"/>
      <c r="AH269" s="100" t="n"/>
    </row>
    <row r="270" ht="15.75" customHeight="1" s="336">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c r="AA270" s="100" t="n"/>
      <c r="AB270" s="100" t="n"/>
      <c r="AC270" s="100" t="n"/>
      <c r="AD270" s="100" t="n"/>
      <c r="AE270" s="100" t="n"/>
      <c r="AF270" s="100" t="n"/>
      <c r="AG270" s="100" t="n"/>
      <c r="AH270" s="100" t="n"/>
    </row>
    <row r="271" ht="15.75" customHeight="1" s="336">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c r="AA271" s="100" t="n"/>
      <c r="AB271" s="100" t="n"/>
      <c r="AC271" s="100" t="n"/>
      <c r="AD271" s="100" t="n"/>
      <c r="AE271" s="100" t="n"/>
      <c r="AF271" s="100" t="n"/>
      <c r="AG271" s="100" t="n"/>
      <c r="AH271" s="100" t="n"/>
    </row>
    <row r="272" ht="15.75" customHeight="1" s="336">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c r="AA272" s="100" t="n"/>
      <c r="AB272" s="100" t="n"/>
      <c r="AC272" s="100" t="n"/>
      <c r="AD272" s="100" t="n"/>
      <c r="AE272" s="100" t="n"/>
      <c r="AF272" s="100" t="n"/>
      <c r="AG272" s="100" t="n"/>
      <c r="AH272" s="100" t="n"/>
    </row>
    <row r="273" ht="15.75" customHeight="1" s="336">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c r="AA273" s="100" t="n"/>
      <c r="AB273" s="100" t="n"/>
      <c r="AC273" s="100" t="n"/>
      <c r="AD273" s="100" t="n"/>
      <c r="AE273" s="100" t="n"/>
      <c r="AF273" s="100" t="n"/>
      <c r="AG273" s="100" t="n"/>
      <c r="AH273" s="100" t="n"/>
    </row>
    <row r="274" ht="15.75" customHeight="1" s="336">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c r="AA274" s="100" t="n"/>
      <c r="AB274" s="100" t="n"/>
      <c r="AC274" s="100" t="n"/>
      <c r="AD274" s="100" t="n"/>
      <c r="AE274" s="100" t="n"/>
      <c r="AF274" s="100" t="n"/>
      <c r="AG274" s="100" t="n"/>
      <c r="AH274" s="100" t="n"/>
    </row>
    <row r="275" ht="15.75" customHeight="1" s="336">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c r="AA275" s="100" t="n"/>
      <c r="AB275" s="100" t="n"/>
      <c r="AC275" s="100" t="n"/>
      <c r="AD275" s="100" t="n"/>
      <c r="AE275" s="100" t="n"/>
      <c r="AF275" s="100" t="n"/>
      <c r="AG275" s="100" t="n"/>
      <c r="AH275" s="100" t="n"/>
    </row>
    <row r="276" ht="15.75" customHeight="1" s="336">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c r="AA276" s="100" t="n"/>
      <c r="AB276" s="100" t="n"/>
      <c r="AC276" s="100" t="n"/>
      <c r="AD276" s="100" t="n"/>
      <c r="AE276" s="100" t="n"/>
      <c r="AF276" s="100" t="n"/>
      <c r="AG276" s="100" t="n"/>
      <c r="AH276" s="100" t="n"/>
    </row>
    <row r="277" ht="15.75" customHeight="1" s="336">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c r="AA277" s="100" t="n"/>
      <c r="AB277" s="100" t="n"/>
      <c r="AC277" s="100" t="n"/>
      <c r="AD277" s="100" t="n"/>
      <c r="AE277" s="100" t="n"/>
      <c r="AF277" s="100" t="n"/>
      <c r="AG277" s="100" t="n"/>
      <c r="AH277" s="100" t="n"/>
    </row>
    <row r="278" ht="15.75" customHeight="1" s="336">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c r="AA278" s="100" t="n"/>
      <c r="AB278" s="100" t="n"/>
      <c r="AC278" s="100" t="n"/>
      <c r="AD278" s="100" t="n"/>
      <c r="AE278" s="100" t="n"/>
      <c r="AF278" s="100" t="n"/>
      <c r="AG278" s="100" t="n"/>
      <c r="AH278" s="100" t="n"/>
    </row>
    <row r="279" ht="15.75" customHeight="1" s="336">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c r="AA279" s="100" t="n"/>
      <c r="AB279" s="100" t="n"/>
      <c r="AC279" s="100" t="n"/>
      <c r="AD279" s="100" t="n"/>
      <c r="AE279" s="100" t="n"/>
      <c r="AF279" s="100" t="n"/>
      <c r="AG279" s="100" t="n"/>
      <c r="AH279" s="100" t="n"/>
    </row>
    <row r="280" ht="15.75" customHeight="1" s="336">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c r="AA280" s="100" t="n"/>
      <c r="AB280" s="100" t="n"/>
      <c r="AC280" s="100" t="n"/>
      <c r="AD280" s="100" t="n"/>
      <c r="AE280" s="100" t="n"/>
      <c r="AF280" s="100" t="n"/>
      <c r="AG280" s="100" t="n"/>
      <c r="AH280" s="100" t="n"/>
    </row>
    <row r="281" ht="15.75" customHeight="1" s="336">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c r="AA281" s="100" t="n"/>
      <c r="AB281" s="100" t="n"/>
      <c r="AC281" s="100" t="n"/>
      <c r="AD281" s="100" t="n"/>
      <c r="AE281" s="100" t="n"/>
      <c r="AF281" s="100" t="n"/>
      <c r="AG281" s="100" t="n"/>
      <c r="AH281" s="100" t="n"/>
    </row>
    <row r="282" ht="15.75" customHeight="1" s="336">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c r="AA282" s="100" t="n"/>
      <c r="AB282" s="100" t="n"/>
      <c r="AC282" s="100" t="n"/>
      <c r="AD282" s="100" t="n"/>
      <c r="AE282" s="100" t="n"/>
      <c r="AF282" s="100" t="n"/>
      <c r="AG282" s="100" t="n"/>
      <c r="AH282" s="100" t="n"/>
    </row>
    <row r="283" ht="15.75" customHeight="1" s="336">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c r="AA283" s="100" t="n"/>
      <c r="AB283" s="100" t="n"/>
      <c r="AC283" s="100" t="n"/>
      <c r="AD283" s="100" t="n"/>
      <c r="AE283" s="100" t="n"/>
      <c r="AF283" s="100" t="n"/>
      <c r="AG283" s="100" t="n"/>
      <c r="AH283" s="100" t="n"/>
    </row>
    <row r="284" ht="15.75" customHeight="1" s="336">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c r="AA284" s="100" t="n"/>
      <c r="AB284" s="100" t="n"/>
      <c r="AC284" s="100" t="n"/>
      <c r="AD284" s="100" t="n"/>
      <c r="AE284" s="100" t="n"/>
      <c r="AF284" s="100" t="n"/>
      <c r="AG284" s="100" t="n"/>
      <c r="AH284" s="100" t="n"/>
    </row>
    <row r="285" ht="15.75" customHeight="1" s="336">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c r="AA285" s="100" t="n"/>
      <c r="AB285" s="100" t="n"/>
      <c r="AC285" s="100" t="n"/>
      <c r="AD285" s="100" t="n"/>
      <c r="AE285" s="100" t="n"/>
      <c r="AF285" s="100" t="n"/>
      <c r="AG285" s="100" t="n"/>
      <c r="AH285" s="100" t="n"/>
    </row>
    <row r="286" ht="15.75" customHeight="1" s="336">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c r="AA286" s="100" t="n"/>
      <c r="AB286" s="100" t="n"/>
      <c r="AC286" s="100" t="n"/>
      <c r="AD286" s="100" t="n"/>
      <c r="AE286" s="100" t="n"/>
      <c r="AF286" s="100" t="n"/>
      <c r="AG286" s="100" t="n"/>
      <c r="AH286" s="100" t="n"/>
    </row>
    <row r="287" ht="15.75" customHeight="1" s="336">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c r="AA287" s="100" t="n"/>
      <c r="AB287" s="100" t="n"/>
      <c r="AC287" s="100" t="n"/>
      <c r="AD287" s="100" t="n"/>
      <c r="AE287" s="100" t="n"/>
      <c r="AF287" s="100" t="n"/>
      <c r="AG287" s="100" t="n"/>
      <c r="AH287" s="100" t="n"/>
    </row>
    <row r="288" ht="15.75" customHeight="1" s="336">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c r="AA288" s="100" t="n"/>
      <c r="AB288" s="100" t="n"/>
      <c r="AC288" s="100" t="n"/>
      <c r="AD288" s="100" t="n"/>
      <c r="AE288" s="100" t="n"/>
      <c r="AF288" s="100" t="n"/>
      <c r="AG288" s="100" t="n"/>
      <c r="AH288" s="100" t="n"/>
    </row>
    <row r="289" ht="15.75" customHeight="1" s="336">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c r="AA289" s="100" t="n"/>
      <c r="AB289" s="100" t="n"/>
      <c r="AC289" s="100" t="n"/>
      <c r="AD289" s="100" t="n"/>
      <c r="AE289" s="100" t="n"/>
      <c r="AF289" s="100" t="n"/>
      <c r="AG289" s="100" t="n"/>
      <c r="AH289" s="100" t="n"/>
    </row>
    <row r="290" ht="15.75" customHeight="1" s="336">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c r="AA290" s="100" t="n"/>
      <c r="AB290" s="100" t="n"/>
      <c r="AC290" s="100" t="n"/>
      <c r="AD290" s="100" t="n"/>
      <c r="AE290" s="100" t="n"/>
      <c r="AF290" s="100" t="n"/>
      <c r="AG290" s="100" t="n"/>
      <c r="AH290" s="100" t="n"/>
    </row>
    <row r="291" ht="15.75" customHeight="1" s="336">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c r="AA291" s="100" t="n"/>
      <c r="AB291" s="100" t="n"/>
      <c r="AC291" s="100" t="n"/>
      <c r="AD291" s="100" t="n"/>
      <c r="AE291" s="100" t="n"/>
      <c r="AF291" s="100" t="n"/>
      <c r="AG291" s="100" t="n"/>
      <c r="AH291" s="100" t="n"/>
    </row>
    <row r="292" ht="15.75" customHeight="1" s="336">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c r="AA292" s="100" t="n"/>
      <c r="AB292" s="100" t="n"/>
      <c r="AC292" s="100" t="n"/>
      <c r="AD292" s="100" t="n"/>
      <c r="AE292" s="100" t="n"/>
      <c r="AF292" s="100" t="n"/>
      <c r="AG292" s="100" t="n"/>
      <c r="AH292" s="100" t="n"/>
    </row>
    <row r="293" ht="15.75" customHeight="1" s="336">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c r="AA293" s="100" t="n"/>
      <c r="AB293" s="100" t="n"/>
      <c r="AC293" s="100" t="n"/>
      <c r="AD293" s="100" t="n"/>
      <c r="AE293" s="100" t="n"/>
      <c r="AF293" s="100" t="n"/>
      <c r="AG293" s="100" t="n"/>
      <c r="AH293" s="100" t="n"/>
    </row>
    <row r="294" ht="15.75" customHeight="1" s="336">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c r="AA294" s="100" t="n"/>
      <c r="AB294" s="100" t="n"/>
      <c r="AC294" s="100" t="n"/>
      <c r="AD294" s="100" t="n"/>
      <c r="AE294" s="100" t="n"/>
      <c r="AF294" s="100" t="n"/>
      <c r="AG294" s="100" t="n"/>
      <c r="AH294" s="100" t="n"/>
    </row>
    <row r="295" ht="15.75" customHeight="1" s="336">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c r="AA295" s="100" t="n"/>
      <c r="AB295" s="100" t="n"/>
      <c r="AC295" s="100" t="n"/>
      <c r="AD295" s="100" t="n"/>
      <c r="AE295" s="100" t="n"/>
      <c r="AF295" s="100" t="n"/>
      <c r="AG295" s="100" t="n"/>
      <c r="AH295" s="100" t="n"/>
    </row>
    <row r="296" ht="15.75" customHeight="1" s="336">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c r="AA296" s="100" t="n"/>
      <c r="AB296" s="100" t="n"/>
      <c r="AC296" s="100" t="n"/>
      <c r="AD296" s="100" t="n"/>
      <c r="AE296" s="100" t="n"/>
      <c r="AF296" s="100" t="n"/>
      <c r="AG296" s="100" t="n"/>
      <c r="AH296" s="100" t="n"/>
    </row>
    <row r="297" ht="15.75" customHeight="1" s="336">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c r="AA297" s="100" t="n"/>
      <c r="AB297" s="100" t="n"/>
      <c r="AC297" s="100" t="n"/>
      <c r="AD297" s="100" t="n"/>
      <c r="AE297" s="100" t="n"/>
      <c r="AF297" s="100" t="n"/>
      <c r="AG297" s="100" t="n"/>
      <c r="AH297" s="100" t="n"/>
    </row>
    <row r="298" ht="15.75" customHeight="1" s="336">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c r="AA298" s="100" t="n"/>
      <c r="AB298" s="100" t="n"/>
      <c r="AC298" s="100" t="n"/>
      <c r="AD298" s="100" t="n"/>
      <c r="AE298" s="100" t="n"/>
      <c r="AF298" s="100" t="n"/>
      <c r="AG298" s="100" t="n"/>
      <c r="AH298" s="100" t="n"/>
    </row>
    <row r="299" ht="15.75" customHeight="1" s="336">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c r="AA299" s="100" t="n"/>
      <c r="AB299" s="100" t="n"/>
      <c r="AC299" s="100" t="n"/>
      <c r="AD299" s="100" t="n"/>
      <c r="AE299" s="100" t="n"/>
      <c r="AF299" s="100" t="n"/>
      <c r="AG299" s="100" t="n"/>
      <c r="AH299" s="100" t="n"/>
    </row>
    <row r="300" ht="15.75" customHeight="1" s="336">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c r="AA300" s="100" t="n"/>
      <c r="AB300" s="100" t="n"/>
      <c r="AC300" s="100" t="n"/>
      <c r="AD300" s="100" t="n"/>
      <c r="AE300" s="100" t="n"/>
      <c r="AF300" s="100" t="n"/>
      <c r="AG300" s="100" t="n"/>
      <c r="AH300" s="100" t="n"/>
    </row>
    <row r="301" ht="15.75" customHeight="1" s="336">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c r="AA301" s="100" t="n"/>
      <c r="AB301" s="100" t="n"/>
      <c r="AC301" s="100" t="n"/>
      <c r="AD301" s="100" t="n"/>
      <c r="AE301" s="100" t="n"/>
      <c r="AF301" s="100" t="n"/>
      <c r="AG301" s="100" t="n"/>
      <c r="AH301" s="100" t="n"/>
    </row>
    <row r="302" ht="15.75" customHeight="1" s="336">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c r="AA302" s="100" t="n"/>
      <c r="AB302" s="100" t="n"/>
      <c r="AC302" s="100" t="n"/>
      <c r="AD302" s="100" t="n"/>
      <c r="AE302" s="100" t="n"/>
      <c r="AF302" s="100" t="n"/>
      <c r="AG302" s="100" t="n"/>
      <c r="AH302" s="100" t="n"/>
    </row>
    <row r="303" ht="15.75" customHeight="1" s="336">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c r="AA303" s="100" t="n"/>
      <c r="AB303" s="100" t="n"/>
      <c r="AC303" s="100" t="n"/>
      <c r="AD303" s="100" t="n"/>
      <c r="AE303" s="100" t="n"/>
      <c r="AF303" s="100" t="n"/>
      <c r="AG303" s="100" t="n"/>
      <c r="AH303" s="100" t="n"/>
    </row>
    <row r="304" ht="15.75" customHeight="1" s="336">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c r="AA304" s="100" t="n"/>
      <c r="AB304" s="100" t="n"/>
      <c r="AC304" s="100" t="n"/>
      <c r="AD304" s="100" t="n"/>
      <c r="AE304" s="100" t="n"/>
      <c r="AF304" s="100" t="n"/>
      <c r="AG304" s="100" t="n"/>
      <c r="AH304" s="100" t="n"/>
    </row>
    <row r="305" ht="15.75" customHeight="1" s="336">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c r="AA305" s="100" t="n"/>
      <c r="AB305" s="100" t="n"/>
      <c r="AC305" s="100" t="n"/>
      <c r="AD305" s="100" t="n"/>
      <c r="AE305" s="100" t="n"/>
      <c r="AF305" s="100" t="n"/>
      <c r="AG305" s="100" t="n"/>
      <c r="AH305" s="100" t="n"/>
    </row>
    <row r="306" ht="15.75" customHeight="1" s="336">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c r="AA306" s="100" t="n"/>
      <c r="AB306" s="100" t="n"/>
      <c r="AC306" s="100" t="n"/>
      <c r="AD306" s="100" t="n"/>
      <c r="AE306" s="100" t="n"/>
      <c r="AF306" s="100" t="n"/>
      <c r="AG306" s="100" t="n"/>
      <c r="AH306" s="100" t="n"/>
    </row>
    <row r="307" ht="15.75" customHeight="1" s="336">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c r="AA307" s="100" t="n"/>
      <c r="AB307" s="100" t="n"/>
      <c r="AC307" s="100" t="n"/>
      <c r="AD307" s="100" t="n"/>
      <c r="AE307" s="100" t="n"/>
      <c r="AF307" s="100" t="n"/>
      <c r="AG307" s="100" t="n"/>
      <c r="AH307" s="100" t="n"/>
    </row>
    <row r="308" ht="15.75" customHeight="1" s="336">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c r="AA308" s="100" t="n"/>
      <c r="AB308" s="100" t="n"/>
      <c r="AC308" s="100" t="n"/>
      <c r="AD308" s="100" t="n"/>
      <c r="AE308" s="100" t="n"/>
      <c r="AF308" s="100" t="n"/>
      <c r="AG308" s="100" t="n"/>
      <c r="AH308" s="100" t="n"/>
    </row>
    <row r="309" ht="15.75" customHeight="1" s="336">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c r="AA309" s="100" t="n"/>
      <c r="AB309" s="100" t="n"/>
      <c r="AC309" s="100" t="n"/>
      <c r="AD309" s="100" t="n"/>
      <c r="AE309" s="100" t="n"/>
      <c r="AF309" s="100" t="n"/>
      <c r="AG309" s="100" t="n"/>
      <c r="AH309" s="100" t="n"/>
    </row>
    <row r="310" ht="15.75" customHeight="1" s="336">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c r="AA310" s="100" t="n"/>
      <c r="AB310" s="100" t="n"/>
      <c r="AC310" s="100" t="n"/>
      <c r="AD310" s="100" t="n"/>
      <c r="AE310" s="100" t="n"/>
      <c r="AF310" s="100" t="n"/>
      <c r="AG310" s="100" t="n"/>
      <c r="AH310" s="100" t="n"/>
    </row>
    <row r="311" ht="15.75" customHeight="1" s="336">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c r="AA311" s="100" t="n"/>
      <c r="AB311" s="100" t="n"/>
      <c r="AC311" s="100" t="n"/>
      <c r="AD311" s="100" t="n"/>
      <c r="AE311" s="100" t="n"/>
      <c r="AF311" s="100" t="n"/>
      <c r="AG311" s="100" t="n"/>
      <c r="AH311" s="100" t="n"/>
    </row>
    <row r="312" ht="15.75" customHeight="1" s="336">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c r="AA312" s="100" t="n"/>
      <c r="AB312" s="100" t="n"/>
      <c r="AC312" s="100" t="n"/>
      <c r="AD312" s="100" t="n"/>
      <c r="AE312" s="100" t="n"/>
      <c r="AF312" s="100" t="n"/>
      <c r="AG312" s="100" t="n"/>
      <c r="AH312" s="100" t="n"/>
    </row>
    <row r="313" ht="15.75" customHeight="1" s="336">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c r="AA313" s="100" t="n"/>
      <c r="AB313" s="100" t="n"/>
      <c r="AC313" s="100" t="n"/>
      <c r="AD313" s="100" t="n"/>
      <c r="AE313" s="100" t="n"/>
      <c r="AF313" s="100" t="n"/>
      <c r="AG313" s="100" t="n"/>
      <c r="AH313" s="100" t="n"/>
    </row>
    <row r="314" ht="15.75" customHeight="1" s="336">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c r="AA314" s="100" t="n"/>
      <c r="AB314" s="100" t="n"/>
      <c r="AC314" s="100" t="n"/>
      <c r="AD314" s="100" t="n"/>
      <c r="AE314" s="100" t="n"/>
      <c r="AF314" s="100" t="n"/>
      <c r="AG314" s="100" t="n"/>
      <c r="AH314" s="100" t="n"/>
    </row>
    <row r="315" ht="15.75" customHeight="1" s="336">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c r="AA315" s="100" t="n"/>
      <c r="AB315" s="100" t="n"/>
      <c r="AC315" s="100" t="n"/>
      <c r="AD315" s="100" t="n"/>
      <c r="AE315" s="100" t="n"/>
      <c r="AF315" s="100" t="n"/>
      <c r="AG315" s="100" t="n"/>
      <c r="AH315" s="100" t="n"/>
    </row>
    <row r="316" ht="15.75" customHeight="1" s="336">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c r="AA316" s="100" t="n"/>
      <c r="AB316" s="100" t="n"/>
      <c r="AC316" s="100" t="n"/>
      <c r="AD316" s="100" t="n"/>
      <c r="AE316" s="100" t="n"/>
      <c r="AF316" s="100" t="n"/>
      <c r="AG316" s="100" t="n"/>
      <c r="AH316" s="100" t="n"/>
    </row>
    <row r="317" ht="15.75" customHeight="1" s="336">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c r="AA317" s="100" t="n"/>
      <c r="AB317" s="100" t="n"/>
      <c r="AC317" s="100" t="n"/>
      <c r="AD317" s="100" t="n"/>
      <c r="AE317" s="100" t="n"/>
      <c r="AF317" s="100" t="n"/>
      <c r="AG317" s="100" t="n"/>
      <c r="AH317" s="100" t="n"/>
    </row>
    <row r="318" ht="15.75" customHeight="1" s="336">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c r="AA318" s="100" t="n"/>
      <c r="AB318" s="100" t="n"/>
      <c r="AC318" s="100" t="n"/>
      <c r="AD318" s="100" t="n"/>
      <c r="AE318" s="100" t="n"/>
      <c r="AF318" s="100" t="n"/>
      <c r="AG318" s="100" t="n"/>
      <c r="AH318" s="100" t="n"/>
    </row>
    <row r="319" ht="15.75" customHeight="1" s="336">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c r="AA319" s="100" t="n"/>
      <c r="AB319" s="100" t="n"/>
      <c r="AC319" s="100" t="n"/>
      <c r="AD319" s="100" t="n"/>
      <c r="AE319" s="100" t="n"/>
      <c r="AF319" s="100" t="n"/>
      <c r="AG319" s="100" t="n"/>
      <c r="AH319" s="100" t="n"/>
    </row>
    <row r="320" ht="15.75" customHeight="1" s="336">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c r="AA320" s="100" t="n"/>
      <c r="AB320" s="100" t="n"/>
      <c r="AC320" s="100" t="n"/>
      <c r="AD320" s="100" t="n"/>
      <c r="AE320" s="100" t="n"/>
      <c r="AF320" s="100" t="n"/>
      <c r="AG320" s="100" t="n"/>
      <c r="AH320" s="100" t="n"/>
    </row>
    <row r="321" ht="15.75" customHeight="1" s="336">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c r="AA321" s="100" t="n"/>
      <c r="AB321" s="100" t="n"/>
      <c r="AC321" s="100" t="n"/>
      <c r="AD321" s="100" t="n"/>
      <c r="AE321" s="100" t="n"/>
      <c r="AF321" s="100" t="n"/>
      <c r="AG321" s="100" t="n"/>
      <c r="AH321" s="100" t="n"/>
    </row>
    <row r="322" ht="15.75" customHeight="1" s="336">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c r="AA322" s="100" t="n"/>
      <c r="AB322" s="100" t="n"/>
      <c r="AC322" s="100" t="n"/>
      <c r="AD322" s="100" t="n"/>
      <c r="AE322" s="100" t="n"/>
      <c r="AF322" s="100" t="n"/>
      <c r="AG322" s="100" t="n"/>
      <c r="AH322" s="100" t="n"/>
    </row>
    <row r="323" ht="15.75" customHeight="1" s="336">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c r="AA323" s="100" t="n"/>
      <c r="AB323" s="100" t="n"/>
      <c r="AC323" s="100" t="n"/>
      <c r="AD323" s="100" t="n"/>
      <c r="AE323" s="100" t="n"/>
      <c r="AF323" s="100" t="n"/>
      <c r="AG323" s="100" t="n"/>
      <c r="AH323" s="100" t="n"/>
    </row>
    <row r="324" ht="15.75" customHeight="1" s="336">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c r="AA324" s="100" t="n"/>
      <c r="AB324" s="100" t="n"/>
      <c r="AC324" s="100" t="n"/>
      <c r="AD324" s="100" t="n"/>
      <c r="AE324" s="100" t="n"/>
      <c r="AF324" s="100" t="n"/>
      <c r="AG324" s="100" t="n"/>
      <c r="AH324" s="100" t="n"/>
    </row>
    <row r="325" ht="15.75" customHeight="1" s="336">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c r="AA325" s="100" t="n"/>
      <c r="AB325" s="100" t="n"/>
      <c r="AC325" s="100" t="n"/>
      <c r="AD325" s="100" t="n"/>
      <c r="AE325" s="100" t="n"/>
      <c r="AF325" s="100" t="n"/>
      <c r="AG325" s="100" t="n"/>
      <c r="AH325" s="100" t="n"/>
    </row>
    <row r="326" ht="15.75" customHeight="1" s="336">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c r="AA326" s="100" t="n"/>
      <c r="AB326" s="100" t="n"/>
      <c r="AC326" s="100" t="n"/>
      <c r="AD326" s="100" t="n"/>
      <c r="AE326" s="100" t="n"/>
      <c r="AF326" s="100" t="n"/>
      <c r="AG326" s="100" t="n"/>
      <c r="AH326" s="100" t="n"/>
    </row>
    <row r="327" ht="15.75" customHeight="1" s="336">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c r="AA327" s="100" t="n"/>
      <c r="AB327" s="100" t="n"/>
      <c r="AC327" s="100" t="n"/>
      <c r="AD327" s="100" t="n"/>
      <c r="AE327" s="100" t="n"/>
      <c r="AF327" s="100" t="n"/>
      <c r="AG327" s="100" t="n"/>
      <c r="AH327" s="100" t="n"/>
    </row>
    <row r="328" ht="15.75" customHeight="1" s="336">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c r="AA328" s="100" t="n"/>
      <c r="AB328" s="100" t="n"/>
      <c r="AC328" s="100" t="n"/>
      <c r="AD328" s="100" t="n"/>
      <c r="AE328" s="100" t="n"/>
      <c r="AF328" s="100" t="n"/>
      <c r="AG328" s="100" t="n"/>
      <c r="AH328" s="100" t="n"/>
    </row>
    <row r="329" ht="15.75" customHeight="1" s="336">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c r="AA329" s="100" t="n"/>
      <c r="AB329" s="100" t="n"/>
      <c r="AC329" s="100" t="n"/>
      <c r="AD329" s="100" t="n"/>
      <c r="AE329" s="100" t="n"/>
      <c r="AF329" s="100" t="n"/>
      <c r="AG329" s="100" t="n"/>
      <c r="AH329" s="100" t="n"/>
    </row>
    <row r="330" ht="15.75" customHeight="1" s="336">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c r="AA330" s="100" t="n"/>
      <c r="AB330" s="100" t="n"/>
      <c r="AC330" s="100" t="n"/>
      <c r="AD330" s="100" t="n"/>
      <c r="AE330" s="100" t="n"/>
      <c r="AF330" s="100" t="n"/>
      <c r="AG330" s="100" t="n"/>
      <c r="AH330" s="100" t="n"/>
    </row>
    <row r="331" ht="15.75" customHeight="1" s="336">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c r="AA331" s="100" t="n"/>
      <c r="AB331" s="100" t="n"/>
      <c r="AC331" s="100" t="n"/>
      <c r="AD331" s="100" t="n"/>
      <c r="AE331" s="100" t="n"/>
      <c r="AF331" s="100" t="n"/>
      <c r="AG331" s="100" t="n"/>
      <c r="AH331" s="100" t="n"/>
    </row>
    <row r="332" ht="15.75" customHeight="1" s="336">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c r="AA332" s="100" t="n"/>
      <c r="AB332" s="100" t="n"/>
      <c r="AC332" s="100" t="n"/>
      <c r="AD332" s="100" t="n"/>
      <c r="AE332" s="100" t="n"/>
      <c r="AF332" s="100" t="n"/>
      <c r="AG332" s="100" t="n"/>
      <c r="AH332" s="100" t="n"/>
    </row>
    <row r="333" ht="15.75" customHeight="1" s="336">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c r="AA333" s="100" t="n"/>
      <c r="AB333" s="100" t="n"/>
      <c r="AC333" s="100" t="n"/>
      <c r="AD333" s="100" t="n"/>
      <c r="AE333" s="100" t="n"/>
      <c r="AF333" s="100" t="n"/>
      <c r="AG333" s="100" t="n"/>
      <c r="AH333" s="100" t="n"/>
    </row>
    <row r="334" ht="15.75" customHeight="1" s="336">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c r="AA334" s="100" t="n"/>
      <c r="AB334" s="100" t="n"/>
      <c r="AC334" s="100" t="n"/>
      <c r="AD334" s="100" t="n"/>
      <c r="AE334" s="100" t="n"/>
      <c r="AF334" s="100" t="n"/>
      <c r="AG334" s="100" t="n"/>
      <c r="AH334" s="100" t="n"/>
    </row>
    <row r="335" ht="15.75" customHeight="1" s="336">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c r="AA335" s="100" t="n"/>
      <c r="AB335" s="100" t="n"/>
      <c r="AC335" s="100" t="n"/>
      <c r="AD335" s="100" t="n"/>
      <c r="AE335" s="100" t="n"/>
      <c r="AF335" s="100" t="n"/>
      <c r="AG335" s="100" t="n"/>
      <c r="AH335" s="100" t="n"/>
    </row>
    <row r="336" ht="15.75" customHeight="1" s="336">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c r="AA336" s="100" t="n"/>
      <c r="AB336" s="100" t="n"/>
      <c r="AC336" s="100" t="n"/>
      <c r="AD336" s="100" t="n"/>
      <c r="AE336" s="100" t="n"/>
      <c r="AF336" s="100" t="n"/>
      <c r="AG336" s="100" t="n"/>
      <c r="AH336" s="100" t="n"/>
    </row>
    <row r="337" ht="15.75" customHeight="1" s="336">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c r="AA337" s="100" t="n"/>
      <c r="AB337" s="100" t="n"/>
      <c r="AC337" s="100" t="n"/>
      <c r="AD337" s="100" t="n"/>
      <c r="AE337" s="100" t="n"/>
      <c r="AF337" s="100" t="n"/>
      <c r="AG337" s="100" t="n"/>
      <c r="AH337" s="100" t="n"/>
    </row>
    <row r="338" ht="15.75" customHeight="1" s="336">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c r="AA338" s="100" t="n"/>
      <c r="AB338" s="100" t="n"/>
      <c r="AC338" s="100" t="n"/>
      <c r="AD338" s="100" t="n"/>
      <c r="AE338" s="100" t="n"/>
      <c r="AF338" s="100" t="n"/>
      <c r="AG338" s="100" t="n"/>
      <c r="AH338" s="100" t="n"/>
    </row>
    <row r="339" ht="15.75" customHeight="1" s="336">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c r="AA339" s="100" t="n"/>
      <c r="AB339" s="100" t="n"/>
      <c r="AC339" s="100" t="n"/>
      <c r="AD339" s="100" t="n"/>
      <c r="AE339" s="100" t="n"/>
      <c r="AF339" s="100" t="n"/>
      <c r="AG339" s="100" t="n"/>
      <c r="AH339" s="100" t="n"/>
    </row>
    <row r="340" ht="15.75" customHeight="1" s="336">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c r="AA340" s="100" t="n"/>
      <c r="AB340" s="100" t="n"/>
      <c r="AC340" s="100" t="n"/>
      <c r="AD340" s="100" t="n"/>
      <c r="AE340" s="100" t="n"/>
      <c r="AF340" s="100" t="n"/>
      <c r="AG340" s="100" t="n"/>
      <c r="AH340" s="100" t="n"/>
    </row>
    <row r="341" ht="15.75" customHeight="1" s="336">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c r="AA341" s="100" t="n"/>
      <c r="AB341" s="100" t="n"/>
      <c r="AC341" s="100" t="n"/>
      <c r="AD341" s="100" t="n"/>
      <c r="AE341" s="100" t="n"/>
      <c r="AF341" s="100" t="n"/>
      <c r="AG341" s="100" t="n"/>
      <c r="AH341" s="100" t="n"/>
    </row>
    <row r="342" ht="15.75" customHeight="1" s="336">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c r="AA342" s="100" t="n"/>
      <c r="AB342" s="100" t="n"/>
      <c r="AC342" s="100" t="n"/>
      <c r="AD342" s="100" t="n"/>
      <c r="AE342" s="100" t="n"/>
      <c r="AF342" s="100" t="n"/>
      <c r="AG342" s="100" t="n"/>
      <c r="AH342" s="100" t="n"/>
    </row>
    <row r="343" ht="15.75" customHeight="1" s="336">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c r="AA343" s="100" t="n"/>
      <c r="AB343" s="100" t="n"/>
      <c r="AC343" s="100" t="n"/>
      <c r="AD343" s="100" t="n"/>
      <c r="AE343" s="100" t="n"/>
      <c r="AF343" s="100" t="n"/>
      <c r="AG343" s="100" t="n"/>
      <c r="AH343" s="100" t="n"/>
    </row>
    <row r="344" ht="15.75" customHeight="1" s="336">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c r="AA344" s="100" t="n"/>
      <c r="AB344" s="100" t="n"/>
      <c r="AC344" s="100" t="n"/>
      <c r="AD344" s="100" t="n"/>
      <c r="AE344" s="100" t="n"/>
      <c r="AF344" s="100" t="n"/>
      <c r="AG344" s="100" t="n"/>
      <c r="AH344" s="100" t="n"/>
    </row>
    <row r="345" ht="15.75" customHeight="1" s="336">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c r="AA345" s="100" t="n"/>
      <c r="AB345" s="100" t="n"/>
      <c r="AC345" s="100" t="n"/>
      <c r="AD345" s="100" t="n"/>
      <c r="AE345" s="100" t="n"/>
      <c r="AF345" s="100" t="n"/>
      <c r="AG345" s="100" t="n"/>
      <c r="AH345" s="100" t="n"/>
    </row>
    <row r="346" ht="15.75" customHeight="1" s="336">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c r="AA346" s="100" t="n"/>
      <c r="AB346" s="100" t="n"/>
      <c r="AC346" s="100" t="n"/>
      <c r="AD346" s="100" t="n"/>
      <c r="AE346" s="100" t="n"/>
      <c r="AF346" s="100" t="n"/>
      <c r="AG346" s="100" t="n"/>
      <c r="AH346" s="100" t="n"/>
    </row>
    <row r="347" ht="15.75" customHeight="1" s="336">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c r="AA347" s="100" t="n"/>
      <c r="AB347" s="100" t="n"/>
      <c r="AC347" s="100" t="n"/>
      <c r="AD347" s="100" t="n"/>
      <c r="AE347" s="100" t="n"/>
      <c r="AF347" s="100" t="n"/>
      <c r="AG347" s="100" t="n"/>
      <c r="AH347" s="100" t="n"/>
    </row>
    <row r="348" ht="15.75" customHeight="1" s="336">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c r="AA348" s="100" t="n"/>
      <c r="AB348" s="100" t="n"/>
      <c r="AC348" s="100" t="n"/>
      <c r="AD348" s="100" t="n"/>
      <c r="AE348" s="100" t="n"/>
      <c r="AF348" s="100" t="n"/>
      <c r="AG348" s="100" t="n"/>
      <c r="AH348" s="100" t="n"/>
    </row>
    <row r="349" ht="15.75" customHeight="1" s="336">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c r="AA349" s="100" t="n"/>
      <c r="AB349" s="100" t="n"/>
      <c r="AC349" s="100" t="n"/>
      <c r="AD349" s="100" t="n"/>
      <c r="AE349" s="100" t="n"/>
      <c r="AF349" s="100" t="n"/>
      <c r="AG349" s="100" t="n"/>
      <c r="AH349" s="100" t="n"/>
    </row>
    <row r="350" ht="15.75" customHeight="1" s="336">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c r="AA350" s="100" t="n"/>
      <c r="AB350" s="100" t="n"/>
      <c r="AC350" s="100" t="n"/>
      <c r="AD350" s="100" t="n"/>
      <c r="AE350" s="100" t="n"/>
      <c r="AF350" s="100" t="n"/>
      <c r="AG350" s="100" t="n"/>
      <c r="AH350" s="100" t="n"/>
    </row>
    <row r="351" ht="15.75" customHeight="1" s="336">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c r="AA351" s="100" t="n"/>
      <c r="AB351" s="100" t="n"/>
      <c r="AC351" s="100" t="n"/>
      <c r="AD351" s="100" t="n"/>
      <c r="AE351" s="100" t="n"/>
      <c r="AF351" s="100" t="n"/>
      <c r="AG351" s="100" t="n"/>
      <c r="AH351" s="100" t="n"/>
    </row>
    <row r="352" ht="15.75" customHeight="1" s="336">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c r="AA352" s="100" t="n"/>
      <c r="AB352" s="100" t="n"/>
      <c r="AC352" s="100" t="n"/>
      <c r="AD352" s="100" t="n"/>
      <c r="AE352" s="100" t="n"/>
      <c r="AF352" s="100" t="n"/>
      <c r="AG352" s="100" t="n"/>
      <c r="AH352" s="100" t="n"/>
    </row>
    <row r="353" ht="15.75" customHeight="1" s="336">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c r="AA353" s="100" t="n"/>
      <c r="AB353" s="100" t="n"/>
      <c r="AC353" s="100" t="n"/>
      <c r="AD353" s="100" t="n"/>
      <c r="AE353" s="100" t="n"/>
      <c r="AF353" s="100" t="n"/>
      <c r="AG353" s="100" t="n"/>
      <c r="AH353" s="100" t="n"/>
    </row>
    <row r="354" ht="15.75" customHeight="1" s="336">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c r="AA354" s="100" t="n"/>
      <c r="AB354" s="100" t="n"/>
      <c r="AC354" s="100" t="n"/>
      <c r="AD354" s="100" t="n"/>
      <c r="AE354" s="100" t="n"/>
      <c r="AF354" s="100" t="n"/>
      <c r="AG354" s="100" t="n"/>
      <c r="AH354" s="100" t="n"/>
    </row>
    <row r="355" ht="15.75" customHeight="1" s="336">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c r="AA355" s="100" t="n"/>
      <c r="AB355" s="100" t="n"/>
      <c r="AC355" s="100" t="n"/>
      <c r="AD355" s="100" t="n"/>
      <c r="AE355" s="100" t="n"/>
      <c r="AF355" s="100" t="n"/>
      <c r="AG355" s="100" t="n"/>
      <c r="AH355" s="100" t="n"/>
    </row>
    <row r="356" ht="15.75" customHeight="1" s="336">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c r="AA356" s="100" t="n"/>
      <c r="AB356" s="100" t="n"/>
      <c r="AC356" s="100" t="n"/>
      <c r="AD356" s="100" t="n"/>
      <c r="AE356" s="100" t="n"/>
      <c r="AF356" s="100" t="n"/>
      <c r="AG356" s="100" t="n"/>
      <c r="AH356" s="100" t="n"/>
    </row>
    <row r="357" ht="15.75" customHeight="1" s="336">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c r="AA357" s="100" t="n"/>
      <c r="AB357" s="100" t="n"/>
      <c r="AC357" s="100" t="n"/>
      <c r="AD357" s="100" t="n"/>
      <c r="AE357" s="100" t="n"/>
      <c r="AF357" s="100" t="n"/>
      <c r="AG357" s="100" t="n"/>
      <c r="AH357" s="100" t="n"/>
    </row>
    <row r="358" ht="15.75" customHeight="1" s="336">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c r="AA358" s="100" t="n"/>
      <c r="AB358" s="100" t="n"/>
      <c r="AC358" s="100" t="n"/>
      <c r="AD358" s="100" t="n"/>
      <c r="AE358" s="100" t="n"/>
      <c r="AF358" s="100" t="n"/>
      <c r="AG358" s="100" t="n"/>
      <c r="AH358" s="100" t="n"/>
    </row>
    <row r="359" ht="15.75" customHeight="1" s="336">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c r="AA359" s="100" t="n"/>
      <c r="AB359" s="100" t="n"/>
      <c r="AC359" s="100" t="n"/>
      <c r="AD359" s="100" t="n"/>
      <c r="AE359" s="100" t="n"/>
      <c r="AF359" s="100" t="n"/>
      <c r="AG359" s="100" t="n"/>
      <c r="AH359" s="100" t="n"/>
    </row>
    <row r="360" ht="15.75" customHeight="1" s="336">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c r="AA360" s="100" t="n"/>
      <c r="AB360" s="100" t="n"/>
      <c r="AC360" s="100" t="n"/>
      <c r="AD360" s="100" t="n"/>
      <c r="AE360" s="100" t="n"/>
      <c r="AF360" s="100" t="n"/>
      <c r="AG360" s="100" t="n"/>
      <c r="AH360" s="100" t="n"/>
    </row>
    <row r="361" ht="15.75" customHeight="1" s="336">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c r="AA361" s="100" t="n"/>
      <c r="AB361" s="100" t="n"/>
      <c r="AC361" s="100" t="n"/>
      <c r="AD361" s="100" t="n"/>
      <c r="AE361" s="100" t="n"/>
      <c r="AF361" s="100" t="n"/>
      <c r="AG361" s="100" t="n"/>
      <c r="AH361" s="100" t="n"/>
    </row>
    <row r="362" ht="15.75" customHeight="1" s="336">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c r="AA362" s="100" t="n"/>
      <c r="AB362" s="100" t="n"/>
      <c r="AC362" s="100" t="n"/>
      <c r="AD362" s="100" t="n"/>
      <c r="AE362" s="100" t="n"/>
      <c r="AF362" s="100" t="n"/>
      <c r="AG362" s="100" t="n"/>
      <c r="AH362" s="100" t="n"/>
    </row>
    <row r="363" ht="15.75" customHeight="1" s="336">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c r="AA363" s="100" t="n"/>
      <c r="AB363" s="100" t="n"/>
      <c r="AC363" s="100" t="n"/>
      <c r="AD363" s="100" t="n"/>
      <c r="AE363" s="100" t="n"/>
      <c r="AF363" s="100" t="n"/>
      <c r="AG363" s="100" t="n"/>
      <c r="AH363" s="100" t="n"/>
    </row>
    <row r="364" ht="15.75" customHeight="1" s="336">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c r="AA364" s="100" t="n"/>
      <c r="AB364" s="100" t="n"/>
      <c r="AC364" s="100" t="n"/>
      <c r="AD364" s="100" t="n"/>
      <c r="AE364" s="100" t="n"/>
      <c r="AF364" s="100" t="n"/>
      <c r="AG364" s="100" t="n"/>
      <c r="AH364" s="100" t="n"/>
    </row>
    <row r="365" ht="15.75" customHeight="1" s="336">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c r="AA365" s="100" t="n"/>
      <c r="AB365" s="100" t="n"/>
      <c r="AC365" s="100" t="n"/>
      <c r="AD365" s="100" t="n"/>
      <c r="AE365" s="100" t="n"/>
      <c r="AF365" s="100" t="n"/>
      <c r="AG365" s="100" t="n"/>
      <c r="AH365" s="100" t="n"/>
    </row>
    <row r="366" ht="15.75" customHeight="1" s="336">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c r="AA366" s="100" t="n"/>
      <c r="AB366" s="100" t="n"/>
      <c r="AC366" s="100" t="n"/>
      <c r="AD366" s="100" t="n"/>
      <c r="AE366" s="100" t="n"/>
      <c r="AF366" s="100" t="n"/>
      <c r="AG366" s="100" t="n"/>
      <c r="AH366" s="100" t="n"/>
    </row>
    <row r="367" ht="15.75" customHeight="1" s="336">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c r="AA367" s="100" t="n"/>
      <c r="AB367" s="100" t="n"/>
      <c r="AC367" s="100" t="n"/>
      <c r="AD367" s="100" t="n"/>
      <c r="AE367" s="100" t="n"/>
      <c r="AF367" s="100" t="n"/>
      <c r="AG367" s="100" t="n"/>
      <c r="AH367" s="100" t="n"/>
    </row>
    <row r="368" ht="15.75" customHeight="1" s="336">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c r="AA368" s="100" t="n"/>
      <c r="AB368" s="100" t="n"/>
      <c r="AC368" s="100" t="n"/>
      <c r="AD368" s="100" t="n"/>
      <c r="AE368" s="100" t="n"/>
      <c r="AF368" s="100" t="n"/>
      <c r="AG368" s="100" t="n"/>
      <c r="AH368" s="100" t="n"/>
    </row>
    <row r="369" ht="15.75" customHeight="1" s="336">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c r="AA369" s="100" t="n"/>
      <c r="AB369" s="100" t="n"/>
      <c r="AC369" s="100" t="n"/>
      <c r="AD369" s="100" t="n"/>
      <c r="AE369" s="100" t="n"/>
      <c r="AF369" s="100" t="n"/>
      <c r="AG369" s="100" t="n"/>
      <c r="AH369" s="100" t="n"/>
    </row>
    <row r="370" ht="15.75" customHeight="1" s="336">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c r="AA370" s="100" t="n"/>
      <c r="AB370" s="100" t="n"/>
      <c r="AC370" s="100" t="n"/>
      <c r="AD370" s="100" t="n"/>
      <c r="AE370" s="100" t="n"/>
      <c r="AF370" s="100" t="n"/>
      <c r="AG370" s="100" t="n"/>
      <c r="AH370" s="100" t="n"/>
    </row>
    <row r="371" ht="15.75" customHeight="1" s="336">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c r="AA371" s="100" t="n"/>
      <c r="AB371" s="100" t="n"/>
      <c r="AC371" s="100" t="n"/>
      <c r="AD371" s="100" t="n"/>
      <c r="AE371" s="100" t="n"/>
      <c r="AF371" s="100" t="n"/>
      <c r="AG371" s="100" t="n"/>
      <c r="AH371" s="100" t="n"/>
    </row>
    <row r="372" ht="15.75" customHeight="1" s="336">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c r="AA372" s="100" t="n"/>
      <c r="AB372" s="100" t="n"/>
      <c r="AC372" s="100" t="n"/>
      <c r="AD372" s="100" t="n"/>
      <c r="AE372" s="100" t="n"/>
      <c r="AF372" s="100" t="n"/>
      <c r="AG372" s="100" t="n"/>
      <c r="AH372" s="100" t="n"/>
    </row>
    <row r="373" ht="15.75" customHeight="1" s="336">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c r="AA373" s="100" t="n"/>
      <c r="AB373" s="100" t="n"/>
      <c r="AC373" s="100" t="n"/>
      <c r="AD373" s="100" t="n"/>
      <c r="AE373" s="100" t="n"/>
      <c r="AF373" s="100" t="n"/>
      <c r="AG373" s="100" t="n"/>
      <c r="AH373" s="100" t="n"/>
    </row>
    <row r="374" ht="15.75" customHeight="1" s="336">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c r="AA374" s="100" t="n"/>
      <c r="AB374" s="100" t="n"/>
      <c r="AC374" s="100" t="n"/>
      <c r="AD374" s="100" t="n"/>
      <c r="AE374" s="100" t="n"/>
      <c r="AF374" s="100" t="n"/>
      <c r="AG374" s="100" t="n"/>
      <c r="AH374" s="100" t="n"/>
    </row>
    <row r="375" ht="15.75" customHeight="1" s="336">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c r="AA375" s="100" t="n"/>
      <c r="AB375" s="100" t="n"/>
      <c r="AC375" s="100" t="n"/>
      <c r="AD375" s="100" t="n"/>
      <c r="AE375" s="100" t="n"/>
      <c r="AF375" s="100" t="n"/>
      <c r="AG375" s="100" t="n"/>
      <c r="AH375" s="100" t="n"/>
    </row>
    <row r="376" ht="15.75" customHeight="1" s="336">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c r="AA376" s="100" t="n"/>
      <c r="AB376" s="100" t="n"/>
      <c r="AC376" s="100" t="n"/>
      <c r="AD376" s="100" t="n"/>
      <c r="AE376" s="100" t="n"/>
      <c r="AF376" s="100" t="n"/>
      <c r="AG376" s="100" t="n"/>
      <c r="AH376" s="100" t="n"/>
    </row>
    <row r="377" ht="15.75" customHeight="1" s="336">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c r="AA377" s="100" t="n"/>
      <c r="AB377" s="100" t="n"/>
      <c r="AC377" s="100" t="n"/>
      <c r="AD377" s="100" t="n"/>
      <c r="AE377" s="100" t="n"/>
      <c r="AF377" s="100" t="n"/>
      <c r="AG377" s="100" t="n"/>
      <c r="AH377" s="100" t="n"/>
    </row>
    <row r="378" ht="15.75" customHeight="1" s="336">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c r="AA378" s="100" t="n"/>
      <c r="AB378" s="100" t="n"/>
      <c r="AC378" s="100" t="n"/>
      <c r="AD378" s="100" t="n"/>
      <c r="AE378" s="100" t="n"/>
      <c r="AF378" s="100" t="n"/>
      <c r="AG378" s="100" t="n"/>
      <c r="AH378" s="100" t="n"/>
    </row>
    <row r="379" ht="15.75" customHeight="1" s="336">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c r="AA379" s="100" t="n"/>
      <c r="AB379" s="100" t="n"/>
      <c r="AC379" s="100" t="n"/>
      <c r="AD379" s="100" t="n"/>
      <c r="AE379" s="100" t="n"/>
      <c r="AF379" s="100" t="n"/>
      <c r="AG379" s="100" t="n"/>
      <c r="AH379" s="100" t="n"/>
    </row>
    <row r="380" ht="15.75" customHeight="1" s="336">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c r="AA380" s="100" t="n"/>
      <c r="AB380" s="100" t="n"/>
      <c r="AC380" s="100" t="n"/>
      <c r="AD380" s="100" t="n"/>
      <c r="AE380" s="100" t="n"/>
      <c r="AF380" s="100" t="n"/>
      <c r="AG380" s="100" t="n"/>
      <c r="AH380" s="100" t="n"/>
    </row>
    <row r="381" ht="15.75" customHeight="1" s="336">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c r="AA381" s="100" t="n"/>
      <c r="AB381" s="100" t="n"/>
      <c r="AC381" s="100" t="n"/>
      <c r="AD381" s="100" t="n"/>
      <c r="AE381" s="100" t="n"/>
      <c r="AF381" s="100" t="n"/>
      <c r="AG381" s="100" t="n"/>
      <c r="AH381" s="100" t="n"/>
    </row>
    <row r="382" ht="15.75" customHeight="1" s="336">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c r="AA382" s="100" t="n"/>
      <c r="AB382" s="100" t="n"/>
      <c r="AC382" s="100" t="n"/>
      <c r="AD382" s="100" t="n"/>
      <c r="AE382" s="100" t="n"/>
      <c r="AF382" s="100" t="n"/>
      <c r="AG382" s="100" t="n"/>
      <c r="AH382" s="100" t="n"/>
    </row>
    <row r="383" ht="15.75" customHeight="1" s="336">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c r="AA383" s="100" t="n"/>
      <c r="AB383" s="100" t="n"/>
      <c r="AC383" s="100" t="n"/>
      <c r="AD383" s="100" t="n"/>
      <c r="AE383" s="100" t="n"/>
      <c r="AF383" s="100" t="n"/>
      <c r="AG383" s="100" t="n"/>
      <c r="AH383" s="100" t="n"/>
    </row>
    <row r="384" ht="15.75" customHeight="1" s="336">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c r="AA384" s="100" t="n"/>
      <c r="AB384" s="100" t="n"/>
      <c r="AC384" s="100" t="n"/>
      <c r="AD384" s="100" t="n"/>
      <c r="AE384" s="100" t="n"/>
      <c r="AF384" s="100" t="n"/>
      <c r="AG384" s="100" t="n"/>
      <c r="AH384" s="100" t="n"/>
    </row>
    <row r="385" ht="15.75" customHeight="1" s="336">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c r="AA385" s="100" t="n"/>
      <c r="AB385" s="100" t="n"/>
      <c r="AC385" s="100" t="n"/>
      <c r="AD385" s="100" t="n"/>
      <c r="AE385" s="100" t="n"/>
      <c r="AF385" s="100" t="n"/>
      <c r="AG385" s="100" t="n"/>
      <c r="AH385" s="100" t="n"/>
    </row>
    <row r="386" ht="15.75" customHeight="1" s="336">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c r="AA386" s="100" t="n"/>
      <c r="AB386" s="100" t="n"/>
      <c r="AC386" s="100" t="n"/>
      <c r="AD386" s="100" t="n"/>
      <c r="AE386" s="100" t="n"/>
      <c r="AF386" s="100" t="n"/>
      <c r="AG386" s="100" t="n"/>
      <c r="AH386" s="100" t="n"/>
    </row>
    <row r="387" ht="15.75" customHeight="1" s="336">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c r="AA387" s="100" t="n"/>
      <c r="AB387" s="100" t="n"/>
      <c r="AC387" s="100" t="n"/>
      <c r="AD387" s="100" t="n"/>
      <c r="AE387" s="100" t="n"/>
      <c r="AF387" s="100" t="n"/>
      <c r="AG387" s="100" t="n"/>
      <c r="AH387" s="100" t="n"/>
    </row>
    <row r="388" ht="15.75" customHeight="1" s="336">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c r="AA388" s="100" t="n"/>
      <c r="AB388" s="100" t="n"/>
      <c r="AC388" s="100" t="n"/>
      <c r="AD388" s="100" t="n"/>
      <c r="AE388" s="100" t="n"/>
      <c r="AF388" s="100" t="n"/>
      <c r="AG388" s="100" t="n"/>
      <c r="AH388" s="100" t="n"/>
    </row>
    <row r="389" ht="15.75" customHeight="1" s="336">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c r="AA389" s="100" t="n"/>
      <c r="AB389" s="100" t="n"/>
      <c r="AC389" s="100" t="n"/>
      <c r="AD389" s="100" t="n"/>
      <c r="AE389" s="100" t="n"/>
      <c r="AF389" s="100" t="n"/>
      <c r="AG389" s="100" t="n"/>
      <c r="AH389" s="100" t="n"/>
    </row>
    <row r="390" ht="15.75" customHeight="1" s="336">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c r="AA390" s="100" t="n"/>
      <c r="AB390" s="100" t="n"/>
      <c r="AC390" s="100" t="n"/>
      <c r="AD390" s="100" t="n"/>
      <c r="AE390" s="100" t="n"/>
      <c r="AF390" s="100" t="n"/>
      <c r="AG390" s="100" t="n"/>
      <c r="AH390" s="100" t="n"/>
    </row>
    <row r="391" ht="15.75" customHeight="1" s="336">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c r="AA391" s="100" t="n"/>
      <c r="AB391" s="100" t="n"/>
      <c r="AC391" s="100" t="n"/>
      <c r="AD391" s="100" t="n"/>
      <c r="AE391" s="100" t="n"/>
      <c r="AF391" s="100" t="n"/>
      <c r="AG391" s="100" t="n"/>
      <c r="AH391" s="100" t="n"/>
    </row>
    <row r="392" ht="15.75" customHeight="1" s="336">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c r="AA392" s="100" t="n"/>
      <c r="AB392" s="100" t="n"/>
      <c r="AC392" s="100" t="n"/>
      <c r="AD392" s="100" t="n"/>
      <c r="AE392" s="100" t="n"/>
      <c r="AF392" s="100" t="n"/>
      <c r="AG392" s="100" t="n"/>
      <c r="AH392" s="100" t="n"/>
    </row>
    <row r="393" ht="15.75" customHeight="1" s="336">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c r="AA393" s="100" t="n"/>
      <c r="AB393" s="100" t="n"/>
      <c r="AC393" s="100" t="n"/>
      <c r="AD393" s="100" t="n"/>
      <c r="AE393" s="100" t="n"/>
      <c r="AF393" s="100" t="n"/>
      <c r="AG393" s="100" t="n"/>
      <c r="AH393" s="100" t="n"/>
    </row>
    <row r="394" ht="15.75" customHeight="1" s="336">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c r="AA394" s="100" t="n"/>
      <c r="AB394" s="100" t="n"/>
      <c r="AC394" s="100" t="n"/>
      <c r="AD394" s="100" t="n"/>
      <c r="AE394" s="100" t="n"/>
      <c r="AF394" s="100" t="n"/>
      <c r="AG394" s="100" t="n"/>
      <c r="AH394" s="100" t="n"/>
    </row>
    <row r="395" ht="15.75" customHeight="1" s="336">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c r="AA395" s="100" t="n"/>
      <c r="AB395" s="100" t="n"/>
      <c r="AC395" s="100" t="n"/>
      <c r="AD395" s="100" t="n"/>
      <c r="AE395" s="100" t="n"/>
      <c r="AF395" s="100" t="n"/>
      <c r="AG395" s="100" t="n"/>
      <c r="AH395" s="100" t="n"/>
    </row>
    <row r="396" ht="15.75" customHeight="1" s="336">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c r="AA396" s="100" t="n"/>
      <c r="AB396" s="100" t="n"/>
      <c r="AC396" s="100" t="n"/>
      <c r="AD396" s="100" t="n"/>
      <c r="AE396" s="100" t="n"/>
      <c r="AF396" s="100" t="n"/>
      <c r="AG396" s="100" t="n"/>
      <c r="AH396" s="100" t="n"/>
    </row>
    <row r="397" ht="15.75" customHeight="1" s="336">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c r="AA397" s="100" t="n"/>
      <c r="AB397" s="100" t="n"/>
      <c r="AC397" s="100" t="n"/>
      <c r="AD397" s="100" t="n"/>
      <c r="AE397" s="100" t="n"/>
      <c r="AF397" s="100" t="n"/>
      <c r="AG397" s="100" t="n"/>
      <c r="AH397" s="100" t="n"/>
    </row>
    <row r="398" ht="15.75" customHeight="1" s="336">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c r="AA398" s="100" t="n"/>
      <c r="AB398" s="100" t="n"/>
      <c r="AC398" s="100" t="n"/>
      <c r="AD398" s="100" t="n"/>
      <c r="AE398" s="100" t="n"/>
      <c r="AF398" s="100" t="n"/>
      <c r="AG398" s="100" t="n"/>
      <c r="AH398" s="100" t="n"/>
    </row>
    <row r="399" ht="15.75" customHeight="1" s="336">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c r="AA399" s="100" t="n"/>
      <c r="AB399" s="100" t="n"/>
      <c r="AC399" s="100" t="n"/>
      <c r="AD399" s="100" t="n"/>
      <c r="AE399" s="100" t="n"/>
      <c r="AF399" s="100" t="n"/>
      <c r="AG399" s="100" t="n"/>
      <c r="AH399" s="100" t="n"/>
    </row>
    <row r="400" ht="15.75" customHeight="1" s="336">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c r="AA400" s="100" t="n"/>
      <c r="AB400" s="100" t="n"/>
      <c r="AC400" s="100" t="n"/>
      <c r="AD400" s="100" t="n"/>
      <c r="AE400" s="100" t="n"/>
      <c r="AF400" s="100" t="n"/>
      <c r="AG400" s="100" t="n"/>
      <c r="AH400" s="100" t="n"/>
    </row>
    <row r="401" ht="15.75" customHeight="1" s="336">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c r="AA401" s="100" t="n"/>
      <c r="AB401" s="100" t="n"/>
      <c r="AC401" s="100" t="n"/>
      <c r="AD401" s="100" t="n"/>
      <c r="AE401" s="100" t="n"/>
      <c r="AF401" s="100" t="n"/>
      <c r="AG401" s="100" t="n"/>
      <c r="AH401" s="100" t="n"/>
    </row>
    <row r="402" ht="15.75" customHeight="1" s="336">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c r="AA402" s="100" t="n"/>
      <c r="AB402" s="100" t="n"/>
      <c r="AC402" s="100" t="n"/>
      <c r="AD402" s="100" t="n"/>
      <c r="AE402" s="100" t="n"/>
      <c r="AF402" s="100" t="n"/>
      <c r="AG402" s="100" t="n"/>
      <c r="AH402" s="100" t="n"/>
    </row>
    <row r="403" ht="15.75" customHeight="1" s="336">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c r="AA403" s="100" t="n"/>
      <c r="AB403" s="100" t="n"/>
      <c r="AC403" s="100" t="n"/>
      <c r="AD403" s="100" t="n"/>
      <c r="AE403" s="100" t="n"/>
      <c r="AF403" s="100" t="n"/>
      <c r="AG403" s="100" t="n"/>
      <c r="AH403" s="100" t="n"/>
    </row>
    <row r="404" ht="15.75" customHeight="1" s="336">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c r="AA404" s="100" t="n"/>
      <c r="AB404" s="100" t="n"/>
      <c r="AC404" s="100" t="n"/>
      <c r="AD404" s="100" t="n"/>
      <c r="AE404" s="100" t="n"/>
      <c r="AF404" s="100" t="n"/>
      <c r="AG404" s="100" t="n"/>
      <c r="AH404" s="100" t="n"/>
    </row>
    <row r="405" ht="15.75" customHeight="1" s="336">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c r="AA405" s="100" t="n"/>
      <c r="AB405" s="100" t="n"/>
      <c r="AC405" s="100" t="n"/>
      <c r="AD405" s="100" t="n"/>
      <c r="AE405" s="100" t="n"/>
      <c r="AF405" s="100" t="n"/>
      <c r="AG405" s="100" t="n"/>
      <c r="AH405" s="100" t="n"/>
    </row>
    <row r="406" ht="15.75" customHeight="1" s="336">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c r="AA406" s="100" t="n"/>
      <c r="AB406" s="100" t="n"/>
      <c r="AC406" s="100" t="n"/>
      <c r="AD406" s="100" t="n"/>
      <c r="AE406" s="100" t="n"/>
      <c r="AF406" s="100" t="n"/>
      <c r="AG406" s="100" t="n"/>
      <c r="AH406" s="100" t="n"/>
    </row>
    <row r="407" ht="15.75" customHeight="1" s="336">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c r="AA407" s="100" t="n"/>
      <c r="AB407" s="100" t="n"/>
      <c r="AC407" s="100" t="n"/>
      <c r="AD407" s="100" t="n"/>
      <c r="AE407" s="100" t="n"/>
      <c r="AF407" s="100" t="n"/>
      <c r="AG407" s="100" t="n"/>
      <c r="AH407" s="100" t="n"/>
    </row>
    <row r="408" ht="15.75" customHeight="1" s="336">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c r="AA408" s="100" t="n"/>
      <c r="AB408" s="100" t="n"/>
      <c r="AC408" s="100" t="n"/>
      <c r="AD408" s="100" t="n"/>
      <c r="AE408" s="100" t="n"/>
      <c r="AF408" s="100" t="n"/>
      <c r="AG408" s="100" t="n"/>
      <c r="AH408" s="100" t="n"/>
    </row>
    <row r="409" ht="15.75" customHeight="1" s="336">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c r="AA409" s="100" t="n"/>
      <c r="AB409" s="100" t="n"/>
      <c r="AC409" s="100" t="n"/>
      <c r="AD409" s="100" t="n"/>
      <c r="AE409" s="100" t="n"/>
      <c r="AF409" s="100" t="n"/>
      <c r="AG409" s="100" t="n"/>
      <c r="AH409" s="100" t="n"/>
    </row>
    <row r="410" ht="15.75" customHeight="1" s="336">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c r="AA410" s="100" t="n"/>
      <c r="AB410" s="100" t="n"/>
      <c r="AC410" s="100" t="n"/>
      <c r="AD410" s="100" t="n"/>
      <c r="AE410" s="100" t="n"/>
      <c r="AF410" s="100" t="n"/>
      <c r="AG410" s="100" t="n"/>
      <c r="AH410" s="100" t="n"/>
    </row>
    <row r="411" ht="15.75" customHeight="1" s="336">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c r="AA411" s="100" t="n"/>
      <c r="AB411" s="100" t="n"/>
      <c r="AC411" s="100" t="n"/>
      <c r="AD411" s="100" t="n"/>
      <c r="AE411" s="100" t="n"/>
      <c r="AF411" s="100" t="n"/>
      <c r="AG411" s="100" t="n"/>
      <c r="AH411" s="100" t="n"/>
    </row>
    <row r="412" ht="15.75" customHeight="1" s="336">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c r="AA412" s="100" t="n"/>
      <c r="AB412" s="100" t="n"/>
      <c r="AC412" s="100" t="n"/>
      <c r="AD412" s="100" t="n"/>
      <c r="AE412" s="100" t="n"/>
      <c r="AF412" s="100" t="n"/>
      <c r="AG412" s="100" t="n"/>
      <c r="AH412" s="100" t="n"/>
    </row>
    <row r="413" ht="15.75" customHeight="1" s="336">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c r="AA413" s="100" t="n"/>
      <c r="AB413" s="100" t="n"/>
      <c r="AC413" s="100" t="n"/>
      <c r="AD413" s="100" t="n"/>
      <c r="AE413" s="100" t="n"/>
      <c r="AF413" s="100" t="n"/>
      <c r="AG413" s="100" t="n"/>
      <c r="AH413" s="100" t="n"/>
    </row>
    <row r="414" ht="15.75" customHeight="1" s="336">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c r="AA414" s="100" t="n"/>
      <c r="AB414" s="100" t="n"/>
      <c r="AC414" s="100" t="n"/>
      <c r="AD414" s="100" t="n"/>
      <c r="AE414" s="100" t="n"/>
      <c r="AF414" s="100" t="n"/>
      <c r="AG414" s="100" t="n"/>
      <c r="AH414" s="100" t="n"/>
    </row>
    <row r="415" ht="15.75" customHeight="1" s="336">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c r="AA415" s="100" t="n"/>
      <c r="AB415" s="100" t="n"/>
      <c r="AC415" s="100" t="n"/>
      <c r="AD415" s="100" t="n"/>
      <c r="AE415" s="100" t="n"/>
      <c r="AF415" s="100" t="n"/>
      <c r="AG415" s="100" t="n"/>
      <c r="AH415" s="100" t="n"/>
    </row>
    <row r="416" ht="15.75" customHeight="1" s="336">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c r="AA416" s="100" t="n"/>
      <c r="AB416" s="100" t="n"/>
      <c r="AC416" s="100" t="n"/>
      <c r="AD416" s="100" t="n"/>
      <c r="AE416" s="100" t="n"/>
      <c r="AF416" s="100" t="n"/>
      <c r="AG416" s="100" t="n"/>
      <c r="AH416" s="100" t="n"/>
    </row>
    <row r="417" ht="15.75" customHeight="1" s="336">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c r="AA417" s="100" t="n"/>
      <c r="AB417" s="100" t="n"/>
      <c r="AC417" s="100" t="n"/>
      <c r="AD417" s="100" t="n"/>
      <c r="AE417" s="100" t="n"/>
      <c r="AF417" s="100" t="n"/>
      <c r="AG417" s="100" t="n"/>
      <c r="AH417" s="100" t="n"/>
    </row>
    <row r="418" ht="15.75" customHeight="1" s="336">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c r="AA418" s="100" t="n"/>
      <c r="AB418" s="100" t="n"/>
      <c r="AC418" s="100" t="n"/>
      <c r="AD418" s="100" t="n"/>
      <c r="AE418" s="100" t="n"/>
      <c r="AF418" s="100" t="n"/>
      <c r="AG418" s="100" t="n"/>
      <c r="AH418" s="100" t="n"/>
    </row>
    <row r="419" ht="15.75" customHeight="1" s="336">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c r="AA419" s="100" t="n"/>
      <c r="AB419" s="100" t="n"/>
      <c r="AC419" s="100" t="n"/>
      <c r="AD419" s="100" t="n"/>
      <c r="AE419" s="100" t="n"/>
      <c r="AF419" s="100" t="n"/>
      <c r="AG419" s="100" t="n"/>
      <c r="AH419" s="100" t="n"/>
    </row>
    <row r="420" ht="15.75" customHeight="1" s="336">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c r="AA420" s="100" t="n"/>
      <c r="AB420" s="100" t="n"/>
      <c r="AC420" s="100" t="n"/>
      <c r="AD420" s="100" t="n"/>
      <c r="AE420" s="100" t="n"/>
      <c r="AF420" s="100" t="n"/>
      <c r="AG420" s="100" t="n"/>
      <c r="AH420" s="100" t="n"/>
    </row>
    <row r="421" ht="15.75" customHeight="1" s="336">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c r="AA421" s="100" t="n"/>
      <c r="AB421" s="100" t="n"/>
      <c r="AC421" s="100" t="n"/>
      <c r="AD421" s="100" t="n"/>
      <c r="AE421" s="100" t="n"/>
      <c r="AF421" s="100" t="n"/>
      <c r="AG421" s="100" t="n"/>
      <c r="AH421" s="100" t="n"/>
    </row>
    <row r="422" ht="15.75" customHeight="1" s="336">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c r="AA422" s="100" t="n"/>
      <c r="AB422" s="100" t="n"/>
      <c r="AC422" s="100" t="n"/>
      <c r="AD422" s="100" t="n"/>
      <c r="AE422" s="100" t="n"/>
      <c r="AF422" s="100" t="n"/>
      <c r="AG422" s="100" t="n"/>
      <c r="AH422" s="100" t="n"/>
    </row>
    <row r="423" ht="15.75" customHeight="1" s="336">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c r="AA423" s="100" t="n"/>
      <c r="AB423" s="100" t="n"/>
      <c r="AC423" s="100" t="n"/>
      <c r="AD423" s="100" t="n"/>
      <c r="AE423" s="100" t="n"/>
      <c r="AF423" s="100" t="n"/>
      <c r="AG423" s="100" t="n"/>
      <c r="AH423" s="100" t="n"/>
    </row>
    <row r="424" ht="15.75" customHeight="1" s="336">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c r="AA424" s="100" t="n"/>
      <c r="AB424" s="100" t="n"/>
      <c r="AC424" s="100" t="n"/>
      <c r="AD424" s="100" t="n"/>
      <c r="AE424" s="100" t="n"/>
      <c r="AF424" s="100" t="n"/>
      <c r="AG424" s="100" t="n"/>
      <c r="AH424" s="100" t="n"/>
    </row>
    <row r="425" ht="15.75" customHeight="1" s="336">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c r="AA425" s="100" t="n"/>
      <c r="AB425" s="100" t="n"/>
      <c r="AC425" s="100" t="n"/>
      <c r="AD425" s="100" t="n"/>
      <c r="AE425" s="100" t="n"/>
      <c r="AF425" s="100" t="n"/>
      <c r="AG425" s="100" t="n"/>
      <c r="AH425" s="100" t="n"/>
    </row>
    <row r="426" ht="15.75" customHeight="1" s="336">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c r="AA426" s="100" t="n"/>
      <c r="AB426" s="100" t="n"/>
      <c r="AC426" s="100" t="n"/>
      <c r="AD426" s="100" t="n"/>
      <c r="AE426" s="100" t="n"/>
      <c r="AF426" s="100" t="n"/>
      <c r="AG426" s="100" t="n"/>
      <c r="AH426" s="100" t="n"/>
    </row>
    <row r="427" ht="15.75" customHeight="1" s="336">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c r="AA427" s="100" t="n"/>
      <c r="AB427" s="100" t="n"/>
      <c r="AC427" s="100" t="n"/>
      <c r="AD427" s="100" t="n"/>
      <c r="AE427" s="100" t="n"/>
      <c r="AF427" s="100" t="n"/>
      <c r="AG427" s="100" t="n"/>
      <c r="AH427" s="100" t="n"/>
    </row>
    <row r="428" ht="15.75" customHeight="1" s="336">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c r="AA428" s="100" t="n"/>
      <c r="AB428" s="100" t="n"/>
      <c r="AC428" s="100" t="n"/>
      <c r="AD428" s="100" t="n"/>
      <c r="AE428" s="100" t="n"/>
      <c r="AF428" s="100" t="n"/>
      <c r="AG428" s="100" t="n"/>
      <c r="AH428" s="100" t="n"/>
    </row>
    <row r="429" ht="15.75" customHeight="1" s="336">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c r="AA429" s="100" t="n"/>
      <c r="AB429" s="100" t="n"/>
      <c r="AC429" s="100" t="n"/>
      <c r="AD429" s="100" t="n"/>
      <c r="AE429" s="100" t="n"/>
      <c r="AF429" s="100" t="n"/>
      <c r="AG429" s="100" t="n"/>
      <c r="AH429" s="100" t="n"/>
    </row>
    <row r="430" ht="15.75" customHeight="1" s="336">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c r="AA430" s="100" t="n"/>
      <c r="AB430" s="100" t="n"/>
      <c r="AC430" s="100" t="n"/>
      <c r="AD430" s="100" t="n"/>
      <c r="AE430" s="100" t="n"/>
      <c r="AF430" s="100" t="n"/>
      <c r="AG430" s="100" t="n"/>
      <c r="AH430" s="100" t="n"/>
    </row>
    <row r="431" ht="15.75" customHeight="1" s="336">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c r="AA431" s="100" t="n"/>
      <c r="AB431" s="100" t="n"/>
      <c r="AC431" s="100" t="n"/>
      <c r="AD431" s="100" t="n"/>
      <c r="AE431" s="100" t="n"/>
      <c r="AF431" s="100" t="n"/>
      <c r="AG431" s="100" t="n"/>
      <c r="AH431" s="100" t="n"/>
    </row>
    <row r="432" ht="15.75" customHeight="1" s="336">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c r="AA432" s="100" t="n"/>
      <c r="AB432" s="100" t="n"/>
      <c r="AC432" s="100" t="n"/>
      <c r="AD432" s="100" t="n"/>
      <c r="AE432" s="100" t="n"/>
      <c r="AF432" s="100" t="n"/>
      <c r="AG432" s="100" t="n"/>
      <c r="AH432" s="100" t="n"/>
    </row>
    <row r="433" ht="15.75" customHeight="1" s="336">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c r="AA433" s="100" t="n"/>
      <c r="AB433" s="100" t="n"/>
      <c r="AC433" s="100" t="n"/>
      <c r="AD433" s="100" t="n"/>
      <c r="AE433" s="100" t="n"/>
      <c r="AF433" s="100" t="n"/>
      <c r="AG433" s="100" t="n"/>
      <c r="AH433" s="100" t="n"/>
    </row>
    <row r="434" ht="15.75" customHeight="1" s="336">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c r="AA434" s="100" t="n"/>
      <c r="AB434" s="100" t="n"/>
      <c r="AC434" s="100" t="n"/>
      <c r="AD434" s="100" t="n"/>
      <c r="AE434" s="100" t="n"/>
      <c r="AF434" s="100" t="n"/>
      <c r="AG434" s="100" t="n"/>
      <c r="AH434" s="100" t="n"/>
    </row>
    <row r="435" ht="15.75" customHeight="1" s="336">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c r="AA435" s="100" t="n"/>
      <c r="AB435" s="100" t="n"/>
      <c r="AC435" s="100" t="n"/>
      <c r="AD435" s="100" t="n"/>
      <c r="AE435" s="100" t="n"/>
      <c r="AF435" s="100" t="n"/>
      <c r="AG435" s="100" t="n"/>
      <c r="AH435" s="100" t="n"/>
    </row>
    <row r="436" ht="15.75" customHeight="1" s="336">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c r="AA436" s="100" t="n"/>
      <c r="AB436" s="100" t="n"/>
      <c r="AC436" s="100" t="n"/>
      <c r="AD436" s="100" t="n"/>
      <c r="AE436" s="100" t="n"/>
      <c r="AF436" s="100" t="n"/>
      <c r="AG436" s="100" t="n"/>
      <c r="AH436" s="100" t="n"/>
    </row>
    <row r="437" ht="15.75" customHeight="1" s="336">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c r="AA437" s="100" t="n"/>
      <c r="AB437" s="100" t="n"/>
      <c r="AC437" s="100" t="n"/>
      <c r="AD437" s="100" t="n"/>
      <c r="AE437" s="100" t="n"/>
      <c r="AF437" s="100" t="n"/>
      <c r="AG437" s="100" t="n"/>
      <c r="AH437" s="100" t="n"/>
    </row>
    <row r="438" ht="15.75" customHeight="1" s="336">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c r="AA438" s="100" t="n"/>
      <c r="AB438" s="100" t="n"/>
      <c r="AC438" s="100" t="n"/>
      <c r="AD438" s="100" t="n"/>
      <c r="AE438" s="100" t="n"/>
      <c r="AF438" s="100" t="n"/>
      <c r="AG438" s="100" t="n"/>
      <c r="AH438" s="100" t="n"/>
    </row>
    <row r="439" ht="15.75" customHeight="1" s="336">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c r="AA439" s="100" t="n"/>
      <c r="AB439" s="100" t="n"/>
      <c r="AC439" s="100" t="n"/>
      <c r="AD439" s="100" t="n"/>
      <c r="AE439" s="100" t="n"/>
      <c r="AF439" s="100" t="n"/>
      <c r="AG439" s="100" t="n"/>
      <c r="AH439" s="100" t="n"/>
    </row>
    <row r="440" ht="15.75" customHeight="1" s="336">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c r="AA440" s="100" t="n"/>
      <c r="AB440" s="100" t="n"/>
      <c r="AC440" s="100" t="n"/>
      <c r="AD440" s="100" t="n"/>
      <c r="AE440" s="100" t="n"/>
      <c r="AF440" s="100" t="n"/>
      <c r="AG440" s="100" t="n"/>
      <c r="AH440" s="100" t="n"/>
    </row>
    <row r="441" ht="15.75" customHeight="1" s="336">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c r="AA441" s="100" t="n"/>
      <c r="AB441" s="100" t="n"/>
      <c r="AC441" s="100" t="n"/>
      <c r="AD441" s="100" t="n"/>
      <c r="AE441" s="100" t="n"/>
      <c r="AF441" s="100" t="n"/>
      <c r="AG441" s="100" t="n"/>
      <c r="AH441" s="100" t="n"/>
    </row>
    <row r="442" ht="15.75" customHeight="1" s="336">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c r="AA442" s="100" t="n"/>
      <c r="AB442" s="100" t="n"/>
      <c r="AC442" s="100" t="n"/>
      <c r="AD442" s="100" t="n"/>
      <c r="AE442" s="100" t="n"/>
      <c r="AF442" s="100" t="n"/>
      <c r="AG442" s="100" t="n"/>
      <c r="AH442" s="100" t="n"/>
    </row>
    <row r="443" ht="15.75" customHeight="1" s="336">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c r="AA443" s="100" t="n"/>
      <c r="AB443" s="100" t="n"/>
      <c r="AC443" s="100" t="n"/>
      <c r="AD443" s="100" t="n"/>
      <c r="AE443" s="100" t="n"/>
      <c r="AF443" s="100" t="n"/>
      <c r="AG443" s="100" t="n"/>
      <c r="AH443" s="100" t="n"/>
    </row>
    <row r="444" ht="15.75" customHeight="1" s="336">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c r="AA444" s="100" t="n"/>
      <c r="AB444" s="100" t="n"/>
      <c r="AC444" s="100" t="n"/>
      <c r="AD444" s="100" t="n"/>
      <c r="AE444" s="100" t="n"/>
      <c r="AF444" s="100" t="n"/>
      <c r="AG444" s="100" t="n"/>
      <c r="AH444" s="100" t="n"/>
    </row>
    <row r="445" ht="15.75" customHeight="1" s="336">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c r="AA445" s="100" t="n"/>
      <c r="AB445" s="100" t="n"/>
      <c r="AC445" s="100" t="n"/>
      <c r="AD445" s="100" t="n"/>
      <c r="AE445" s="100" t="n"/>
      <c r="AF445" s="100" t="n"/>
      <c r="AG445" s="100" t="n"/>
      <c r="AH445" s="100" t="n"/>
    </row>
    <row r="446" ht="15.75" customHeight="1" s="336">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c r="AA446" s="100" t="n"/>
      <c r="AB446" s="100" t="n"/>
      <c r="AC446" s="100" t="n"/>
      <c r="AD446" s="100" t="n"/>
      <c r="AE446" s="100" t="n"/>
      <c r="AF446" s="100" t="n"/>
      <c r="AG446" s="100" t="n"/>
      <c r="AH446" s="100" t="n"/>
    </row>
    <row r="447" ht="15.75" customHeight="1" s="336">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c r="AA447" s="100" t="n"/>
      <c r="AB447" s="100" t="n"/>
      <c r="AC447" s="100" t="n"/>
      <c r="AD447" s="100" t="n"/>
      <c r="AE447" s="100" t="n"/>
      <c r="AF447" s="100" t="n"/>
      <c r="AG447" s="100" t="n"/>
      <c r="AH447" s="100" t="n"/>
    </row>
    <row r="448" ht="15.75" customHeight="1" s="336">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c r="AA448" s="100" t="n"/>
      <c r="AB448" s="100" t="n"/>
      <c r="AC448" s="100" t="n"/>
      <c r="AD448" s="100" t="n"/>
      <c r="AE448" s="100" t="n"/>
      <c r="AF448" s="100" t="n"/>
      <c r="AG448" s="100" t="n"/>
      <c r="AH448" s="100" t="n"/>
    </row>
    <row r="449" ht="15.75" customHeight="1" s="336">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100" t="n"/>
      <c r="AG449" s="100" t="n"/>
      <c r="AH449" s="100" t="n"/>
    </row>
    <row r="450" ht="15.75" customHeight="1" s="336">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c r="AA450" s="100" t="n"/>
      <c r="AB450" s="100" t="n"/>
      <c r="AC450" s="100" t="n"/>
      <c r="AD450" s="100" t="n"/>
      <c r="AE450" s="100" t="n"/>
      <c r="AF450" s="100" t="n"/>
      <c r="AG450" s="100" t="n"/>
      <c r="AH450" s="100" t="n"/>
    </row>
    <row r="451" ht="15.75" customHeight="1" s="336">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c r="AA451" s="100" t="n"/>
      <c r="AB451" s="100" t="n"/>
      <c r="AC451" s="100" t="n"/>
      <c r="AD451" s="100" t="n"/>
      <c r="AE451" s="100" t="n"/>
      <c r="AF451" s="100" t="n"/>
      <c r="AG451" s="100" t="n"/>
      <c r="AH451" s="100" t="n"/>
    </row>
    <row r="452" ht="15.75" customHeight="1" s="336">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c r="AA452" s="100" t="n"/>
      <c r="AB452" s="100" t="n"/>
      <c r="AC452" s="100" t="n"/>
      <c r="AD452" s="100" t="n"/>
      <c r="AE452" s="100" t="n"/>
      <c r="AF452" s="100" t="n"/>
      <c r="AG452" s="100" t="n"/>
      <c r="AH452" s="100" t="n"/>
    </row>
    <row r="453" ht="15.75" customHeight="1" s="336">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c r="AA453" s="100" t="n"/>
      <c r="AB453" s="100" t="n"/>
      <c r="AC453" s="100" t="n"/>
      <c r="AD453" s="100" t="n"/>
      <c r="AE453" s="100" t="n"/>
      <c r="AF453" s="100" t="n"/>
      <c r="AG453" s="100" t="n"/>
      <c r="AH453" s="100" t="n"/>
    </row>
    <row r="454" ht="15.75" customHeight="1" s="336">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c r="AA454" s="100" t="n"/>
      <c r="AB454" s="100" t="n"/>
      <c r="AC454" s="100" t="n"/>
      <c r="AD454" s="100" t="n"/>
      <c r="AE454" s="100" t="n"/>
      <c r="AF454" s="100" t="n"/>
      <c r="AG454" s="100" t="n"/>
      <c r="AH454" s="100" t="n"/>
    </row>
    <row r="455" ht="15.75" customHeight="1" s="336">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c r="AA455" s="100" t="n"/>
      <c r="AB455" s="100" t="n"/>
      <c r="AC455" s="100" t="n"/>
      <c r="AD455" s="100" t="n"/>
      <c r="AE455" s="100" t="n"/>
      <c r="AF455" s="100" t="n"/>
      <c r="AG455" s="100" t="n"/>
      <c r="AH455" s="100" t="n"/>
    </row>
    <row r="456" ht="15.75" customHeight="1" s="336">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c r="AA456" s="100" t="n"/>
      <c r="AB456" s="100" t="n"/>
      <c r="AC456" s="100" t="n"/>
      <c r="AD456" s="100" t="n"/>
      <c r="AE456" s="100" t="n"/>
      <c r="AF456" s="100" t="n"/>
      <c r="AG456" s="100" t="n"/>
      <c r="AH456" s="100" t="n"/>
    </row>
    <row r="457" ht="15.75" customHeight="1" s="336">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c r="AA457" s="100" t="n"/>
      <c r="AB457" s="100" t="n"/>
      <c r="AC457" s="100" t="n"/>
      <c r="AD457" s="100" t="n"/>
      <c r="AE457" s="100" t="n"/>
      <c r="AF457" s="100" t="n"/>
      <c r="AG457" s="100" t="n"/>
      <c r="AH457" s="100" t="n"/>
    </row>
    <row r="458" ht="15.75" customHeight="1" s="336">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c r="AA458" s="100" t="n"/>
      <c r="AB458" s="100" t="n"/>
      <c r="AC458" s="100" t="n"/>
      <c r="AD458" s="100" t="n"/>
      <c r="AE458" s="100" t="n"/>
      <c r="AF458" s="100" t="n"/>
      <c r="AG458" s="100" t="n"/>
      <c r="AH458" s="100" t="n"/>
    </row>
    <row r="459" ht="15.75" customHeight="1" s="336">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c r="AA459" s="100" t="n"/>
      <c r="AB459" s="100" t="n"/>
      <c r="AC459" s="100" t="n"/>
      <c r="AD459" s="100" t="n"/>
      <c r="AE459" s="100" t="n"/>
      <c r="AF459" s="100" t="n"/>
      <c r="AG459" s="100" t="n"/>
      <c r="AH459" s="100" t="n"/>
    </row>
    <row r="460" ht="15.75" customHeight="1" s="336">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c r="AA460" s="100" t="n"/>
      <c r="AB460" s="100" t="n"/>
      <c r="AC460" s="100" t="n"/>
      <c r="AD460" s="100" t="n"/>
      <c r="AE460" s="100" t="n"/>
      <c r="AF460" s="100" t="n"/>
      <c r="AG460" s="100" t="n"/>
      <c r="AH460" s="100" t="n"/>
    </row>
    <row r="461" ht="15.75" customHeight="1" s="336">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c r="AA461" s="100" t="n"/>
      <c r="AB461" s="100" t="n"/>
      <c r="AC461" s="100" t="n"/>
      <c r="AD461" s="100" t="n"/>
      <c r="AE461" s="100" t="n"/>
      <c r="AF461" s="100" t="n"/>
      <c r="AG461" s="100" t="n"/>
      <c r="AH461" s="100" t="n"/>
    </row>
    <row r="462" ht="15.75" customHeight="1" s="336">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c r="AA462" s="100" t="n"/>
      <c r="AB462" s="100" t="n"/>
      <c r="AC462" s="100" t="n"/>
      <c r="AD462" s="100" t="n"/>
      <c r="AE462" s="100" t="n"/>
      <c r="AF462" s="100" t="n"/>
      <c r="AG462" s="100" t="n"/>
      <c r="AH462" s="100" t="n"/>
    </row>
    <row r="463" ht="15.75" customHeight="1" s="336">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c r="AA463" s="100" t="n"/>
      <c r="AB463" s="100" t="n"/>
      <c r="AC463" s="100" t="n"/>
      <c r="AD463" s="100" t="n"/>
      <c r="AE463" s="100" t="n"/>
      <c r="AF463" s="100" t="n"/>
      <c r="AG463" s="100" t="n"/>
      <c r="AH463" s="100" t="n"/>
    </row>
    <row r="464" ht="15.75" customHeight="1" s="336">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c r="AA464" s="100" t="n"/>
      <c r="AB464" s="100" t="n"/>
      <c r="AC464" s="100" t="n"/>
      <c r="AD464" s="100" t="n"/>
      <c r="AE464" s="100" t="n"/>
      <c r="AF464" s="100" t="n"/>
      <c r="AG464" s="100" t="n"/>
      <c r="AH464" s="100" t="n"/>
    </row>
    <row r="465" ht="15.75" customHeight="1" s="336">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c r="AA465" s="100" t="n"/>
      <c r="AB465" s="100" t="n"/>
      <c r="AC465" s="100" t="n"/>
      <c r="AD465" s="100" t="n"/>
      <c r="AE465" s="100" t="n"/>
      <c r="AF465" s="100" t="n"/>
      <c r="AG465" s="100" t="n"/>
      <c r="AH465" s="100" t="n"/>
    </row>
    <row r="466" ht="15.75" customHeight="1" s="336">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c r="AA466" s="100" t="n"/>
      <c r="AB466" s="100" t="n"/>
      <c r="AC466" s="100" t="n"/>
      <c r="AD466" s="100" t="n"/>
      <c r="AE466" s="100" t="n"/>
      <c r="AF466" s="100" t="n"/>
      <c r="AG466" s="100" t="n"/>
      <c r="AH466" s="100" t="n"/>
    </row>
    <row r="467" ht="15.75" customHeight="1" s="336">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c r="AA467" s="100" t="n"/>
      <c r="AB467" s="100" t="n"/>
      <c r="AC467" s="100" t="n"/>
      <c r="AD467" s="100" t="n"/>
      <c r="AE467" s="100" t="n"/>
      <c r="AF467" s="100" t="n"/>
      <c r="AG467" s="100" t="n"/>
      <c r="AH467" s="100" t="n"/>
    </row>
    <row r="468" ht="15.75" customHeight="1" s="336">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c r="AA468" s="100" t="n"/>
      <c r="AB468" s="100" t="n"/>
      <c r="AC468" s="100" t="n"/>
      <c r="AD468" s="100" t="n"/>
      <c r="AE468" s="100" t="n"/>
      <c r="AF468" s="100" t="n"/>
      <c r="AG468" s="100" t="n"/>
      <c r="AH468" s="100" t="n"/>
    </row>
    <row r="469" ht="15.75" customHeight="1" s="336">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c r="AA469" s="100" t="n"/>
      <c r="AB469" s="100" t="n"/>
      <c r="AC469" s="100" t="n"/>
      <c r="AD469" s="100" t="n"/>
      <c r="AE469" s="100" t="n"/>
      <c r="AF469" s="100" t="n"/>
      <c r="AG469" s="100" t="n"/>
      <c r="AH469" s="100" t="n"/>
    </row>
    <row r="470" ht="15.75" customHeight="1" s="336">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c r="AA470" s="100" t="n"/>
      <c r="AB470" s="100" t="n"/>
      <c r="AC470" s="100" t="n"/>
      <c r="AD470" s="100" t="n"/>
      <c r="AE470" s="100" t="n"/>
      <c r="AF470" s="100" t="n"/>
      <c r="AG470" s="100" t="n"/>
      <c r="AH470" s="100" t="n"/>
    </row>
    <row r="471" ht="15.75" customHeight="1" s="336">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c r="AA471" s="100" t="n"/>
      <c r="AB471" s="100" t="n"/>
      <c r="AC471" s="100" t="n"/>
      <c r="AD471" s="100" t="n"/>
      <c r="AE471" s="100" t="n"/>
      <c r="AF471" s="100" t="n"/>
      <c r="AG471" s="100" t="n"/>
      <c r="AH471" s="100" t="n"/>
    </row>
    <row r="472" ht="15.75" customHeight="1" s="336">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c r="AA472" s="100" t="n"/>
      <c r="AB472" s="100" t="n"/>
      <c r="AC472" s="100" t="n"/>
      <c r="AD472" s="100" t="n"/>
      <c r="AE472" s="100" t="n"/>
      <c r="AF472" s="100" t="n"/>
      <c r="AG472" s="100" t="n"/>
      <c r="AH472" s="100" t="n"/>
    </row>
    <row r="473" ht="15.75" customHeight="1" s="336">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c r="AA473" s="100" t="n"/>
      <c r="AB473" s="100" t="n"/>
      <c r="AC473" s="100" t="n"/>
      <c r="AD473" s="100" t="n"/>
      <c r="AE473" s="100" t="n"/>
      <c r="AF473" s="100" t="n"/>
      <c r="AG473" s="100" t="n"/>
      <c r="AH473" s="100" t="n"/>
    </row>
    <row r="474" ht="15.75" customHeight="1" s="336">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c r="AA474" s="100" t="n"/>
      <c r="AB474" s="100" t="n"/>
      <c r="AC474" s="100" t="n"/>
      <c r="AD474" s="100" t="n"/>
      <c r="AE474" s="100" t="n"/>
      <c r="AF474" s="100" t="n"/>
      <c r="AG474" s="100" t="n"/>
      <c r="AH474" s="100" t="n"/>
    </row>
    <row r="475" ht="15.75" customHeight="1" s="336">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c r="AA475" s="100" t="n"/>
      <c r="AB475" s="100" t="n"/>
      <c r="AC475" s="100" t="n"/>
      <c r="AD475" s="100" t="n"/>
      <c r="AE475" s="100" t="n"/>
      <c r="AF475" s="100" t="n"/>
      <c r="AG475" s="100" t="n"/>
      <c r="AH475" s="100" t="n"/>
    </row>
    <row r="476" ht="15.75" customHeight="1" s="336">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100" t="n"/>
      <c r="AG476" s="100" t="n"/>
      <c r="AH476" s="100" t="n"/>
    </row>
    <row r="477" ht="15.75" customHeight="1" s="336">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c r="AA477" s="100" t="n"/>
      <c r="AB477" s="100" t="n"/>
      <c r="AC477" s="100" t="n"/>
      <c r="AD477" s="100" t="n"/>
      <c r="AE477" s="100" t="n"/>
      <c r="AF477" s="100" t="n"/>
      <c r="AG477" s="100" t="n"/>
      <c r="AH477" s="100" t="n"/>
    </row>
    <row r="478" ht="15.75" customHeight="1" s="336">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c r="AA478" s="100" t="n"/>
      <c r="AB478" s="100" t="n"/>
      <c r="AC478" s="100" t="n"/>
      <c r="AD478" s="100" t="n"/>
      <c r="AE478" s="100" t="n"/>
      <c r="AF478" s="100" t="n"/>
      <c r="AG478" s="100" t="n"/>
      <c r="AH478" s="100" t="n"/>
    </row>
    <row r="479" ht="15.75" customHeight="1" s="336">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c r="AA479" s="100" t="n"/>
      <c r="AB479" s="100" t="n"/>
      <c r="AC479" s="100" t="n"/>
      <c r="AD479" s="100" t="n"/>
      <c r="AE479" s="100" t="n"/>
      <c r="AF479" s="100" t="n"/>
      <c r="AG479" s="100" t="n"/>
      <c r="AH479" s="100" t="n"/>
    </row>
    <row r="480" ht="15.75" customHeight="1" s="336">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c r="AA480" s="100" t="n"/>
      <c r="AB480" s="100" t="n"/>
      <c r="AC480" s="100" t="n"/>
      <c r="AD480" s="100" t="n"/>
      <c r="AE480" s="100" t="n"/>
      <c r="AF480" s="100" t="n"/>
      <c r="AG480" s="100" t="n"/>
      <c r="AH480" s="100" t="n"/>
    </row>
    <row r="481" ht="15.75" customHeight="1" s="336">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c r="AA481" s="100" t="n"/>
      <c r="AB481" s="100" t="n"/>
      <c r="AC481" s="100" t="n"/>
      <c r="AD481" s="100" t="n"/>
      <c r="AE481" s="100" t="n"/>
      <c r="AF481" s="100" t="n"/>
      <c r="AG481" s="100" t="n"/>
      <c r="AH481" s="100" t="n"/>
    </row>
    <row r="482" ht="15.75" customHeight="1" s="336">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c r="AA482" s="100" t="n"/>
      <c r="AB482" s="100" t="n"/>
      <c r="AC482" s="100" t="n"/>
      <c r="AD482" s="100" t="n"/>
      <c r="AE482" s="100" t="n"/>
      <c r="AF482" s="100" t="n"/>
      <c r="AG482" s="100" t="n"/>
      <c r="AH482" s="100" t="n"/>
    </row>
    <row r="483" ht="15.75" customHeight="1" s="336">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c r="AA483" s="100" t="n"/>
      <c r="AB483" s="100" t="n"/>
      <c r="AC483" s="100" t="n"/>
      <c r="AD483" s="100" t="n"/>
      <c r="AE483" s="100" t="n"/>
      <c r="AF483" s="100" t="n"/>
      <c r="AG483" s="100" t="n"/>
      <c r="AH483" s="100" t="n"/>
    </row>
    <row r="484" ht="15.75" customHeight="1" s="336">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c r="AA484" s="100" t="n"/>
      <c r="AB484" s="100" t="n"/>
      <c r="AC484" s="100" t="n"/>
      <c r="AD484" s="100" t="n"/>
      <c r="AE484" s="100" t="n"/>
      <c r="AF484" s="100" t="n"/>
      <c r="AG484" s="100" t="n"/>
      <c r="AH484" s="100" t="n"/>
    </row>
    <row r="485" ht="15.75" customHeight="1" s="336">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c r="AA485" s="100" t="n"/>
      <c r="AB485" s="100" t="n"/>
      <c r="AC485" s="100" t="n"/>
      <c r="AD485" s="100" t="n"/>
      <c r="AE485" s="100" t="n"/>
      <c r="AF485" s="100" t="n"/>
      <c r="AG485" s="100" t="n"/>
      <c r="AH485" s="100" t="n"/>
    </row>
    <row r="486" ht="15.75" customHeight="1" s="336">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c r="AA486" s="100" t="n"/>
      <c r="AB486" s="100" t="n"/>
      <c r="AC486" s="100" t="n"/>
      <c r="AD486" s="100" t="n"/>
      <c r="AE486" s="100" t="n"/>
      <c r="AF486" s="100" t="n"/>
      <c r="AG486" s="100" t="n"/>
      <c r="AH486" s="100" t="n"/>
    </row>
    <row r="487" ht="15.75" customHeight="1" s="336">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c r="AA487" s="100" t="n"/>
      <c r="AB487" s="100" t="n"/>
      <c r="AC487" s="100" t="n"/>
      <c r="AD487" s="100" t="n"/>
      <c r="AE487" s="100" t="n"/>
      <c r="AF487" s="100" t="n"/>
      <c r="AG487" s="100" t="n"/>
      <c r="AH487" s="100" t="n"/>
    </row>
    <row r="488" ht="15.75" customHeight="1" s="336">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c r="AA488" s="100" t="n"/>
      <c r="AB488" s="100" t="n"/>
      <c r="AC488" s="100" t="n"/>
      <c r="AD488" s="100" t="n"/>
      <c r="AE488" s="100" t="n"/>
      <c r="AF488" s="100" t="n"/>
      <c r="AG488" s="100" t="n"/>
      <c r="AH488" s="100" t="n"/>
    </row>
    <row r="489" ht="15.75" customHeight="1" s="336">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c r="AA489" s="100" t="n"/>
      <c r="AB489" s="100" t="n"/>
      <c r="AC489" s="100" t="n"/>
      <c r="AD489" s="100" t="n"/>
      <c r="AE489" s="100" t="n"/>
      <c r="AF489" s="100" t="n"/>
      <c r="AG489" s="100" t="n"/>
      <c r="AH489" s="100" t="n"/>
    </row>
    <row r="490" ht="15.75" customHeight="1" s="336">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c r="AA490" s="100" t="n"/>
      <c r="AB490" s="100" t="n"/>
      <c r="AC490" s="100" t="n"/>
      <c r="AD490" s="100" t="n"/>
      <c r="AE490" s="100" t="n"/>
      <c r="AF490" s="100" t="n"/>
      <c r="AG490" s="100" t="n"/>
      <c r="AH490" s="100" t="n"/>
    </row>
    <row r="491" ht="15.75" customHeight="1" s="336">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c r="AA491" s="100" t="n"/>
      <c r="AB491" s="100" t="n"/>
      <c r="AC491" s="100" t="n"/>
      <c r="AD491" s="100" t="n"/>
      <c r="AE491" s="100" t="n"/>
      <c r="AF491" s="100" t="n"/>
      <c r="AG491" s="100" t="n"/>
      <c r="AH491" s="100" t="n"/>
    </row>
    <row r="492" ht="15.75" customHeight="1" s="336">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c r="AA492" s="100" t="n"/>
      <c r="AB492" s="100" t="n"/>
      <c r="AC492" s="100" t="n"/>
      <c r="AD492" s="100" t="n"/>
      <c r="AE492" s="100" t="n"/>
      <c r="AF492" s="100" t="n"/>
      <c r="AG492" s="100" t="n"/>
      <c r="AH492" s="100" t="n"/>
    </row>
    <row r="493" ht="15.75" customHeight="1" s="336">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c r="AA493" s="100" t="n"/>
      <c r="AB493" s="100" t="n"/>
      <c r="AC493" s="100" t="n"/>
      <c r="AD493" s="100" t="n"/>
      <c r="AE493" s="100" t="n"/>
      <c r="AF493" s="100" t="n"/>
      <c r="AG493" s="100" t="n"/>
      <c r="AH493" s="100" t="n"/>
    </row>
    <row r="494" ht="15.75" customHeight="1" s="336">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c r="AA494" s="100" t="n"/>
      <c r="AB494" s="100" t="n"/>
      <c r="AC494" s="100" t="n"/>
      <c r="AD494" s="100" t="n"/>
      <c r="AE494" s="100" t="n"/>
      <c r="AF494" s="100" t="n"/>
      <c r="AG494" s="100" t="n"/>
      <c r="AH494" s="100" t="n"/>
    </row>
    <row r="495" ht="15.75" customHeight="1" s="336">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c r="AA495" s="100" t="n"/>
      <c r="AB495" s="100" t="n"/>
      <c r="AC495" s="100" t="n"/>
      <c r="AD495" s="100" t="n"/>
      <c r="AE495" s="100" t="n"/>
      <c r="AF495" s="100" t="n"/>
      <c r="AG495" s="100" t="n"/>
      <c r="AH495" s="100" t="n"/>
    </row>
    <row r="496" ht="15.75" customHeight="1" s="336">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c r="AA496" s="100" t="n"/>
      <c r="AB496" s="100" t="n"/>
      <c r="AC496" s="100" t="n"/>
      <c r="AD496" s="100" t="n"/>
      <c r="AE496" s="100" t="n"/>
      <c r="AF496" s="100" t="n"/>
      <c r="AG496" s="100" t="n"/>
      <c r="AH496" s="100" t="n"/>
    </row>
    <row r="497" ht="15.75" customHeight="1" s="336">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c r="AA497" s="100" t="n"/>
      <c r="AB497" s="100" t="n"/>
      <c r="AC497" s="100" t="n"/>
      <c r="AD497" s="100" t="n"/>
      <c r="AE497" s="100" t="n"/>
      <c r="AF497" s="100" t="n"/>
      <c r="AG497" s="100" t="n"/>
      <c r="AH497" s="100" t="n"/>
    </row>
    <row r="498" ht="15.75" customHeight="1" s="336">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c r="AA498" s="100" t="n"/>
      <c r="AB498" s="100" t="n"/>
      <c r="AC498" s="100" t="n"/>
      <c r="AD498" s="100" t="n"/>
      <c r="AE498" s="100" t="n"/>
      <c r="AF498" s="100" t="n"/>
      <c r="AG498" s="100" t="n"/>
      <c r="AH498" s="100" t="n"/>
    </row>
    <row r="499" ht="15.75" customHeight="1" s="336">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c r="AA499" s="100" t="n"/>
      <c r="AB499" s="100" t="n"/>
      <c r="AC499" s="100" t="n"/>
      <c r="AD499" s="100" t="n"/>
      <c r="AE499" s="100" t="n"/>
      <c r="AF499" s="100" t="n"/>
      <c r="AG499" s="100" t="n"/>
      <c r="AH499" s="100" t="n"/>
    </row>
    <row r="500" ht="15.75" customHeight="1" s="336">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c r="AA500" s="100" t="n"/>
      <c r="AB500" s="100" t="n"/>
      <c r="AC500" s="100" t="n"/>
      <c r="AD500" s="100" t="n"/>
      <c r="AE500" s="100" t="n"/>
      <c r="AF500" s="100" t="n"/>
      <c r="AG500" s="100" t="n"/>
      <c r="AH500" s="100" t="n"/>
    </row>
    <row r="501" ht="15.75" customHeight="1" s="336">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c r="AA501" s="100" t="n"/>
      <c r="AB501" s="100" t="n"/>
      <c r="AC501" s="100" t="n"/>
      <c r="AD501" s="100" t="n"/>
      <c r="AE501" s="100" t="n"/>
      <c r="AF501" s="100" t="n"/>
      <c r="AG501" s="100" t="n"/>
      <c r="AH501" s="100" t="n"/>
    </row>
    <row r="502" ht="15.75" customHeight="1" s="336">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c r="AA502" s="100" t="n"/>
      <c r="AB502" s="100" t="n"/>
      <c r="AC502" s="100" t="n"/>
      <c r="AD502" s="100" t="n"/>
      <c r="AE502" s="100" t="n"/>
      <c r="AF502" s="100" t="n"/>
      <c r="AG502" s="100" t="n"/>
      <c r="AH502" s="100" t="n"/>
    </row>
    <row r="503" ht="15.75" customHeight="1" s="336">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100" t="n"/>
      <c r="AG503" s="100" t="n"/>
      <c r="AH503" s="100" t="n"/>
    </row>
    <row r="504" ht="15.75" customHeight="1" s="336">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c r="AA504" s="100" t="n"/>
      <c r="AB504" s="100" t="n"/>
      <c r="AC504" s="100" t="n"/>
      <c r="AD504" s="100" t="n"/>
      <c r="AE504" s="100" t="n"/>
      <c r="AF504" s="100" t="n"/>
      <c r="AG504" s="100" t="n"/>
      <c r="AH504" s="100" t="n"/>
    </row>
    <row r="505" ht="15.75" customHeight="1" s="336">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c r="AA505" s="100" t="n"/>
      <c r="AB505" s="100" t="n"/>
      <c r="AC505" s="100" t="n"/>
      <c r="AD505" s="100" t="n"/>
      <c r="AE505" s="100" t="n"/>
      <c r="AF505" s="100" t="n"/>
      <c r="AG505" s="100" t="n"/>
      <c r="AH505" s="100" t="n"/>
    </row>
    <row r="506" ht="15.75" customHeight="1" s="336">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c r="AA506" s="100" t="n"/>
      <c r="AB506" s="100" t="n"/>
      <c r="AC506" s="100" t="n"/>
      <c r="AD506" s="100" t="n"/>
      <c r="AE506" s="100" t="n"/>
      <c r="AF506" s="100" t="n"/>
      <c r="AG506" s="100" t="n"/>
      <c r="AH506" s="100" t="n"/>
    </row>
    <row r="507" ht="15.75" customHeight="1" s="336">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c r="AA507" s="100" t="n"/>
      <c r="AB507" s="100" t="n"/>
      <c r="AC507" s="100" t="n"/>
      <c r="AD507" s="100" t="n"/>
      <c r="AE507" s="100" t="n"/>
      <c r="AF507" s="100" t="n"/>
      <c r="AG507" s="100" t="n"/>
      <c r="AH507" s="100" t="n"/>
    </row>
    <row r="508" ht="15.75" customHeight="1" s="336">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c r="AA508" s="100" t="n"/>
      <c r="AB508" s="100" t="n"/>
      <c r="AC508" s="100" t="n"/>
      <c r="AD508" s="100" t="n"/>
      <c r="AE508" s="100" t="n"/>
      <c r="AF508" s="100" t="n"/>
      <c r="AG508" s="100" t="n"/>
      <c r="AH508" s="100" t="n"/>
    </row>
    <row r="509" ht="15.75" customHeight="1" s="336">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c r="AA509" s="100" t="n"/>
      <c r="AB509" s="100" t="n"/>
      <c r="AC509" s="100" t="n"/>
      <c r="AD509" s="100" t="n"/>
      <c r="AE509" s="100" t="n"/>
      <c r="AF509" s="100" t="n"/>
      <c r="AG509" s="100" t="n"/>
      <c r="AH509" s="100" t="n"/>
    </row>
    <row r="510" ht="15.75" customHeight="1" s="336">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c r="AA510" s="100" t="n"/>
      <c r="AB510" s="100" t="n"/>
      <c r="AC510" s="100" t="n"/>
      <c r="AD510" s="100" t="n"/>
      <c r="AE510" s="100" t="n"/>
      <c r="AF510" s="100" t="n"/>
      <c r="AG510" s="100" t="n"/>
      <c r="AH510" s="100" t="n"/>
    </row>
    <row r="511" ht="15.75" customHeight="1" s="336">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c r="AA511" s="100" t="n"/>
      <c r="AB511" s="100" t="n"/>
      <c r="AC511" s="100" t="n"/>
      <c r="AD511" s="100" t="n"/>
      <c r="AE511" s="100" t="n"/>
      <c r="AF511" s="100" t="n"/>
      <c r="AG511" s="100" t="n"/>
      <c r="AH511" s="100" t="n"/>
    </row>
    <row r="512" ht="15.75" customHeight="1" s="336">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c r="AA512" s="100" t="n"/>
      <c r="AB512" s="100" t="n"/>
      <c r="AC512" s="100" t="n"/>
      <c r="AD512" s="100" t="n"/>
      <c r="AE512" s="100" t="n"/>
      <c r="AF512" s="100" t="n"/>
      <c r="AG512" s="100" t="n"/>
      <c r="AH512" s="100" t="n"/>
    </row>
    <row r="513" ht="15.75" customHeight="1" s="336">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c r="AA513" s="100" t="n"/>
      <c r="AB513" s="100" t="n"/>
      <c r="AC513" s="100" t="n"/>
      <c r="AD513" s="100" t="n"/>
      <c r="AE513" s="100" t="n"/>
      <c r="AF513" s="100" t="n"/>
      <c r="AG513" s="100" t="n"/>
      <c r="AH513" s="100" t="n"/>
    </row>
    <row r="514" ht="15.75" customHeight="1" s="336">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c r="AA514" s="100" t="n"/>
      <c r="AB514" s="100" t="n"/>
      <c r="AC514" s="100" t="n"/>
      <c r="AD514" s="100" t="n"/>
      <c r="AE514" s="100" t="n"/>
      <c r="AF514" s="100" t="n"/>
      <c r="AG514" s="100" t="n"/>
      <c r="AH514" s="100" t="n"/>
    </row>
    <row r="515" ht="15.75" customHeight="1" s="336">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c r="AA515" s="100" t="n"/>
      <c r="AB515" s="100" t="n"/>
      <c r="AC515" s="100" t="n"/>
      <c r="AD515" s="100" t="n"/>
      <c r="AE515" s="100" t="n"/>
      <c r="AF515" s="100" t="n"/>
      <c r="AG515" s="100" t="n"/>
      <c r="AH515" s="100" t="n"/>
    </row>
    <row r="516" ht="15.75" customHeight="1" s="336">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c r="AA516" s="100" t="n"/>
      <c r="AB516" s="100" t="n"/>
      <c r="AC516" s="100" t="n"/>
      <c r="AD516" s="100" t="n"/>
      <c r="AE516" s="100" t="n"/>
      <c r="AF516" s="100" t="n"/>
      <c r="AG516" s="100" t="n"/>
      <c r="AH516" s="100" t="n"/>
    </row>
    <row r="517" ht="15.75" customHeight="1" s="336">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c r="AA517" s="100" t="n"/>
      <c r="AB517" s="100" t="n"/>
      <c r="AC517" s="100" t="n"/>
      <c r="AD517" s="100" t="n"/>
      <c r="AE517" s="100" t="n"/>
      <c r="AF517" s="100" t="n"/>
      <c r="AG517" s="100" t="n"/>
      <c r="AH517" s="100" t="n"/>
    </row>
    <row r="518" ht="15.75" customHeight="1" s="336">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c r="AA518" s="100" t="n"/>
      <c r="AB518" s="100" t="n"/>
      <c r="AC518" s="100" t="n"/>
      <c r="AD518" s="100" t="n"/>
      <c r="AE518" s="100" t="n"/>
      <c r="AF518" s="100" t="n"/>
      <c r="AG518" s="100" t="n"/>
      <c r="AH518" s="100" t="n"/>
    </row>
    <row r="519" ht="15.75" customHeight="1" s="336">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c r="AA519" s="100" t="n"/>
      <c r="AB519" s="100" t="n"/>
      <c r="AC519" s="100" t="n"/>
      <c r="AD519" s="100" t="n"/>
      <c r="AE519" s="100" t="n"/>
      <c r="AF519" s="100" t="n"/>
      <c r="AG519" s="100" t="n"/>
      <c r="AH519" s="100" t="n"/>
    </row>
    <row r="520" ht="15.75" customHeight="1" s="336">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c r="AA520" s="100" t="n"/>
      <c r="AB520" s="100" t="n"/>
      <c r="AC520" s="100" t="n"/>
      <c r="AD520" s="100" t="n"/>
      <c r="AE520" s="100" t="n"/>
      <c r="AF520" s="100" t="n"/>
      <c r="AG520" s="100" t="n"/>
      <c r="AH520" s="100" t="n"/>
    </row>
    <row r="521" ht="15.75" customHeight="1" s="336">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c r="AA521" s="100" t="n"/>
      <c r="AB521" s="100" t="n"/>
      <c r="AC521" s="100" t="n"/>
      <c r="AD521" s="100" t="n"/>
      <c r="AE521" s="100" t="n"/>
      <c r="AF521" s="100" t="n"/>
      <c r="AG521" s="100" t="n"/>
      <c r="AH521" s="100" t="n"/>
    </row>
    <row r="522" ht="15.75" customHeight="1" s="336">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c r="AA522" s="100" t="n"/>
      <c r="AB522" s="100" t="n"/>
      <c r="AC522" s="100" t="n"/>
      <c r="AD522" s="100" t="n"/>
      <c r="AE522" s="100" t="n"/>
      <c r="AF522" s="100" t="n"/>
      <c r="AG522" s="100" t="n"/>
      <c r="AH522" s="100" t="n"/>
    </row>
    <row r="523" ht="15.75" customHeight="1" s="336">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c r="AA523" s="100" t="n"/>
      <c r="AB523" s="100" t="n"/>
      <c r="AC523" s="100" t="n"/>
      <c r="AD523" s="100" t="n"/>
      <c r="AE523" s="100" t="n"/>
      <c r="AF523" s="100" t="n"/>
      <c r="AG523" s="100" t="n"/>
      <c r="AH523" s="100" t="n"/>
    </row>
    <row r="524" ht="15.75" customHeight="1" s="336">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c r="AA524" s="100" t="n"/>
      <c r="AB524" s="100" t="n"/>
      <c r="AC524" s="100" t="n"/>
      <c r="AD524" s="100" t="n"/>
      <c r="AE524" s="100" t="n"/>
      <c r="AF524" s="100" t="n"/>
      <c r="AG524" s="100" t="n"/>
      <c r="AH524" s="100" t="n"/>
    </row>
    <row r="525" ht="15.75" customHeight="1" s="336">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c r="AA525" s="100" t="n"/>
      <c r="AB525" s="100" t="n"/>
      <c r="AC525" s="100" t="n"/>
      <c r="AD525" s="100" t="n"/>
      <c r="AE525" s="100" t="n"/>
      <c r="AF525" s="100" t="n"/>
      <c r="AG525" s="100" t="n"/>
      <c r="AH525" s="100" t="n"/>
    </row>
    <row r="526" ht="15.75" customHeight="1" s="336">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c r="AA526" s="100" t="n"/>
      <c r="AB526" s="100" t="n"/>
      <c r="AC526" s="100" t="n"/>
      <c r="AD526" s="100" t="n"/>
      <c r="AE526" s="100" t="n"/>
      <c r="AF526" s="100" t="n"/>
      <c r="AG526" s="100" t="n"/>
      <c r="AH526" s="100" t="n"/>
    </row>
    <row r="527" ht="15.75" customHeight="1" s="336">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c r="AA527" s="100" t="n"/>
      <c r="AB527" s="100" t="n"/>
      <c r="AC527" s="100" t="n"/>
      <c r="AD527" s="100" t="n"/>
      <c r="AE527" s="100" t="n"/>
      <c r="AF527" s="100" t="n"/>
      <c r="AG527" s="100" t="n"/>
      <c r="AH527" s="100" t="n"/>
    </row>
    <row r="528" ht="15.75" customHeight="1" s="336">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c r="AA528" s="100" t="n"/>
      <c r="AB528" s="100" t="n"/>
      <c r="AC528" s="100" t="n"/>
      <c r="AD528" s="100" t="n"/>
      <c r="AE528" s="100" t="n"/>
      <c r="AF528" s="100" t="n"/>
      <c r="AG528" s="100" t="n"/>
      <c r="AH528" s="100" t="n"/>
    </row>
    <row r="529" ht="15.75" customHeight="1" s="336">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c r="AA529" s="100" t="n"/>
      <c r="AB529" s="100" t="n"/>
      <c r="AC529" s="100" t="n"/>
      <c r="AD529" s="100" t="n"/>
      <c r="AE529" s="100" t="n"/>
      <c r="AF529" s="100" t="n"/>
      <c r="AG529" s="100" t="n"/>
      <c r="AH529" s="100" t="n"/>
    </row>
    <row r="530" ht="15.75" customHeight="1" s="336">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100" t="n"/>
      <c r="AG530" s="100" t="n"/>
      <c r="AH530" s="100" t="n"/>
    </row>
    <row r="531" ht="15.75" customHeight="1" s="336">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c r="AA531" s="100" t="n"/>
      <c r="AB531" s="100" t="n"/>
      <c r="AC531" s="100" t="n"/>
      <c r="AD531" s="100" t="n"/>
      <c r="AE531" s="100" t="n"/>
      <c r="AF531" s="100" t="n"/>
      <c r="AG531" s="100" t="n"/>
      <c r="AH531" s="100" t="n"/>
    </row>
    <row r="532" ht="15.75" customHeight="1" s="336">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c r="AA532" s="100" t="n"/>
      <c r="AB532" s="100" t="n"/>
      <c r="AC532" s="100" t="n"/>
      <c r="AD532" s="100" t="n"/>
      <c r="AE532" s="100" t="n"/>
      <c r="AF532" s="100" t="n"/>
      <c r="AG532" s="100" t="n"/>
      <c r="AH532" s="100" t="n"/>
    </row>
    <row r="533" ht="15.75" customHeight="1" s="336">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c r="AA533" s="100" t="n"/>
      <c r="AB533" s="100" t="n"/>
      <c r="AC533" s="100" t="n"/>
      <c r="AD533" s="100" t="n"/>
      <c r="AE533" s="100" t="n"/>
      <c r="AF533" s="100" t="n"/>
      <c r="AG533" s="100" t="n"/>
      <c r="AH533" s="100" t="n"/>
    </row>
    <row r="534" ht="15.75" customHeight="1" s="336">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c r="AA534" s="100" t="n"/>
      <c r="AB534" s="100" t="n"/>
      <c r="AC534" s="100" t="n"/>
      <c r="AD534" s="100" t="n"/>
      <c r="AE534" s="100" t="n"/>
      <c r="AF534" s="100" t="n"/>
      <c r="AG534" s="100" t="n"/>
      <c r="AH534" s="100" t="n"/>
    </row>
    <row r="535" ht="15.75" customHeight="1" s="336">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c r="AA535" s="100" t="n"/>
      <c r="AB535" s="100" t="n"/>
      <c r="AC535" s="100" t="n"/>
      <c r="AD535" s="100" t="n"/>
      <c r="AE535" s="100" t="n"/>
      <c r="AF535" s="100" t="n"/>
      <c r="AG535" s="100" t="n"/>
      <c r="AH535" s="100" t="n"/>
    </row>
    <row r="536" ht="15.75" customHeight="1" s="336">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c r="AA536" s="100" t="n"/>
      <c r="AB536" s="100" t="n"/>
      <c r="AC536" s="100" t="n"/>
      <c r="AD536" s="100" t="n"/>
      <c r="AE536" s="100" t="n"/>
      <c r="AF536" s="100" t="n"/>
      <c r="AG536" s="100" t="n"/>
      <c r="AH536" s="100" t="n"/>
    </row>
    <row r="537" ht="15.75" customHeight="1" s="336">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c r="AA537" s="100" t="n"/>
      <c r="AB537" s="100" t="n"/>
      <c r="AC537" s="100" t="n"/>
      <c r="AD537" s="100" t="n"/>
      <c r="AE537" s="100" t="n"/>
      <c r="AF537" s="100" t="n"/>
      <c r="AG537" s="100" t="n"/>
      <c r="AH537" s="100" t="n"/>
    </row>
    <row r="538" ht="15.75" customHeight="1" s="336">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c r="AA538" s="100" t="n"/>
      <c r="AB538" s="100" t="n"/>
      <c r="AC538" s="100" t="n"/>
      <c r="AD538" s="100" t="n"/>
      <c r="AE538" s="100" t="n"/>
      <c r="AF538" s="100" t="n"/>
      <c r="AG538" s="100" t="n"/>
      <c r="AH538" s="100" t="n"/>
    </row>
    <row r="539" ht="15.75" customHeight="1" s="336">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c r="AA539" s="100" t="n"/>
      <c r="AB539" s="100" t="n"/>
      <c r="AC539" s="100" t="n"/>
      <c r="AD539" s="100" t="n"/>
      <c r="AE539" s="100" t="n"/>
      <c r="AF539" s="100" t="n"/>
      <c r="AG539" s="100" t="n"/>
      <c r="AH539" s="100" t="n"/>
    </row>
    <row r="540" ht="15.75" customHeight="1" s="336">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c r="AA540" s="100" t="n"/>
      <c r="AB540" s="100" t="n"/>
      <c r="AC540" s="100" t="n"/>
      <c r="AD540" s="100" t="n"/>
      <c r="AE540" s="100" t="n"/>
      <c r="AF540" s="100" t="n"/>
      <c r="AG540" s="100" t="n"/>
      <c r="AH540" s="100" t="n"/>
    </row>
    <row r="541" ht="15.75" customHeight="1" s="336">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c r="AA541" s="100" t="n"/>
      <c r="AB541" s="100" t="n"/>
      <c r="AC541" s="100" t="n"/>
      <c r="AD541" s="100" t="n"/>
      <c r="AE541" s="100" t="n"/>
      <c r="AF541" s="100" t="n"/>
      <c r="AG541" s="100" t="n"/>
      <c r="AH541" s="100" t="n"/>
    </row>
    <row r="542" ht="15.75" customHeight="1" s="336">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c r="AA542" s="100" t="n"/>
      <c r="AB542" s="100" t="n"/>
      <c r="AC542" s="100" t="n"/>
      <c r="AD542" s="100" t="n"/>
      <c r="AE542" s="100" t="n"/>
      <c r="AF542" s="100" t="n"/>
      <c r="AG542" s="100" t="n"/>
      <c r="AH542" s="100" t="n"/>
    </row>
    <row r="543" ht="15.75" customHeight="1" s="336">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c r="AA543" s="100" t="n"/>
      <c r="AB543" s="100" t="n"/>
      <c r="AC543" s="100" t="n"/>
      <c r="AD543" s="100" t="n"/>
      <c r="AE543" s="100" t="n"/>
      <c r="AF543" s="100" t="n"/>
      <c r="AG543" s="100" t="n"/>
      <c r="AH543" s="100" t="n"/>
    </row>
    <row r="544" ht="15.75" customHeight="1" s="336">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c r="AA544" s="100" t="n"/>
      <c r="AB544" s="100" t="n"/>
      <c r="AC544" s="100" t="n"/>
      <c r="AD544" s="100" t="n"/>
      <c r="AE544" s="100" t="n"/>
      <c r="AF544" s="100" t="n"/>
      <c r="AG544" s="100" t="n"/>
      <c r="AH544" s="100" t="n"/>
    </row>
    <row r="545" ht="15.75" customHeight="1" s="336">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c r="AA545" s="100" t="n"/>
      <c r="AB545" s="100" t="n"/>
      <c r="AC545" s="100" t="n"/>
      <c r="AD545" s="100" t="n"/>
      <c r="AE545" s="100" t="n"/>
      <c r="AF545" s="100" t="n"/>
      <c r="AG545" s="100" t="n"/>
      <c r="AH545" s="100" t="n"/>
    </row>
    <row r="546" ht="15.75" customHeight="1" s="336">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c r="AA546" s="100" t="n"/>
      <c r="AB546" s="100" t="n"/>
      <c r="AC546" s="100" t="n"/>
      <c r="AD546" s="100" t="n"/>
      <c r="AE546" s="100" t="n"/>
      <c r="AF546" s="100" t="n"/>
      <c r="AG546" s="100" t="n"/>
      <c r="AH546" s="100" t="n"/>
    </row>
    <row r="547" ht="15.75" customHeight="1" s="336">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c r="AA547" s="100" t="n"/>
      <c r="AB547" s="100" t="n"/>
      <c r="AC547" s="100" t="n"/>
      <c r="AD547" s="100" t="n"/>
      <c r="AE547" s="100" t="n"/>
      <c r="AF547" s="100" t="n"/>
      <c r="AG547" s="100" t="n"/>
      <c r="AH547" s="100" t="n"/>
    </row>
    <row r="548" ht="15.75" customHeight="1" s="336">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c r="AA548" s="100" t="n"/>
      <c r="AB548" s="100" t="n"/>
      <c r="AC548" s="100" t="n"/>
      <c r="AD548" s="100" t="n"/>
      <c r="AE548" s="100" t="n"/>
      <c r="AF548" s="100" t="n"/>
      <c r="AG548" s="100" t="n"/>
      <c r="AH548" s="100" t="n"/>
    </row>
    <row r="549" ht="15.75" customHeight="1" s="336">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c r="AA549" s="100" t="n"/>
      <c r="AB549" s="100" t="n"/>
      <c r="AC549" s="100" t="n"/>
      <c r="AD549" s="100" t="n"/>
      <c r="AE549" s="100" t="n"/>
      <c r="AF549" s="100" t="n"/>
      <c r="AG549" s="100" t="n"/>
      <c r="AH549" s="100" t="n"/>
    </row>
    <row r="550" ht="15.75" customHeight="1" s="336">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c r="AA550" s="100" t="n"/>
      <c r="AB550" s="100" t="n"/>
      <c r="AC550" s="100" t="n"/>
      <c r="AD550" s="100" t="n"/>
      <c r="AE550" s="100" t="n"/>
      <c r="AF550" s="100" t="n"/>
      <c r="AG550" s="100" t="n"/>
      <c r="AH550" s="100" t="n"/>
    </row>
    <row r="551" ht="15.75" customHeight="1" s="336">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c r="AA551" s="100" t="n"/>
      <c r="AB551" s="100" t="n"/>
      <c r="AC551" s="100" t="n"/>
      <c r="AD551" s="100" t="n"/>
      <c r="AE551" s="100" t="n"/>
      <c r="AF551" s="100" t="n"/>
      <c r="AG551" s="100" t="n"/>
      <c r="AH551" s="100" t="n"/>
    </row>
    <row r="552" ht="15.75" customHeight="1" s="336">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c r="AA552" s="100" t="n"/>
      <c r="AB552" s="100" t="n"/>
      <c r="AC552" s="100" t="n"/>
      <c r="AD552" s="100" t="n"/>
      <c r="AE552" s="100" t="n"/>
      <c r="AF552" s="100" t="n"/>
      <c r="AG552" s="100" t="n"/>
      <c r="AH552" s="100" t="n"/>
    </row>
    <row r="553" ht="15.75" customHeight="1" s="336">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c r="AA553" s="100" t="n"/>
      <c r="AB553" s="100" t="n"/>
      <c r="AC553" s="100" t="n"/>
      <c r="AD553" s="100" t="n"/>
      <c r="AE553" s="100" t="n"/>
      <c r="AF553" s="100" t="n"/>
      <c r="AG553" s="100" t="n"/>
      <c r="AH553" s="100" t="n"/>
    </row>
    <row r="554" ht="15.75" customHeight="1" s="336">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c r="AA554" s="100" t="n"/>
      <c r="AB554" s="100" t="n"/>
      <c r="AC554" s="100" t="n"/>
      <c r="AD554" s="100" t="n"/>
      <c r="AE554" s="100" t="n"/>
      <c r="AF554" s="100" t="n"/>
      <c r="AG554" s="100" t="n"/>
      <c r="AH554" s="100" t="n"/>
    </row>
    <row r="555" ht="15.75" customHeight="1" s="336">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c r="AA555" s="100" t="n"/>
      <c r="AB555" s="100" t="n"/>
      <c r="AC555" s="100" t="n"/>
      <c r="AD555" s="100" t="n"/>
      <c r="AE555" s="100" t="n"/>
      <c r="AF555" s="100" t="n"/>
      <c r="AG555" s="100" t="n"/>
      <c r="AH555" s="100" t="n"/>
    </row>
    <row r="556" ht="15.75" customHeight="1" s="336">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c r="AA556" s="100" t="n"/>
      <c r="AB556" s="100" t="n"/>
      <c r="AC556" s="100" t="n"/>
      <c r="AD556" s="100" t="n"/>
      <c r="AE556" s="100" t="n"/>
      <c r="AF556" s="100" t="n"/>
      <c r="AG556" s="100" t="n"/>
      <c r="AH556" s="100" t="n"/>
    </row>
    <row r="557" ht="15.75" customHeight="1" s="336">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100" t="n"/>
      <c r="AG557" s="100" t="n"/>
      <c r="AH557" s="100" t="n"/>
    </row>
    <row r="558" ht="15.75" customHeight="1" s="336">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c r="AA558" s="100" t="n"/>
      <c r="AB558" s="100" t="n"/>
      <c r="AC558" s="100" t="n"/>
      <c r="AD558" s="100" t="n"/>
      <c r="AE558" s="100" t="n"/>
      <c r="AF558" s="100" t="n"/>
      <c r="AG558" s="100" t="n"/>
      <c r="AH558" s="100" t="n"/>
    </row>
    <row r="559" ht="15.75" customHeight="1" s="336">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c r="AA559" s="100" t="n"/>
      <c r="AB559" s="100" t="n"/>
      <c r="AC559" s="100" t="n"/>
      <c r="AD559" s="100" t="n"/>
      <c r="AE559" s="100" t="n"/>
      <c r="AF559" s="100" t="n"/>
      <c r="AG559" s="100" t="n"/>
      <c r="AH559" s="100" t="n"/>
    </row>
    <row r="560" ht="15.75" customHeight="1" s="336">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c r="AA560" s="100" t="n"/>
      <c r="AB560" s="100" t="n"/>
      <c r="AC560" s="100" t="n"/>
      <c r="AD560" s="100" t="n"/>
      <c r="AE560" s="100" t="n"/>
      <c r="AF560" s="100" t="n"/>
      <c r="AG560" s="100" t="n"/>
      <c r="AH560" s="100" t="n"/>
    </row>
    <row r="561" ht="15.75" customHeight="1" s="336">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c r="AA561" s="100" t="n"/>
      <c r="AB561" s="100" t="n"/>
      <c r="AC561" s="100" t="n"/>
      <c r="AD561" s="100" t="n"/>
      <c r="AE561" s="100" t="n"/>
      <c r="AF561" s="100" t="n"/>
      <c r="AG561" s="100" t="n"/>
      <c r="AH561" s="100" t="n"/>
    </row>
    <row r="562" ht="15.75" customHeight="1" s="336">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c r="AA562" s="100" t="n"/>
      <c r="AB562" s="100" t="n"/>
      <c r="AC562" s="100" t="n"/>
      <c r="AD562" s="100" t="n"/>
      <c r="AE562" s="100" t="n"/>
      <c r="AF562" s="100" t="n"/>
      <c r="AG562" s="100" t="n"/>
      <c r="AH562" s="100" t="n"/>
    </row>
    <row r="563" ht="15.75" customHeight="1" s="336">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c r="AA563" s="100" t="n"/>
      <c r="AB563" s="100" t="n"/>
      <c r="AC563" s="100" t="n"/>
      <c r="AD563" s="100" t="n"/>
      <c r="AE563" s="100" t="n"/>
      <c r="AF563" s="100" t="n"/>
      <c r="AG563" s="100" t="n"/>
      <c r="AH563" s="100" t="n"/>
    </row>
    <row r="564" ht="15.75" customHeight="1" s="336">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c r="AA564" s="100" t="n"/>
      <c r="AB564" s="100" t="n"/>
      <c r="AC564" s="100" t="n"/>
      <c r="AD564" s="100" t="n"/>
      <c r="AE564" s="100" t="n"/>
      <c r="AF564" s="100" t="n"/>
      <c r="AG564" s="100" t="n"/>
      <c r="AH564" s="100" t="n"/>
    </row>
    <row r="565" ht="15.75" customHeight="1" s="336">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c r="AA565" s="100" t="n"/>
      <c r="AB565" s="100" t="n"/>
      <c r="AC565" s="100" t="n"/>
      <c r="AD565" s="100" t="n"/>
      <c r="AE565" s="100" t="n"/>
      <c r="AF565" s="100" t="n"/>
      <c r="AG565" s="100" t="n"/>
      <c r="AH565" s="100" t="n"/>
    </row>
    <row r="566" ht="15.75" customHeight="1" s="336">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c r="AA566" s="100" t="n"/>
      <c r="AB566" s="100" t="n"/>
      <c r="AC566" s="100" t="n"/>
      <c r="AD566" s="100" t="n"/>
      <c r="AE566" s="100" t="n"/>
      <c r="AF566" s="100" t="n"/>
      <c r="AG566" s="100" t="n"/>
      <c r="AH566" s="100" t="n"/>
    </row>
    <row r="567" ht="15.75" customHeight="1" s="336">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c r="AA567" s="100" t="n"/>
      <c r="AB567" s="100" t="n"/>
      <c r="AC567" s="100" t="n"/>
      <c r="AD567" s="100" t="n"/>
      <c r="AE567" s="100" t="n"/>
      <c r="AF567" s="100" t="n"/>
      <c r="AG567" s="100" t="n"/>
      <c r="AH567" s="100" t="n"/>
    </row>
    <row r="568" ht="15.75" customHeight="1" s="336">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c r="AA568" s="100" t="n"/>
      <c r="AB568" s="100" t="n"/>
      <c r="AC568" s="100" t="n"/>
      <c r="AD568" s="100" t="n"/>
      <c r="AE568" s="100" t="n"/>
      <c r="AF568" s="100" t="n"/>
      <c r="AG568" s="100" t="n"/>
      <c r="AH568" s="100" t="n"/>
    </row>
    <row r="569" ht="15.75" customHeight="1" s="336">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c r="AA569" s="100" t="n"/>
      <c r="AB569" s="100" t="n"/>
      <c r="AC569" s="100" t="n"/>
      <c r="AD569" s="100" t="n"/>
      <c r="AE569" s="100" t="n"/>
      <c r="AF569" s="100" t="n"/>
      <c r="AG569" s="100" t="n"/>
      <c r="AH569" s="100" t="n"/>
    </row>
    <row r="570" ht="15.75" customHeight="1" s="336">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c r="AA570" s="100" t="n"/>
      <c r="AB570" s="100" t="n"/>
      <c r="AC570" s="100" t="n"/>
      <c r="AD570" s="100" t="n"/>
      <c r="AE570" s="100" t="n"/>
      <c r="AF570" s="100" t="n"/>
      <c r="AG570" s="100" t="n"/>
      <c r="AH570" s="100" t="n"/>
    </row>
    <row r="571" ht="15.75" customHeight="1" s="336">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c r="AA571" s="100" t="n"/>
      <c r="AB571" s="100" t="n"/>
      <c r="AC571" s="100" t="n"/>
      <c r="AD571" s="100" t="n"/>
      <c r="AE571" s="100" t="n"/>
      <c r="AF571" s="100" t="n"/>
      <c r="AG571" s="100" t="n"/>
      <c r="AH571" s="100" t="n"/>
    </row>
    <row r="572" ht="15.75" customHeight="1" s="336">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c r="AA572" s="100" t="n"/>
      <c r="AB572" s="100" t="n"/>
      <c r="AC572" s="100" t="n"/>
      <c r="AD572" s="100" t="n"/>
      <c r="AE572" s="100" t="n"/>
      <c r="AF572" s="100" t="n"/>
      <c r="AG572" s="100" t="n"/>
      <c r="AH572" s="100" t="n"/>
    </row>
    <row r="573" ht="15.75" customHeight="1" s="336">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c r="AA573" s="100" t="n"/>
      <c r="AB573" s="100" t="n"/>
      <c r="AC573" s="100" t="n"/>
      <c r="AD573" s="100" t="n"/>
      <c r="AE573" s="100" t="n"/>
      <c r="AF573" s="100" t="n"/>
      <c r="AG573" s="100" t="n"/>
      <c r="AH573" s="100" t="n"/>
    </row>
    <row r="574" ht="15.75" customHeight="1" s="336">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c r="AA574" s="100" t="n"/>
      <c r="AB574" s="100" t="n"/>
      <c r="AC574" s="100" t="n"/>
      <c r="AD574" s="100" t="n"/>
      <c r="AE574" s="100" t="n"/>
      <c r="AF574" s="100" t="n"/>
      <c r="AG574" s="100" t="n"/>
      <c r="AH574" s="100" t="n"/>
    </row>
    <row r="575" ht="15.75" customHeight="1" s="336">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c r="AA575" s="100" t="n"/>
      <c r="AB575" s="100" t="n"/>
      <c r="AC575" s="100" t="n"/>
      <c r="AD575" s="100" t="n"/>
      <c r="AE575" s="100" t="n"/>
      <c r="AF575" s="100" t="n"/>
      <c r="AG575" s="100" t="n"/>
      <c r="AH575" s="100" t="n"/>
    </row>
    <row r="576" ht="15.75" customHeight="1" s="336">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c r="AA576" s="100" t="n"/>
      <c r="AB576" s="100" t="n"/>
      <c r="AC576" s="100" t="n"/>
      <c r="AD576" s="100" t="n"/>
      <c r="AE576" s="100" t="n"/>
      <c r="AF576" s="100" t="n"/>
      <c r="AG576" s="100" t="n"/>
      <c r="AH576" s="100" t="n"/>
    </row>
    <row r="577" ht="15.75" customHeight="1" s="336">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c r="AA577" s="100" t="n"/>
      <c r="AB577" s="100" t="n"/>
      <c r="AC577" s="100" t="n"/>
      <c r="AD577" s="100" t="n"/>
      <c r="AE577" s="100" t="n"/>
      <c r="AF577" s="100" t="n"/>
      <c r="AG577" s="100" t="n"/>
      <c r="AH577" s="100" t="n"/>
    </row>
    <row r="578" ht="15.75" customHeight="1" s="336">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c r="AA578" s="100" t="n"/>
      <c r="AB578" s="100" t="n"/>
      <c r="AC578" s="100" t="n"/>
      <c r="AD578" s="100" t="n"/>
      <c r="AE578" s="100" t="n"/>
      <c r="AF578" s="100" t="n"/>
      <c r="AG578" s="100" t="n"/>
      <c r="AH578" s="100" t="n"/>
    </row>
    <row r="579" ht="15.75" customHeight="1" s="336">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c r="AA579" s="100" t="n"/>
      <c r="AB579" s="100" t="n"/>
      <c r="AC579" s="100" t="n"/>
      <c r="AD579" s="100" t="n"/>
      <c r="AE579" s="100" t="n"/>
      <c r="AF579" s="100" t="n"/>
      <c r="AG579" s="100" t="n"/>
      <c r="AH579" s="100" t="n"/>
    </row>
    <row r="580" ht="15.75" customHeight="1" s="336">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c r="AA580" s="100" t="n"/>
      <c r="AB580" s="100" t="n"/>
      <c r="AC580" s="100" t="n"/>
      <c r="AD580" s="100" t="n"/>
      <c r="AE580" s="100" t="n"/>
      <c r="AF580" s="100" t="n"/>
      <c r="AG580" s="100" t="n"/>
      <c r="AH580" s="100" t="n"/>
    </row>
    <row r="581" ht="15.75" customHeight="1" s="336">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c r="AA581" s="100" t="n"/>
      <c r="AB581" s="100" t="n"/>
      <c r="AC581" s="100" t="n"/>
      <c r="AD581" s="100" t="n"/>
      <c r="AE581" s="100" t="n"/>
      <c r="AF581" s="100" t="n"/>
      <c r="AG581" s="100" t="n"/>
      <c r="AH581" s="100" t="n"/>
    </row>
    <row r="582" ht="15.75" customHeight="1" s="336">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c r="AA582" s="100" t="n"/>
      <c r="AB582" s="100" t="n"/>
      <c r="AC582" s="100" t="n"/>
      <c r="AD582" s="100" t="n"/>
      <c r="AE582" s="100" t="n"/>
      <c r="AF582" s="100" t="n"/>
      <c r="AG582" s="100" t="n"/>
      <c r="AH582" s="100" t="n"/>
    </row>
    <row r="583" ht="15.75" customHeight="1" s="336">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c r="AA583" s="100" t="n"/>
      <c r="AB583" s="100" t="n"/>
      <c r="AC583" s="100" t="n"/>
      <c r="AD583" s="100" t="n"/>
      <c r="AE583" s="100" t="n"/>
      <c r="AF583" s="100" t="n"/>
      <c r="AG583" s="100" t="n"/>
      <c r="AH583" s="100" t="n"/>
    </row>
    <row r="584" ht="15.75" customHeight="1" s="336">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100" t="n"/>
      <c r="AG584" s="100" t="n"/>
      <c r="AH584" s="100" t="n"/>
    </row>
    <row r="585" ht="15.75" customHeight="1" s="336">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c r="AA585" s="100" t="n"/>
      <c r="AB585" s="100" t="n"/>
      <c r="AC585" s="100" t="n"/>
      <c r="AD585" s="100" t="n"/>
      <c r="AE585" s="100" t="n"/>
      <c r="AF585" s="100" t="n"/>
      <c r="AG585" s="100" t="n"/>
      <c r="AH585" s="100" t="n"/>
    </row>
    <row r="586" ht="15.75" customHeight="1" s="336">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c r="AA586" s="100" t="n"/>
      <c r="AB586" s="100" t="n"/>
      <c r="AC586" s="100" t="n"/>
      <c r="AD586" s="100" t="n"/>
      <c r="AE586" s="100" t="n"/>
      <c r="AF586" s="100" t="n"/>
      <c r="AG586" s="100" t="n"/>
      <c r="AH586" s="100" t="n"/>
    </row>
    <row r="587" ht="15.75" customHeight="1" s="336">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c r="AA587" s="100" t="n"/>
      <c r="AB587" s="100" t="n"/>
      <c r="AC587" s="100" t="n"/>
      <c r="AD587" s="100" t="n"/>
      <c r="AE587" s="100" t="n"/>
      <c r="AF587" s="100" t="n"/>
      <c r="AG587" s="100" t="n"/>
      <c r="AH587" s="100" t="n"/>
    </row>
    <row r="588" ht="15.75" customHeight="1" s="336">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c r="AA588" s="100" t="n"/>
      <c r="AB588" s="100" t="n"/>
      <c r="AC588" s="100" t="n"/>
      <c r="AD588" s="100" t="n"/>
      <c r="AE588" s="100" t="n"/>
      <c r="AF588" s="100" t="n"/>
      <c r="AG588" s="100" t="n"/>
      <c r="AH588" s="100" t="n"/>
    </row>
    <row r="589" ht="15.75" customHeight="1" s="336">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c r="AA589" s="100" t="n"/>
      <c r="AB589" s="100" t="n"/>
      <c r="AC589" s="100" t="n"/>
      <c r="AD589" s="100" t="n"/>
      <c r="AE589" s="100" t="n"/>
      <c r="AF589" s="100" t="n"/>
      <c r="AG589" s="100" t="n"/>
      <c r="AH589" s="100" t="n"/>
    </row>
    <row r="590" ht="15.75" customHeight="1" s="336">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c r="AA590" s="100" t="n"/>
      <c r="AB590" s="100" t="n"/>
      <c r="AC590" s="100" t="n"/>
      <c r="AD590" s="100" t="n"/>
      <c r="AE590" s="100" t="n"/>
      <c r="AF590" s="100" t="n"/>
      <c r="AG590" s="100" t="n"/>
      <c r="AH590" s="100" t="n"/>
    </row>
    <row r="591" ht="15.75" customHeight="1" s="336">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c r="AA591" s="100" t="n"/>
      <c r="AB591" s="100" t="n"/>
      <c r="AC591" s="100" t="n"/>
      <c r="AD591" s="100" t="n"/>
      <c r="AE591" s="100" t="n"/>
      <c r="AF591" s="100" t="n"/>
      <c r="AG591" s="100" t="n"/>
      <c r="AH591" s="100" t="n"/>
    </row>
    <row r="592" ht="15.75" customHeight="1" s="336">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c r="AA592" s="100" t="n"/>
      <c r="AB592" s="100" t="n"/>
      <c r="AC592" s="100" t="n"/>
      <c r="AD592" s="100" t="n"/>
      <c r="AE592" s="100" t="n"/>
      <c r="AF592" s="100" t="n"/>
      <c r="AG592" s="100" t="n"/>
      <c r="AH592" s="100" t="n"/>
    </row>
    <row r="593" ht="15.75" customHeight="1" s="336">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c r="AA593" s="100" t="n"/>
      <c r="AB593" s="100" t="n"/>
      <c r="AC593" s="100" t="n"/>
      <c r="AD593" s="100" t="n"/>
      <c r="AE593" s="100" t="n"/>
      <c r="AF593" s="100" t="n"/>
      <c r="AG593" s="100" t="n"/>
      <c r="AH593" s="100" t="n"/>
    </row>
    <row r="594" ht="15.75" customHeight="1" s="336">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c r="AA594" s="100" t="n"/>
      <c r="AB594" s="100" t="n"/>
      <c r="AC594" s="100" t="n"/>
      <c r="AD594" s="100" t="n"/>
      <c r="AE594" s="100" t="n"/>
      <c r="AF594" s="100" t="n"/>
      <c r="AG594" s="100" t="n"/>
      <c r="AH594" s="100" t="n"/>
    </row>
    <row r="595" ht="15.75" customHeight="1" s="336">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c r="AA595" s="100" t="n"/>
      <c r="AB595" s="100" t="n"/>
      <c r="AC595" s="100" t="n"/>
      <c r="AD595" s="100" t="n"/>
      <c r="AE595" s="100" t="n"/>
      <c r="AF595" s="100" t="n"/>
      <c r="AG595" s="100" t="n"/>
      <c r="AH595" s="100" t="n"/>
    </row>
    <row r="596" ht="15.75" customHeight="1" s="336">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c r="AA596" s="100" t="n"/>
      <c r="AB596" s="100" t="n"/>
      <c r="AC596" s="100" t="n"/>
      <c r="AD596" s="100" t="n"/>
      <c r="AE596" s="100" t="n"/>
      <c r="AF596" s="100" t="n"/>
      <c r="AG596" s="100" t="n"/>
      <c r="AH596" s="100" t="n"/>
    </row>
    <row r="597" ht="15.75" customHeight="1" s="336">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c r="AA597" s="100" t="n"/>
      <c r="AB597" s="100" t="n"/>
      <c r="AC597" s="100" t="n"/>
      <c r="AD597" s="100" t="n"/>
      <c r="AE597" s="100" t="n"/>
      <c r="AF597" s="100" t="n"/>
      <c r="AG597" s="100" t="n"/>
      <c r="AH597" s="100" t="n"/>
    </row>
    <row r="598" ht="15.75" customHeight="1" s="336">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c r="AA598" s="100" t="n"/>
      <c r="AB598" s="100" t="n"/>
      <c r="AC598" s="100" t="n"/>
      <c r="AD598" s="100" t="n"/>
      <c r="AE598" s="100" t="n"/>
      <c r="AF598" s="100" t="n"/>
      <c r="AG598" s="100" t="n"/>
      <c r="AH598" s="100" t="n"/>
    </row>
    <row r="599" ht="15.75" customHeight="1" s="336">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c r="AA599" s="100" t="n"/>
      <c r="AB599" s="100" t="n"/>
      <c r="AC599" s="100" t="n"/>
      <c r="AD599" s="100" t="n"/>
      <c r="AE599" s="100" t="n"/>
      <c r="AF599" s="100" t="n"/>
      <c r="AG599" s="100" t="n"/>
      <c r="AH599" s="100" t="n"/>
    </row>
    <row r="600" ht="15.75" customHeight="1" s="336">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c r="AA600" s="100" t="n"/>
      <c r="AB600" s="100" t="n"/>
      <c r="AC600" s="100" t="n"/>
      <c r="AD600" s="100" t="n"/>
      <c r="AE600" s="100" t="n"/>
      <c r="AF600" s="100" t="n"/>
      <c r="AG600" s="100" t="n"/>
      <c r="AH600" s="100" t="n"/>
    </row>
    <row r="601" ht="15.75" customHeight="1" s="336">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c r="AA601" s="100" t="n"/>
      <c r="AB601" s="100" t="n"/>
      <c r="AC601" s="100" t="n"/>
      <c r="AD601" s="100" t="n"/>
      <c r="AE601" s="100" t="n"/>
      <c r="AF601" s="100" t="n"/>
      <c r="AG601" s="100" t="n"/>
      <c r="AH601" s="100" t="n"/>
    </row>
    <row r="602" ht="15.75" customHeight="1" s="336">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c r="AA602" s="100" t="n"/>
      <c r="AB602" s="100" t="n"/>
      <c r="AC602" s="100" t="n"/>
      <c r="AD602" s="100" t="n"/>
      <c r="AE602" s="100" t="n"/>
      <c r="AF602" s="100" t="n"/>
      <c r="AG602" s="100" t="n"/>
      <c r="AH602" s="100" t="n"/>
    </row>
    <row r="603" ht="15.75" customHeight="1" s="336">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c r="AA603" s="100" t="n"/>
      <c r="AB603" s="100" t="n"/>
      <c r="AC603" s="100" t="n"/>
      <c r="AD603" s="100" t="n"/>
      <c r="AE603" s="100" t="n"/>
      <c r="AF603" s="100" t="n"/>
      <c r="AG603" s="100" t="n"/>
      <c r="AH603" s="100" t="n"/>
    </row>
    <row r="604" ht="15.75" customHeight="1" s="336">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c r="AA604" s="100" t="n"/>
      <c r="AB604" s="100" t="n"/>
      <c r="AC604" s="100" t="n"/>
      <c r="AD604" s="100" t="n"/>
      <c r="AE604" s="100" t="n"/>
      <c r="AF604" s="100" t="n"/>
      <c r="AG604" s="100" t="n"/>
      <c r="AH604" s="100" t="n"/>
    </row>
    <row r="605" ht="15.75" customHeight="1" s="336">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c r="AA605" s="100" t="n"/>
      <c r="AB605" s="100" t="n"/>
      <c r="AC605" s="100" t="n"/>
      <c r="AD605" s="100" t="n"/>
      <c r="AE605" s="100" t="n"/>
      <c r="AF605" s="100" t="n"/>
      <c r="AG605" s="100" t="n"/>
      <c r="AH605" s="100" t="n"/>
    </row>
    <row r="606" ht="15.75" customHeight="1" s="336">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c r="AA606" s="100" t="n"/>
      <c r="AB606" s="100" t="n"/>
      <c r="AC606" s="100" t="n"/>
      <c r="AD606" s="100" t="n"/>
      <c r="AE606" s="100" t="n"/>
      <c r="AF606" s="100" t="n"/>
      <c r="AG606" s="100" t="n"/>
      <c r="AH606" s="100" t="n"/>
    </row>
    <row r="607" ht="15.75" customHeight="1" s="336">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c r="AA607" s="100" t="n"/>
      <c r="AB607" s="100" t="n"/>
      <c r="AC607" s="100" t="n"/>
      <c r="AD607" s="100" t="n"/>
      <c r="AE607" s="100" t="n"/>
      <c r="AF607" s="100" t="n"/>
      <c r="AG607" s="100" t="n"/>
      <c r="AH607" s="100" t="n"/>
    </row>
    <row r="608" ht="15.75" customHeight="1" s="336">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c r="AA608" s="100" t="n"/>
      <c r="AB608" s="100" t="n"/>
      <c r="AC608" s="100" t="n"/>
      <c r="AD608" s="100" t="n"/>
      <c r="AE608" s="100" t="n"/>
      <c r="AF608" s="100" t="n"/>
      <c r="AG608" s="100" t="n"/>
      <c r="AH608" s="100" t="n"/>
    </row>
    <row r="609" ht="15.75" customHeight="1" s="336">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c r="AA609" s="100" t="n"/>
      <c r="AB609" s="100" t="n"/>
      <c r="AC609" s="100" t="n"/>
      <c r="AD609" s="100" t="n"/>
      <c r="AE609" s="100" t="n"/>
      <c r="AF609" s="100" t="n"/>
      <c r="AG609" s="100" t="n"/>
      <c r="AH609" s="100" t="n"/>
    </row>
    <row r="610" ht="15.75" customHeight="1" s="336">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c r="AA610" s="100" t="n"/>
      <c r="AB610" s="100" t="n"/>
      <c r="AC610" s="100" t="n"/>
      <c r="AD610" s="100" t="n"/>
      <c r="AE610" s="100" t="n"/>
      <c r="AF610" s="100" t="n"/>
      <c r="AG610" s="100" t="n"/>
      <c r="AH610" s="100" t="n"/>
    </row>
    <row r="611" ht="15.75" customHeight="1" s="336">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100" t="n"/>
      <c r="AG611" s="100" t="n"/>
      <c r="AH611" s="100" t="n"/>
    </row>
    <row r="612" ht="15.75" customHeight="1" s="336">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c r="AA612" s="100" t="n"/>
      <c r="AB612" s="100" t="n"/>
      <c r="AC612" s="100" t="n"/>
      <c r="AD612" s="100" t="n"/>
      <c r="AE612" s="100" t="n"/>
      <c r="AF612" s="100" t="n"/>
      <c r="AG612" s="100" t="n"/>
      <c r="AH612" s="100" t="n"/>
    </row>
    <row r="613" ht="15.75" customHeight="1" s="336">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c r="AA613" s="100" t="n"/>
      <c r="AB613" s="100" t="n"/>
      <c r="AC613" s="100" t="n"/>
      <c r="AD613" s="100" t="n"/>
      <c r="AE613" s="100" t="n"/>
      <c r="AF613" s="100" t="n"/>
      <c r="AG613" s="100" t="n"/>
      <c r="AH613" s="100" t="n"/>
    </row>
    <row r="614" ht="15.75" customHeight="1" s="336">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c r="AA614" s="100" t="n"/>
      <c r="AB614" s="100" t="n"/>
      <c r="AC614" s="100" t="n"/>
      <c r="AD614" s="100" t="n"/>
      <c r="AE614" s="100" t="n"/>
      <c r="AF614" s="100" t="n"/>
      <c r="AG614" s="100" t="n"/>
      <c r="AH614" s="100" t="n"/>
    </row>
    <row r="615" ht="15.75" customHeight="1" s="336">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c r="AA615" s="100" t="n"/>
      <c r="AB615" s="100" t="n"/>
      <c r="AC615" s="100" t="n"/>
      <c r="AD615" s="100" t="n"/>
      <c r="AE615" s="100" t="n"/>
      <c r="AF615" s="100" t="n"/>
      <c r="AG615" s="100" t="n"/>
      <c r="AH615" s="100" t="n"/>
    </row>
    <row r="616" ht="15.75" customHeight="1" s="336">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c r="AA616" s="100" t="n"/>
      <c r="AB616" s="100" t="n"/>
      <c r="AC616" s="100" t="n"/>
      <c r="AD616" s="100" t="n"/>
      <c r="AE616" s="100" t="n"/>
      <c r="AF616" s="100" t="n"/>
      <c r="AG616" s="100" t="n"/>
      <c r="AH616" s="100" t="n"/>
    </row>
    <row r="617" ht="15.75" customHeight="1" s="336">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c r="AA617" s="100" t="n"/>
      <c r="AB617" s="100" t="n"/>
      <c r="AC617" s="100" t="n"/>
      <c r="AD617" s="100" t="n"/>
      <c r="AE617" s="100" t="n"/>
      <c r="AF617" s="100" t="n"/>
      <c r="AG617" s="100" t="n"/>
      <c r="AH617" s="100" t="n"/>
    </row>
    <row r="618" ht="15.75" customHeight="1" s="336">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c r="AA618" s="100" t="n"/>
      <c r="AB618" s="100" t="n"/>
      <c r="AC618" s="100" t="n"/>
      <c r="AD618" s="100" t="n"/>
      <c r="AE618" s="100" t="n"/>
      <c r="AF618" s="100" t="n"/>
      <c r="AG618" s="100" t="n"/>
      <c r="AH618" s="100" t="n"/>
    </row>
    <row r="619" ht="15.75" customHeight="1" s="336">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c r="AA619" s="100" t="n"/>
      <c r="AB619" s="100" t="n"/>
      <c r="AC619" s="100" t="n"/>
      <c r="AD619" s="100" t="n"/>
      <c r="AE619" s="100" t="n"/>
      <c r="AF619" s="100" t="n"/>
      <c r="AG619" s="100" t="n"/>
      <c r="AH619" s="100" t="n"/>
    </row>
    <row r="620" ht="15.75" customHeight="1" s="336">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c r="AA620" s="100" t="n"/>
      <c r="AB620" s="100" t="n"/>
      <c r="AC620" s="100" t="n"/>
      <c r="AD620" s="100" t="n"/>
      <c r="AE620" s="100" t="n"/>
      <c r="AF620" s="100" t="n"/>
      <c r="AG620" s="100" t="n"/>
      <c r="AH620" s="100" t="n"/>
    </row>
    <row r="621" ht="15.75" customHeight="1" s="336">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c r="AA621" s="100" t="n"/>
      <c r="AB621" s="100" t="n"/>
      <c r="AC621" s="100" t="n"/>
      <c r="AD621" s="100" t="n"/>
      <c r="AE621" s="100" t="n"/>
      <c r="AF621" s="100" t="n"/>
      <c r="AG621" s="100" t="n"/>
      <c r="AH621" s="100" t="n"/>
    </row>
    <row r="622" ht="15.75" customHeight="1" s="336">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c r="AA622" s="100" t="n"/>
      <c r="AB622" s="100" t="n"/>
      <c r="AC622" s="100" t="n"/>
      <c r="AD622" s="100" t="n"/>
      <c r="AE622" s="100" t="n"/>
      <c r="AF622" s="100" t="n"/>
      <c r="AG622" s="100" t="n"/>
      <c r="AH622" s="100" t="n"/>
    </row>
    <row r="623" ht="15.75" customHeight="1" s="336">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c r="AA623" s="100" t="n"/>
      <c r="AB623" s="100" t="n"/>
      <c r="AC623" s="100" t="n"/>
      <c r="AD623" s="100" t="n"/>
      <c r="AE623" s="100" t="n"/>
      <c r="AF623" s="100" t="n"/>
      <c r="AG623" s="100" t="n"/>
      <c r="AH623" s="100" t="n"/>
    </row>
    <row r="624" ht="15.75" customHeight="1" s="336">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c r="AA624" s="100" t="n"/>
      <c r="AB624" s="100" t="n"/>
      <c r="AC624" s="100" t="n"/>
      <c r="AD624" s="100" t="n"/>
      <c r="AE624" s="100" t="n"/>
      <c r="AF624" s="100" t="n"/>
      <c r="AG624" s="100" t="n"/>
      <c r="AH624" s="100" t="n"/>
    </row>
    <row r="625" ht="15.75" customHeight="1" s="336">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c r="AA625" s="100" t="n"/>
      <c r="AB625" s="100" t="n"/>
      <c r="AC625" s="100" t="n"/>
      <c r="AD625" s="100" t="n"/>
      <c r="AE625" s="100" t="n"/>
      <c r="AF625" s="100" t="n"/>
      <c r="AG625" s="100" t="n"/>
      <c r="AH625" s="100" t="n"/>
    </row>
    <row r="626" ht="15.75" customHeight="1" s="336">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c r="AA626" s="100" t="n"/>
      <c r="AB626" s="100" t="n"/>
      <c r="AC626" s="100" t="n"/>
      <c r="AD626" s="100" t="n"/>
      <c r="AE626" s="100" t="n"/>
      <c r="AF626" s="100" t="n"/>
      <c r="AG626" s="100" t="n"/>
      <c r="AH626" s="100" t="n"/>
    </row>
    <row r="627" ht="15.75" customHeight="1" s="336">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c r="AA627" s="100" t="n"/>
      <c r="AB627" s="100" t="n"/>
      <c r="AC627" s="100" t="n"/>
      <c r="AD627" s="100" t="n"/>
      <c r="AE627" s="100" t="n"/>
      <c r="AF627" s="100" t="n"/>
      <c r="AG627" s="100" t="n"/>
      <c r="AH627" s="100" t="n"/>
    </row>
    <row r="628" ht="15.75" customHeight="1" s="336">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c r="AA628" s="100" t="n"/>
      <c r="AB628" s="100" t="n"/>
      <c r="AC628" s="100" t="n"/>
      <c r="AD628" s="100" t="n"/>
      <c r="AE628" s="100" t="n"/>
      <c r="AF628" s="100" t="n"/>
      <c r="AG628" s="100" t="n"/>
      <c r="AH628" s="100" t="n"/>
    </row>
    <row r="629" ht="15.75" customHeight="1" s="336">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c r="AA629" s="100" t="n"/>
      <c r="AB629" s="100" t="n"/>
      <c r="AC629" s="100" t="n"/>
      <c r="AD629" s="100" t="n"/>
      <c r="AE629" s="100" t="n"/>
      <c r="AF629" s="100" t="n"/>
      <c r="AG629" s="100" t="n"/>
      <c r="AH629" s="100" t="n"/>
    </row>
    <row r="630" ht="15.75" customHeight="1" s="336">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c r="AA630" s="100" t="n"/>
      <c r="AB630" s="100" t="n"/>
      <c r="AC630" s="100" t="n"/>
      <c r="AD630" s="100" t="n"/>
      <c r="AE630" s="100" t="n"/>
      <c r="AF630" s="100" t="n"/>
      <c r="AG630" s="100" t="n"/>
      <c r="AH630" s="100" t="n"/>
    </row>
    <row r="631" ht="15.75" customHeight="1" s="336">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c r="AA631" s="100" t="n"/>
      <c r="AB631" s="100" t="n"/>
      <c r="AC631" s="100" t="n"/>
      <c r="AD631" s="100" t="n"/>
      <c r="AE631" s="100" t="n"/>
      <c r="AF631" s="100" t="n"/>
      <c r="AG631" s="100" t="n"/>
      <c r="AH631" s="100" t="n"/>
    </row>
    <row r="632" ht="15.75" customHeight="1" s="336">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c r="AA632" s="100" t="n"/>
      <c r="AB632" s="100" t="n"/>
      <c r="AC632" s="100" t="n"/>
      <c r="AD632" s="100" t="n"/>
      <c r="AE632" s="100" t="n"/>
      <c r="AF632" s="100" t="n"/>
      <c r="AG632" s="100" t="n"/>
      <c r="AH632" s="100" t="n"/>
    </row>
    <row r="633" ht="15.75" customHeight="1" s="336">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c r="AA633" s="100" t="n"/>
      <c r="AB633" s="100" t="n"/>
      <c r="AC633" s="100" t="n"/>
      <c r="AD633" s="100" t="n"/>
      <c r="AE633" s="100" t="n"/>
      <c r="AF633" s="100" t="n"/>
      <c r="AG633" s="100" t="n"/>
      <c r="AH633" s="100" t="n"/>
    </row>
    <row r="634" ht="15.75" customHeight="1" s="336">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c r="AA634" s="100" t="n"/>
      <c r="AB634" s="100" t="n"/>
      <c r="AC634" s="100" t="n"/>
      <c r="AD634" s="100" t="n"/>
      <c r="AE634" s="100" t="n"/>
      <c r="AF634" s="100" t="n"/>
      <c r="AG634" s="100" t="n"/>
      <c r="AH634" s="100" t="n"/>
    </row>
    <row r="635" ht="15.75" customHeight="1" s="336">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c r="AA635" s="100" t="n"/>
      <c r="AB635" s="100" t="n"/>
      <c r="AC635" s="100" t="n"/>
      <c r="AD635" s="100" t="n"/>
      <c r="AE635" s="100" t="n"/>
      <c r="AF635" s="100" t="n"/>
      <c r="AG635" s="100" t="n"/>
      <c r="AH635" s="100" t="n"/>
    </row>
    <row r="636" ht="15.75" customHeight="1" s="336">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c r="AA636" s="100" t="n"/>
      <c r="AB636" s="100" t="n"/>
      <c r="AC636" s="100" t="n"/>
      <c r="AD636" s="100" t="n"/>
      <c r="AE636" s="100" t="n"/>
      <c r="AF636" s="100" t="n"/>
      <c r="AG636" s="100" t="n"/>
      <c r="AH636" s="100" t="n"/>
    </row>
    <row r="637" ht="15.75" customHeight="1" s="336">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c r="AA637" s="100" t="n"/>
      <c r="AB637" s="100" t="n"/>
      <c r="AC637" s="100" t="n"/>
      <c r="AD637" s="100" t="n"/>
      <c r="AE637" s="100" t="n"/>
      <c r="AF637" s="100" t="n"/>
      <c r="AG637" s="100" t="n"/>
      <c r="AH637" s="100" t="n"/>
    </row>
    <row r="638" ht="15.75" customHeight="1" s="336">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c r="AA638" s="100" t="n"/>
      <c r="AB638" s="100" t="n"/>
      <c r="AC638" s="100" t="n"/>
      <c r="AD638" s="100" t="n"/>
      <c r="AE638" s="100" t="n"/>
      <c r="AF638" s="100" t="n"/>
      <c r="AG638" s="100" t="n"/>
      <c r="AH638" s="100" t="n"/>
    </row>
    <row r="639" ht="15.75" customHeight="1" s="336">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c r="AA639" s="100" t="n"/>
      <c r="AB639" s="100" t="n"/>
      <c r="AC639" s="100" t="n"/>
      <c r="AD639" s="100" t="n"/>
      <c r="AE639" s="100" t="n"/>
      <c r="AF639" s="100" t="n"/>
      <c r="AG639" s="100" t="n"/>
      <c r="AH639" s="100" t="n"/>
    </row>
    <row r="640" ht="15.75" customHeight="1" s="336">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c r="AA640" s="100" t="n"/>
      <c r="AB640" s="100" t="n"/>
      <c r="AC640" s="100" t="n"/>
      <c r="AD640" s="100" t="n"/>
      <c r="AE640" s="100" t="n"/>
      <c r="AF640" s="100" t="n"/>
      <c r="AG640" s="100" t="n"/>
      <c r="AH640" s="100" t="n"/>
    </row>
    <row r="641" ht="15.75" customHeight="1" s="336">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c r="AA641" s="100" t="n"/>
      <c r="AB641" s="100" t="n"/>
      <c r="AC641" s="100" t="n"/>
      <c r="AD641" s="100" t="n"/>
      <c r="AE641" s="100" t="n"/>
      <c r="AF641" s="100" t="n"/>
      <c r="AG641" s="100" t="n"/>
      <c r="AH641" s="100" t="n"/>
    </row>
    <row r="642" ht="15.75" customHeight="1" s="336">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c r="AA642" s="100" t="n"/>
      <c r="AB642" s="100" t="n"/>
      <c r="AC642" s="100" t="n"/>
      <c r="AD642" s="100" t="n"/>
      <c r="AE642" s="100" t="n"/>
      <c r="AF642" s="100" t="n"/>
      <c r="AG642" s="100" t="n"/>
      <c r="AH642" s="100" t="n"/>
    </row>
    <row r="643" ht="15.75" customHeight="1" s="336">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c r="AA643" s="100" t="n"/>
      <c r="AB643" s="100" t="n"/>
      <c r="AC643" s="100" t="n"/>
      <c r="AD643" s="100" t="n"/>
      <c r="AE643" s="100" t="n"/>
      <c r="AF643" s="100" t="n"/>
      <c r="AG643" s="100" t="n"/>
      <c r="AH643" s="100" t="n"/>
    </row>
    <row r="644" ht="15.75" customHeight="1" s="336">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c r="AA644" s="100" t="n"/>
      <c r="AB644" s="100" t="n"/>
      <c r="AC644" s="100" t="n"/>
      <c r="AD644" s="100" t="n"/>
      <c r="AE644" s="100" t="n"/>
      <c r="AF644" s="100" t="n"/>
      <c r="AG644" s="100" t="n"/>
      <c r="AH644" s="100" t="n"/>
    </row>
    <row r="645" ht="15.75" customHeight="1" s="336">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c r="AA645" s="100" t="n"/>
      <c r="AB645" s="100" t="n"/>
      <c r="AC645" s="100" t="n"/>
      <c r="AD645" s="100" t="n"/>
      <c r="AE645" s="100" t="n"/>
      <c r="AF645" s="100" t="n"/>
      <c r="AG645" s="100" t="n"/>
      <c r="AH645" s="100" t="n"/>
    </row>
    <row r="646" ht="15.75" customHeight="1" s="336">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c r="AA646" s="100" t="n"/>
      <c r="AB646" s="100" t="n"/>
      <c r="AC646" s="100" t="n"/>
      <c r="AD646" s="100" t="n"/>
      <c r="AE646" s="100" t="n"/>
      <c r="AF646" s="100" t="n"/>
      <c r="AG646" s="100" t="n"/>
      <c r="AH646" s="100" t="n"/>
    </row>
    <row r="647" ht="15.75" customHeight="1" s="336">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c r="AA647" s="100" t="n"/>
      <c r="AB647" s="100" t="n"/>
      <c r="AC647" s="100" t="n"/>
      <c r="AD647" s="100" t="n"/>
      <c r="AE647" s="100" t="n"/>
      <c r="AF647" s="100" t="n"/>
      <c r="AG647" s="100" t="n"/>
      <c r="AH647" s="100" t="n"/>
    </row>
    <row r="648" ht="15.75" customHeight="1" s="336">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c r="AA648" s="100" t="n"/>
      <c r="AB648" s="100" t="n"/>
      <c r="AC648" s="100" t="n"/>
      <c r="AD648" s="100" t="n"/>
      <c r="AE648" s="100" t="n"/>
      <c r="AF648" s="100" t="n"/>
      <c r="AG648" s="100" t="n"/>
      <c r="AH648" s="100" t="n"/>
    </row>
    <row r="649" ht="15.75" customHeight="1" s="336">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c r="AA649" s="100" t="n"/>
      <c r="AB649" s="100" t="n"/>
      <c r="AC649" s="100" t="n"/>
      <c r="AD649" s="100" t="n"/>
      <c r="AE649" s="100" t="n"/>
      <c r="AF649" s="100" t="n"/>
      <c r="AG649" s="100" t="n"/>
      <c r="AH649" s="100" t="n"/>
    </row>
    <row r="650" ht="15.75" customHeight="1" s="336">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c r="AA650" s="100" t="n"/>
      <c r="AB650" s="100" t="n"/>
      <c r="AC650" s="100" t="n"/>
      <c r="AD650" s="100" t="n"/>
      <c r="AE650" s="100" t="n"/>
      <c r="AF650" s="100" t="n"/>
      <c r="AG650" s="100" t="n"/>
      <c r="AH650" s="100" t="n"/>
    </row>
    <row r="651" ht="15.75" customHeight="1" s="336">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c r="AA651" s="100" t="n"/>
      <c r="AB651" s="100" t="n"/>
      <c r="AC651" s="100" t="n"/>
      <c r="AD651" s="100" t="n"/>
      <c r="AE651" s="100" t="n"/>
      <c r="AF651" s="100" t="n"/>
      <c r="AG651" s="100" t="n"/>
      <c r="AH651" s="100" t="n"/>
    </row>
    <row r="652" ht="15.75" customHeight="1" s="336">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c r="AA652" s="100" t="n"/>
      <c r="AB652" s="100" t="n"/>
      <c r="AC652" s="100" t="n"/>
      <c r="AD652" s="100" t="n"/>
      <c r="AE652" s="100" t="n"/>
      <c r="AF652" s="100" t="n"/>
      <c r="AG652" s="100" t="n"/>
      <c r="AH652" s="100" t="n"/>
    </row>
    <row r="653" ht="15.75" customHeight="1" s="336">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c r="AA653" s="100" t="n"/>
      <c r="AB653" s="100" t="n"/>
      <c r="AC653" s="100" t="n"/>
      <c r="AD653" s="100" t="n"/>
      <c r="AE653" s="100" t="n"/>
      <c r="AF653" s="100" t="n"/>
      <c r="AG653" s="100" t="n"/>
      <c r="AH653" s="100" t="n"/>
    </row>
    <row r="654" ht="15.75" customHeight="1" s="336">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c r="AA654" s="100" t="n"/>
      <c r="AB654" s="100" t="n"/>
      <c r="AC654" s="100" t="n"/>
      <c r="AD654" s="100" t="n"/>
      <c r="AE654" s="100" t="n"/>
      <c r="AF654" s="100" t="n"/>
      <c r="AG654" s="100" t="n"/>
      <c r="AH654" s="100" t="n"/>
    </row>
    <row r="655" ht="15.75" customHeight="1" s="336">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c r="AA655" s="100" t="n"/>
      <c r="AB655" s="100" t="n"/>
      <c r="AC655" s="100" t="n"/>
      <c r="AD655" s="100" t="n"/>
      <c r="AE655" s="100" t="n"/>
      <c r="AF655" s="100" t="n"/>
      <c r="AG655" s="100" t="n"/>
      <c r="AH655" s="100" t="n"/>
    </row>
    <row r="656" ht="15.75" customHeight="1" s="336">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c r="AA656" s="100" t="n"/>
      <c r="AB656" s="100" t="n"/>
      <c r="AC656" s="100" t="n"/>
      <c r="AD656" s="100" t="n"/>
      <c r="AE656" s="100" t="n"/>
      <c r="AF656" s="100" t="n"/>
      <c r="AG656" s="100" t="n"/>
      <c r="AH656" s="100" t="n"/>
    </row>
    <row r="657" ht="15.75" customHeight="1" s="336">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c r="AA657" s="100" t="n"/>
      <c r="AB657" s="100" t="n"/>
      <c r="AC657" s="100" t="n"/>
      <c r="AD657" s="100" t="n"/>
      <c r="AE657" s="100" t="n"/>
      <c r="AF657" s="100" t="n"/>
      <c r="AG657" s="100" t="n"/>
      <c r="AH657" s="100" t="n"/>
    </row>
    <row r="658" ht="15.75" customHeight="1" s="336">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c r="AA658" s="100" t="n"/>
      <c r="AB658" s="100" t="n"/>
      <c r="AC658" s="100" t="n"/>
      <c r="AD658" s="100" t="n"/>
      <c r="AE658" s="100" t="n"/>
      <c r="AF658" s="100" t="n"/>
      <c r="AG658" s="100" t="n"/>
      <c r="AH658" s="100" t="n"/>
    </row>
    <row r="659" ht="15.75" customHeight="1" s="336">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c r="AA659" s="100" t="n"/>
      <c r="AB659" s="100" t="n"/>
      <c r="AC659" s="100" t="n"/>
      <c r="AD659" s="100" t="n"/>
      <c r="AE659" s="100" t="n"/>
      <c r="AF659" s="100" t="n"/>
      <c r="AG659" s="100" t="n"/>
      <c r="AH659" s="100" t="n"/>
    </row>
    <row r="660" ht="15.75" customHeight="1" s="336">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c r="AA660" s="100" t="n"/>
      <c r="AB660" s="100" t="n"/>
      <c r="AC660" s="100" t="n"/>
      <c r="AD660" s="100" t="n"/>
      <c r="AE660" s="100" t="n"/>
      <c r="AF660" s="100" t="n"/>
      <c r="AG660" s="100" t="n"/>
      <c r="AH660" s="100" t="n"/>
    </row>
    <row r="661" ht="15.75" customHeight="1" s="336">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c r="AA661" s="100" t="n"/>
      <c r="AB661" s="100" t="n"/>
      <c r="AC661" s="100" t="n"/>
      <c r="AD661" s="100" t="n"/>
      <c r="AE661" s="100" t="n"/>
      <c r="AF661" s="100" t="n"/>
      <c r="AG661" s="100" t="n"/>
      <c r="AH661" s="100" t="n"/>
    </row>
    <row r="662" ht="15.75" customHeight="1" s="336">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c r="AA662" s="100" t="n"/>
      <c r="AB662" s="100" t="n"/>
      <c r="AC662" s="100" t="n"/>
      <c r="AD662" s="100" t="n"/>
      <c r="AE662" s="100" t="n"/>
      <c r="AF662" s="100" t="n"/>
      <c r="AG662" s="100" t="n"/>
      <c r="AH662" s="100" t="n"/>
    </row>
    <row r="663" ht="15.75" customHeight="1" s="336">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c r="AA663" s="100" t="n"/>
      <c r="AB663" s="100" t="n"/>
      <c r="AC663" s="100" t="n"/>
      <c r="AD663" s="100" t="n"/>
      <c r="AE663" s="100" t="n"/>
      <c r="AF663" s="100" t="n"/>
      <c r="AG663" s="100" t="n"/>
      <c r="AH663" s="100" t="n"/>
    </row>
    <row r="664" ht="15.75" customHeight="1" s="336">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c r="AA664" s="100" t="n"/>
      <c r="AB664" s="100" t="n"/>
      <c r="AC664" s="100" t="n"/>
      <c r="AD664" s="100" t="n"/>
      <c r="AE664" s="100" t="n"/>
      <c r="AF664" s="100" t="n"/>
      <c r="AG664" s="100" t="n"/>
      <c r="AH664" s="100" t="n"/>
    </row>
    <row r="665" ht="15.75" customHeight="1" s="336">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c r="AA665" s="100" t="n"/>
      <c r="AB665" s="100" t="n"/>
      <c r="AC665" s="100" t="n"/>
      <c r="AD665" s="100" t="n"/>
      <c r="AE665" s="100" t="n"/>
      <c r="AF665" s="100" t="n"/>
      <c r="AG665" s="100" t="n"/>
      <c r="AH665" s="100" t="n"/>
    </row>
    <row r="666" ht="15.75" customHeight="1" s="336">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c r="AA666" s="100" t="n"/>
      <c r="AB666" s="100" t="n"/>
      <c r="AC666" s="100" t="n"/>
      <c r="AD666" s="100" t="n"/>
      <c r="AE666" s="100" t="n"/>
      <c r="AF666" s="100" t="n"/>
      <c r="AG666" s="100" t="n"/>
      <c r="AH666" s="100" t="n"/>
    </row>
    <row r="667" ht="15.75" customHeight="1" s="336">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c r="AA667" s="100" t="n"/>
      <c r="AB667" s="100" t="n"/>
      <c r="AC667" s="100" t="n"/>
      <c r="AD667" s="100" t="n"/>
      <c r="AE667" s="100" t="n"/>
      <c r="AF667" s="100" t="n"/>
      <c r="AG667" s="100" t="n"/>
      <c r="AH667" s="100" t="n"/>
    </row>
    <row r="668" ht="15.75" customHeight="1" s="336">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c r="AA668" s="100" t="n"/>
      <c r="AB668" s="100" t="n"/>
      <c r="AC668" s="100" t="n"/>
      <c r="AD668" s="100" t="n"/>
      <c r="AE668" s="100" t="n"/>
      <c r="AF668" s="100" t="n"/>
      <c r="AG668" s="100" t="n"/>
      <c r="AH668" s="100" t="n"/>
    </row>
    <row r="669" ht="15.75" customHeight="1" s="336">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c r="AA669" s="100" t="n"/>
      <c r="AB669" s="100" t="n"/>
      <c r="AC669" s="100" t="n"/>
      <c r="AD669" s="100" t="n"/>
      <c r="AE669" s="100" t="n"/>
      <c r="AF669" s="100" t="n"/>
      <c r="AG669" s="100" t="n"/>
      <c r="AH669" s="100" t="n"/>
    </row>
    <row r="670" ht="15.75" customHeight="1" s="336">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c r="AA670" s="100" t="n"/>
      <c r="AB670" s="100" t="n"/>
      <c r="AC670" s="100" t="n"/>
      <c r="AD670" s="100" t="n"/>
      <c r="AE670" s="100" t="n"/>
      <c r="AF670" s="100" t="n"/>
      <c r="AG670" s="100" t="n"/>
      <c r="AH670" s="100" t="n"/>
    </row>
    <row r="671" ht="15.75" customHeight="1" s="336">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c r="AA671" s="100" t="n"/>
      <c r="AB671" s="100" t="n"/>
      <c r="AC671" s="100" t="n"/>
      <c r="AD671" s="100" t="n"/>
      <c r="AE671" s="100" t="n"/>
      <c r="AF671" s="100" t="n"/>
      <c r="AG671" s="100" t="n"/>
      <c r="AH671" s="100" t="n"/>
    </row>
    <row r="672" ht="15.75" customHeight="1" s="336">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c r="AA672" s="100" t="n"/>
      <c r="AB672" s="100" t="n"/>
      <c r="AC672" s="100" t="n"/>
      <c r="AD672" s="100" t="n"/>
      <c r="AE672" s="100" t="n"/>
      <c r="AF672" s="100" t="n"/>
      <c r="AG672" s="100" t="n"/>
      <c r="AH672" s="100" t="n"/>
    </row>
    <row r="673" ht="15.75" customHeight="1" s="336">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c r="AA673" s="100" t="n"/>
      <c r="AB673" s="100" t="n"/>
      <c r="AC673" s="100" t="n"/>
      <c r="AD673" s="100" t="n"/>
      <c r="AE673" s="100" t="n"/>
      <c r="AF673" s="100" t="n"/>
      <c r="AG673" s="100" t="n"/>
      <c r="AH673" s="100" t="n"/>
    </row>
    <row r="674" ht="15.75" customHeight="1" s="336">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c r="AA674" s="100" t="n"/>
      <c r="AB674" s="100" t="n"/>
      <c r="AC674" s="100" t="n"/>
      <c r="AD674" s="100" t="n"/>
      <c r="AE674" s="100" t="n"/>
      <c r="AF674" s="100" t="n"/>
      <c r="AG674" s="100" t="n"/>
      <c r="AH674" s="100" t="n"/>
    </row>
    <row r="675" ht="15.75" customHeight="1" s="336">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c r="AA675" s="100" t="n"/>
      <c r="AB675" s="100" t="n"/>
      <c r="AC675" s="100" t="n"/>
      <c r="AD675" s="100" t="n"/>
      <c r="AE675" s="100" t="n"/>
      <c r="AF675" s="100" t="n"/>
      <c r="AG675" s="100" t="n"/>
      <c r="AH675" s="100" t="n"/>
    </row>
    <row r="676" ht="15.75" customHeight="1" s="336">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c r="AA676" s="100" t="n"/>
      <c r="AB676" s="100" t="n"/>
      <c r="AC676" s="100" t="n"/>
      <c r="AD676" s="100" t="n"/>
      <c r="AE676" s="100" t="n"/>
      <c r="AF676" s="100" t="n"/>
      <c r="AG676" s="100" t="n"/>
      <c r="AH676" s="100" t="n"/>
    </row>
    <row r="677" ht="15.75" customHeight="1" s="336">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c r="AA677" s="100" t="n"/>
      <c r="AB677" s="100" t="n"/>
      <c r="AC677" s="100" t="n"/>
      <c r="AD677" s="100" t="n"/>
      <c r="AE677" s="100" t="n"/>
      <c r="AF677" s="100" t="n"/>
      <c r="AG677" s="100" t="n"/>
      <c r="AH677" s="100" t="n"/>
    </row>
    <row r="678" ht="15.75" customHeight="1" s="336">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c r="AA678" s="100" t="n"/>
      <c r="AB678" s="100" t="n"/>
      <c r="AC678" s="100" t="n"/>
      <c r="AD678" s="100" t="n"/>
      <c r="AE678" s="100" t="n"/>
      <c r="AF678" s="100" t="n"/>
      <c r="AG678" s="100" t="n"/>
      <c r="AH678" s="100" t="n"/>
    </row>
    <row r="679" ht="15.75" customHeight="1" s="336">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c r="AA679" s="100" t="n"/>
      <c r="AB679" s="100" t="n"/>
      <c r="AC679" s="100" t="n"/>
      <c r="AD679" s="100" t="n"/>
      <c r="AE679" s="100" t="n"/>
      <c r="AF679" s="100" t="n"/>
      <c r="AG679" s="100" t="n"/>
      <c r="AH679" s="100" t="n"/>
    </row>
    <row r="680" ht="15.75" customHeight="1" s="336">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c r="AA680" s="100" t="n"/>
      <c r="AB680" s="100" t="n"/>
      <c r="AC680" s="100" t="n"/>
      <c r="AD680" s="100" t="n"/>
      <c r="AE680" s="100" t="n"/>
      <c r="AF680" s="100" t="n"/>
      <c r="AG680" s="100" t="n"/>
      <c r="AH680" s="100" t="n"/>
    </row>
    <row r="681" ht="15.75" customHeight="1" s="336">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c r="AA681" s="100" t="n"/>
      <c r="AB681" s="100" t="n"/>
      <c r="AC681" s="100" t="n"/>
      <c r="AD681" s="100" t="n"/>
      <c r="AE681" s="100" t="n"/>
      <c r="AF681" s="100" t="n"/>
      <c r="AG681" s="100" t="n"/>
      <c r="AH681" s="100" t="n"/>
    </row>
    <row r="682" ht="15.75" customHeight="1" s="336">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c r="AA682" s="100" t="n"/>
      <c r="AB682" s="100" t="n"/>
      <c r="AC682" s="100" t="n"/>
      <c r="AD682" s="100" t="n"/>
      <c r="AE682" s="100" t="n"/>
      <c r="AF682" s="100" t="n"/>
      <c r="AG682" s="100" t="n"/>
      <c r="AH682" s="100" t="n"/>
    </row>
    <row r="683" ht="15.75" customHeight="1" s="336">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c r="AA683" s="100" t="n"/>
      <c r="AB683" s="100" t="n"/>
      <c r="AC683" s="100" t="n"/>
      <c r="AD683" s="100" t="n"/>
      <c r="AE683" s="100" t="n"/>
      <c r="AF683" s="100" t="n"/>
      <c r="AG683" s="100" t="n"/>
      <c r="AH683" s="100" t="n"/>
    </row>
    <row r="684" ht="15.75" customHeight="1" s="336">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c r="AA684" s="100" t="n"/>
      <c r="AB684" s="100" t="n"/>
      <c r="AC684" s="100" t="n"/>
      <c r="AD684" s="100" t="n"/>
      <c r="AE684" s="100" t="n"/>
      <c r="AF684" s="100" t="n"/>
      <c r="AG684" s="100" t="n"/>
      <c r="AH684" s="100" t="n"/>
    </row>
    <row r="685" ht="15.75" customHeight="1" s="336">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c r="AA685" s="100" t="n"/>
      <c r="AB685" s="100" t="n"/>
      <c r="AC685" s="100" t="n"/>
      <c r="AD685" s="100" t="n"/>
      <c r="AE685" s="100" t="n"/>
      <c r="AF685" s="100" t="n"/>
      <c r="AG685" s="100" t="n"/>
      <c r="AH685" s="100" t="n"/>
    </row>
    <row r="686" ht="15.75" customHeight="1" s="336">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c r="AA686" s="100" t="n"/>
      <c r="AB686" s="100" t="n"/>
      <c r="AC686" s="100" t="n"/>
      <c r="AD686" s="100" t="n"/>
      <c r="AE686" s="100" t="n"/>
      <c r="AF686" s="100" t="n"/>
      <c r="AG686" s="100" t="n"/>
      <c r="AH686" s="100" t="n"/>
    </row>
    <row r="687" ht="15.75" customHeight="1" s="336">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c r="AA687" s="100" t="n"/>
      <c r="AB687" s="100" t="n"/>
      <c r="AC687" s="100" t="n"/>
      <c r="AD687" s="100" t="n"/>
      <c r="AE687" s="100" t="n"/>
      <c r="AF687" s="100" t="n"/>
      <c r="AG687" s="100" t="n"/>
      <c r="AH687" s="100" t="n"/>
    </row>
    <row r="688" ht="15.75" customHeight="1" s="336">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c r="AA688" s="100" t="n"/>
      <c r="AB688" s="100" t="n"/>
      <c r="AC688" s="100" t="n"/>
      <c r="AD688" s="100" t="n"/>
      <c r="AE688" s="100" t="n"/>
      <c r="AF688" s="100" t="n"/>
      <c r="AG688" s="100" t="n"/>
      <c r="AH688" s="100" t="n"/>
    </row>
    <row r="689" ht="15.75" customHeight="1" s="336">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c r="AA689" s="100" t="n"/>
      <c r="AB689" s="100" t="n"/>
      <c r="AC689" s="100" t="n"/>
      <c r="AD689" s="100" t="n"/>
      <c r="AE689" s="100" t="n"/>
      <c r="AF689" s="100" t="n"/>
      <c r="AG689" s="100" t="n"/>
      <c r="AH689" s="100" t="n"/>
    </row>
    <row r="690" ht="15.75" customHeight="1" s="336">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c r="AA690" s="100" t="n"/>
      <c r="AB690" s="100" t="n"/>
      <c r="AC690" s="100" t="n"/>
      <c r="AD690" s="100" t="n"/>
      <c r="AE690" s="100" t="n"/>
      <c r="AF690" s="100" t="n"/>
      <c r="AG690" s="100" t="n"/>
      <c r="AH690" s="100" t="n"/>
    </row>
    <row r="691" ht="15.75" customHeight="1" s="336">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c r="AA691" s="100" t="n"/>
      <c r="AB691" s="100" t="n"/>
      <c r="AC691" s="100" t="n"/>
      <c r="AD691" s="100" t="n"/>
      <c r="AE691" s="100" t="n"/>
      <c r="AF691" s="100" t="n"/>
      <c r="AG691" s="100" t="n"/>
      <c r="AH691" s="100" t="n"/>
    </row>
    <row r="692" ht="15.75" customHeight="1" s="336">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c r="AA692" s="100" t="n"/>
      <c r="AB692" s="100" t="n"/>
      <c r="AC692" s="100" t="n"/>
      <c r="AD692" s="100" t="n"/>
      <c r="AE692" s="100" t="n"/>
      <c r="AF692" s="100" t="n"/>
      <c r="AG692" s="100" t="n"/>
      <c r="AH692" s="100" t="n"/>
    </row>
    <row r="693" ht="15.75" customHeight="1" s="336">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c r="AA693" s="100" t="n"/>
      <c r="AB693" s="100" t="n"/>
      <c r="AC693" s="100" t="n"/>
      <c r="AD693" s="100" t="n"/>
      <c r="AE693" s="100" t="n"/>
      <c r="AF693" s="100" t="n"/>
      <c r="AG693" s="100" t="n"/>
      <c r="AH693" s="100" t="n"/>
    </row>
    <row r="694" ht="15.75" customHeight="1" s="336">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c r="AA694" s="100" t="n"/>
      <c r="AB694" s="100" t="n"/>
      <c r="AC694" s="100" t="n"/>
      <c r="AD694" s="100" t="n"/>
      <c r="AE694" s="100" t="n"/>
      <c r="AF694" s="100" t="n"/>
      <c r="AG694" s="100" t="n"/>
      <c r="AH694" s="100" t="n"/>
    </row>
    <row r="695" ht="15.75" customHeight="1" s="336">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c r="AA695" s="100" t="n"/>
      <c r="AB695" s="100" t="n"/>
      <c r="AC695" s="100" t="n"/>
      <c r="AD695" s="100" t="n"/>
      <c r="AE695" s="100" t="n"/>
      <c r="AF695" s="100" t="n"/>
      <c r="AG695" s="100" t="n"/>
      <c r="AH695" s="100" t="n"/>
    </row>
    <row r="696" ht="15.75" customHeight="1" s="336">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c r="AA696" s="100" t="n"/>
      <c r="AB696" s="100" t="n"/>
      <c r="AC696" s="100" t="n"/>
      <c r="AD696" s="100" t="n"/>
      <c r="AE696" s="100" t="n"/>
      <c r="AF696" s="100" t="n"/>
      <c r="AG696" s="100" t="n"/>
      <c r="AH696" s="100" t="n"/>
    </row>
    <row r="697" ht="15.75" customHeight="1" s="336">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c r="AA697" s="100" t="n"/>
      <c r="AB697" s="100" t="n"/>
      <c r="AC697" s="100" t="n"/>
      <c r="AD697" s="100" t="n"/>
      <c r="AE697" s="100" t="n"/>
      <c r="AF697" s="100" t="n"/>
      <c r="AG697" s="100" t="n"/>
      <c r="AH697" s="100" t="n"/>
    </row>
    <row r="698" ht="15.75" customHeight="1" s="336">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c r="AA698" s="100" t="n"/>
      <c r="AB698" s="100" t="n"/>
      <c r="AC698" s="100" t="n"/>
      <c r="AD698" s="100" t="n"/>
      <c r="AE698" s="100" t="n"/>
      <c r="AF698" s="100" t="n"/>
      <c r="AG698" s="100" t="n"/>
      <c r="AH698" s="100" t="n"/>
    </row>
    <row r="699" ht="15.75" customHeight="1" s="336">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c r="AA699" s="100" t="n"/>
      <c r="AB699" s="100" t="n"/>
      <c r="AC699" s="100" t="n"/>
      <c r="AD699" s="100" t="n"/>
      <c r="AE699" s="100" t="n"/>
      <c r="AF699" s="100" t="n"/>
      <c r="AG699" s="100" t="n"/>
      <c r="AH699" s="100" t="n"/>
    </row>
    <row r="700" ht="15.75" customHeight="1" s="336">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c r="AA700" s="100" t="n"/>
      <c r="AB700" s="100" t="n"/>
      <c r="AC700" s="100" t="n"/>
      <c r="AD700" s="100" t="n"/>
      <c r="AE700" s="100" t="n"/>
      <c r="AF700" s="100" t="n"/>
      <c r="AG700" s="100" t="n"/>
      <c r="AH700" s="100" t="n"/>
    </row>
    <row r="701" ht="15.75" customHeight="1" s="336">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c r="AA701" s="100" t="n"/>
      <c r="AB701" s="100" t="n"/>
      <c r="AC701" s="100" t="n"/>
      <c r="AD701" s="100" t="n"/>
      <c r="AE701" s="100" t="n"/>
      <c r="AF701" s="100" t="n"/>
      <c r="AG701" s="100" t="n"/>
      <c r="AH701" s="100" t="n"/>
    </row>
    <row r="702" ht="15.75" customHeight="1" s="336">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c r="AA702" s="100" t="n"/>
      <c r="AB702" s="100" t="n"/>
      <c r="AC702" s="100" t="n"/>
      <c r="AD702" s="100" t="n"/>
      <c r="AE702" s="100" t="n"/>
      <c r="AF702" s="100" t="n"/>
      <c r="AG702" s="100" t="n"/>
      <c r="AH702" s="100" t="n"/>
    </row>
    <row r="703" ht="15.75" customHeight="1" s="336">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c r="AA703" s="100" t="n"/>
      <c r="AB703" s="100" t="n"/>
      <c r="AC703" s="100" t="n"/>
      <c r="AD703" s="100" t="n"/>
      <c r="AE703" s="100" t="n"/>
      <c r="AF703" s="100" t="n"/>
      <c r="AG703" s="100" t="n"/>
      <c r="AH703" s="100" t="n"/>
    </row>
    <row r="704" ht="15.75" customHeight="1" s="336">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c r="AA704" s="100" t="n"/>
      <c r="AB704" s="100" t="n"/>
      <c r="AC704" s="100" t="n"/>
      <c r="AD704" s="100" t="n"/>
      <c r="AE704" s="100" t="n"/>
      <c r="AF704" s="100" t="n"/>
      <c r="AG704" s="100" t="n"/>
      <c r="AH704" s="100" t="n"/>
    </row>
    <row r="705" ht="15.75" customHeight="1" s="336">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c r="AA705" s="100" t="n"/>
      <c r="AB705" s="100" t="n"/>
      <c r="AC705" s="100" t="n"/>
      <c r="AD705" s="100" t="n"/>
      <c r="AE705" s="100" t="n"/>
      <c r="AF705" s="100" t="n"/>
      <c r="AG705" s="100" t="n"/>
      <c r="AH705" s="100" t="n"/>
    </row>
    <row r="706" ht="15.75" customHeight="1" s="336">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c r="AA706" s="100" t="n"/>
      <c r="AB706" s="100" t="n"/>
      <c r="AC706" s="100" t="n"/>
      <c r="AD706" s="100" t="n"/>
      <c r="AE706" s="100" t="n"/>
      <c r="AF706" s="100" t="n"/>
      <c r="AG706" s="100" t="n"/>
      <c r="AH706" s="100" t="n"/>
    </row>
    <row r="707" ht="15.75" customHeight="1" s="336">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c r="AA707" s="100" t="n"/>
      <c r="AB707" s="100" t="n"/>
      <c r="AC707" s="100" t="n"/>
      <c r="AD707" s="100" t="n"/>
      <c r="AE707" s="100" t="n"/>
      <c r="AF707" s="100" t="n"/>
      <c r="AG707" s="100" t="n"/>
      <c r="AH707" s="100" t="n"/>
    </row>
    <row r="708" ht="15.75" customHeight="1" s="336">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c r="AA708" s="100" t="n"/>
      <c r="AB708" s="100" t="n"/>
      <c r="AC708" s="100" t="n"/>
      <c r="AD708" s="100" t="n"/>
      <c r="AE708" s="100" t="n"/>
      <c r="AF708" s="100" t="n"/>
      <c r="AG708" s="100" t="n"/>
      <c r="AH708" s="100" t="n"/>
    </row>
    <row r="709" ht="15.75" customHeight="1" s="336">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c r="AA709" s="100" t="n"/>
      <c r="AB709" s="100" t="n"/>
      <c r="AC709" s="100" t="n"/>
      <c r="AD709" s="100" t="n"/>
      <c r="AE709" s="100" t="n"/>
      <c r="AF709" s="100" t="n"/>
      <c r="AG709" s="100" t="n"/>
      <c r="AH709" s="100" t="n"/>
    </row>
    <row r="710" ht="15.75" customHeight="1" s="336">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c r="AA710" s="100" t="n"/>
      <c r="AB710" s="100" t="n"/>
      <c r="AC710" s="100" t="n"/>
      <c r="AD710" s="100" t="n"/>
      <c r="AE710" s="100" t="n"/>
      <c r="AF710" s="100" t="n"/>
      <c r="AG710" s="100" t="n"/>
      <c r="AH710" s="100" t="n"/>
    </row>
    <row r="711" ht="15.75" customHeight="1" s="336">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c r="AA711" s="100" t="n"/>
      <c r="AB711" s="100" t="n"/>
      <c r="AC711" s="100" t="n"/>
      <c r="AD711" s="100" t="n"/>
      <c r="AE711" s="100" t="n"/>
      <c r="AF711" s="100" t="n"/>
      <c r="AG711" s="100" t="n"/>
      <c r="AH711" s="100" t="n"/>
    </row>
    <row r="712" ht="15.75" customHeight="1" s="336">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c r="AA712" s="100" t="n"/>
      <c r="AB712" s="100" t="n"/>
      <c r="AC712" s="100" t="n"/>
      <c r="AD712" s="100" t="n"/>
      <c r="AE712" s="100" t="n"/>
      <c r="AF712" s="100" t="n"/>
      <c r="AG712" s="100" t="n"/>
      <c r="AH712" s="100" t="n"/>
    </row>
    <row r="713" ht="15.75" customHeight="1" s="336">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c r="AA713" s="100" t="n"/>
      <c r="AB713" s="100" t="n"/>
      <c r="AC713" s="100" t="n"/>
      <c r="AD713" s="100" t="n"/>
      <c r="AE713" s="100" t="n"/>
      <c r="AF713" s="100" t="n"/>
      <c r="AG713" s="100" t="n"/>
      <c r="AH713" s="100" t="n"/>
    </row>
    <row r="714" ht="15.75" customHeight="1" s="336">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c r="AA714" s="100" t="n"/>
      <c r="AB714" s="100" t="n"/>
      <c r="AC714" s="100" t="n"/>
      <c r="AD714" s="100" t="n"/>
      <c r="AE714" s="100" t="n"/>
      <c r="AF714" s="100" t="n"/>
      <c r="AG714" s="100" t="n"/>
      <c r="AH714" s="100" t="n"/>
    </row>
    <row r="715" ht="15.75" customHeight="1" s="336">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c r="AA715" s="100" t="n"/>
      <c r="AB715" s="100" t="n"/>
      <c r="AC715" s="100" t="n"/>
      <c r="AD715" s="100" t="n"/>
      <c r="AE715" s="100" t="n"/>
      <c r="AF715" s="100" t="n"/>
      <c r="AG715" s="100" t="n"/>
      <c r="AH715" s="100" t="n"/>
    </row>
    <row r="716" ht="15.75" customHeight="1" s="336">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c r="AA716" s="100" t="n"/>
      <c r="AB716" s="100" t="n"/>
      <c r="AC716" s="100" t="n"/>
      <c r="AD716" s="100" t="n"/>
      <c r="AE716" s="100" t="n"/>
      <c r="AF716" s="100" t="n"/>
      <c r="AG716" s="100" t="n"/>
      <c r="AH716" s="100" t="n"/>
    </row>
    <row r="717" ht="15.75" customHeight="1" s="336">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c r="AA717" s="100" t="n"/>
      <c r="AB717" s="100" t="n"/>
      <c r="AC717" s="100" t="n"/>
      <c r="AD717" s="100" t="n"/>
      <c r="AE717" s="100" t="n"/>
      <c r="AF717" s="100" t="n"/>
      <c r="AG717" s="100" t="n"/>
      <c r="AH717" s="100" t="n"/>
    </row>
    <row r="718" ht="15.75" customHeight="1" s="336">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c r="AA718" s="100" t="n"/>
      <c r="AB718" s="100" t="n"/>
      <c r="AC718" s="100" t="n"/>
      <c r="AD718" s="100" t="n"/>
      <c r="AE718" s="100" t="n"/>
      <c r="AF718" s="100" t="n"/>
      <c r="AG718" s="100" t="n"/>
      <c r="AH718" s="100" t="n"/>
    </row>
    <row r="719" ht="15.75" customHeight="1" s="336">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c r="AA719" s="100" t="n"/>
      <c r="AB719" s="100" t="n"/>
      <c r="AC719" s="100" t="n"/>
      <c r="AD719" s="100" t="n"/>
      <c r="AE719" s="100" t="n"/>
      <c r="AF719" s="100" t="n"/>
      <c r="AG719" s="100" t="n"/>
      <c r="AH719" s="100" t="n"/>
    </row>
    <row r="720" ht="15.75" customHeight="1" s="336">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c r="AA720" s="100" t="n"/>
      <c r="AB720" s="100" t="n"/>
      <c r="AC720" s="100" t="n"/>
      <c r="AD720" s="100" t="n"/>
      <c r="AE720" s="100" t="n"/>
      <c r="AF720" s="100" t="n"/>
      <c r="AG720" s="100" t="n"/>
      <c r="AH720" s="100" t="n"/>
    </row>
    <row r="721" ht="15.75" customHeight="1" s="336">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c r="AA721" s="100" t="n"/>
      <c r="AB721" s="100" t="n"/>
      <c r="AC721" s="100" t="n"/>
      <c r="AD721" s="100" t="n"/>
      <c r="AE721" s="100" t="n"/>
      <c r="AF721" s="100" t="n"/>
      <c r="AG721" s="100" t="n"/>
      <c r="AH721" s="100" t="n"/>
    </row>
    <row r="722" ht="15.75" customHeight="1" s="336">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c r="AA722" s="100" t="n"/>
      <c r="AB722" s="100" t="n"/>
      <c r="AC722" s="100" t="n"/>
      <c r="AD722" s="100" t="n"/>
      <c r="AE722" s="100" t="n"/>
      <c r="AF722" s="100" t="n"/>
      <c r="AG722" s="100" t="n"/>
      <c r="AH722" s="100" t="n"/>
    </row>
    <row r="723" ht="15.75" customHeight="1" s="336">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c r="AA723" s="100" t="n"/>
      <c r="AB723" s="100" t="n"/>
      <c r="AC723" s="100" t="n"/>
      <c r="AD723" s="100" t="n"/>
      <c r="AE723" s="100" t="n"/>
      <c r="AF723" s="100" t="n"/>
      <c r="AG723" s="100" t="n"/>
      <c r="AH723" s="100" t="n"/>
    </row>
    <row r="724" ht="15.75" customHeight="1" s="336">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c r="AA724" s="100" t="n"/>
      <c r="AB724" s="100" t="n"/>
      <c r="AC724" s="100" t="n"/>
      <c r="AD724" s="100" t="n"/>
      <c r="AE724" s="100" t="n"/>
      <c r="AF724" s="100" t="n"/>
      <c r="AG724" s="100" t="n"/>
      <c r="AH724" s="100" t="n"/>
    </row>
    <row r="725" ht="15.75" customHeight="1" s="336">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c r="AA725" s="100" t="n"/>
      <c r="AB725" s="100" t="n"/>
      <c r="AC725" s="100" t="n"/>
      <c r="AD725" s="100" t="n"/>
      <c r="AE725" s="100" t="n"/>
      <c r="AF725" s="100" t="n"/>
      <c r="AG725" s="100" t="n"/>
      <c r="AH725" s="100" t="n"/>
    </row>
    <row r="726" ht="15.75" customHeight="1" s="336">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c r="AA726" s="100" t="n"/>
      <c r="AB726" s="100" t="n"/>
      <c r="AC726" s="100" t="n"/>
      <c r="AD726" s="100" t="n"/>
      <c r="AE726" s="100" t="n"/>
      <c r="AF726" s="100" t="n"/>
      <c r="AG726" s="100" t="n"/>
      <c r="AH726" s="100" t="n"/>
    </row>
    <row r="727" ht="15.75" customHeight="1" s="336">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c r="AA727" s="100" t="n"/>
      <c r="AB727" s="100" t="n"/>
      <c r="AC727" s="100" t="n"/>
      <c r="AD727" s="100" t="n"/>
      <c r="AE727" s="100" t="n"/>
      <c r="AF727" s="100" t="n"/>
      <c r="AG727" s="100" t="n"/>
      <c r="AH727" s="100" t="n"/>
    </row>
    <row r="728" ht="15.75" customHeight="1" s="336">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c r="AA728" s="100" t="n"/>
      <c r="AB728" s="100" t="n"/>
      <c r="AC728" s="100" t="n"/>
      <c r="AD728" s="100" t="n"/>
      <c r="AE728" s="100" t="n"/>
      <c r="AF728" s="100" t="n"/>
      <c r="AG728" s="100" t="n"/>
      <c r="AH728" s="100" t="n"/>
    </row>
    <row r="729" ht="15.75" customHeight="1" s="336">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c r="AA729" s="100" t="n"/>
      <c r="AB729" s="100" t="n"/>
      <c r="AC729" s="100" t="n"/>
      <c r="AD729" s="100" t="n"/>
      <c r="AE729" s="100" t="n"/>
      <c r="AF729" s="100" t="n"/>
      <c r="AG729" s="100" t="n"/>
      <c r="AH729" s="100" t="n"/>
    </row>
    <row r="730" ht="15.75" customHeight="1" s="336">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c r="AA730" s="100" t="n"/>
      <c r="AB730" s="100" t="n"/>
      <c r="AC730" s="100" t="n"/>
      <c r="AD730" s="100" t="n"/>
      <c r="AE730" s="100" t="n"/>
      <c r="AF730" s="100" t="n"/>
      <c r="AG730" s="100" t="n"/>
      <c r="AH730" s="100" t="n"/>
    </row>
    <row r="731" ht="15.75" customHeight="1" s="336">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c r="AA731" s="100" t="n"/>
      <c r="AB731" s="100" t="n"/>
      <c r="AC731" s="100" t="n"/>
      <c r="AD731" s="100" t="n"/>
      <c r="AE731" s="100" t="n"/>
      <c r="AF731" s="100" t="n"/>
      <c r="AG731" s="100" t="n"/>
      <c r="AH731" s="100" t="n"/>
    </row>
    <row r="732" ht="15.75" customHeight="1" s="336">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c r="AA732" s="100" t="n"/>
      <c r="AB732" s="100" t="n"/>
      <c r="AC732" s="100" t="n"/>
      <c r="AD732" s="100" t="n"/>
      <c r="AE732" s="100" t="n"/>
      <c r="AF732" s="100" t="n"/>
      <c r="AG732" s="100" t="n"/>
      <c r="AH732" s="100" t="n"/>
    </row>
    <row r="733" ht="15.75" customHeight="1" s="336">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c r="AA733" s="100" t="n"/>
      <c r="AB733" s="100" t="n"/>
      <c r="AC733" s="100" t="n"/>
      <c r="AD733" s="100" t="n"/>
      <c r="AE733" s="100" t="n"/>
      <c r="AF733" s="100" t="n"/>
      <c r="AG733" s="100" t="n"/>
      <c r="AH733" s="100" t="n"/>
    </row>
    <row r="734" ht="15.75" customHeight="1" s="336">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c r="AA734" s="100" t="n"/>
      <c r="AB734" s="100" t="n"/>
      <c r="AC734" s="100" t="n"/>
      <c r="AD734" s="100" t="n"/>
      <c r="AE734" s="100" t="n"/>
      <c r="AF734" s="100" t="n"/>
      <c r="AG734" s="100" t="n"/>
      <c r="AH734" s="100" t="n"/>
    </row>
    <row r="735" ht="15.75" customHeight="1" s="336">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c r="AA735" s="100" t="n"/>
      <c r="AB735" s="100" t="n"/>
      <c r="AC735" s="100" t="n"/>
      <c r="AD735" s="100" t="n"/>
      <c r="AE735" s="100" t="n"/>
      <c r="AF735" s="100" t="n"/>
      <c r="AG735" s="100" t="n"/>
      <c r="AH735" s="100" t="n"/>
    </row>
    <row r="736" ht="15.75" customHeight="1" s="336">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c r="AA736" s="100" t="n"/>
      <c r="AB736" s="100" t="n"/>
      <c r="AC736" s="100" t="n"/>
      <c r="AD736" s="100" t="n"/>
      <c r="AE736" s="100" t="n"/>
      <c r="AF736" s="100" t="n"/>
      <c r="AG736" s="100" t="n"/>
      <c r="AH736" s="100" t="n"/>
    </row>
    <row r="737" ht="15.75" customHeight="1" s="336">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c r="AA737" s="100" t="n"/>
      <c r="AB737" s="100" t="n"/>
      <c r="AC737" s="100" t="n"/>
      <c r="AD737" s="100" t="n"/>
      <c r="AE737" s="100" t="n"/>
      <c r="AF737" s="100" t="n"/>
      <c r="AG737" s="100" t="n"/>
      <c r="AH737" s="100" t="n"/>
    </row>
    <row r="738" ht="15.75" customHeight="1" s="336">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c r="AA738" s="100" t="n"/>
      <c r="AB738" s="100" t="n"/>
      <c r="AC738" s="100" t="n"/>
      <c r="AD738" s="100" t="n"/>
      <c r="AE738" s="100" t="n"/>
      <c r="AF738" s="100" t="n"/>
      <c r="AG738" s="100" t="n"/>
      <c r="AH738" s="100" t="n"/>
    </row>
    <row r="739" ht="15.75" customHeight="1" s="336">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c r="AA739" s="100" t="n"/>
      <c r="AB739" s="100" t="n"/>
      <c r="AC739" s="100" t="n"/>
      <c r="AD739" s="100" t="n"/>
      <c r="AE739" s="100" t="n"/>
      <c r="AF739" s="100" t="n"/>
      <c r="AG739" s="100" t="n"/>
      <c r="AH739" s="100" t="n"/>
    </row>
    <row r="740" ht="15.75" customHeight="1" s="336">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c r="AA740" s="100" t="n"/>
      <c r="AB740" s="100" t="n"/>
      <c r="AC740" s="100" t="n"/>
      <c r="AD740" s="100" t="n"/>
      <c r="AE740" s="100" t="n"/>
      <c r="AF740" s="100" t="n"/>
      <c r="AG740" s="100" t="n"/>
      <c r="AH740" s="100" t="n"/>
    </row>
    <row r="741" ht="15.75" customHeight="1" s="336">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c r="AA741" s="100" t="n"/>
      <c r="AB741" s="100" t="n"/>
      <c r="AC741" s="100" t="n"/>
      <c r="AD741" s="100" t="n"/>
      <c r="AE741" s="100" t="n"/>
      <c r="AF741" s="100" t="n"/>
      <c r="AG741" s="100" t="n"/>
      <c r="AH741" s="100" t="n"/>
    </row>
    <row r="742" ht="15.75" customHeight="1" s="336">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c r="AA742" s="100" t="n"/>
      <c r="AB742" s="100" t="n"/>
      <c r="AC742" s="100" t="n"/>
      <c r="AD742" s="100" t="n"/>
      <c r="AE742" s="100" t="n"/>
      <c r="AF742" s="100" t="n"/>
      <c r="AG742" s="100" t="n"/>
      <c r="AH742" s="100" t="n"/>
    </row>
    <row r="743" ht="15.75" customHeight="1" s="336">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c r="AA743" s="100" t="n"/>
      <c r="AB743" s="100" t="n"/>
      <c r="AC743" s="100" t="n"/>
      <c r="AD743" s="100" t="n"/>
      <c r="AE743" s="100" t="n"/>
      <c r="AF743" s="100" t="n"/>
      <c r="AG743" s="100" t="n"/>
      <c r="AH743" s="100" t="n"/>
    </row>
    <row r="744" ht="15.75" customHeight="1" s="336">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c r="AA744" s="100" t="n"/>
      <c r="AB744" s="100" t="n"/>
      <c r="AC744" s="100" t="n"/>
      <c r="AD744" s="100" t="n"/>
      <c r="AE744" s="100" t="n"/>
      <c r="AF744" s="100" t="n"/>
      <c r="AG744" s="100" t="n"/>
      <c r="AH744" s="100" t="n"/>
    </row>
    <row r="745" ht="15.75" customHeight="1" s="336">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c r="AA745" s="100" t="n"/>
      <c r="AB745" s="100" t="n"/>
      <c r="AC745" s="100" t="n"/>
      <c r="AD745" s="100" t="n"/>
      <c r="AE745" s="100" t="n"/>
      <c r="AF745" s="100" t="n"/>
      <c r="AG745" s="100" t="n"/>
      <c r="AH745" s="100" t="n"/>
    </row>
    <row r="746" ht="15.75" customHeight="1" s="336">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c r="AA746" s="100" t="n"/>
      <c r="AB746" s="100" t="n"/>
      <c r="AC746" s="100" t="n"/>
      <c r="AD746" s="100" t="n"/>
      <c r="AE746" s="100" t="n"/>
      <c r="AF746" s="100" t="n"/>
      <c r="AG746" s="100" t="n"/>
      <c r="AH746" s="100" t="n"/>
    </row>
    <row r="747" ht="15.75" customHeight="1" s="336">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c r="AA747" s="100" t="n"/>
      <c r="AB747" s="100" t="n"/>
      <c r="AC747" s="100" t="n"/>
      <c r="AD747" s="100" t="n"/>
      <c r="AE747" s="100" t="n"/>
      <c r="AF747" s="100" t="n"/>
      <c r="AG747" s="100" t="n"/>
      <c r="AH747" s="100" t="n"/>
    </row>
    <row r="748" ht="15.75" customHeight="1" s="336">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c r="AA748" s="100" t="n"/>
      <c r="AB748" s="100" t="n"/>
      <c r="AC748" s="100" t="n"/>
      <c r="AD748" s="100" t="n"/>
      <c r="AE748" s="100" t="n"/>
      <c r="AF748" s="100" t="n"/>
      <c r="AG748" s="100" t="n"/>
      <c r="AH748" s="100" t="n"/>
    </row>
    <row r="749" ht="15.75" customHeight="1" s="336">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c r="AA749" s="100" t="n"/>
      <c r="AB749" s="100" t="n"/>
      <c r="AC749" s="100" t="n"/>
      <c r="AD749" s="100" t="n"/>
      <c r="AE749" s="100" t="n"/>
      <c r="AF749" s="100" t="n"/>
      <c r="AG749" s="100" t="n"/>
      <c r="AH749" s="100" t="n"/>
    </row>
    <row r="750" ht="15.75" customHeight="1" s="336">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c r="AA750" s="100" t="n"/>
      <c r="AB750" s="100" t="n"/>
      <c r="AC750" s="100" t="n"/>
      <c r="AD750" s="100" t="n"/>
      <c r="AE750" s="100" t="n"/>
      <c r="AF750" s="100" t="n"/>
      <c r="AG750" s="100" t="n"/>
      <c r="AH750" s="100" t="n"/>
    </row>
    <row r="751" ht="15.75" customHeight="1" s="336">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c r="AA751" s="100" t="n"/>
      <c r="AB751" s="100" t="n"/>
      <c r="AC751" s="100" t="n"/>
      <c r="AD751" s="100" t="n"/>
      <c r="AE751" s="100" t="n"/>
      <c r="AF751" s="100" t="n"/>
      <c r="AG751" s="100" t="n"/>
      <c r="AH751" s="100" t="n"/>
    </row>
    <row r="752" ht="15.75" customHeight="1" s="336">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c r="AA752" s="100" t="n"/>
      <c r="AB752" s="100" t="n"/>
      <c r="AC752" s="100" t="n"/>
      <c r="AD752" s="100" t="n"/>
      <c r="AE752" s="100" t="n"/>
      <c r="AF752" s="100" t="n"/>
      <c r="AG752" s="100" t="n"/>
      <c r="AH752" s="100" t="n"/>
    </row>
    <row r="753" ht="15.75" customHeight="1" s="336">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c r="AA753" s="100" t="n"/>
      <c r="AB753" s="100" t="n"/>
      <c r="AC753" s="100" t="n"/>
      <c r="AD753" s="100" t="n"/>
      <c r="AE753" s="100" t="n"/>
      <c r="AF753" s="100" t="n"/>
      <c r="AG753" s="100" t="n"/>
      <c r="AH753" s="100" t="n"/>
    </row>
    <row r="754" ht="15.75" customHeight="1" s="336">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c r="AA754" s="100" t="n"/>
      <c r="AB754" s="100" t="n"/>
      <c r="AC754" s="100" t="n"/>
      <c r="AD754" s="100" t="n"/>
      <c r="AE754" s="100" t="n"/>
      <c r="AF754" s="100" t="n"/>
      <c r="AG754" s="100" t="n"/>
      <c r="AH754" s="100" t="n"/>
    </row>
    <row r="755" ht="15.75" customHeight="1" s="336">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c r="AA755" s="100" t="n"/>
      <c r="AB755" s="100" t="n"/>
      <c r="AC755" s="100" t="n"/>
      <c r="AD755" s="100" t="n"/>
      <c r="AE755" s="100" t="n"/>
      <c r="AF755" s="100" t="n"/>
      <c r="AG755" s="100" t="n"/>
      <c r="AH755" s="100" t="n"/>
    </row>
    <row r="756" ht="15.75" customHeight="1" s="336">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c r="AA756" s="100" t="n"/>
      <c r="AB756" s="100" t="n"/>
      <c r="AC756" s="100" t="n"/>
      <c r="AD756" s="100" t="n"/>
      <c r="AE756" s="100" t="n"/>
      <c r="AF756" s="100" t="n"/>
      <c r="AG756" s="100" t="n"/>
      <c r="AH756" s="100" t="n"/>
    </row>
    <row r="757" ht="15.75" customHeight="1" s="336">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c r="AA757" s="100" t="n"/>
      <c r="AB757" s="100" t="n"/>
      <c r="AC757" s="100" t="n"/>
      <c r="AD757" s="100" t="n"/>
      <c r="AE757" s="100" t="n"/>
      <c r="AF757" s="100" t="n"/>
      <c r="AG757" s="100" t="n"/>
      <c r="AH757" s="100" t="n"/>
    </row>
    <row r="758" ht="15.75" customHeight="1" s="336">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c r="AA758" s="100" t="n"/>
      <c r="AB758" s="100" t="n"/>
      <c r="AC758" s="100" t="n"/>
      <c r="AD758" s="100" t="n"/>
      <c r="AE758" s="100" t="n"/>
      <c r="AF758" s="100" t="n"/>
      <c r="AG758" s="100" t="n"/>
      <c r="AH758" s="100" t="n"/>
    </row>
    <row r="759" ht="15.75" customHeight="1" s="336">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c r="AA759" s="100" t="n"/>
      <c r="AB759" s="100" t="n"/>
      <c r="AC759" s="100" t="n"/>
      <c r="AD759" s="100" t="n"/>
      <c r="AE759" s="100" t="n"/>
      <c r="AF759" s="100" t="n"/>
      <c r="AG759" s="100" t="n"/>
      <c r="AH759" s="100" t="n"/>
    </row>
    <row r="760" ht="15.75" customHeight="1" s="336">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c r="AA760" s="100" t="n"/>
      <c r="AB760" s="100" t="n"/>
      <c r="AC760" s="100" t="n"/>
      <c r="AD760" s="100" t="n"/>
      <c r="AE760" s="100" t="n"/>
      <c r="AF760" s="100" t="n"/>
      <c r="AG760" s="100" t="n"/>
      <c r="AH760" s="100" t="n"/>
    </row>
    <row r="761" ht="15.75" customHeight="1" s="336">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c r="AA761" s="100" t="n"/>
      <c r="AB761" s="100" t="n"/>
      <c r="AC761" s="100" t="n"/>
      <c r="AD761" s="100" t="n"/>
      <c r="AE761" s="100" t="n"/>
      <c r="AF761" s="100" t="n"/>
      <c r="AG761" s="100" t="n"/>
      <c r="AH761" s="100" t="n"/>
    </row>
    <row r="762" ht="15.75" customHeight="1" s="336">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c r="AA762" s="100" t="n"/>
      <c r="AB762" s="100" t="n"/>
      <c r="AC762" s="100" t="n"/>
      <c r="AD762" s="100" t="n"/>
      <c r="AE762" s="100" t="n"/>
      <c r="AF762" s="100" t="n"/>
      <c r="AG762" s="100" t="n"/>
      <c r="AH762" s="100" t="n"/>
    </row>
    <row r="763" ht="15.75" customHeight="1" s="336">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c r="AA763" s="100" t="n"/>
      <c r="AB763" s="100" t="n"/>
      <c r="AC763" s="100" t="n"/>
      <c r="AD763" s="100" t="n"/>
      <c r="AE763" s="100" t="n"/>
      <c r="AF763" s="100" t="n"/>
      <c r="AG763" s="100" t="n"/>
      <c r="AH763" s="100" t="n"/>
    </row>
    <row r="764" ht="15.75" customHeight="1" s="336">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c r="AA764" s="100" t="n"/>
      <c r="AB764" s="100" t="n"/>
      <c r="AC764" s="100" t="n"/>
      <c r="AD764" s="100" t="n"/>
      <c r="AE764" s="100" t="n"/>
      <c r="AF764" s="100" t="n"/>
      <c r="AG764" s="100" t="n"/>
      <c r="AH764" s="100" t="n"/>
    </row>
    <row r="765" ht="15.75" customHeight="1" s="336">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c r="AA765" s="100" t="n"/>
      <c r="AB765" s="100" t="n"/>
      <c r="AC765" s="100" t="n"/>
      <c r="AD765" s="100" t="n"/>
      <c r="AE765" s="100" t="n"/>
      <c r="AF765" s="100" t="n"/>
      <c r="AG765" s="100" t="n"/>
      <c r="AH765" s="100" t="n"/>
    </row>
    <row r="766" ht="15.75" customHeight="1" s="336">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c r="AA766" s="100" t="n"/>
      <c r="AB766" s="100" t="n"/>
      <c r="AC766" s="100" t="n"/>
      <c r="AD766" s="100" t="n"/>
      <c r="AE766" s="100" t="n"/>
      <c r="AF766" s="100" t="n"/>
      <c r="AG766" s="100" t="n"/>
      <c r="AH766" s="100" t="n"/>
    </row>
    <row r="767" ht="15.75" customHeight="1" s="336">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c r="AA767" s="100" t="n"/>
      <c r="AB767" s="100" t="n"/>
      <c r="AC767" s="100" t="n"/>
      <c r="AD767" s="100" t="n"/>
      <c r="AE767" s="100" t="n"/>
      <c r="AF767" s="100" t="n"/>
      <c r="AG767" s="100" t="n"/>
      <c r="AH767" s="100" t="n"/>
    </row>
    <row r="768" ht="15.75" customHeight="1" s="336">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c r="AA768" s="100" t="n"/>
      <c r="AB768" s="100" t="n"/>
      <c r="AC768" s="100" t="n"/>
      <c r="AD768" s="100" t="n"/>
      <c r="AE768" s="100" t="n"/>
      <c r="AF768" s="100" t="n"/>
      <c r="AG768" s="100" t="n"/>
      <c r="AH768" s="100" t="n"/>
    </row>
    <row r="769" ht="15.75" customHeight="1" s="336">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c r="AA769" s="100" t="n"/>
      <c r="AB769" s="100" t="n"/>
      <c r="AC769" s="100" t="n"/>
      <c r="AD769" s="100" t="n"/>
      <c r="AE769" s="100" t="n"/>
      <c r="AF769" s="100" t="n"/>
      <c r="AG769" s="100" t="n"/>
      <c r="AH769" s="100" t="n"/>
    </row>
    <row r="770" ht="15.75" customHeight="1" s="336">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c r="AA770" s="100" t="n"/>
      <c r="AB770" s="100" t="n"/>
      <c r="AC770" s="100" t="n"/>
      <c r="AD770" s="100" t="n"/>
      <c r="AE770" s="100" t="n"/>
      <c r="AF770" s="100" t="n"/>
      <c r="AG770" s="100" t="n"/>
      <c r="AH770" s="100" t="n"/>
    </row>
    <row r="771" ht="15.75" customHeight="1" s="336">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c r="AA771" s="100" t="n"/>
      <c r="AB771" s="100" t="n"/>
      <c r="AC771" s="100" t="n"/>
      <c r="AD771" s="100" t="n"/>
      <c r="AE771" s="100" t="n"/>
      <c r="AF771" s="100" t="n"/>
      <c r="AG771" s="100" t="n"/>
      <c r="AH771" s="100" t="n"/>
    </row>
    <row r="772" ht="15.75" customHeight="1" s="336">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c r="AA772" s="100" t="n"/>
      <c r="AB772" s="100" t="n"/>
      <c r="AC772" s="100" t="n"/>
      <c r="AD772" s="100" t="n"/>
      <c r="AE772" s="100" t="n"/>
      <c r="AF772" s="100" t="n"/>
      <c r="AG772" s="100" t="n"/>
      <c r="AH772" s="100" t="n"/>
    </row>
    <row r="773" ht="15.75" customHeight="1" s="336">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c r="AA773" s="100" t="n"/>
      <c r="AB773" s="100" t="n"/>
      <c r="AC773" s="100" t="n"/>
      <c r="AD773" s="100" t="n"/>
      <c r="AE773" s="100" t="n"/>
      <c r="AF773" s="100" t="n"/>
      <c r="AG773" s="100" t="n"/>
      <c r="AH773" s="100" t="n"/>
    </row>
    <row r="774" ht="15.75" customHeight="1" s="336">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c r="AA774" s="100" t="n"/>
      <c r="AB774" s="100" t="n"/>
      <c r="AC774" s="100" t="n"/>
      <c r="AD774" s="100" t="n"/>
      <c r="AE774" s="100" t="n"/>
      <c r="AF774" s="100" t="n"/>
      <c r="AG774" s="100" t="n"/>
      <c r="AH774" s="100" t="n"/>
    </row>
    <row r="775" ht="15.75" customHeight="1" s="336">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c r="AA775" s="100" t="n"/>
      <c r="AB775" s="100" t="n"/>
      <c r="AC775" s="100" t="n"/>
      <c r="AD775" s="100" t="n"/>
      <c r="AE775" s="100" t="n"/>
      <c r="AF775" s="100" t="n"/>
      <c r="AG775" s="100" t="n"/>
      <c r="AH775" s="100" t="n"/>
    </row>
    <row r="776" ht="15.75" customHeight="1" s="336">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c r="AA776" s="100" t="n"/>
      <c r="AB776" s="100" t="n"/>
      <c r="AC776" s="100" t="n"/>
      <c r="AD776" s="100" t="n"/>
      <c r="AE776" s="100" t="n"/>
      <c r="AF776" s="100" t="n"/>
      <c r="AG776" s="100" t="n"/>
      <c r="AH776" s="100" t="n"/>
    </row>
    <row r="777" ht="15.75" customHeight="1" s="336">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c r="AA777" s="100" t="n"/>
      <c r="AB777" s="100" t="n"/>
      <c r="AC777" s="100" t="n"/>
      <c r="AD777" s="100" t="n"/>
      <c r="AE777" s="100" t="n"/>
      <c r="AF777" s="100" t="n"/>
      <c r="AG777" s="100" t="n"/>
      <c r="AH777" s="100" t="n"/>
    </row>
    <row r="778" ht="15.75" customHeight="1" s="336">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c r="AA778" s="100" t="n"/>
      <c r="AB778" s="100" t="n"/>
      <c r="AC778" s="100" t="n"/>
      <c r="AD778" s="100" t="n"/>
      <c r="AE778" s="100" t="n"/>
      <c r="AF778" s="100" t="n"/>
      <c r="AG778" s="100" t="n"/>
      <c r="AH778" s="100" t="n"/>
    </row>
    <row r="779" ht="15.75" customHeight="1" s="336">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c r="AA779" s="100" t="n"/>
      <c r="AB779" s="100" t="n"/>
      <c r="AC779" s="100" t="n"/>
      <c r="AD779" s="100" t="n"/>
      <c r="AE779" s="100" t="n"/>
      <c r="AF779" s="100" t="n"/>
      <c r="AG779" s="100" t="n"/>
      <c r="AH779" s="100" t="n"/>
    </row>
    <row r="780" ht="15.75" customHeight="1" s="336">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c r="AA780" s="100" t="n"/>
      <c r="AB780" s="100" t="n"/>
      <c r="AC780" s="100" t="n"/>
      <c r="AD780" s="100" t="n"/>
      <c r="AE780" s="100" t="n"/>
      <c r="AF780" s="100" t="n"/>
      <c r="AG780" s="100" t="n"/>
      <c r="AH780" s="100" t="n"/>
    </row>
    <row r="781" ht="15.75" customHeight="1" s="336">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c r="AA781" s="100" t="n"/>
      <c r="AB781" s="100" t="n"/>
      <c r="AC781" s="100" t="n"/>
      <c r="AD781" s="100" t="n"/>
      <c r="AE781" s="100" t="n"/>
      <c r="AF781" s="100" t="n"/>
      <c r="AG781" s="100" t="n"/>
      <c r="AH781" s="100" t="n"/>
    </row>
    <row r="782" ht="15.75" customHeight="1" s="336">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c r="AA782" s="100" t="n"/>
      <c r="AB782" s="100" t="n"/>
      <c r="AC782" s="100" t="n"/>
      <c r="AD782" s="100" t="n"/>
      <c r="AE782" s="100" t="n"/>
      <c r="AF782" s="100" t="n"/>
      <c r="AG782" s="100" t="n"/>
      <c r="AH782" s="100" t="n"/>
    </row>
    <row r="783" ht="15.75" customHeight="1" s="336">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c r="AA783" s="100" t="n"/>
      <c r="AB783" s="100" t="n"/>
      <c r="AC783" s="100" t="n"/>
      <c r="AD783" s="100" t="n"/>
      <c r="AE783" s="100" t="n"/>
      <c r="AF783" s="100" t="n"/>
      <c r="AG783" s="100" t="n"/>
      <c r="AH783" s="100" t="n"/>
    </row>
    <row r="784" ht="15.75" customHeight="1" s="336">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c r="AA784" s="100" t="n"/>
      <c r="AB784" s="100" t="n"/>
      <c r="AC784" s="100" t="n"/>
      <c r="AD784" s="100" t="n"/>
      <c r="AE784" s="100" t="n"/>
      <c r="AF784" s="100" t="n"/>
      <c r="AG784" s="100" t="n"/>
      <c r="AH784" s="100" t="n"/>
    </row>
    <row r="785" ht="15.75" customHeight="1" s="336">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c r="AA785" s="100" t="n"/>
      <c r="AB785" s="100" t="n"/>
      <c r="AC785" s="100" t="n"/>
      <c r="AD785" s="100" t="n"/>
      <c r="AE785" s="100" t="n"/>
      <c r="AF785" s="100" t="n"/>
      <c r="AG785" s="100" t="n"/>
      <c r="AH785" s="100" t="n"/>
    </row>
    <row r="786" ht="15.75" customHeight="1" s="336">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c r="AA786" s="100" t="n"/>
      <c r="AB786" s="100" t="n"/>
      <c r="AC786" s="100" t="n"/>
      <c r="AD786" s="100" t="n"/>
      <c r="AE786" s="100" t="n"/>
      <c r="AF786" s="100" t="n"/>
      <c r="AG786" s="100" t="n"/>
      <c r="AH786" s="100" t="n"/>
    </row>
    <row r="787" ht="15.75" customHeight="1" s="336">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c r="AA787" s="100" t="n"/>
      <c r="AB787" s="100" t="n"/>
      <c r="AC787" s="100" t="n"/>
      <c r="AD787" s="100" t="n"/>
      <c r="AE787" s="100" t="n"/>
      <c r="AF787" s="100" t="n"/>
      <c r="AG787" s="100" t="n"/>
      <c r="AH787" s="100" t="n"/>
    </row>
    <row r="788" ht="15.75" customHeight="1" s="336">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c r="AA788" s="100" t="n"/>
      <c r="AB788" s="100" t="n"/>
      <c r="AC788" s="100" t="n"/>
      <c r="AD788" s="100" t="n"/>
      <c r="AE788" s="100" t="n"/>
      <c r="AF788" s="100" t="n"/>
      <c r="AG788" s="100" t="n"/>
      <c r="AH788" s="100" t="n"/>
    </row>
    <row r="789" ht="15.75" customHeight="1" s="336">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c r="AA789" s="100" t="n"/>
      <c r="AB789" s="100" t="n"/>
      <c r="AC789" s="100" t="n"/>
      <c r="AD789" s="100" t="n"/>
      <c r="AE789" s="100" t="n"/>
      <c r="AF789" s="100" t="n"/>
      <c r="AG789" s="100" t="n"/>
      <c r="AH789" s="100" t="n"/>
    </row>
    <row r="790" ht="15.75" customHeight="1" s="336">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c r="AA790" s="100" t="n"/>
      <c r="AB790" s="100" t="n"/>
      <c r="AC790" s="100" t="n"/>
      <c r="AD790" s="100" t="n"/>
      <c r="AE790" s="100" t="n"/>
      <c r="AF790" s="100" t="n"/>
      <c r="AG790" s="100" t="n"/>
      <c r="AH790" s="100" t="n"/>
    </row>
    <row r="791" ht="15.75" customHeight="1" s="336">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c r="AA791" s="100" t="n"/>
      <c r="AB791" s="100" t="n"/>
      <c r="AC791" s="100" t="n"/>
      <c r="AD791" s="100" t="n"/>
      <c r="AE791" s="100" t="n"/>
      <c r="AF791" s="100" t="n"/>
      <c r="AG791" s="100" t="n"/>
      <c r="AH791" s="100" t="n"/>
    </row>
    <row r="792" ht="15.75" customHeight="1" s="336">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c r="AA792" s="100" t="n"/>
      <c r="AB792" s="100" t="n"/>
      <c r="AC792" s="100" t="n"/>
      <c r="AD792" s="100" t="n"/>
      <c r="AE792" s="100" t="n"/>
      <c r="AF792" s="100" t="n"/>
      <c r="AG792" s="100" t="n"/>
      <c r="AH792" s="100" t="n"/>
    </row>
    <row r="793" ht="15.75" customHeight="1" s="336">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c r="AA793" s="100" t="n"/>
      <c r="AB793" s="100" t="n"/>
      <c r="AC793" s="100" t="n"/>
      <c r="AD793" s="100" t="n"/>
      <c r="AE793" s="100" t="n"/>
      <c r="AF793" s="100" t="n"/>
      <c r="AG793" s="100" t="n"/>
      <c r="AH793" s="100" t="n"/>
    </row>
    <row r="794" ht="15.75" customHeight="1" s="336">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c r="AA794" s="100" t="n"/>
      <c r="AB794" s="100" t="n"/>
      <c r="AC794" s="100" t="n"/>
      <c r="AD794" s="100" t="n"/>
      <c r="AE794" s="100" t="n"/>
      <c r="AF794" s="100" t="n"/>
      <c r="AG794" s="100" t="n"/>
      <c r="AH794" s="100" t="n"/>
    </row>
    <row r="795" ht="15.75" customHeight="1" s="336">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c r="AA795" s="100" t="n"/>
      <c r="AB795" s="100" t="n"/>
      <c r="AC795" s="100" t="n"/>
      <c r="AD795" s="100" t="n"/>
      <c r="AE795" s="100" t="n"/>
      <c r="AF795" s="100" t="n"/>
      <c r="AG795" s="100" t="n"/>
      <c r="AH795" s="100" t="n"/>
    </row>
    <row r="796" ht="15.75" customHeight="1" s="336">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c r="AA796" s="100" t="n"/>
      <c r="AB796" s="100" t="n"/>
      <c r="AC796" s="100" t="n"/>
      <c r="AD796" s="100" t="n"/>
      <c r="AE796" s="100" t="n"/>
      <c r="AF796" s="100" t="n"/>
      <c r="AG796" s="100" t="n"/>
      <c r="AH796" s="100" t="n"/>
    </row>
    <row r="797" ht="15.75" customHeight="1" s="336">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c r="AA797" s="100" t="n"/>
      <c r="AB797" s="100" t="n"/>
      <c r="AC797" s="100" t="n"/>
      <c r="AD797" s="100" t="n"/>
      <c r="AE797" s="100" t="n"/>
      <c r="AF797" s="100" t="n"/>
      <c r="AG797" s="100" t="n"/>
      <c r="AH797" s="100" t="n"/>
    </row>
    <row r="798" ht="15.75" customHeight="1" s="336">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c r="AA798" s="100" t="n"/>
      <c r="AB798" s="100" t="n"/>
      <c r="AC798" s="100" t="n"/>
      <c r="AD798" s="100" t="n"/>
      <c r="AE798" s="100" t="n"/>
      <c r="AF798" s="100" t="n"/>
      <c r="AG798" s="100" t="n"/>
      <c r="AH798" s="100" t="n"/>
    </row>
    <row r="799" ht="15.75" customHeight="1" s="336">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c r="AA799" s="100" t="n"/>
      <c r="AB799" s="100" t="n"/>
      <c r="AC799" s="100" t="n"/>
      <c r="AD799" s="100" t="n"/>
      <c r="AE799" s="100" t="n"/>
      <c r="AF799" s="100" t="n"/>
      <c r="AG799" s="100" t="n"/>
      <c r="AH799" s="100" t="n"/>
    </row>
    <row r="800" ht="15.75" customHeight="1" s="336">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c r="AA800" s="100" t="n"/>
      <c r="AB800" s="100" t="n"/>
      <c r="AC800" s="100" t="n"/>
      <c r="AD800" s="100" t="n"/>
      <c r="AE800" s="100" t="n"/>
      <c r="AF800" s="100" t="n"/>
      <c r="AG800" s="100" t="n"/>
      <c r="AH800" s="100" t="n"/>
    </row>
    <row r="801" ht="15.75" customHeight="1" s="336">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c r="AA801" s="100" t="n"/>
      <c r="AB801" s="100" t="n"/>
      <c r="AC801" s="100" t="n"/>
      <c r="AD801" s="100" t="n"/>
      <c r="AE801" s="100" t="n"/>
      <c r="AF801" s="100" t="n"/>
      <c r="AG801" s="100" t="n"/>
      <c r="AH801" s="100" t="n"/>
    </row>
    <row r="802" ht="15.75" customHeight="1" s="336">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c r="AA802" s="100" t="n"/>
      <c r="AB802" s="100" t="n"/>
      <c r="AC802" s="100" t="n"/>
      <c r="AD802" s="100" t="n"/>
      <c r="AE802" s="100" t="n"/>
      <c r="AF802" s="100" t="n"/>
      <c r="AG802" s="100" t="n"/>
      <c r="AH802" s="100" t="n"/>
    </row>
    <row r="803" ht="15.75" customHeight="1" s="336">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c r="AA803" s="100" t="n"/>
      <c r="AB803" s="100" t="n"/>
      <c r="AC803" s="100" t="n"/>
      <c r="AD803" s="100" t="n"/>
      <c r="AE803" s="100" t="n"/>
      <c r="AF803" s="100" t="n"/>
      <c r="AG803" s="100" t="n"/>
      <c r="AH803" s="100" t="n"/>
    </row>
    <row r="804" ht="15.75" customHeight="1" s="336">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c r="AA804" s="100" t="n"/>
      <c r="AB804" s="100" t="n"/>
      <c r="AC804" s="100" t="n"/>
      <c r="AD804" s="100" t="n"/>
      <c r="AE804" s="100" t="n"/>
      <c r="AF804" s="100" t="n"/>
      <c r="AG804" s="100" t="n"/>
      <c r="AH804" s="100" t="n"/>
    </row>
    <row r="805" ht="15.75" customHeight="1" s="336">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c r="AA805" s="100" t="n"/>
      <c r="AB805" s="100" t="n"/>
      <c r="AC805" s="100" t="n"/>
      <c r="AD805" s="100" t="n"/>
      <c r="AE805" s="100" t="n"/>
      <c r="AF805" s="100" t="n"/>
      <c r="AG805" s="100" t="n"/>
      <c r="AH805" s="100" t="n"/>
    </row>
    <row r="806" ht="15.75" customHeight="1" s="336">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c r="AA806" s="100" t="n"/>
      <c r="AB806" s="100" t="n"/>
      <c r="AC806" s="100" t="n"/>
      <c r="AD806" s="100" t="n"/>
      <c r="AE806" s="100" t="n"/>
      <c r="AF806" s="100" t="n"/>
      <c r="AG806" s="100" t="n"/>
      <c r="AH806" s="100" t="n"/>
    </row>
    <row r="807" ht="15.75" customHeight="1" s="336">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c r="AA807" s="100" t="n"/>
      <c r="AB807" s="100" t="n"/>
      <c r="AC807" s="100" t="n"/>
      <c r="AD807" s="100" t="n"/>
      <c r="AE807" s="100" t="n"/>
      <c r="AF807" s="100" t="n"/>
      <c r="AG807" s="100" t="n"/>
      <c r="AH807" s="100" t="n"/>
    </row>
    <row r="808" ht="15.75" customHeight="1" s="336">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c r="AA808" s="100" t="n"/>
      <c r="AB808" s="100" t="n"/>
      <c r="AC808" s="100" t="n"/>
      <c r="AD808" s="100" t="n"/>
      <c r="AE808" s="100" t="n"/>
      <c r="AF808" s="100" t="n"/>
      <c r="AG808" s="100" t="n"/>
      <c r="AH808" s="100" t="n"/>
    </row>
    <row r="809" ht="15.75" customHeight="1" s="336">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c r="AA809" s="100" t="n"/>
      <c r="AB809" s="100" t="n"/>
      <c r="AC809" s="100" t="n"/>
      <c r="AD809" s="100" t="n"/>
      <c r="AE809" s="100" t="n"/>
      <c r="AF809" s="100" t="n"/>
      <c r="AG809" s="100" t="n"/>
      <c r="AH809" s="100" t="n"/>
    </row>
    <row r="810" ht="15.75" customHeight="1" s="336">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c r="AA810" s="100" t="n"/>
      <c r="AB810" s="100" t="n"/>
      <c r="AC810" s="100" t="n"/>
      <c r="AD810" s="100" t="n"/>
      <c r="AE810" s="100" t="n"/>
      <c r="AF810" s="100" t="n"/>
      <c r="AG810" s="100" t="n"/>
      <c r="AH810" s="100" t="n"/>
    </row>
    <row r="811" ht="15.75" customHeight="1" s="336">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c r="AA811" s="100" t="n"/>
      <c r="AB811" s="100" t="n"/>
      <c r="AC811" s="100" t="n"/>
      <c r="AD811" s="100" t="n"/>
      <c r="AE811" s="100" t="n"/>
      <c r="AF811" s="100" t="n"/>
      <c r="AG811" s="100" t="n"/>
      <c r="AH811" s="100" t="n"/>
    </row>
    <row r="812" ht="15.75" customHeight="1" s="336">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c r="AA812" s="100" t="n"/>
      <c r="AB812" s="100" t="n"/>
      <c r="AC812" s="100" t="n"/>
      <c r="AD812" s="100" t="n"/>
      <c r="AE812" s="100" t="n"/>
      <c r="AF812" s="100" t="n"/>
      <c r="AG812" s="100" t="n"/>
      <c r="AH812" s="100" t="n"/>
    </row>
    <row r="813" ht="15.75" customHeight="1" s="336">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c r="AA813" s="100" t="n"/>
      <c r="AB813" s="100" t="n"/>
      <c r="AC813" s="100" t="n"/>
      <c r="AD813" s="100" t="n"/>
      <c r="AE813" s="100" t="n"/>
      <c r="AF813" s="100" t="n"/>
      <c r="AG813" s="100" t="n"/>
      <c r="AH813" s="100" t="n"/>
    </row>
    <row r="814" ht="15.75" customHeight="1" s="336">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c r="AA814" s="100" t="n"/>
      <c r="AB814" s="100" t="n"/>
      <c r="AC814" s="100" t="n"/>
      <c r="AD814" s="100" t="n"/>
      <c r="AE814" s="100" t="n"/>
      <c r="AF814" s="100" t="n"/>
      <c r="AG814" s="100" t="n"/>
      <c r="AH814" s="100" t="n"/>
    </row>
    <row r="815" ht="15.75" customHeight="1" s="336">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c r="AA815" s="100" t="n"/>
      <c r="AB815" s="100" t="n"/>
      <c r="AC815" s="100" t="n"/>
      <c r="AD815" s="100" t="n"/>
      <c r="AE815" s="100" t="n"/>
      <c r="AF815" s="100" t="n"/>
      <c r="AG815" s="100" t="n"/>
      <c r="AH815" s="100" t="n"/>
    </row>
    <row r="816" ht="15.75" customHeight="1" s="336">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c r="AA816" s="100" t="n"/>
      <c r="AB816" s="100" t="n"/>
      <c r="AC816" s="100" t="n"/>
      <c r="AD816" s="100" t="n"/>
      <c r="AE816" s="100" t="n"/>
      <c r="AF816" s="100" t="n"/>
      <c r="AG816" s="100" t="n"/>
      <c r="AH816" s="100" t="n"/>
    </row>
    <row r="817" ht="15.75" customHeight="1" s="336">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c r="AA817" s="100" t="n"/>
      <c r="AB817" s="100" t="n"/>
      <c r="AC817" s="100" t="n"/>
      <c r="AD817" s="100" t="n"/>
      <c r="AE817" s="100" t="n"/>
      <c r="AF817" s="100" t="n"/>
      <c r="AG817" s="100" t="n"/>
      <c r="AH817" s="100" t="n"/>
    </row>
    <row r="818" ht="15.75" customHeight="1" s="336">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c r="AA818" s="100" t="n"/>
      <c r="AB818" s="100" t="n"/>
      <c r="AC818" s="100" t="n"/>
      <c r="AD818" s="100" t="n"/>
      <c r="AE818" s="100" t="n"/>
      <c r="AF818" s="100" t="n"/>
      <c r="AG818" s="100" t="n"/>
      <c r="AH818" s="100" t="n"/>
    </row>
    <row r="819" ht="15.75" customHeight="1" s="336">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c r="AA819" s="100" t="n"/>
      <c r="AB819" s="100" t="n"/>
      <c r="AC819" s="100" t="n"/>
      <c r="AD819" s="100" t="n"/>
      <c r="AE819" s="100" t="n"/>
      <c r="AF819" s="100" t="n"/>
      <c r="AG819" s="100" t="n"/>
      <c r="AH819" s="100" t="n"/>
    </row>
    <row r="820" ht="15.75" customHeight="1" s="336">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c r="AA820" s="100" t="n"/>
      <c r="AB820" s="100" t="n"/>
      <c r="AC820" s="100" t="n"/>
      <c r="AD820" s="100" t="n"/>
      <c r="AE820" s="100" t="n"/>
      <c r="AF820" s="100" t="n"/>
      <c r="AG820" s="100" t="n"/>
      <c r="AH820" s="100" t="n"/>
    </row>
    <row r="821" ht="15.75" customHeight="1" s="336">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c r="AA821" s="100" t="n"/>
      <c r="AB821" s="100" t="n"/>
      <c r="AC821" s="100" t="n"/>
      <c r="AD821" s="100" t="n"/>
      <c r="AE821" s="100" t="n"/>
      <c r="AF821" s="100" t="n"/>
      <c r="AG821" s="100" t="n"/>
      <c r="AH821" s="100" t="n"/>
    </row>
    <row r="822" ht="15.75" customHeight="1" s="336">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c r="AA822" s="100" t="n"/>
      <c r="AB822" s="100" t="n"/>
      <c r="AC822" s="100" t="n"/>
      <c r="AD822" s="100" t="n"/>
      <c r="AE822" s="100" t="n"/>
      <c r="AF822" s="100" t="n"/>
      <c r="AG822" s="100" t="n"/>
      <c r="AH822" s="100" t="n"/>
    </row>
    <row r="823" ht="15.75" customHeight="1" s="336">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c r="AA823" s="100" t="n"/>
      <c r="AB823" s="100" t="n"/>
      <c r="AC823" s="100" t="n"/>
      <c r="AD823" s="100" t="n"/>
      <c r="AE823" s="100" t="n"/>
      <c r="AF823" s="100" t="n"/>
      <c r="AG823" s="100" t="n"/>
      <c r="AH823" s="100" t="n"/>
    </row>
    <row r="824" ht="15.75" customHeight="1" s="336">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c r="AA824" s="100" t="n"/>
      <c r="AB824" s="100" t="n"/>
      <c r="AC824" s="100" t="n"/>
      <c r="AD824" s="100" t="n"/>
      <c r="AE824" s="100" t="n"/>
      <c r="AF824" s="100" t="n"/>
      <c r="AG824" s="100" t="n"/>
      <c r="AH824" s="100" t="n"/>
    </row>
    <row r="825" ht="15.75" customHeight="1" s="336">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c r="AA825" s="100" t="n"/>
      <c r="AB825" s="100" t="n"/>
      <c r="AC825" s="100" t="n"/>
      <c r="AD825" s="100" t="n"/>
      <c r="AE825" s="100" t="n"/>
      <c r="AF825" s="100" t="n"/>
      <c r="AG825" s="100" t="n"/>
      <c r="AH825" s="100" t="n"/>
    </row>
    <row r="826" ht="15.75" customHeight="1" s="336">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c r="AA826" s="100" t="n"/>
      <c r="AB826" s="100" t="n"/>
      <c r="AC826" s="100" t="n"/>
      <c r="AD826" s="100" t="n"/>
      <c r="AE826" s="100" t="n"/>
      <c r="AF826" s="100" t="n"/>
      <c r="AG826" s="100" t="n"/>
      <c r="AH826" s="100" t="n"/>
    </row>
    <row r="827" ht="15.75" customHeight="1" s="336">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c r="AA827" s="100" t="n"/>
      <c r="AB827" s="100" t="n"/>
      <c r="AC827" s="100" t="n"/>
      <c r="AD827" s="100" t="n"/>
      <c r="AE827" s="100" t="n"/>
      <c r="AF827" s="100" t="n"/>
      <c r="AG827" s="100" t="n"/>
      <c r="AH827" s="100" t="n"/>
    </row>
    <row r="828" ht="15.75" customHeight="1" s="336">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c r="AA828" s="100" t="n"/>
      <c r="AB828" s="100" t="n"/>
      <c r="AC828" s="100" t="n"/>
      <c r="AD828" s="100" t="n"/>
      <c r="AE828" s="100" t="n"/>
      <c r="AF828" s="100" t="n"/>
      <c r="AG828" s="100" t="n"/>
      <c r="AH828" s="100" t="n"/>
    </row>
    <row r="829" ht="15.75" customHeight="1" s="336">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c r="AA829" s="100" t="n"/>
      <c r="AB829" s="100" t="n"/>
      <c r="AC829" s="100" t="n"/>
      <c r="AD829" s="100" t="n"/>
      <c r="AE829" s="100" t="n"/>
      <c r="AF829" s="100" t="n"/>
      <c r="AG829" s="100" t="n"/>
      <c r="AH829" s="100" t="n"/>
    </row>
    <row r="830" ht="15.75" customHeight="1" s="336">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c r="AA830" s="100" t="n"/>
      <c r="AB830" s="100" t="n"/>
      <c r="AC830" s="100" t="n"/>
      <c r="AD830" s="100" t="n"/>
      <c r="AE830" s="100" t="n"/>
      <c r="AF830" s="100" t="n"/>
      <c r="AG830" s="100" t="n"/>
      <c r="AH830" s="100" t="n"/>
    </row>
    <row r="831" ht="15.75" customHeight="1" s="336">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c r="AA831" s="100" t="n"/>
      <c r="AB831" s="100" t="n"/>
      <c r="AC831" s="100" t="n"/>
      <c r="AD831" s="100" t="n"/>
      <c r="AE831" s="100" t="n"/>
      <c r="AF831" s="100" t="n"/>
      <c r="AG831" s="100" t="n"/>
      <c r="AH831" s="100" t="n"/>
    </row>
    <row r="832" ht="15.75" customHeight="1" s="336">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100" t="n"/>
      <c r="AG832" s="100" t="n"/>
      <c r="AH832" s="100" t="n"/>
    </row>
    <row r="833" ht="15.75" customHeight="1" s="336">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c r="AA833" s="100" t="n"/>
      <c r="AB833" s="100" t="n"/>
      <c r="AC833" s="100" t="n"/>
      <c r="AD833" s="100" t="n"/>
      <c r="AE833" s="100" t="n"/>
      <c r="AF833" s="100" t="n"/>
      <c r="AG833" s="100" t="n"/>
      <c r="AH833" s="100" t="n"/>
    </row>
    <row r="834" ht="15.75" customHeight="1" s="336">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c r="AA834" s="100" t="n"/>
      <c r="AB834" s="100" t="n"/>
      <c r="AC834" s="100" t="n"/>
      <c r="AD834" s="100" t="n"/>
      <c r="AE834" s="100" t="n"/>
      <c r="AF834" s="100" t="n"/>
      <c r="AG834" s="100" t="n"/>
      <c r="AH834" s="100" t="n"/>
    </row>
    <row r="835" ht="15.75" customHeight="1" s="336">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c r="AA835" s="100" t="n"/>
      <c r="AB835" s="100" t="n"/>
      <c r="AC835" s="100" t="n"/>
      <c r="AD835" s="100" t="n"/>
      <c r="AE835" s="100" t="n"/>
      <c r="AF835" s="100" t="n"/>
      <c r="AG835" s="100" t="n"/>
      <c r="AH835" s="100" t="n"/>
    </row>
    <row r="836" ht="15.75" customHeight="1" s="336">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c r="AA836" s="100" t="n"/>
      <c r="AB836" s="100" t="n"/>
      <c r="AC836" s="100" t="n"/>
      <c r="AD836" s="100" t="n"/>
      <c r="AE836" s="100" t="n"/>
      <c r="AF836" s="100" t="n"/>
      <c r="AG836" s="100" t="n"/>
      <c r="AH836" s="100" t="n"/>
    </row>
    <row r="837" ht="15.75" customHeight="1" s="336">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c r="AA837" s="100" t="n"/>
      <c r="AB837" s="100" t="n"/>
      <c r="AC837" s="100" t="n"/>
      <c r="AD837" s="100" t="n"/>
      <c r="AE837" s="100" t="n"/>
      <c r="AF837" s="100" t="n"/>
      <c r="AG837" s="100" t="n"/>
      <c r="AH837" s="100" t="n"/>
    </row>
    <row r="838" ht="15.75" customHeight="1" s="336">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c r="AA838" s="100" t="n"/>
      <c r="AB838" s="100" t="n"/>
      <c r="AC838" s="100" t="n"/>
      <c r="AD838" s="100" t="n"/>
      <c r="AE838" s="100" t="n"/>
      <c r="AF838" s="100" t="n"/>
      <c r="AG838" s="100" t="n"/>
      <c r="AH838" s="100" t="n"/>
    </row>
    <row r="839" ht="15.75" customHeight="1" s="336">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c r="AA839" s="100" t="n"/>
      <c r="AB839" s="100" t="n"/>
      <c r="AC839" s="100" t="n"/>
      <c r="AD839" s="100" t="n"/>
      <c r="AE839" s="100" t="n"/>
      <c r="AF839" s="100" t="n"/>
      <c r="AG839" s="100" t="n"/>
      <c r="AH839" s="100" t="n"/>
    </row>
    <row r="840" ht="15.75" customHeight="1" s="336">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c r="AA840" s="100" t="n"/>
      <c r="AB840" s="100" t="n"/>
      <c r="AC840" s="100" t="n"/>
      <c r="AD840" s="100" t="n"/>
      <c r="AE840" s="100" t="n"/>
      <c r="AF840" s="100" t="n"/>
      <c r="AG840" s="100" t="n"/>
      <c r="AH840" s="100" t="n"/>
    </row>
    <row r="841" ht="15.75" customHeight="1" s="336">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c r="AA841" s="100" t="n"/>
      <c r="AB841" s="100" t="n"/>
      <c r="AC841" s="100" t="n"/>
      <c r="AD841" s="100" t="n"/>
      <c r="AE841" s="100" t="n"/>
      <c r="AF841" s="100" t="n"/>
      <c r="AG841" s="100" t="n"/>
      <c r="AH841" s="100" t="n"/>
    </row>
    <row r="842" ht="15.75" customHeight="1" s="336">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c r="AA842" s="100" t="n"/>
      <c r="AB842" s="100" t="n"/>
      <c r="AC842" s="100" t="n"/>
      <c r="AD842" s="100" t="n"/>
      <c r="AE842" s="100" t="n"/>
      <c r="AF842" s="100" t="n"/>
      <c r="AG842" s="100" t="n"/>
      <c r="AH842" s="100" t="n"/>
    </row>
    <row r="843" ht="15.75" customHeight="1" s="336">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c r="AA843" s="100" t="n"/>
      <c r="AB843" s="100" t="n"/>
      <c r="AC843" s="100" t="n"/>
      <c r="AD843" s="100" t="n"/>
      <c r="AE843" s="100" t="n"/>
      <c r="AF843" s="100" t="n"/>
      <c r="AG843" s="100" t="n"/>
      <c r="AH843" s="100" t="n"/>
    </row>
    <row r="844" ht="15.75" customHeight="1" s="336">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c r="AA844" s="100" t="n"/>
      <c r="AB844" s="100" t="n"/>
      <c r="AC844" s="100" t="n"/>
      <c r="AD844" s="100" t="n"/>
      <c r="AE844" s="100" t="n"/>
      <c r="AF844" s="100" t="n"/>
      <c r="AG844" s="100" t="n"/>
      <c r="AH844" s="100" t="n"/>
    </row>
    <row r="845" ht="15.75" customHeight="1" s="336">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c r="AA845" s="100" t="n"/>
      <c r="AB845" s="100" t="n"/>
      <c r="AC845" s="100" t="n"/>
      <c r="AD845" s="100" t="n"/>
      <c r="AE845" s="100" t="n"/>
      <c r="AF845" s="100" t="n"/>
      <c r="AG845" s="100" t="n"/>
      <c r="AH845" s="100" t="n"/>
    </row>
    <row r="846" ht="15.75" customHeight="1" s="336">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c r="AA846" s="100" t="n"/>
      <c r="AB846" s="100" t="n"/>
      <c r="AC846" s="100" t="n"/>
      <c r="AD846" s="100" t="n"/>
      <c r="AE846" s="100" t="n"/>
      <c r="AF846" s="100" t="n"/>
      <c r="AG846" s="100" t="n"/>
      <c r="AH846" s="100" t="n"/>
    </row>
    <row r="847" ht="15.75" customHeight="1" s="336">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c r="AA847" s="100" t="n"/>
      <c r="AB847" s="100" t="n"/>
      <c r="AC847" s="100" t="n"/>
      <c r="AD847" s="100" t="n"/>
      <c r="AE847" s="100" t="n"/>
      <c r="AF847" s="100" t="n"/>
      <c r="AG847" s="100" t="n"/>
      <c r="AH847" s="100" t="n"/>
    </row>
    <row r="848" ht="15.75" customHeight="1" s="336">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c r="AA848" s="100" t="n"/>
      <c r="AB848" s="100" t="n"/>
      <c r="AC848" s="100" t="n"/>
      <c r="AD848" s="100" t="n"/>
      <c r="AE848" s="100" t="n"/>
      <c r="AF848" s="100" t="n"/>
      <c r="AG848" s="100" t="n"/>
      <c r="AH848" s="100" t="n"/>
    </row>
    <row r="849" ht="15.75" customHeight="1" s="336">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c r="AA849" s="100" t="n"/>
      <c r="AB849" s="100" t="n"/>
      <c r="AC849" s="100" t="n"/>
      <c r="AD849" s="100" t="n"/>
      <c r="AE849" s="100" t="n"/>
      <c r="AF849" s="100" t="n"/>
      <c r="AG849" s="100" t="n"/>
      <c r="AH849" s="100" t="n"/>
    </row>
    <row r="850" ht="15.75" customHeight="1" s="336">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c r="AA850" s="100" t="n"/>
      <c r="AB850" s="100" t="n"/>
      <c r="AC850" s="100" t="n"/>
      <c r="AD850" s="100" t="n"/>
      <c r="AE850" s="100" t="n"/>
      <c r="AF850" s="100" t="n"/>
      <c r="AG850" s="100" t="n"/>
      <c r="AH850" s="100" t="n"/>
    </row>
    <row r="851" ht="15.75" customHeight="1" s="336">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c r="AA851" s="100" t="n"/>
      <c r="AB851" s="100" t="n"/>
      <c r="AC851" s="100" t="n"/>
      <c r="AD851" s="100" t="n"/>
      <c r="AE851" s="100" t="n"/>
      <c r="AF851" s="100" t="n"/>
      <c r="AG851" s="100" t="n"/>
      <c r="AH851" s="100" t="n"/>
    </row>
    <row r="852" ht="15.75" customHeight="1" s="336">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c r="AA852" s="100" t="n"/>
      <c r="AB852" s="100" t="n"/>
      <c r="AC852" s="100" t="n"/>
      <c r="AD852" s="100" t="n"/>
      <c r="AE852" s="100" t="n"/>
      <c r="AF852" s="100" t="n"/>
      <c r="AG852" s="100" t="n"/>
      <c r="AH852" s="100" t="n"/>
    </row>
    <row r="853" ht="15.75" customHeight="1" s="336">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c r="AA853" s="100" t="n"/>
      <c r="AB853" s="100" t="n"/>
      <c r="AC853" s="100" t="n"/>
      <c r="AD853" s="100" t="n"/>
      <c r="AE853" s="100" t="n"/>
      <c r="AF853" s="100" t="n"/>
      <c r="AG853" s="100" t="n"/>
      <c r="AH853" s="100" t="n"/>
    </row>
    <row r="854" ht="15.75" customHeight="1" s="336">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c r="AA854" s="100" t="n"/>
      <c r="AB854" s="100" t="n"/>
      <c r="AC854" s="100" t="n"/>
      <c r="AD854" s="100" t="n"/>
      <c r="AE854" s="100" t="n"/>
      <c r="AF854" s="100" t="n"/>
      <c r="AG854" s="100" t="n"/>
      <c r="AH854" s="100" t="n"/>
    </row>
    <row r="855" ht="15.75" customHeight="1" s="336">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c r="AA855" s="100" t="n"/>
      <c r="AB855" s="100" t="n"/>
      <c r="AC855" s="100" t="n"/>
      <c r="AD855" s="100" t="n"/>
      <c r="AE855" s="100" t="n"/>
      <c r="AF855" s="100" t="n"/>
      <c r="AG855" s="100" t="n"/>
      <c r="AH855" s="100" t="n"/>
    </row>
    <row r="856" ht="15.75" customHeight="1" s="336">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c r="AA856" s="100" t="n"/>
      <c r="AB856" s="100" t="n"/>
      <c r="AC856" s="100" t="n"/>
      <c r="AD856" s="100" t="n"/>
      <c r="AE856" s="100" t="n"/>
      <c r="AF856" s="100" t="n"/>
      <c r="AG856" s="100" t="n"/>
      <c r="AH856" s="100" t="n"/>
    </row>
    <row r="857" ht="15.75" customHeight="1" s="336">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c r="AA857" s="100" t="n"/>
      <c r="AB857" s="100" t="n"/>
      <c r="AC857" s="100" t="n"/>
      <c r="AD857" s="100" t="n"/>
      <c r="AE857" s="100" t="n"/>
      <c r="AF857" s="100" t="n"/>
      <c r="AG857" s="100" t="n"/>
      <c r="AH857" s="100" t="n"/>
    </row>
    <row r="858" ht="15.75" customHeight="1" s="336">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c r="AA858" s="100" t="n"/>
      <c r="AB858" s="100" t="n"/>
      <c r="AC858" s="100" t="n"/>
      <c r="AD858" s="100" t="n"/>
      <c r="AE858" s="100" t="n"/>
      <c r="AF858" s="100" t="n"/>
      <c r="AG858" s="100" t="n"/>
      <c r="AH858" s="100" t="n"/>
    </row>
    <row r="859" ht="15.75" customHeight="1" s="336">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100" t="n"/>
      <c r="AG859" s="100" t="n"/>
      <c r="AH859" s="100" t="n"/>
    </row>
    <row r="860" ht="15.75" customHeight="1" s="336">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c r="AA860" s="100" t="n"/>
      <c r="AB860" s="100" t="n"/>
      <c r="AC860" s="100" t="n"/>
      <c r="AD860" s="100" t="n"/>
      <c r="AE860" s="100" t="n"/>
      <c r="AF860" s="100" t="n"/>
      <c r="AG860" s="100" t="n"/>
      <c r="AH860" s="100" t="n"/>
    </row>
    <row r="861" ht="15.75" customHeight="1" s="336">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c r="AA861" s="100" t="n"/>
      <c r="AB861" s="100" t="n"/>
      <c r="AC861" s="100" t="n"/>
      <c r="AD861" s="100" t="n"/>
      <c r="AE861" s="100" t="n"/>
      <c r="AF861" s="100" t="n"/>
      <c r="AG861" s="100" t="n"/>
      <c r="AH861" s="100" t="n"/>
    </row>
    <row r="862" ht="15.75" customHeight="1" s="336">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c r="AA862" s="100" t="n"/>
      <c r="AB862" s="100" t="n"/>
      <c r="AC862" s="100" t="n"/>
      <c r="AD862" s="100" t="n"/>
      <c r="AE862" s="100" t="n"/>
      <c r="AF862" s="100" t="n"/>
      <c r="AG862" s="100" t="n"/>
      <c r="AH862" s="100" t="n"/>
    </row>
    <row r="863" ht="15.75" customHeight="1" s="336">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c r="AA863" s="100" t="n"/>
      <c r="AB863" s="100" t="n"/>
      <c r="AC863" s="100" t="n"/>
      <c r="AD863" s="100" t="n"/>
      <c r="AE863" s="100" t="n"/>
      <c r="AF863" s="100" t="n"/>
      <c r="AG863" s="100" t="n"/>
      <c r="AH863" s="100" t="n"/>
    </row>
    <row r="864" ht="15.75" customHeight="1" s="336">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c r="AA864" s="100" t="n"/>
      <c r="AB864" s="100" t="n"/>
      <c r="AC864" s="100" t="n"/>
      <c r="AD864" s="100" t="n"/>
      <c r="AE864" s="100" t="n"/>
      <c r="AF864" s="100" t="n"/>
      <c r="AG864" s="100" t="n"/>
      <c r="AH864" s="100" t="n"/>
    </row>
    <row r="865" ht="15.75" customHeight="1" s="336">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c r="AA865" s="100" t="n"/>
      <c r="AB865" s="100" t="n"/>
      <c r="AC865" s="100" t="n"/>
      <c r="AD865" s="100" t="n"/>
      <c r="AE865" s="100" t="n"/>
      <c r="AF865" s="100" t="n"/>
      <c r="AG865" s="100" t="n"/>
      <c r="AH865" s="100" t="n"/>
    </row>
    <row r="866" ht="15.75" customHeight="1" s="336">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c r="AA866" s="100" t="n"/>
      <c r="AB866" s="100" t="n"/>
      <c r="AC866" s="100" t="n"/>
      <c r="AD866" s="100" t="n"/>
      <c r="AE866" s="100" t="n"/>
      <c r="AF866" s="100" t="n"/>
      <c r="AG866" s="100" t="n"/>
      <c r="AH866" s="100" t="n"/>
    </row>
    <row r="867" ht="15.75" customHeight="1" s="336">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c r="AA867" s="100" t="n"/>
      <c r="AB867" s="100" t="n"/>
      <c r="AC867" s="100" t="n"/>
      <c r="AD867" s="100" t="n"/>
      <c r="AE867" s="100" t="n"/>
      <c r="AF867" s="100" t="n"/>
      <c r="AG867" s="100" t="n"/>
      <c r="AH867" s="100" t="n"/>
    </row>
    <row r="868" ht="15.75" customHeight="1" s="336">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c r="AA868" s="100" t="n"/>
      <c r="AB868" s="100" t="n"/>
      <c r="AC868" s="100" t="n"/>
      <c r="AD868" s="100" t="n"/>
      <c r="AE868" s="100" t="n"/>
      <c r="AF868" s="100" t="n"/>
      <c r="AG868" s="100" t="n"/>
      <c r="AH868" s="100" t="n"/>
    </row>
    <row r="869" ht="15.75" customHeight="1" s="336">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c r="AA869" s="100" t="n"/>
      <c r="AB869" s="100" t="n"/>
      <c r="AC869" s="100" t="n"/>
      <c r="AD869" s="100" t="n"/>
      <c r="AE869" s="100" t="n"/>
      <c r="AF869" s="100" t="n"/>
      <c r="AG869" s="100" t="n"/>
      <c r="AH869" s="100" t="n"/>
    </row>
    <row r="870" ht="15.75" customHeight="1" s="336">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c r="AA870" s="100" t="n"/>
      <c r="AB870" s="100" t="n"/>
      <c r="AC870" s="100" t="n"/>
      <c r="AD870" s="100" t="n"/>
      <c r="AE870" s="100" t="n"/>
      <c r="AF870" s="100" t="n"/>
      <c r="AG870" s="100" t="n"/>
      <c r="AH870" s="100" t="n"/>
    </row>
    <row r="871" ht="15.75" customHeight="1" s="336">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c r="AA871" s="100" t="n"/>
      <c r="AB871" s="100" t="n"/>
      <c r="AC871" s="100" t="n"/>
      <c r="AD871" s="100" t="n"/>
      <c r="AE871" s="100" t="n"/>
      <c r="AF871" s="100" t="n"/>
      <c r="AG871" s="100" t="n"/>
      <c r="AH871" s="100" t="n"/>
    </row>
    <row r="872" ht="15.75" customHeight="1" s="336">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c r="AA872" s="100" t="n"/>
      <c r="AB872" s="100" t="n"/>
      <c r="AC872" s="100" t="n"/>
      <c r="AD872" s="100" t="n"/>
      <c r="AE872" s="100" t="n"/>
      <c r="AF872" s="100" t="n"/>
      <c r="AG872" s="100" t="n"/>
      <c r="AH872" s="100" t="n"/>
    </row>
    <row r="873" ht="15.75" customHeight="1" s="336">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c r="AA873" s="100" t="n"/>
      <c r="AB873" s="100" t="n"/>
      <c r="AC873" s="100" t="n"/>
      <c r="AD873" s="100" t="n"/>
      <c r="AE873" s="100" t="n"/>
      <c r="AF873" s="100" t="n"/>
      <c r="AG873" s="100" t="n"/>
      <c r="AH873" s="100" t="n"/>
    </row>
    <row r="874" ht="15.75" customHeight="1" s="336">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c r="AA874" s="100" t="n"/>
      <c r="AB874" s="100" t="n"/>
      <c r="AC874" s="100" t="n"/>
      <c r="AD874" s="100" t="n"/>
      <c r="AE874" s="100" t="n"/>
      <c r="AF874" s="100" t="n"/>
      <c r="AG874" s="100" t="n"/>
      <c r="AH874" s="100" t="n"/>
    </row>
    <row r="875" ht="15.75" customHeight="1" s="336">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c r="AA875" s="100" t="n"/>
      <c r="AB875" s="100" t="n"/>
      <c r="AC875" s="100" t="n"/>
      <c r="AD875" s="100" t="n"/>
      <c r="AE875" s="100" t="n"/>
      <c r="AF875" s="100" t="n"/>
      <c r="AG875" s="100" t="n"/>
      <c r="AH875" s="100" t="n"/>
    </row>
    <row r="876" ht="15.75" customHeight="1" s="336">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c r="AA876" s="100" t="n"/>
      <c r="AB876" s="100" t="n"/>
      <c r="AC876" s="100" t="n"/>
      <c r="AD876" s="100" t="n"/>
      <c r="AE876" s="100" t="n"/>
      <c r="AF876" s="100" t="n"/>
      <c r="AG876" s="100" t="n"/>
      <c r="AH876" s="100" t="n"/>
    </row>
    <row r="877" ht="15.75" customHeight="1" s="336">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c r="AA877" s="100" t="n"/>
      <c r="AB877" s="100" t="n"/>
      <c r="AC877" s="100" t="n"/>
      <c r="AD877" s="100" t="n"/>
      <c r="AE877" s="100" t="n"/>
      <c r="AF877" s="100" t="n"/>
      <c r="AG877" s="100" t="n"/>
      <c r="AH877" s="100" t="n"/>
    </row>
    <row r="878" ht="15.75" customHeight="1" s="336">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c r="AA878" s="100" t="n"/>
      <c r="AB878" s="100" t="n"/>
      <c r="AC878" s="100" t="n"/>
      <c r="AD878" s="100" t="n"/>
      <c r="AE878" s="100" t="n"/>
      <c r="AF878" s="100" t="n"/>
      <c r="AG878" s="100" t="n"/>
      <c r="AH878" s="100" t="n"/>
    </row>
    <row r="879" ht="15.75" customHeight="1" s="336">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c r="AA879" s="100" t="n"/>
      <c r="AB879" s="100" t="n"/>
      <c r="AC879" s="100" t="n"/>
      <c r="AD879" s="100" t="n"/>
      <c r="AE879" s="100" t="n"/>
      <c r="AF879" s="100" t="n"/>
      <c r="AG879" s="100" t="n"/>
      <c r="AH879" s="100" t="n"/>
    </row>
    <row r="880" ht="15.75" customHeight="1" s="336">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c r="AA880" s="100" t="n"/>
      <c r="AB880" s="100" t="n"/>
      <c r="AC880" s="100" t="n"/>
      <c r="AD880" s="100" t="n"/>
      <c r="AE880" s="100" t="n"/>
      <c r="AF880" s="100" t="n"/>
      <c r="AG880" s="100" t="n"/>
      <c r="AH880" s="100" t="n"/>
    </row>
    <row r="881" ht="15.75" customHeight="1" s="336">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c r="AA881" s="100" t="n"/>
      <c r="AB881" s="100" t="n"/>
      <c r="AC881" s="100" t="n"/>
      <c r="AD881" s="100" t="n"/>
      <c r="AE881" s="100" t="n"/>
      <c r="AF881" s="100" t="n"/>
      <c r="AG881" s="100" t="n"/>
      <c r="AH881" s="100" t="n"/>
    </row>
    <row r="882" ht="15.75" customHeight="1" s="336">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c r="AA882" s="100" t="n"/>
      <c r="AB882" s="100" t="n"/>
      <c r="AC882" s="100" t="n"/>
      <c r="AD882" s="100" t="n"/>
      <c r="AE882" s="100" t="n"/>
      <c r="AF882" s="100" t="n"/>
      <c r="AG882" s="100" t="n"/>
      <c r="AH882" s="100" t="n"/>
    </row>
    <row r="883" ht="15.75" customHeight="1" s="336">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c r="AA883" s="100" t="n"/>
      <c r="AB883" s="100" t="n"/>
      <c r="AC883" s="100" t="n"/>
      <c r="AD883" s="100" t="n"/>
      <c r="AE883" s="100" t="n"/>
      <c r="AF883" s="100" t="n"/>
      <c r="AG883" s="100" t="n"/>
      <c r="AH883" s="100" t="n"/>
    </row>
    <row r="884" ht="15.75" customHeight="1" s="336">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c r="AA884" s="100" t="n"/>
      <c r="AB884" s="100" t="n"/>
      <c r="AC884" s="100" t="n"/>
      <c r="AD884" s="100" t="n"/>
      <c r="AE884" s="100" t="n"/>
      <c r="AF884" s="100" t="n"/>
      <c r="AG884" s="100" t="n"/>
      <c r="AH884" s="100" t="n"/>
    </row>
    <row r="885" ht="15.75" customHeight="1" s="336">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c r="AA885" s="100" t="n"/>
      <c r="AB885" s="100" t="n"/>
      <c r="AC885" s="100" t="n"/>
      <c r="AD885" s="100" t="n"/>
      <c r="AE885" s="100" t="n"/>
      <c r="AF885" s="100" t="n"/>
      <c r="AG885" s="100" t="n"/>
      <c r="AH885" s="100" t="n"/>
    </row>
    <row r="886" ht="15.75" customHeight="1" s="336">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100" t="n"/>
      <c r="AG886" s="100" t="n"/>
      <c r="AH886" s="100" t="n"/>
    </row>
    <row r="887" ht="15.75" customHeight="1" s="336">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c r="AA887" s="100" t="n"/>
      <c r="AB887" s="100" t="n"/>
      <c r="AC887" s="100" t="n"/>
      <c r="AD887" s="100" t="n"/>
      <c r="AE887" s="100" t="n"/>
      <c r="AF887" s="100" t="n"/>
      <c r="AG887" s="100" t="n"/>
      <c r="AH887" s="100" t="n"/>
    </row>
    <row r="888" ht="15.75" customHeight="1" s="336">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c r="AA888" s="100" t="n"/>
      <c r="AB888" s="100" t="n"/>
      <c r="AC888" s="100" t="n"/>
      <c r="AD888" s="100" t="n"/>
      <c r="AE888" s="100" t="n"/>
      <c r="AF888" s="100" t="n"/>
      <c r="AG888" s="100" t="n"/>
      <c r="AH888" s="100" t="n"/>
    </row>
    <row r="889" ht="15.75" customHeight="1" s="336">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c r="AA889" s="100" t="n"/>
      <c r="AB889" s="100" t="n"/>
      <c r="AC889" s="100" t="n"/>
      <c r="AD889" s="100" t="n"/>
      <c r="AE889" s="100" t="n"/>
      <c r="AF889" s="100" t="n"/>
      <c r="AG889" s="100" t="n"/>
      <c r="AH889" s="100" t="n"/>
    </row>
    <row r="890" ht="15.75" customHeight="1" s="336">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c r="AA890" s="100" t="n"/>
      <c r="AB890" s="100" t="n"/>
      <c r="AC890" s="100" t="n"/>
      <c r="AD890" s="100" t="n"/>
      <c r="AE890" s="100" t="n"/>
      <c r="AF890" s="100" t="n"/>
      <c r="AG890" s="100" t="n"/>
      <c r="AH890" s="100" t="n"/>
    </row>
    <row r="891" ht="15.75" customHeight="1" s="336">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c r="AA891" s="100" t="n"/>
      <c r="AB891" s="100" t="n"/>
      <c r="AC891" s="100" t="n"/>
      <c r="AD891" s="100" t="n"/>
      <c r="AE891" s="100" t="n"/>
      <c r="AF891" s="100" t="n"/>
      <c r="AG891" s="100" t="n"/>
      <c r="AH891" s="100" t="n"/>
    </row>
    <row r="892" ht="15.75" customHeight="1" s="336">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c r="AA892" s="100" t="n"/>
      <c r="AB892" s="100" t="n"/>
      <c r="AC892" s="100" t="n"/>
      <c r="AD892" s="100" t="n"/>
      <c r="AE892" s="100" t="n"/>
      <c r="AF892" s="100" t="n"/>
      <c r="AG892" s="100" t="n"/>
      <c r="AH892" s="100" t="n"/>
    </row>
    <row r="893" ht="15.75" customHeight="1" s="336">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c r="AA893" s="100" t="n"/>
      <c r="AB893" s="100" t="n"/>
      <c r="AC893" s="100" t="n"/>
      <c r="AD893" s="100" t="n"/>
      <c r="AE893" s="100" t="n"/>
      <c r="AF893" s="100" t="n"/>
      <c r="AG893" s="100" t="n"/>
      <c r="AH893" s="100" t="n"/>
    </row>
    <row r="894" ht="15.75" customHeight="1" s="336">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c r="AA894" s="100" t="n"/>
      <c r="AB894" s="100" t="n"/>
      <c r="AC894" s="100" t="n"/>
      <c r="AD894" s="100" t="n"/>
      <c r="AE894" s="100" t="n"/>
      <c r="AF894" s="100" t="n"/>
      <c r="AG894" s="100" t="n"/>
      <c r="AH894" s="100" t="n"/>
    </row>
    <row r="895" ht="15.75" customHeight="1" s="336">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c r="AA895" s="100" t="n"/>
      <c r="AB895" s="100" t="n"/>
      <c r="AC895" s="100" t="n"/>
      <c r="AD895" s="100" t="n"/>
      <c r="AE895" s="100" t="n"/>
      <c r="AF895" s="100" t="n"/>
      <c r="AG895" s="100" t="n"/>
      <c r="AH895" s="100" t="n"/>
    </row>
    <row r="896" ht="15.75" customHeight="1" s="336">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c r="AA896" s="100" t="n"/>
      <c r="AB896" s="100" t="n"/>
      <c r="AC896" s="100" t="n"/>
      <c r="AD896" s="100" t="n"/>
      <c r="AE896" s="100" t="n"/>
      <c r="AF896" s="100" t="n"/>
      <c r="AG896" s="100" t="n"/>
      <c r="AH896" s="100" t="n"/>
    </row>
    <row r="897" ht="15.75" customHeight="1" s="336">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c r="AA897" s="100" t="n"/>
      <c r="AB897" s="100" t="n"/>
      <c r="AC897" s="100" t="n"/>
      <c r="AD897" s="100" t="n"/>
      <c r="AE897" s="100" t="n"/>
      <c r="AF897" s="100" t="n"/>
      <c r="AG897" s="100" t="n"/>
      <c r="AH897" s="100" t="n"/>
    </row>
    <row r="898" ht="15.75" customHeight="1" s="336">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c r="AA898" s="100" t="n"/>
      <c r="AB898" s="100" t="n"/>
      <c r="AC898" s="100" t="n"/>
      <c r="AD898" s="100" t="n"/>
      <c r="AE898" s="100" t="n"/>
      <c r="AF898" s="100" t="n"/>
      <c r="AG898" s="100" t="n"/>
      <c r="AH898" s="100" t="n"/>
    </row>
    <row r="899" ht="15.75" customHeight="1" s="336">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c r="AA899" s="100" t="n"/>
      <c r="AB899" s="100" t="n"/>
      <c r="AC899" s="100" t="n"/>
      <c r="AD899" s="100" t="n"/>
      <c r="AE899" s="100" t="n"/>
      <c r="AF899" s="100" t="n"/>
      <c r="AG899" s="100" t="n"/>
      <c r="AH899" s="100" t="n"/>
    </row>
    <row r="900" ht="15.75" customHeight="1" s="336">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c r="AA900" s="100" t="n"/>
      <c r="AB900" s="100" t="n"/>
      <c r="AC900" s="100" t="n"/>
      <c r="AD900" s="100" t="n"/>
      <c r="AE900" s="100" t="n"/>
      <c r="AF900" s="100" t="n"/>
      <c r="AG900" s="100" t="n"/>
      <c r="AH900" s="100" t="n"/>
    </row>
    <row r="901" ht="15.75" customHeight="1" s="336">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c r="AA901" s="100" t="n"/>
      <c r="AB901" s="100" t="n"/>
      <c r="AC901" s="100" t="n"/>
      <c r="AD901" s="100" t="n"/>
      <c r="AE901" s="100" t="n"/>
      <c r="AF901" s="100" t="n"/>
      <c r="AG901" s="100" t="n"/>
      <c r="AH901" s="100" t="n"/>
    </row>
    <row r="902" ht="15.75" customHeight="1" s="336">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c r="AA902" s="100" t="n"/>
      <c r="AB902" s="100" t="n"/>
      <c r="AC902" s="100" t="n"/>
      <c r="AD902" s="100" t="n"/>
      <c r="AE902" s="100" t="n"/>
      <c r="AF902" s="100" t="n"/>
      <c r="AG902" s="100" t="n"/>
      <c r="AH902" s="100" t="n"/>
    </row>
    <row r="903" ht="15.75" customHeight="1" s="336">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c r="AA903" s="100" t="n"/>
      <c r="AB903" s="100" t="n"/>
      <c r="AC903" s="100" t="n"/>
      <c r="AD903" s="100" t="n"/>
      <c r="AE903" s="100" t="n"/>
      <c r="AF903" s="100" t="n"/>
      <c r="AG903" s="100" t="n"/>
      <c r="AH903" s="100" t="n"/>
    </row>
    <row r="904" ht="15.75" customHeight="1" s="336">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c r="AA904" s="100" t="n"/>
      <c r="AB904" s="100" t="n"/>
      <c r="AC904" s="100" t="n"/>
      <c r="AD904" s="100" t="n"/>
      <c r="AE904" s="100" t="n"/>
      <c r="AF904" s="100" t="n"/>
      <c r="AG904" s="100" t="n"/>
      <c r="AH904" s="100" t="n"/>
    </row>
    <row r="905" ht="15.75" customHeight="1" s="336">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c r="AA905" s="100" t="n"/>
      <c r="AB905" s="100" t="n"/>
      <c r="AC905" s="100" t="n"/>
      <c r="AD905" s="100" t="n"/>
      <c r="AE905" s="100" t="n"/>
      <c r="AF905" s="100" t="n"/>
      <c r="AG905" s="100" t="n"/>
      <c r="AH905" s="100" t="n"/>
    </row>
    <row r="906" ht="15.75" customHeight="1" s="336">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c r="AA906" s="100" t="n"/>
      <c r="AB906" s="100" t="n"/>
      <c r="AC906" s="100" t="n"/>
      <c r="AD906" s="100" t="n"/>
      <c r="AE906" s="100" t="n"/>
      <c r="AF906" s="100" t="n"/>
      <c r="AG906" s="100" t="n"/>
      <c r="AH906" s="100" t="n"/>
    </row>
    <row r="907" ht="15.75" customHeight="1" s="336">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c r="AA907" s="100" t="n"/>
      <c r="AB907" s="100" t="n"/>
      <c r="AC907" s="100" t="n"/>
      <c r="AD907" s="100" t="n"/>
      <c r="AE907" s="100" t="n"/>
      <c r="AF907" s="100" t="n"/>
      <c r="AG907" s="100" t="n"/>
      <c r="AH907" s="100" t="n"/>
    </row>
    <row r="908" ht="15.75" customHeight="1" s="336">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c r="AA908" s="100" t="n"/>
      <c r="AB908" s="100" t="n"/>
      <c r="AC908" s="100" t="n"/>
      <c r="AD908" s="100" t="n"/>
      <c r="AE908" s="100" t="n"/>
      <c r="AF908" s="100" t="n"/>
      <c r="AG908" s="100" t="n"/>
      <c r="AH908" s="100" t="n"/>
    </row>
    <row r="909" ht="15.75" customHeight="1" s="336">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c r="AA909" s="100" t="n"/>
      <c r="AB909" s="100" t="n"/>
      <c r="AC909" s="100" t="n"/>
      <c r="AD909" s="100" t="n"/>
      <c r="AE909" s="100" t="n"/>
      <c r="AF909" s="100" t="n"/>
      <c r="AG909" s="100" t="n"/>
      <c r="AH909" s="100" t="n"/>
    </row>
    <row r="910" ht="15.75" customHeight="1" s="336">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c r="AA910" s="100" t="n"/>
      <c r="AB910" s="100" t="n"/>
      <c r="AC910" s="100" t="n"/>
      <c r="AD910" s="100" t="n"/>
      <c r="AE910" s="100" t="n"/>
      <c r="AF910" s="100" t="n"/>
      <c r="AG910" s="100" t="n"/>
      <c r="AH910" s="100" t="n"/>
    </row>
    <row r="911" ht="15.75" customHeight="1" s="336">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c r="AA911" s="100" t="n"/>
      <c r="AB911" s="100" t="n"/>
      <c r="AC911" s="100" t="n"/>
      <c r="AD911" s="100" t="n"/>
      <c r="AE911" s="100" t="n"/>
      <c r="AF911" s="100" t="n"/>
      <c r="AG911" s="100" t="n"/>
      <c r="AH911" s="100" t="n"/>
    </row>
    <row r="912" ht="15.75" customHeight="1" s="336">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c r="AA912" s="100" t="n"/>
      <c r="AB912" s="100" t="n"/>
      <c r="AC912" s="100" t="n"/>
      <c r="AD912" s="100" t="n"/>
      <c r="AE912" s="100" t="n"/>
      <c r="AF912" s="100" t="n"/>
      <c r="AG912" s="100" t="n"/>
      <c r="AH912" s="100" t="n"/>
    </row>
    <row r="913" ht="15.75" customHeight="1" s="336">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100" t="n"/>
      <c r="AG913" s="100" t="n"/>
      <c r="AH913" s="100" t="n"/>
    </row>
    <row r="914" ht="15.75" customHeight="1" s="336">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c r="AA914" s="100" t="n"/>
      <c r="AB914" s="100" t="n"/>
      <c r="AC914" s="100" t="n"/>
      <c r="AD914" s="100" t="n"/>
      <c r="AE914" s="100" t="n"/>
      <c r="AF914" s="100" t="n"/>
      <c r="AG914" s="100" t="n"/>
      <c r="AH914" s="100" t="n"/>
    </row>
    <row r="915" ht="15.75" customHeight="1" s="336">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c r="AA915" s="100" t="n"/>
      <c r="AB915" s="100" t="n"/>
      <c r="AC915" s="100" t="n"/>
      <c r="AD915" s="100" t="n"/>
      <c r="AE915" s="100" t="n"/>
      <c r="AF915" s="100" t="n"/>
      <c r="AG915" s="100" t="n"/>
      <c r="AH915" s="100" t="n"/>
    </row>
    <row r="916" ht="15.75" customHeight="1" s="336">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c r="AA916" s="100" t="n"/>
      <c r="AB916" s="100" t="n"/>
      <c r="AC916" s="100" t="n"/>
      <c r="AD916" s="100" t="n"/>
      <c r="AE916" s="100" t="n"/>
      <c r="AF916" s="100" t="n"/>
      <c r="AG916" s="100" t="n"/>
      <c r="AH916" s="100" t="n"/>
    </row>
    <row r="917" ht="15.75" customHeight="1" s="336">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c r="AA917" s="100" t="n"/>
      <c r="AB917" s="100" t="n"/>
      <c r="AC917" s="100" t="n"/>
      <c r="AD917" s="100" t="n"/>
      <c r="AE917" s="100" t="n"/>
      <c r="AF917" s="100" t="n"/>
      <c r="AG917" s="100" t="n"/>
      <c r="AH917" s="100" t="n"/>
    </row>
    <row r="918" ht="15.75" customHeight="1" s="336">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c r="AA918" s="100" t="n"/>
      <c r="AB918" s="100" t="n"/>
      <c r="AC918" s="100" t="n"/>
      <c r="AD918" s="100" t="n"/>
      <c r="AE918" s="100" t="n"/>
      <c r="AF918" s="100" t="n"/>
      <c r="AG918" s="100" t="n"/>
      <c r="AH918" s="100" t="n"/>
    </row>
    <row r="919" ht="15.75" customHeight="1" s="336">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c r="AA919" s="100" t="n"/>
      <c r="AB919" s="100" t="n"/>
      <c r="AC919" s="100" t="n"/>
      <c r="AD919" s="100" t="n"/>
      <c r="AE919" s="100" t="n"/>
      <c r="AF919" s="100" t="n"/>
      <c r="AG919" s="100" t="n"/>
      <c r="AH919" s="100" t="n"/>
    </row>
    <row r="920" ht="15.75" customHeight="1" s="336">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c r="AA920" s="100" t="n"/>
      <c r="AB920" s="100" t="n"/>
      <c r="AC920" s="100" t="n"/>
      <c r="AD920" s="100" t="n"/>
      <c r="AE920" s="100" t="n"/>
      <c r="AF920" s="100" t="n"/>
      <c r="AG920" s="100" t="n"/>
      <c r="AH920" s="100" t="n"/>
    </row>
    <row r="921" ht="15.75" customHeight="1" s="336">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c r="AA921" s="100" t="n"/>
      <c r="AB921" s="100" t="n"/>
      <c r="AC921" s="100" t="n"/>
      <c r="AD921" s="100" t="n"/>
      <c r="AE921" s="100" t="n"/>
      <c r="AF921" s="100" t="n"/>
      <c r="AG921" s="100" t="n"/>
      <c r="AH921" s="100" t="n"/>
    </row>
    <row r="922" ht="15.75" customHeight="1" s="336">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c r="AA922" s="100" t="n"/>
      <c r="AB922" s="100" t="n"/>
      <c r="AC922" s="100" t="n"/>
      <c r="AD922" s="100" t="n"/>
      <c r="AE922" s="100" t="n"/>
      <c r="AF922" s="100" t="n"/>
      <c r="AG922" s="100" t="n"/>
      <c r="AH922" s="100" t="n"/>
    </row>
    <row r="923" ht="15.75" customHeight="1" s="336">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c r="AA923" s="100" t="n"/>
      <c r="AB923" s="100" t="n"/>
      <c r="AC923" s="100" t="n"/>
      <c r="AD923" s="100" t="n"/>
      <c r="AE923" s="100" t="n"/>
      <c r="AF923" s="100" t="n"/>
      <c r="AG923" s="100" t="n"/>
      <c r="AH923" s="100" t="n"/>
    </row>
    <row r="924" ht="15.75" customHeight="1" s="336">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c r="AA924" s="100" t="n"/>
      <c r="AB924" s="100" t="n"/>
      <c r="AC924" s="100" t="n"/>
      <c r="AD924" s="100" t="n"/>
      <c r="AE924" s="100" t="n"/>
      <c r="AF924" s="100" t="n"/>
      <c r="AG924" s="100" t="n"/>
      <c r="AH924" s="100" t="n"/>
    </row>
    <row r="925" ht="15.75" customHeight="1" s="336">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c r="AA925" s="100" t="n"/>
      <c r="AB925" s="100" t="n"/>
      <c r="AC925" s="100" t="n"/>
      <c r="AD925" s="100" t="n"/>
      <c r="AE925" s="100" t="n"/>
      <c r="AF925" s="100" t="n"/>
      <c r="AG925" s="100" t="n"/>
      <c r="AH925" s="100" t="n"/>
    </row>
    <row r="926" ht="15.75" customHeight="1" s="336">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c r="AA926" s="100" t="n"/>
      <c r="AB926" s="100" t="n"/>
      <c r="AC926" s="100" t="n"/>
      <c r="AD926" s="100" t="n"/>
      <c r="AE926" s="100" t="n"/>
      <c r="AF926" s="100" t="n"/>
      <c r="AG926" s="100" t="n"/>
      <c r="AH926" s="100" t="n"/>
    </row>
    <row r="927" ht="15.75" customHeight="1" s="336">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c r="AA927" s="100" t="n"/>
      <c r="AB927" s="100" t="n"/>
      <c r="AC927" s="100" t="n"/>
      <c r="AD927" s="100" t="n"/>
      <c r="AE927" s="100" t="n"/>
      <c r="AF927" s="100" t="n"/>
      <c r="AG927" s="100" t="n"/>
      <c r="AH927" s="100" t="n"/>
    </row>
    <row r="928" ht="15.75" customHeight="1" s="336">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c r="AA928" s="100" t="n"/>
      <c r="AB928" s="100" t="n"/>
      <c r="AC928" s="100" t="n"/>
      <c r="AD928" s="100" t="n"/>
      <c r="AE928" s="100" t="n"/>
      <c r="AF928" s="100" t="n"/>
      <c r="AG928" s="100" t="n"/>
      <c r="AH928" s="100" t="n"/>
    </row>
    <row r="929" ht="15.75" customHeight="1" s="336">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c r="AA929" s="100" t="n"/>
      <c r="AB929" s="100" t="n"/>
      <c r="AC929" s="100" t="n"/>
      <c r="AD929" s="100" t="n"/>
      <c r="AE929" s="100" t="n"/>
      <c r="AF929" s="100" t="n"/>
      <c r="AG929" s="100" t="n"/>
      <c r="AH929" s="100" t="n"/>
    </row>
    <row r="930" ht="15.75" customHeight="1" s="336">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c r="AA930" s="100" t="n"/>
      <c r="AB930" s="100" t="n"/>
      <c r="AC930" s="100" t="n"/>
      <c r="AD930" s="100" t="n"/>
      <c r="AE930" s="100" t="n"/>
      <c r="AF930" s="100" t="n"/>
      <c r="AG930" s="100" t="n"/>
      <c r="AH930" s="100" t="n"/>
    </row>
    <row r="931" ht="15.75" customHeight="1" s="336">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c r="AA931" s="100" t="n"/>
      <c r="AB931" s="100" t="n"/>
      <c r="AC931" s="100" t="n"/>
      <c r="AD931" s="100" t="n"/>
      <c r="AE931" s="100" t="n"/>
      <c r="AF931" s="100" t="n"/>
      <c r="AG931" s="100" t="n"/>
      <c r="AH931" s="100" t="n"/>
    </row>
    <row r="932" ht="15.75" customHeight="1" s="336">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c r="AA932" s="100" t="n"/>
      <c r="AB932" s="100" t="n"/>
      <c r="AC932" s="100" t="n"/>
      <c r="AD932" s="100" t="n"/>
      <c r="AE932" s="100" t="n"/>
      <c r="AF932" s="100" t="n"/>
      <c r="AG932" s="100" t="n"/>
      <c r="AH932" s="100" t="n"/>
    </row>
    <row r="933" ht="15.75" customHeight="1" s="336">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c r="AA933" s="100" t="n"/>
      <c r="AB933" s="100" t="n"/>
      <c r="AC933" s="100" t="n"/>
      <c r="AD933" s="100" t="n"/>
      <c r="AE933" s="100" t="n"/>
      <c r="AF933" s="100" t="n"/>
      <c r="AG933" s="100" t="n"/>
      <c r="AH933" s="100" t="n"/>
    </row>
    <row r="934" ht="15.75" customHeight="1" s="336">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c r="AA934" s="100" t="n"/>
      <c r="AB934" s="100" t="n"/>
      <c r="AC934" s="100" t="n"/>
      <c r="AD934" s="100" t="n"/>
      <c r="AE934" s="100" t="n"/>
      <c r="AF934" s="100" t="n"/>
      <c r="AG934" s="100" t="n"/>
      <c r="AH934" s="100" t="n"/>
    </row>
    <row r="935" ht="15.75" customHeight="1" s="336">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c r="AA935" s="100" t="n"/>
      <c r="AB935" s="100" t="n"/>
      <c r="AC935" s="100" t="n"/>
      <c r="AD935" s="100" t="n"/>
      <c r="AE935" s="100" t="n"/>
      <c r="AF935" s="100" t="n"/>
      <c r="AG935" s="100" t="n"/>
      <c r="AH935" s="100" t="n"/>
    </row>
    <row r="936" ht="15.75" customHeight="1" s="336">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c r="AA936" s="100" t="n"/>
      <c r="AB936" s="100" t="n"/>
      <c r="AC936" s="100" t="n"/>
      <c r="AD936" s="100" t="n"/>
      <c r="AE936" s="100" t="n"/>
      <c r="AF936" s="100" t="n"/>
      <c r="AG936" s="100" t="n"/>
      <c r="AH936" s="100" t="n"/>
    </row>
    <row r="937" ht="15.75" customHeight="1" s="336">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c r="AA937" s="100" t="n"/>
      <c r="AB937" s="100" t="n"/>
      <c r="AC937" s="100" t="n"/>
      <c r="AD937" s="100" t="n"/>
      <c r="AE937" s="100" t="n"/>
      <c r="AF937" s="100" t="n"/>
      <c r="AG937" s="100" t="n"/>
      <c r="AH937" s="100" t="n"/>
    </row>
    <row r="938" ht="15.75" customHeight="1" s="336">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c r="AA938" s="100" t="n"/>
      <c r="AB938" s="100" t="n"/>
      <c r="AC938" s="100" t="n"/>
      <c r="AD938" s="100" t="n"/>
      <c r="AE938" s="100" t="n"/>
      <c r="AF938" s="100" t="n"/>
      <c r="AG938" s="100" t="n"/>
      <c r="AH938" s="100" t="n"/>
    </row>
    <row r="939" ht="15.75" customHeight="1" s="336">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c r="AA939" s="100" t="n"/>
      <c r="AB939" s="100" t="n"/>
      <c r="AC939" s="100" t="n"/>
      <c r="AD939" s="100" t="n"/>
      <c r="AE939" s="100" t="n"/>
      <c r="AF939" s="100" t="n"/>
      <c r="AG939" s="100" t="n"/>
      <c r="AH939" s="100" t="n"/>
    </row>
    <row r="940" ht="15.75" customHeight="1" s="336">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100" t="n"/>
      <c r="AG940" s="100" t="n"/>
      <c r="AH940" s="100" t="n"/>
    </row>
    <row r="941" ht="15.75" customHeight="1" s="336">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c r="AA941" s="100" t="n"/>
      <c r="AB941" s="100" t="n"/>
      <c r="AC941" s="100" t="n"/>
      <c r="AD941" s="100" t="n"/>
      <c r="AE941" s="100" t="n"/>
      <c r="AF941" s="100" t="n"/>
      <c r="AG941" s="100" t="n"/>
      <c r="AH941" s="100" t="n"/>
    </row>
    <row r="942" ht="15.75" customHeight="1" s="336">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c r="AA942" s="100" t="n"/>
      <c r="AB942" s="100" t="n"/>
      <c r="AC942" s="100" t="n"/>
      <c r="AD942" s="100" t="n"/>
      <c r="AE942" s="100" t="n"/>
      <c r="AF942" s="100" t="n"/>
      <c r="AG942" s="100" t="n"/>
      <c r="AH942" s="100" t="n"/>
    </row>
    <row r="943" ht="15.75" customHeight="1" s="336">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c r="AA943" s="100" t="n"/>
      <c r="AB943" s="100" t="n"/>
      <c r="AC943" s="100" t="n"/>
      <c r="AD943" s="100" t="n"/>
      <c r="AE943" s="100" t="n"/>
      <c r="AF943" s="100" t="n"/>
      <c r="AG943" s="100" t="n"/>
      <c r="AH943" s="100" t="n"/>
    </row>
    <row r="944" ht="15.75" customHeight="1" s="336">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c r="AA944" s="100" t="n"/>
      <c r="AB944" s="100" t="n"/>
      <c r="AC944" s="100" t="n"/>
      <c r="AD944" s="100" t="n"/>
      <c r="AE944" s="100" t="n"/>
      <c r="AF944" s="100" t="n"/>
      <c r="AG944" s="100" t="n"/>
      <c r="AH944" s="100" t="n"/>
    </row>
    <row r="945" ht="15.75" customHeight="1" s="336">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c r="AA945" s="100" t="n"/>
      <c r="AB945" s="100" t="n"/>
      <c r="AC945" s="100" t="n"/>
      <c r="AD945" s="100" t="n"/>
      <c r="AE945" s="100" t="n"/>
      <c r="AF945" s="100" t="n"/>
      <c r="AG945" s="100" t="n"/>
      <c r="AH945" s="100" t="n"/>
    </row>
    <row r="946" ht="15.75" customHeight="1" s="336">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c r="AA946" s="100" t="n"/>
      <c r="AB946" s="100" t="n"/>
      <c r="AC946" s="100" t="n"/>
      <c r="AD946" s="100" t="n"/>
      <c r="AE946" s="100" t="n"/>
      <c r="AF946" s="100" t="n"/>
      <c r="AG946" s="100" t="n"/>
      <c r="AH946" s="100" t="n"/>
    </row>
    <row r="947" ht="15.75" customHeight="1" s="336">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c r="AA947" s="100" t="n"/>
      <c r="AB947" s="100" t="n"/>
      <c r="AC947" s="100" t="n"/>
      <c r="AD947" s="100" t="n"/>
      <c r="AE947" s="100" t="n"/>
      <c r="AF947" s="100" t="n"/>
      <c r="AG947" s="100" t="n"/>
      <c r="AH947" s="100" t="n"/>
    </row>
    <row r="948" ht="15.75" customHeight="1" s="336">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c r="AA948" s="100" t="n"/>
      <c r="AB948" s="100" t="n"/>
      <c r="AC948" s="100" t="n"/>
      <c r="AD948" s="100" t="n"/>
      <c r="AE948" s="100" t="n"/>
      <c r="AF948" s="100" t="n"/>
      <c r="AG948" s="100" t="n"/>
      <c r="AH948" s="100" t="n"/>
    </row>
    <row r="949" ht="15.75" customHeight="1" s="336">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c r="AA949" s="100" t="n"/>
      <c r="AB949" s="100" t="n"/>
      <c r="AC949" s="100" t="n"/>
      <c r="AD949" s="100" t="n"/>
      <c r="AE949" s="100" t="n"/>
      <c r="AF949" s="100" t="n"/>
      <c r="AG949" s="100" t="n"/>
      <c r="AH949" s="100" t="n"/>
    </row>
    <row r="950" ht="15.75" customHeight="1" s="336">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c r="AA950" s="100" t="n"/>
      <c r="AB950" s="100" t="n"/>
      <c r="AC950" s="100" t="n"/>
      <c r="AD950" s="100" t="n"/>
      <c r="AE950" s="100" t="n"/>
      <c r="AF950" s="100" t="n"/>
      <c r="AG950" s="100" t="n"/>
      <c r="AH950" s="100" t="n"/>
    </row>
    <row r="951" ht="15.75" customHeight="1" s="336">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c r="AA951" s="100" t="n"/>
      <c r="AB951" s="100" t="n"/>
      <c r="AC951" s="100" t="n"/>
      <c r="AD951" s="100" t="n"/>
      <c r="AE951" s="100" t="n"/>
      <c r="AF951" s="100" t="n"/>
      <c r="AG951" s="100" t="n"/>
      <c r="AH951" s="100" t="n"/>
    </row>
    <row r="952" ht="15.75" customHeight="1" s="336">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c r="AA952" s="100" t="n"/>
      <c r="AB952" s="100" t="n"/>
      <c r="AC952" s="100" t="n"/>
      <c r="AD952" s="100" t="n"/>
      <c r="AE952" s="100" t="n"/>
      <c r="AF952" s="100" t="n"/>
      <c r="AG952" s="100" t="n"/>
      <c r="AH952" s="100" t="n"/>
    </row>
    <row r="953" ht="15.75" customHeight="1" s="336">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c r="AA953" s="100" t="n"/>
      <c r="AB953" s="100" t="n"/>
      <c r="AC953" s="100" t="n"/>
      <c r="AD953" s="100" t="n"/>
      <c r="AE953" s="100" t="n"/>
      <c r="AF953" s="100" t="n"/>
      <c r="AG953" s="100" t="n"/>
      <c r="AH953" s="100" t="n"/>
    </row>
    <row r="954" ht="15.75" customHeight="1" s="336">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c r="AA954" s="100" t="n"/>
      <c r="AB954" s="100" t="n"/>
      <c r="AC954" s="100" t="n"/>
      <c r="AD954" s="100" t="n"/>
      <c r="AE954" s="100" t="n"/>
      <c r="AF954" s="100" t="n"/>
      <c r="AG954" s="100" t="n"/>
      <c r="AH954" s="100" t="n"/>
    </row>
    <row r="955" ht="15.75" customHeight="1" s="336">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c r="AA955" s="100" t="n"/>
      <c r="AB955" s="100" t="n"/>
      <c r="AC955" s="100" t="n"/>
      <c r="AD955" s="100" t="n"/>
      <c r="AE955" s="100" t="n"/>
      <c r="AF955" s="100" t="n"/>
      <c r="AG955" s="100" t="n"/>
      <c r="AH955" s="100" t="n"/>
    </row>
    <row r="956" ht="15.75" customHeight="1" s="336">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c r="AA956" s="100" t="n"/>
      <c r="AB956" s="100" t="n"/>
      <c r="AC956" s="100" t="n"/>
      <c r="AD956" s="100" t="n"/>
      <c r="AE956" s="100" t="n"/>
      <c r="AF956" s="100" t="n"/>
      <c r="AG956" s="100" t="n"/>
      <c r="AH956" s="100" t="n"/>
    </row>
    <row r="957" ht="15.75" customHeight="1" s="336">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c r="AA957" s="100" t="n"/>
      <c r="AB957" s="100" t="n"/>
      <c r="AC957" s="100" t="n"/>
      <c r="AD957" s="100" t="n"/>
      <c r="AE957" s="100" t="n"/>
      <c r="AF957" s="100" t="n"/>
      <c r="AG957" s="100" t="n"/>
      <c r="AH957" s="100" t="n"/>
    </row>
    <row r="958" ht="15.75" customHeight="1" s="336">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c r="AA958" s="100" t="n"/>
      <c r="AB958" s="100" t="n"/>
      <c r="AC958" s="100" t="n"/>
      <c r="AD958" s="100" t="n"/>
      <c r="AE958" s="100" t="n"/>
      <c r="AF958" s="100" t="n"/>
      <c r="AG958" s="100" t="n"/>
      <c r="AH958" s="100" t="n"/>
    </row>
    <row r="959" ht="15.75" customHeight="1" s="336">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c r="AA959" s="100" t="n"/>
      <c r="AB959" s="100" t="n"/>
      <c r="AC959" s="100" t="n"/>
      <c r="AD959" s="100" t="n"/>
      <c r="AE959" s="100" t="n"/>
      <c r="AF959" s="100" t="n"/>
      <c r="AG959" s="100" t="n"/>
      <c r="AH959" s="100" t="n"/>
    </row>
    <row r="960" ht="15.75" customHeight="1" s="336">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c r="AA960" s="100" t="n"/>
      <c r="AB960" s="100" t="n"/>
      <c r="AC960" s="100" t="n"/>
      <c r="AD960" s="100" t="n"/>
      <c r="AE960" s="100" t="n"/>
      <c r="AF960" s="100" t="n"/>
      <c r="AG960" s="100" t="n"/>
      <c r="AH960" s="100" t="n"/>
    </row>
    <row r="961" ht="15.75" customHeight="1" s="336">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c r="AA961" s="100" t="n"/>
      <c r="AB961" s="100" t="n"/>
      <c r="AC961" s="100" t="n"/>
      <c r="AD961" s="100" t="n"/>
      <c r="AE961" s="100" t="n"/>
      <c r="AF961" s="100" t="n"/>
      <c r="AG961" s="100" t="n"/>
      <c r="AH961" s="100" t="n"/>
    </row>
    <row r="962" ht="15.75" customHeight="1" s="336">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c r="AA962" s="100" t="n"/>
      <c r="AB962" s="100" t="n"/>
      <c r="AC962" s="100" t="n"/>
      <c r="AD962" s="100" t="n"/>
      <c r="AE962" s="100" t="n"/>
      <c r="AF962" s="100" t="n"/>
      <c r="AG962" s="100" t="n"/>
      <c r="AH962" s="100" t="n"/>
    </row>
    <row r="963" ht="15.75" customHeight="1" s="336">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c r="AA963" s="100" t="n"/>
      <c r="AB963" s="100" t="n"/>
      <c r="AC963" s="100" t="n"/>
      <c r="AD963" s="100" t="n"/>
      <c r="AE963" s="100" t="n"/>
      <c r="AF963" s="100" t="n"/>
      <c r="AG963" s="100" t="n"/>
      <c r="AH963" s="100" t="n"/>
    </row>
    <row r="964" ht="15.75" customHeight="1" s="336">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c r="AA964" s="100" t="n"/>
      <c r="AB964" s="100" t="n"/>
      <c r="AC964" s="100" t="n"/>
      <c r="AD964" s="100" t="n"/>
      <c r="AE964" s="100" t="n"/>
      <c r="AF964" s="100" t="n"/>
      <c r="AG964" s="100" t="n"/>
      <c r="AH964" s="100" t="n"/>
    </row>
    <row r="965" ht="15.75" customHeight="1" s="336">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c r="AA965" s="100" t="n"/>
      <c r="AB965" s="100" t="n"/>
      <c r="AC965" s="100" t="n"/>
      <c r="AD965" s="100" t="n"/>
      <c r="AE965" s="100" t="n"/>
      <c r="AF965" s="100" t="n"/>
      <c r="AG965" s="100" t="n"/>
      <c r="AH965" s="100" t="n"/>
    </row>
    <row r="966" ht="15.75" customHeight="1" s="336">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c r="AA966" s="100" t="n"/>
      <c r="AB966" s="100" t="n"/>
      <c r="AC966" s="100" t="n"/>
      <c r="AD966" s="100" t="n"/>
      <c r="AE966" s="100" t="n"/>
      <c r="AF966" s="100" t="n"/>
      <c r="AG966" s="100" t="n"/>
      <c r="AH966" s="100" t="n"/>
    </row>
    <row r="967" ht="15.75" customHeight="1" s="336">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100" t="n"/>
      <c r="AG967" s="100" t="n"/>
      <c r="AH967" s="100" t="n"/>
    </row>
    <row r="968" ht="15.75" customHeight="1" s="336">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c r="AA968" s="100" t="n"/>
      <c r="AB968" s="100" t="n"/>
      <c r="AC968" s="100" t="n"/>
      <c r="AD968" s="100" t="n"/>
      <c r="AE968" s="100" t="n"/>
      <c r="AF968" s="100" t="n"/>
      <c r="AG968" s="100" t="n"/>
      <c r="AH968" s="100" t="n"/>
    </row>
    <row r="969" ht="15.75" customHeight="1" s="336">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c r="AA969" s="100" t="n"/>
      <c r="AB969" s="100" t="n"/>
      <c r="AC969" s="100" t="n"/>
      <c r="AD969" s="100" t="n"/>
      <c r="AE969" s="100" t="n"/>
      <c r="AF969" s="100" t="n"/>
      <c r="AG969" s="100" t="n"/>
      <c r="AH969" s="100" t="n"/>
    </row>
    <row r="970" ht="15.75" customHeight="1" s="336">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c r="AA970" s="100" t="n"/>
      <c r="AB970" s="100" t="n"/>
      <c r="AC970" s="100" t="n"/>
      <c r="AD970" s="100" t="n"/>
      <c r="AE970" s="100" t="n"/>
      <c r="AF970" s="100" t="n"/>
      <c r="AG970" s="100" t="n"/>
      <c r="AH970" s="100" t="n"/>
    </row>
    <row r="971" ht="15.75" customHeight="1" s="336">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c r="AA971" s="100" t="n"/>
      <c r="AB971" s="100" t="n"/>
      <c r="AC971" s="100" t="n"/>
      <c r="AD971" s="100" t="n"/>
      <c r="AE971" s="100" t="n"/>
      <c r="AF971" s="100" t="n"/>
      <c r="AG971" s="100" t="n"/>
      <c r="AH971" s="100" t="n"/>
    </row>
    <row r="972" ht="15.75" customHeight="1" s="336">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c r="AA972" s="100" t="n"/>
      <c r="AB972" s="100" t="n"/>
      <c r="AC972" s="100" t="n"/>
      <c r="AD972" s="100" t="n"/>
      <c r="AE972" s="100" t="n"/>
      <c r="AF972" s="100" t="n"/>
      <c r="AG972" s="100" t="n"/>
      <c r="AH972" s="100" t="n"/>
    </row>
    <row r="973" ht="15.75" customHeight="1" s="336">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c r="AA973" s="100" t="n"/>
      <c r="AB973" s="100" t="n"/>
      <c r="AC973" s="100" t="n"/>
      <c r="AD973" s="100" t="n"/>
      <c r="AE973" s="100" t="n"/>
      <c r="AF973" s="100" t="n"/>
      <c r="AG973" s="100" t="n"/>
      <c r="AH973" s="100" t="n"/>
    </row>
    <row r="974" ht="15.75" customHeight="1" s="336">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c r="AA974" s="100" t="n"/>
      <c r="AB974" s="100" t="n"/>
      <c r="AC974" s="100" t="n"/>
      <c r="AD974" s="100" t="n"/>
      <c r="AE974" s="100" t="n"/>
      <c r="AF974" s="100" t="n"/>
      <c r="AG974" s="100" t="n"/>
      <c r="AH974" s="100" t="n"/>
    </row>
    <row r="975" ht="15.75" customHeight="1" s="336">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c r="AA975" s="100" t="n"/>
      <c r="AB975" s="100" t="n"/>
      <c r="AC975" s="100" t="n"/>
      <c r="AD975" s="100" t="n"/>
      <c r="AE975" s="100" t="n"/>
      <c r="AF975" s="100" t="n"/>
      <c r="AG975" s="100" t="n"/>
      <c r="AH975" s="100" t="n"/>
    </row>
    <row r="976" ht="15.75" customHeight="1" s="336">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c r="AA976" s="100" t="n"/>
      <c r="AB976" s="100" t="n"/>
      <c r="AC976" s="100" t="n"/>
      <c r="AD976" s="100" t="n"/>
      <c r="AE976" s="100" t="n"/>
      <c r="AF976" s="100" t="n"/>
      <c r="AG976" s="100" t="n"/>
      <c r="AH976" s="100" t="n"/>
    </row>
    <row r="977" ht="15.75" customHeight="1" s="336">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c r="AA977" s="100" t="n"/>
      <c r="AB977" s="100" t="n"/>
      <c r="AC977" s="100" t="n"/>
      <c r="AD977" s="100" t="n"/>
      <c r="AE977" s="100" t="n"/>
      <c r="AF977" s="100" t="n"/>
      <c r="AG977" s="100" t="n"/>
      <c r="AH977" s="100" t="n"/>
    </row>
    <row r="978" ht="15.75" customHeight="1" s="336">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c r="AA978" s="100" t="n"/>
      <c r="AB978" s="100" t="n"/>
      <c r="AC978" s="100" t="n"/>
      <c r="AD978" s="100" t="n"/>
      <c r="AE978" s="100" t="n"/>
      <c r="AF978" s="100" t="n"/>
      <c r="AG978" s="100" t="n"/>
      <c r="AH978" s="100" t="n"/>
    </row>
    <row r="979" ht="15.75" customHeight="1" s="336">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c r="AA979" s="100" t="n"/>
      <c r="AB979" s="100" t="n"/>
      <c r="AC979" s="100" t="n"/>
      <c r="AD979" s="100" t="n"/>
      <c r="AE979" s="100" t="n"/>
      <c r="AF979" s="100" t="n"/>
      <c r="AG979" s="100" t="n"/>
      <c r="AH979" s="100" t="n"/>
    </row>
    <row r="980" ht="15.75" customHeight="1" s="336">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c r="AA980" s="100" t="n"/>
      <c r="AB980" s="100" t="n"/>
      <c r="AC980" s="100" t="n"/>
      <c r="AD980" s="100" t="n"/>
      <c r="AE980" s="100" t="n"/>
      <c r="AF980" s="100" t="n"/>
      <c r="AG980" s="100" t="n"/>
      <c r="AH980" s="100" t="n"/>
    </row>
    <row r="981" ht="15.75" customHeight="1" s="336">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c r="AA981" s="100" t="n"/>
      <c r="AB981" s="100" t="n"/>
      <c r="AC981" s="100" t="n"/>
      <c r="AD981" s="100" t="n"/>
      <c r="AE981" s="100" t="n"/>
      <c r="AF981" s="100" t="n"/>
      <c r="AG981" s="100" t="n"/>
      <c r="AH981" s="100" t="n"/>
    </row>
    <row r="982" ht="15.75" customHeight="1" s="336">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c r="AA982" s="100" t="n"/>
      <c r="AB982" s="100" t="n"/>
      <c r="AC982" s="100" t="n"/>
      <c r="AD982" s="100" t="n"/>
      <c r="AE982" s="100" t="n"/>
      <c r="AF982" s="100" t="n"/>
      <c r="AG982" s="100" t="n"/>
      <c r="AH982" s="100" t="n"/>
    </row>
    <row r="983" ht="15.75" customHeight="1" s="336">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c r="AA983" s="100" t="n"/>
      <c r="AB983" s="100" t="n"/>
      <c r="AC983" s="100" t="n"/>
      <c r="AD983" s="100" t="n"/>
      <c r="AE983" s="100" t="n"/>
      <c r="AF983" s="100" t="n"/>
      <c r="AG983" s="100" t="n"/>
      <c r="AH983" s="100" t="n"/>
    </row>
    <row r="984" ht="15.75" customHeight="1" s="336">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c r="AA984" s="100" t="n"/>
      <c r="AB984" s="100" t="n"/>
      <c r="AC984" s="100" t="n"/>
      <c r="AD984" s="100" t="n"/>
      <c r="AE984" s="100" t="n"/>
      <c r="AF984" s="100" t="n"/>
      <c r="AG984" s="100" t="n"/>
      <c r="AH984" s="100" t="n"/>
    </row>
    <row r="985" ht="15.75" customHeight="1" s="336">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c r="AA985" s="100" t="n"/>
      <c r="AB985" s="100" t="n"/>
      <c r="AC985" s="100" t="n"/>
      <c r="AD985" s="100" t="n"/>
      <c r="AE985" s="100" t="n"/>
      <c r="AF985" s="100" t="n"/>
      <c r="AG985" s="100" t="n"/>
      <c r="AH985" s="100" t="n"/>
    </row>
    <row r="986" ht="15.75" customHeight="1" s="336">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c r="AA986" s="100" t="n"/>
      <c r="AB986" s="100" t="n"/>
      <c r="AC986" s="100" t="n"/>
      <c r="AD986" s="100" t="n"/>
      <c r="AE986" s="100" t="n"/>
      <c r="AF986" s="100" t="n"/>
      <c r="AG986" s="100" t="n"/>
      <c r="AH986" s="100" t="n"/>
    </row>
    <row r="987" ht="15.75" customHeight="1" s="336">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c r="AA987" s="100" t="n"/>
      <c r="AB987" s="100" t="n"/>
      <c r="AC987" s="100" t="n"/>
      <c r="AD987" s="100" t="n"/>
      <c r="AE987" s="100" t="n"/>
      <c r="AF987" s="100" t="n"/>
      <c r="AG987" s="100" t="n"/>
      <c r="AH987" s="100" t="n"/>
    </row>
    <row r="988" ht="15.75" customHeight="1" s="336">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c r="AA988" s="100" t="n"/>
      <c r="AB988" s="100" t="n"/>
      <c r="AC988" s="100" t="n"/>
      <c r="AD988" s="100" t="n"/>
      <c r="AE988" s="100" t="n"/>
      <c r="AF988" s="100" t="n"/>
      <c r="AG988" s="100" t="n"/>
      <c r="AH988" s="100" t="n"/>
    </row>
    <row r="989" ht="15.75" customHeight="1" s="336">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c r="AA989" s="100" t="n"/>
      <c r="AB989" s="100" t="n"/>
      <c r="AC989" s="100" t="n"/>
      <c r="AD989" s="100" t="n"/>
      <c r="AE989" s="100" t="n"/>
      <c r="AF989" s="100" t="n"/>
      <c r="AG989" s="100" t="n"/>
      <c r="AH989" s="100" t="n"/>
    </row>
    <row r="990" ht="15.75" customHeight="1" s="336">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c r="AA990" s="100" t="n"/>
      <c r="AB990" s="100" t="n"/>
      <c r="AC990" s="100" t="n"/>
      <c r="AD990" s="100" t="n"/>
      <c r="AE990" s="100" t="n"/>
      <c r="AF990" s="100" t="n"/>
      <c r="AG990" s="100" t="n"/>
      <c r="AH990" s="100" t="n"/>
    </row>
    <row r="991" ht="15.75" customHeight="1" s="336">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c r="AA991" s="100" t="n"/>
      <c r="AB991" s="100" t="n"/>
      <c r="AC991" s="100" t="n"/>
      <c r="AD991" s="100" t="n"/>
      <c r="AE991" s="100" t="n"/>
      <c r="AF991" s="100" t="n"/>
      <c r="AG991" s="100" t="n"/>
      <c r="AH991" s="100" t="n"/>
    </row>
    <row r="992" ht="15.75" customHeight="1" s="336">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c r="AA992" s="100" t="n"/>
      <c r="AB992" s="100" t="n"/>
      <c r="AC992" s="100" t="n"/>
      <c r="AD992" s="100" t="n"/>
      <c r="AE992" s="100" t="n"/>
      <c r="AF992" s="100" t="n"/>
      <c r="AG992" s="100" t="n"/>
      <c r="AH992" s="100" t="n"/>
    </row>
    <row r="993" ht="15.75" customHeight="1" s="336">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c r="AA993" s="100" t="n"/>
      <c r="AB993" s="100" t="n"/>
      <c r="AC993" s="100" t="n"/>
      <c r="AD993" s="100" t="n"/>
      <c r="AE993" s="100" t="n"/>
      <c r="AF993" s="100" t="n"/>
      <c r="AG993" s="100" t="n"/>
      <c r="AH993" s="100" t="n"/>
    </row>
    <row r="994" ht="15.75" customHeight="1" s="336">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100" t="n"/>
      <c r="AG994" s="100" t="n"/>
      <c r="AH994" s="100" t="n"/>
    </row>
    <row r="995" ht="15.75" customHeight="1" s="336">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c r="AA995" s="100" t="n"/>
      <c r="AB995" s="100" t="n"/>
      <c r="AC995" s="100" t="n"/>
      <c r="AD995" s="100" t="n"/>
      <c r="AE995" s="100" t="n"/>
      <c r="AF995" s="100" t="n"/>
      <c r="AG995" s="100" t="n"/>
      <c r="AH995" s="100" t="n"/>
    </row>
    <row r="996" ht="15.75" customHeight="1" s="336">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c r="AA996" s="100" t="n"/>
      <c r="AB996" s="100" t="n"/>
      <c r="AC996" s="100" t="n"/>
      <c r="AD996" s="100" t="n"/>
      <c r="AE996" s="100" t="n"/>
      <c r="AF996" s="100" t="n"/>
      <c r="AG996" s="100" t="n"/>
      <c r="AH996" s="100" t="n"/>
    </row>
    <row r="997" ht="15.75" customHeight="1" s="336">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c r="AA997" s="100" t="n"/>
      <c r="AB997" s="100" t="n"/>
      <c r="AC997" s="100" t="n"/>
      <c r="AD997" s="100" t="n"/>
      <c r="AE997" s="100" t="n"/>
      <c r="AF997" s="100" t="n"/>
      <c r="AG997" s="100" t="n"/>
      <c r="AH997" s="100" t="n"/>
    </row>
    <row r="998" ht="15.75" customHeight="1" s="336">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c r="AA998" s="100" t="n"/>
      <c r="AB998" s="100" t="n"/>
      <c r="AC998" s="100" t="n"/>
      <c r="AD998" s="100" t="n"/>
      <c r="AE998" s="100" t="n"/>
      <c r="AF998" s="100" t="n"/>
      <c r="AG998" s="100" t="n"/>
      <c r="AH998" s="100" t="n"/>
    </row>
    <row r="999" ht="15.75" customHeight="1" s="336">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c r="AA999" s="100" t="n"/>
      <c r="AB999" s="100" t="n"/>
      <c r="AC999" s="100" t="n"/>
      <c r="AD999" s="100" t="n"/>
      <c r="AE999" s="100" t="n"/>
      <c r="AF999" s="100" t="n"/>
      <c r="AG999" s="100" t="n"/>
      <c r="AH999" s="100" t="n"/>
    </row>
    <row r="1000" ht="15.75" customHeight="1" s="336">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c r="AA1000" s="100" t="n"/>
      <c r="AB1000" s="100" t="n"/>
      <c r="AC1000" s="100" t="n"/>
      <c r="AD1000" s="100" t="n"/>
      <c r="AE1000" s="100" t="n"/>
      <c r="AF1000" s="100" t="n"/>
      <c r="AG1000" s="100" t="n"/>
      <c r="AH1000" s="100" t="n"/>
    </row>
  </sheetData>
  <mergeCells count="12">
    <mergeCell ref="B21:F21"/>
    <mergeCell ref="N9:O9"/>
    <mergeCell ref="B9:E9"/>
    <mergeCell ref="F8:O8"/>
    <mergeCell ref="P7:P9"/>
    <mergeCell ref="Q7:Q9"/>
    <mergeCell ref="F7:O7"/>
    <mergeCell ref="B18:D18"/>
    <mergeCell ref="H9:I9"/>
    <mergeCell ref="F9:G9"/>
    <mergeCell ref="L9:M9"/>
    <mergeCell ref="J9:K9"/>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10" defaultColWidth="12.58203125" defaultRowHeight="15" customHeight="1"/>
  <cols>
    <col width="9.33203125" customWidth="1" style="336" min="1" max="1"/>
    <col width="42" customWidth="1" style="336" min="2" max="3"/>
    <col width="13" customWidth="1" style="336" min="3" max="3"/>
    <col width="62" customWidth="1" style="336" min="4" max="4"/>
    <col width="17" customWidth="1" style="336" min="5" max="8"/>
    <col width="30" customWidth="1" style="336" min="6" max="6"/>
    <col width="17"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13"/>
    <col width="17" customWidth="1" style="336" min="14" max="14"/>
    <col width="17" customWidth="1" style="336" min="15" max="15"/>
    <col width="17" customWidth="1" style="336" min="16" max="16"/>
    <col width="17" customWidth="1" style="336" min="17" max="17"/>
    <col width="17" customWidth="1" style="336" min="18" max="26"/>
    <col width="17" customWidth="1" style="336" min="19" max="19"/>
    <col width="17" customWidth="1" style="336" min="20" max="20"/>
    <col width="19.33203125" customWidth="1" style="336" min="21" max="21"/>
    <col width="15.5" customWidth="1" style="336" min="22" max="22"/>
    <col width="13.5" customWidth="1" style="336" min="23" max="23"/>
    <col width="11.5" customWidth="1" style="336" min="24" max="24"/>
    <col width="10" customWidth="1" style="336" min="25" max="25"/>
    <col width="12.5" customWidth="1" style="336" min="26" max="26"/>
  </cols>
  <sheetData>
    <row r="1" ht="14.5" customHeight="1" s="336">
      <c r="A1" s="23" t="n"/>
      <c r="B1" s="23" t="n"/>
      <c r="C1" s="23" t="n"/>
      <c r="D1" s="24" t="n"/>
      <c r="E1" s="52" t="n"/>
      <c r="F1" s="52" t="n"/>
      <c r="G1" s="52" t="n"/>
      <c r="H1" s="52" t="n"/>
      <c r="I1" s="52" t="n"/>
      <c r="J1" s="52" t="n"/>
      <c r="K1" s="52" t="n"/>
      <c r="L1" s="52" t="n"/>
      <c r="M1" s="52" t="n"/>
      <c r="N1" s="52" t="n"/>
      <c r="O1" s="52" t="n"/>
      <c r="P1" s="52" t="n"/>
      <c r="Q1" s="52" t="n"/>
      <c r="R1" s="52" t="n"/>
      <c r="S1" s="52" t="n"/>
      <c r="T1" s="52" t="n"/>
      <c r="U1" s="52" t="n"/>
      <c r="V1" s="52" t="n"/>
      <c r="W1" s="52" t="n"/>
      <c r="X1" s="52" t="n"/>
      <c r="Y1" s="52" t="n"/>
    </row>
    <row r="2" ht="14.5" customHeight="1" s="336">
      <c r="A2" s="23" t="n"/>
      <c r="B2" s="23" t="n"/>
      <c r="C2" s="23" t="n"/>
      <c r="D2" s="23" t="n"/>
      <c r="E2" s="52" t="n"/>
      <c r="F2" s="52" t="n"/>
      <c r="G2" s="52" t="n"/>
      <c r="H2" s="52" t="n"/>
      <c r="I2" s="52" t="n"/>
      <c r="J2" s="52" t="n"/>
      <c r="K2" s="52" t="n"/>
      <c r="L2" s="52" t="n"/>
      <c r="M2" s="52" t="n"/>
      <c r="N2" s="52" t="n"/>
      <c r="O2" s="52" t="n"/>
      <c r="P2" s="52" t="n"/>
      <c r="Q2" s="52" t="n"/>
      <c r="R2" s="52" t="n"/>
      <c r="S2" s="52" t="n"/>
      <c r="T2" s="52" t="n"/>
      <c r="U2" s="52" t="n"/>
      <c r="V2" s="52" t="n"/>
      <c r="W2" s="52" t="n"/>
      <c r="X2" s="52" t="n"/>
      <c r="Y2" s="52" t="n"/>
    </row>
    <row r="3" ht="16.5" customHeight="1" s="336">
      <c r="A3" s="23" t="n"/>
      <c r="B3" s="23" t="n"/>
      <c r="C3" s="23" t="n"/>
      <c r="D3" s="23" t="n"/>
      <c r="E3" s="215" t="n"/>
      <c r="F3" s="215" t="n"/>
      <c r="G3" s="130" t="inlineStr">
        <is>
          <t>7. GASTOS DE VIAJE</t>
        </is>
      </c>
      <c r="H3" s="215" t="n"/>
      <c r="I3" s="52" t="n"/>
      <c r="J3" s="52" t="n"/>
      <c r="K3" s="52" t="n"/>
      <c r="L3" s="52" t="n"/>
      <c r="M3" s="52" t="n"/>
      <c r="N3" s="52" t="n"/>
      <c r="O3" s="52" t="n"/>
      <c r="P3" s="52" t="n"/>
      <c r="Q3" s="52" t="n"/>
      <c r="R3" s="52" t="n"/>
      <c r="S3" s="52" t="n"/>
      <c r="T3" s="52" t="n"/>
      <c r="U3" s="52" t="n"/>
      <c r="V3" s="52" t="n"/>
      <c r="W3" s="52" t="n"/>
      <c r="X3" s="52" t="n"/>
      <c r="Y3" s="52" t="n"/>
    </row>
    <row r="4" ht="16.5" customHeight="1" s="336">
      <c r="A4" s="23" t="n"/>
      <c r="B4" s="23" t="n"/>
      <c r="C4" s="23" t="n"/>
      <c r="D4" s="23" t="n"/>
      <c r="E4" s="215" t="n"/>
      <c r="F4" s="215" t="n"/>
      <c r="G4" s="215" t="n"/>
      <c r="H4" s="215" t="n"/>
      <c r="I4" s="52" t="n"/>
      <c r="J4" s="52" t="n"/>
      <c r="K4" s="52" t="n"/>
      <c r="L4" s="52" t="n"/>
      <c r="M4" s="52" t="n"/>
      <c r="N4" s="52" t="n"/>
      <c r="O4" s="52" t="n"/>
      <c r="P4" s="52" t="n"/>
      <c r="Q4" s="52" t="n"/>
      <c r="R4" s="52" t="n"/>
      <c r="S4" s="52" t="n"/>
      <c r="T4" s="52" t="n"/>
      <c r="U4" s="52" t="n"/>
      <c r="V4" s="52" t="n"/>
      <c r="W4" s="52" t="n"/>
      <c r="X4" s="52" t="n"/>
      <c r="Y4" s="52" t="n"/>
    </row>
    <row r="5" ht="10.5" customHeight="1" s="336">
      <c r="A5" s="23" t="n"/>
      <c r="B5" s="499" t="n"/>
      <c r="V5" s="52" t="n"/>
      <c r="W5" s="52" t="n"/>
      <c r="X5" s="52" t="n"/>
      <c r="Y5" s="52" t="n"/>
    </row>
    <row r="6" ht="14.5" customHeight="1" s="336">
      <c r="A6" s="23" t="n"/>
      <c r="B6" s="23" t="n"/>
      <c r="C6" s="23" t="n"/>
      <c r="D6" s="23" t="n"/>
      <c r="E6" s="215" t="n"/>
      <c r="F6" s="215" t="n"/>
      <c r="G6" s="215" t="n"/>
      <c r="H6" s="215" t="n"/>
      <c r="I6" s="52" t="n"/>
      <c r="J6" s="626" t="inlineStr">
        <is>
          <t>FUENTES</t>
        </is>
      </c>
      <c r="K6" s="510" t="n"/>
      <c r="L6" s="626" t="n"/>
      <c r="M6" s="510" t="n"/>
      <c r="N6" s="626" t="n"/>
      <c r="O6" s="510" t="n"/>
      <c r="P6" s="626" t="n"/>
      <c r="Q6" s="510" t="n"/>
      <c r="R6" s="626" t="n"/>
      <c r="S6" s="510" t="n"/>
      <c r="T6" s="510" t="n"/>
      <c r="U6" s="500" t="n"/>
      <c r="V6" s="52" t="n"/>
      <c r="W6" s="52" t="n"/>
      <c r="X6" s="52" t="n"/>
      <c r="Y6" s="52" t="n"/>
    </row>
    <row r="7" ht="28.5" customHeight="1" s="336">
      <c r="A7" s="52" t="n"/>
      <c r="B7" s="52" t="n"/>
      <c r="C7" s="52" t="n"/>
      <c r="D7" s="52" t="n"/>
      <c r="E7" s="52" t="n"/>
      <c r="F7" s="52" t="n"/>
      <c r="G7" s="52" t="n"/>
      <c r="H7" s="52" t="n"/>
      <c r="I7" s="52" t="n"/>
      <c r="J7" s="3" t="inlineStr">
        <is>
          <t>CONTRAPARTIDA</t>
        </is>
      </c>
      <c r="K7" s="450" t="n"/>
      <c r="L7" s="3" t="n"/>
      <c r="M7" s="450" t="n"/>
      <c r="N7" s="3" t="n"/>
      <c r="O7" s="450" t="n"/>
      <c r="P7" s="3" t="n"/>
      <c r="Q7" s="450" t="n"/>
      <c r="R7" s="3" t="n"/>
      <c r="S7" s="450" t="n"/>
      <c r="T7" s="3" t="inlineStr">
        <is>
          <t>SGR</t>
        </is>
      </c>
      <c r="U7" s="3" t="inlineStr">
        <is>
          <t>TOTAL</t>
        </is>
      </c>
      <c r="V7" s="52" t="n"/>
      <c r="W7" s="52" t="n"/>
      <c r="X7" s="52" t="n"/>
      <c r="Y7" s="52" t="n"/>
    </row>
    <row r="8" ht="39.75" customHeight="1" s="336">
      <c r="A8" s="52" t="n"/>
      <c r="B8" s="52" t="n"/>
      <c r="C8" s="52" t="n"/>
      <c r="D8" s="618" t="inlineStr">
        <is>
          <t>7. GASTOS DE VIAJE</t>
        </is>
      </c>
      <c r="E8" s="458" t="n"/>
      <c r="F8" s="458" t="n"/>
      <c r="G8" s="458" t="n"/>
      <c r="H8" s="458" t="n"/>
      <c r="I8" s="502" t="n"/>
      <c r="J8" s="88" t="inlineStr">
        <is>
          <t>Entidad 1 – Universidad Santo Tomás de Colombia, sede Villavicencio — entidad proponente y ejecutora</t>
        </is>
      </c>
      <c r="K8" s="451" t="n"/>
      <c r="L8" s="88" t="inlineStr">
        <is>
          <t>Entidad 2 – Municipio de Manizales (Caldas)</t>
        </is>
      </c>
      <c r="M8" s="451" t="n"/>
      <c r="N8" s="88" t="inlineStr">
        <is>
          <t>Entidad 3 – Municipio de Calarcá (Quindío)</t>
        </is>
      </c>
      <c r="O8" s="451" t="n"/>
      <c r="P8" s="88" t="inlineStr">
        <is>
          <t>Entidad 4 – Avanciencia — oficina de transferencia de resultados de investigación (OTRI) [razón social y NIT por diligenciar]</t>
        </is>
      </c>
      <c r="Q8" s="451" t="n"/>
      <c r="R8" s="88" t="inlineStr">
        <is>
          <t>Entidad 5 – Gestión y Medio Ambiente — aliado tecnológico [razón social y NIT por diligenciar]</t>
        </is>
      </c>
      <c r="S8" s="451" t="n"/>
      <c r="T8" s="453" t="n"/>
      <c r="U8" s="452" t="n"/>
      <c r="V8" s="52" t="n"/>
      <c r="W8" s="52" t="n"/>
      <c r="X8" s="52" t="n"/>
      <c r="Y8" s="52" t="n"/>
    </row>
    <row r="9" ht="51" customHeight="1" s="336">
      <c r="A9" s="23" t="n"/>
      <c r="B9" s="88" t="inlineStr">
        <is>
          <t>DESPLAZAMIENTO (origen y destino)</t>
        </is>
      </c>
      <c r="C9" s="88" t="inlineStr">
        <is>
          <t>MEDIO DE TRANSPORTE</t>
        </is>
      </c>
      <c r="D9" s="88" t="inlineStr">
        <is>
          <t>JUSTIFICACION</t>
        </is>
      </c>
      <c r="E9" s="88" t="inlineStr">
        <is>
          <t>No. De Viajes</t>
        </is>
      </c>
      <c r="F9" s="88" t="inlineStr">
        <is>
          <t>No de personas</t>
        </is>
      </c>
      <c r="G9" s="88" t="inlineStr">
        <is>
          <t xml:space="preserve">No de días </t>
        </is>
      </c>
      <c r="H9" s="88" t="inlineStr">
        <is>
          <t>Valor unitario</t>
        </is>
      </c>
      <c r="I9" s="88" t="inlineStr">
        <is>
          <t>TOTAL</t>
        </is>
      </c>
      <c r="J9" s="3" t="inlineStr">
        <is>
          <t>Especie</t>
        </is>
      </c>
      <c r="K9" s="3" t="inlineStr">
        <is>
          <t>Efectivo</t>
        </is>
      </c>
      <c r="L9" s="3" t="inlineStr">
        <is>
          <t>Especie</t>
        </is>
      </c>
      <c r="M9" s="3" t="inlineStr">
        <is>
          <t>Efectivo</t>
        </is>
      </c>
      <c r="N9" s="3" t="inlineStr">
        <is>
          <t>Especie</t>
        </is>
      </c>
      <c r="O9" s="3" t="inlineStr">
        <is>
          <t>Efectivo</t>
        </is>
      </c>
      <c r="P9" s="3" t="inlineStr">
        <is>
          <t>Especie</t>
        </is>
      </c>
      <c r="Q9" s="3" t="inlineStr">
        <is>
          <t>Efectivo</t>
        </is>
      </c>
      <c r="R9" s="3" t="inlineStr">
        <is>
          <t>Especie</t>
        </is>
      </c>
      <c r="S9" s="3" t="inlineStr">
        <is>
          <t>Efectivo</t>
        </is>
      </c>
      <c r="T9" s="3" t="inlineStr">
        <is>
          <t>Efectivo</t>
        </is>
      </c>
      <c r="U9" s="453" t="n"/>
      <c r="V9" s="52" t="n"/>
      <c r="W9" s="216" t="n"/>
      <c r="X9" s="215" t="n"/>
      <c r="Y9" s="52" t="n"/>
    </row>
    <row r="10" ht="136" customHeight="1" s="336">
      <c r="A10" s="23" t="n"/>
      <c r="B10" s="459" t="inlineStr">
        <is>
          <t>Tiquetes aéreos nacionales (equipo de la universidad → Manizales y Calarcá)</t>
        </is>
      </c>
      <c r="C10" s="32" t="inlineStr">
        <is>
          <t>Aéreo</t>
        </is>
      </c>
      <c r="D10" s="459" t="inlineStr">
        <is>
          <t>Act. 1.3, 2.3, 2.4, 3.1, 3.2, 3.3 · producto 6: tiquetes aéreos nacionales (equipo de la universidad → Manizales y Calarcá); 150 trayectos de equipo para instalar y mantener la red y convocar a los consejos de gestión del riesgo. 150 × 1 × 1 × $422.350 = $63.352.500 (Anexo 2, Tabla 30.3, línea V01; valor unitario: referencias de mercado/tabla oficial (hoja «Estudio de mercado»), clave tiquete_nacional). Origen y destino por precisar por tramo (VACÍO-11). Cotizaciones formales 1 y 2 por reunir (TdR §12.2). Se trasladan 90 trayectos a los desplazamientos de apropiación social de Avanciencia (CA-05, hoja 03): quedan 60 para instalar y mantener la red.</t>
        </is>
      </c>
      <c r="E10" s="5" t="n">
        <v>60</v>
      </c>
      <c r="F10" s="5" t="n">
        <v>1</v>
      </c>
      <c r="G10" s="5" t="n">
        <v>1</v>
      </c>
      <c r="H10" s="558">
        <f>'Estudio de mercado'!$K$113</f>
        <v>422350</v>
      </c>
      <c r="I10" s="484">
        <f>E10*F10*G10*H10</f>
        <v>25341000</v>
      </c>
      <c r="J10" s="484" t="n">
        <v>0</v>
      </c>
      <c r="K10" s="484" t="n">
        <v>0</v>
      </c>
      <c r="L10" s="484" t="n">
        <v>0</v>
      </c>
      <c r="M10" s="484" t="n">
        <v>0</v>
      </c>
      <c r="N10" s="484" t="n">
        <v>0</v>
      </c>
      <c r="O10" s="484" t="n">
        <v>0</v>
      </c>
      <c r="P10" s="484" t="n">
        <v>0</v>
      </c>
      <c r="Q10" s="484" t="n">
        <v>0</v>
      </c>
      <c r="R10" s="484" t="n">
        <v>0</v>
      </c>
      <c r="S10" s="484" t="n">
        <v>0</v>
      </c>
      <c r="T10" s="484">
        <f>I10-(J10+K10+L10+M10+N10+O10+P10+Q10+R10+S10)</f>
        <v>25341000</v>
      </c>
      <c r="U10" s="484">
        <f>T10+J10+K10+L10+M10+N10+O10+P10+Q10+R10+S10</f>
        <v>25341000</v>
      </c>
      <c r="V10" s="52" t="n"/>
      <c r="W10" s="217" t="n"/>
      <c r="X10" s="165" t="n"/>
      <c r="Y10" s="218" t="n"/>
    </row>
    <row r="11" ht="123" customHeight="1" s="336">
      <c r="A11" s="23" t="n"/>
      <c r="B11" s="459" t="inlineStr">
        <is>
          <t>Viáticos de alojamiento y manutención</t>
        </is>
      </c>
      <c r="C11" s="32" t="inlineStr">
        <is>
          <t>—</t>
        </is>
      </c>
      <c r="D11" s="459" t="inlineStr">
        <is>
          <t>Act. 1.3, 2.3, 2.4, 3.1, 3.2, 3.3 · producto 6: viáticos de alojamiento y manutención; 600 días-persona de instalación y mantenimiento. 1 × 600 × 1 × $434.866 = $260.919.600 (Anexo 2, Tabla 30.3, línea V02; valor unitario: referencias de mercado/tabla oficial (hoja «Estudio de mercado»), clave viaticos_dia). Origen y destino por precisar por tramo (VACÍO-11). Cotizaciones formales 1 y 2 por reunir (TdR §12.2). Se trasladan 135 días-persona a los desplazamientos de apropiación social de Avanciencia (CA-05, hoja 03): quedan 465 para instalar y mantener la red.</t>
        </is>
      </c>
      <c r="E11" s="5" t="n">
        <v>1</v>
      </c>
      <c r="F11" s="5" t="n">
        <v>465</v>
      </c>
      <c r="G11" s="5" t="n">
        <v>1</v>
      </c>
      <c r="H11" s="558">
        <f>'Estudio de mercado'!$K$114</f>
        <v>434866</v>
      </c>
      <c r="I11" s="484">
        <f>E11*F11*G11*H11</f>
        <v>202212690</v>
      </c>
      <c r="J11" s="558" t="n">
        <v>0</v>
      </c>
      <c r="K11" s="558" t="n">
        <v>0</v>
      </c>
      <c r="L11" s="558" t="n">
        <v>0</v>
      </c>
      <c r="M11" s="558" t="n">
        <v>0</v>
      </c>
      <c r="N11" s="558" t="n">
        <v>0</v>
      </c>
      <c r="O11" s="558" t="n">
        <v>0</v>
      </c>
      <c r="P11" s="558" t="n">
        <v>0</v>
      </c>
      <c r="Q11" s="558" t="n">
        <v>0</v>
      </c>
      <c r="R11" s="558" t="n">
        <v>0</v>
      </c>
      <c r="S11" s="558" t="n">
        <v>0</v>
      </c>
      <c r="T11" s="484">
        <f>I11-(J11+K11+L11+M11+N11+O11+P11+Q11+R11+S11)</f>
        <v>202212690</v>
      </c>
      <c r="U11" s="484">
        <f>T11+J11+K11+L11+M11+N11+O11+P11+Q11+R11+S11</f>
        <v>202212690</v>
      </c>
      <c r="V11" s="52" t="n"/>
      <c r="W11" s="217" t="n"/>
      <c r="X11" s="165" t="n"/>
      <c r="Y11" s="218" t="n"/>
    </row>
    <row r="12" ht="123" customHeight="1" s="336">
      <c r="A12" s="23" t="n"/>
      <c r="B12" s="459" t="inlineStr">
        <is>
          <t>Arrendamiento de vehículos 4x4 (servicio; no es adquisición)</t>
        </is>
      </c>
      <c r="C12" s="32" t="inlineStr">
        <is>
          <t>Terrestre</t>
        </is>
      </c>
      <c r="D12" s="459" t="inlineStr">
        <is>
          <t>Act. 1.3, 2.3, 2.4, 3.1, 3.2, 3.3 · producto 6: arrendamiento de vehículos 4x4 (servicio; no es adquisición); 240 días de vehículo arrendado; no se compran vehículos (TdR §14.3). 1 × 1 × 240 × $450.000 = $108.000.000 (Anexo 2, Tabla 30.3, línea V03; valor unitario: formulación del Anexo 2 sin referencia equivalente, clave p_V03). Origen y destino por precisar por tramo (VACÍO-11). Cotizaciones formales 1 y 2 por reunir (TdR §12.2). Se trasladan 45 días de vehículo a los desplazamientos de apropiación social de Avanciencia (CA-05, hoja 03): quedan 195 para instalar y mantener la red.</t>
        </is>
      </c>
      <c r="E12" s="5" t="n">
        <v>1</v>
      </c>
      <c r="F12" s="5" t="n">
        <v>1</v>
      </c>
      <c r="G12" s="5" t="n">
        <v>195</v>
      </c>
      <c r="H12" s="558">
        <f>'Estudio de mercado'!$K$134</f>
        <v>450000</v>
      </c>
      <c r="I12" s="484">
        <f>E12*F12*G12*H12</f>
        <v>87750000</v>
      </c>
      <c r="J12" s="484" t="n">
        <v>0</v>
      </c>
      <c r="K12" s="484" t="n">
        <v>0</v>
      </c>
      <c r="L12" s="484" t="n">
        <v>0</v>
      </c>
      <c r="M12" s="484" t="n">
        <v>0</v>
      </c>
      <c r="N12" s="484" t="n">
        <v>0</v>
      </c>
      <c r="O12" s="484" t="n">
        <v>0</v>
      </c>
      <c r="P12" s="484" t="n">
        <v>0</v>
      </c>
      <c r="Q12" s="484" t="n">
        <v>0</v>
      </c>
      <c r="R12" s="484" t="n">
        <v>0</v>
      </c>
      <c r="S12" s="484" t="n">
        <v>0</v>
      </c>
      <c r="T12" s="484">
        <f>I12-(J12+K12+L12+M12+N12+O12+P12+Q12+R12+S12)</f>
        <v>87750000</v>
      </c>
      <c r="U12" s="484">
        <f>T12+J12+K12+L12+M12+N12+O12+P12+Q12+R12+S12</f>
        <v>87750000</v>
      </c>
      <c r="V12" s="52" t="n"/>
      <c r="W12" s="217" t="n"/>
      <c r="X12" s="165" t="n"/>
      <c r="Y12" s="218" t="n"/>
    </row>
    <row r="13" ht="123" customHeight="1" s="336">
      <c r="A13" s="23" t="n"/>
      <c r="B13" s="459" t="inlineStr">
        <is>
          <t>Viaje internacional para divulgación científica</t>
        </is>
      </c>
      <c r="C13" s="32" t="inlineStr">
        <is>
          <t>Aéreo</t>
        </is>
      </c>
      <c r="D13" s="459" t="inlineStr">
        <is>
          <t>Act. 3.4 · producto 2: viaje internacional para divulgación científica; 2 viajes para socializar resultados en eventos científicos (movilidad misional, TdR §14.3). 2 × 1 × 1 × $12.000.000 = $24.000.000 (Anexo 2, Tabla 30.3, línea V04; valor unitario: formulación del Anexo 2 sin referencia equivalente, clave p_V04). Origen y destino por precisar por tramo (VACÍO-11). Cotizaciones formales 1 y 2 por reunir (TdR §12.2). Lo ejecuta Avanciencia, que lidera la apropiación social del conocimiento; la universidad lo contrata y paga (TdR §3). Sus horas en especie (TH-22) no cubren este trabajo.</t>
        </is>
      </c>
      <c r="E13" s="5" t="n">
        <v>2</v>
      </c>
      <c r="F13" s="5" t="n">
        <v>1</v>
      </c>
      <c r="G13" s="5" t="n">
        <v>1</v>
      </c>
      <c r="H13" s="558">
        <f>'Estudio de mercado'!$K$135</f>
        <v>12000000</v>
      </c>
      <c r="I13" s="484">
        <f>E13*F13*G13*H13</f>
        <v>24000000</v>
      </c>
      <c r="J13" s="558" t="n">
        <v>0</v>
      </c>
      <c r="K13" s="558" t="n">
        <v>0</v>
      </c>
      <c r="L13" s="558" t="n">
        <v>0</v>
      </c>
      <c r="M13" s="558" t="n">
        <v>0</v>
      </c>
      <c r="N13" s="558" t="n">
        <v>0</v>
      </c>
      <c r="O13" s="558" t="n">
        <v>0</v>
      </c>
      <c r="P13" s="558" t="n">
        <v>0</v>
      </c>
      <c r="Q13" s="558" t="n">
        <v>0</v>
      </c>
      <c r="R13" s="558" t="n">
        <v>0</v>
      </c>
      <c r="S13" s="558" t="n">
        <v>0</v>
      </c>
      <c r="T13" s="484">
        <f>I13-(J13+K13+L13+M13+N13+O13+P13+Q13+R13+S13)</f>
        <v>24000000</v>
      </c>
      <c r="U13" s="484">
        <f>T13+J13+K13+L13+M13+N13+O13+P13+Q13+R13+S13</f>
        <v>24000000</v>
      </c>
      <c r="V13" s="52" t="n"/>
      <c r="W13" s="217" t="n"/>
      <c r="X13" s="165" t="n"/>
      <c r="Y13" s="218" t="n"/>
    </row>
    <row r="14" ht="97" customHeight="1" s="336">
      <c r="A14" s="23" t="n"/>
      <c r="B14" s="459" t="inlineStr">
        <is>
          <t>Tiquetes aéreos nacionales de las campañas de demolición</t>
        </is>
      </c>
      <c r="C14" s="32" t="inlineStr">
        <is>
          <t>Aéreo</t>
        </is>
      </c>
      <c r="D14" s="459" t="inlineStr">
        <is>
          <t>Act. 1.7, 3.5 · producto 1: tiquetes aéreos nacionales de las campañas de demolición; 40 trayectos de las campañas de medición en demoliciones y de la adopción del protocolo. 40 × 1 × 1 × $422.350 = $16.894.000 (Anexo 2, Tabla 30.3, línea V06; valor unitario: referencias de mercado/tabla oficial (hoja «Estudio de mercado»), clave tiquete_nacional). Origen y destino por precisar por tramo (VACÍO-11). Cotizaciones formales 1 y 2 por reunir (TdR §12.2).</t>
        </is>
      </c>
      <c r="E14" s="5" t="n">
        <v>40</v>
      </c>
      <c r="F14" s="5" t="n">
        <v>1</v>
      </c>
      <c r="G14" s="5" t="n">
        <v>1</v>
      </c>
      <c r="H14" s="558">
        <f>'Estudio de mercado'!$K$113</f>
        <v>422350</v>
      </c>
      <c r="I14" s="484">
        <f>E14*F14*G14*H14</f>
        <v>16894000</v>
      </c>
      <c r="J14" s="558" t="n">
        <v>0</v>
      </c>
      <c r="K14" s="558" t="n">
        <v>0</v>
      </c>
      <c r="L14" s="558" t="n">
        <v>0</v>
      </c>
      <c r="M14" s="558" t="n">
        <v>0</v>
      </c>
      <c r="N14" s="558" t="n">
        <v>0</v>
      </c>
      <c r="O14" s="558" t="n">
        <v>0</v>
      </c>
      <c r="P14" s="558" t="n">
        <v>0</v>
      </c>
      <c r="Q14" s="558" t="n">
        <v>0</v>
      </c>
      <c r="R14" s="558" t="n">
        <v>0</v>
      </c>
      <c r="S14" s="558" t="n">
        <v>0</v>
      </c>
      <c r="T14" s="484">
        <f>I14-(J14+K14+L14+M14+N14+O14+P14+Q14+R14+S14)</f>
        <v>16894000</v>
      </c>
      <c r="U14" s="484">
        <f>T14+J14+K14+L14+M14+N14+O14+P14+Q14+R14+S14</f>
        <v>16894000</v>
      </c>
      <c r="V14" s="52" t="n"/>
      <c r="W14" s="217" t="n"/>
      <c r="X14" s="165" t="n"/>
      <c r="Y14" s="218" t="n"/>
    </row>
    <row r="15" ht="97" customHeight="1" s="336">
      <c r="A15" s="23" t="n"/>
      <c r="B15" s="459" t="inlineStr">
        <is>
          <t>Viáticos de alojamiento y manutención de las campañas de demolición</t>
        </is>
      </c>
      <c r="C15" s="32" t="inlineStr">
        <is>
          <t>—</t>
        </is>
      </c>
      <c r="D15" s="459" t="inlineStr">
        <is>
          <t>Act. 1.7, 3.5 · producto 1: viáticos de alojamiento y manutención de las campañas de demolición; 160 días-persona de campañas de medición. 1 × 160 × 1 × $434.866 = $69.578.560 (Anexo 2, Tabla 30.3, línea V07; valor unitario: referencias de mercado/tabla oficial (hoja «Estudio de mercado»), clave viaticos_dia). Origen y destino por precisar por tramo (VACÍO-11). Cotizaciones formales 1 y 2 por reunir (TdR §12.2).</t>
        </is>
      </c>
      <c r="E15" s="5" t="n">
        <v>1</v>
      </c>
      <c r="F15" s="5" t="n">
        <v>160</v>
      </c>
      <c r="G15" s="5" t="n">
        <v>1</v>
      </c>
      <c r="H15" s="558">
        <f>'Estudio de mercado'!$K$114</f>
        <v>434866</v>
      </c>
      <c r="I15" s="484">
        <f>E15*F15*G15*H15</f>
        <v>69578560</v>
      </c>
      <c r="J15" s="558" t="n">
        <v>0</v>
      </c>
      <c r="K15" s="558" t="n">
        <v>0</v>
      </c>
      <c r="L15" s="558" t="n">
        <v>0</v>
      </c>
      <c r="M15" s="558" t="n">
        <v>0</v>
      </c>
      <c r="N15" s="558" t="n">
        <v>0</v>
      </c>
      <c r="O15" s="558" t="n">
        <v>0</v>
      </c>
      <c r="P15" s="558" t="n">
        <v>0</v>
      </c>
      <c r="Q15" s="558" t="n">
        <v>0</v>
      </c>
      <c r="R15" s="558" t="n">
        <v>0</v>
      </c>
      <c r="S15" s="558" t="n">
        <v>0</v>
      </c>
      <c r="T15" s="484">
        <f>I15-(J15+K15+L15+M15+N15+O15+P15+Q15+R15+S15)</f>
        <v>69578560</v>
      </c>
      <c r="U15" s="484">
        <f>T15+J15+K15+L15+M15+N15+O15+P15+Q15+R15+S15</f>
        <v>69578560</v>
      </c>
      <c r="V15" s="52" t="n"/>
      <c r="W15" s="217" t="n"/>
      <c r="X15" s="165" t="n"/>
      <c r="Y15" s="218" t="n"/>
    </row>
    <row r="16" ht="97" customHeight="1" s="336">
      <c r="A16" s="23" t="n"/>
      <c r="B16" s="459" t="inlineStr">
        <is>
          <t>Arrendamiento de vehículos 4x4 de las campañas de demolición (servicio; no es adquisición)</t>
        </is>
      </c>
      <c r="C16" s="32" t="inlineStr">
        <is>
          <t>Terrestre</t>
        </is>
      </c>
      <c r="D16" s="459" t="inlineStr">
        <is>
          <t>Act. 1.7, 3.5 · producto 1: arrendamiento de vehículos 4x4 de las campañas de demolición (servicio; no es adquisición); 70 días de vehículo arrendado; no se compran vehículos (TdR §14.3). 1 × 1 × 70 × $450.000 = $31.500.000 (Anexo 2, Tabla 30.3, línea V08; valor unitario: formulación del Anexo 2 sin referencia equivalente, clave p_V03). Origen y destino por precisar por tramo (VACÍO-11). Cotizaciones formales 1 y 2 por reunir (TdR §12.2).</t>
        </is>
      </c>
      <c r="E16" s="5" t="n">
        <v>1</v>
      </c>
      <c r="F16" s="5" t="n">
        <v>1</v>
      </c>
      <c r="G16" s="5" t="n">
        <v>70</v>
      </c>
      <c r="H16" s="558">
        <f>'Estudio de mercado'!$K$134</f>
        <v>450000</v>
      </c>
      <c r="I16" s="484">
        <f>E16*F16*G16*H16</f>
        <v>31500000</v>
      </c>
      <c r="J16" s="558" t="n">
        <v>0</v>
      </c>
      <c r="K16" s="558" t="n">
        <v>0</v>
      </c>
      <c r="L16" s="558" t="n">
        <v>0</v>
      </c>
      <c r="M16" s="558" t="n">
        <v>0</v>
      </c>
      <c r="N16" s="558" t="n">
        <v>0</v>
      </c>
      <c r="O16" s="558" t="n">
        <v>0</v>
      </c>
      <c r="P16" s="558" t="n">
        <v>0</v>
      </c>
      <c r="Q16" s="558" t="n">
        <v>0</v>
      </c>
      <c r="R16" s="558" t="n">
        <v>0</v>
      </c>
      <c r="S16" s="558" t="n">
        <v>0</v>
      </c>
      <c r="T16" s="484">
        <f>I16-(J16+K16+L16+M16+N16+O16+P16+Q16+R16+S16)</f>
        <v>31500000</v>
      </c>
      <c r="U16" s="484">
        <f>T16+J16+K16+L16+M16+N16+O16+P16+Q16+R16+S16</f>
        <v>31500000</v>
      </c>
      <c r="V16" s="219" t="n"/>
      <c r="W16" s="217" t="n"/>
      <c r="X16" s="165" t="n"/>
      <c r="Y16" s="218" t="n"/>
    </row>
    <row r="17" ht="58" customHeight="1" s="336">
      <c r="A17" s="23" t="n"/>
      <c r="B17" s="459" t="inlineStr">
        <is>
          <t>Logística y viáticos de los tramos 2 y 3 — aporte en efectivo de Gestión y Medio Ambiente</t>
        </is>
      </c>
      <c r="C17" s="32" t="inlineStr">
        <is>
          <t>Terrestre</t>
        </is>
      </c>
      <c r="D17" s="459" t="inlineStr">
        <is>
          <t>A2.3 y A2.4 · PROPUESTA de contrapartida en efectivo de Gestión y Medio Ambiente, $150.000.000, no comprometida; solo si se certifica el efectivo superaría el 1 % del SGR (TdR §15.7). Es el único efectivo del proyecto (VACÍO-02).</t>
        </is>
      </c>
      <c r="E17" s="5" t="n">
        <v>1</v>
      </c>
      <c r="F17" s="5" t="n">
        <v>1</v>
      </c>
      <c r="G17" s="5" t="n">
        <v>1</v>
      </c>
      <c r="H17" s="558">
        <f>'Estudio de mercado'!$K$174</f>
        <v>150000000</v>
      </c>
      <c r="I17" s="484">
        <f>E17*F17*G17*H17</f>
        <v>150000000</v>
      </c>
      <c r="J17" s="558" t="n">
        <v>0</v>
      </c>
      <c r="K17" s="558" t="n">
        <v>0</v>
      </c>
      <c r="L17" s="558" t="n">
        <v>0</v>
      </c>
      <c r="M17" s="558" t="n">
        <v>0</v>
      </c>
      <c r="N17" s="558" t="n">
        <v>0</v>
      </c>
      <c r="O17" s="558" t="n">
        <v>0</v>
      </c>
      <c r="P17" s="558" t="n">
        <v>0</v>
      </c>
      <c r="Q17" s="558" t="n">
        <v>0</v>
      </c>
      <c r="R17" s="558" t="n">
        <v>0</v>
      </c>
      <c r="S17" s="558" t="n">
        <v>150000000</v>
      </c>
      <c r="T17" s="484">
        <f>I17-(J17+K17+L17+M17+N17+O17+P17+Q17+R17+S17)</f>
        <v>0</v>
      </c>
      <c r="U17" s="484">
        <f>T17+J17+K17+L17+M17+N17+O17+P17+Q17+R17+S17</f>
        <v>150000000</v>
      </c>
      <c r="V17" s="52" t="n"/>
      <c r="W17" s="217" t="n"/>
      <c r="X17" s="165" t="n"/>
      <c r="Y17" s="218" t="n"/>
    </row>
    <row r="18" ht="25.5" customHeight="1" s="336">
      <c r="A18" s="23" t="n"/>
      <c r="B18" s="486" t="n"/>
      <c r="C18" s="486" t="n"/>
      <c r="D18" s="486" t="n"/>
      <c r="E18" s="599" t="n"/>
      <c r="F18" s="599" t="n"/>
      <c r="G18" s="599" t="n"/>
      <c r="H18" s="583" t="n"/>
      <c r="I18" s="490">
        <f>E18*F18*G18*H18</f>
        <v>0</v>
      </c>
      <c r="J18" s="583" t="n">
        <v>0</v>
      </c>
      <c r="K18" s="583" t="n">
        <v>0</v>
      </c>
      <c r="L18" s="583" t="n">
        <v>0</v>
      </c>
      <c r="M18" s="583" t="n">
        <v>0</v>
      </c>
      <c r="N18" s="583" t="n">
        <v>0</v>
      </c>
      <c r="O18" s="583" t="n">
        <v>0</v>
      </c>
      <c r="P18" s="583" t="n">
        <v>0</v>
      </c>
      <c r="Q18" s="583" t="n">
        <v>0</v>
      </c>
      <c r="R18" s="583" t="n">
        <v>0</v>
      </c>
      <c r="S18" s="583" t="n">
        <v>0</v>
      </c>
      <c r="T18" s="490">
        <f>I18-(J18+K18+L18+M18+N18+O18+P18+Q18+R18+S18)</f>
        <v>0</v>
      </c>
      <c r="U18" s="490">
        <f>T18+J18+K18+L18+M18+N18+O18+P18+Q18+R18+S18</f>
        <v>0</v>
      </c>
      <c r="V18" s="52" t="n"/>
      <c r="W18" s="217" t="n"/>
      <c r="X18" s="165" t="n"/>
      <c r="Y18" s="218" t="n"/>
    </row>
    <row r="19" ht="25.5" customHeight="1" s="336">
      <c r="A19" s="23" t="n"/>
      <c r="B19" s="486" t="n"/>
      <c r="C19" s="486" t="n"/>
      <c r="D19" s="486" t="n"/>
      <c r="E19" s="599" t="n"/>
      <c r="F19" s="599" t="n"/>
      <c r="G19" s="599" t="n"/>
      <c r="H19" s="583" t="n"/>
      <c r="I19" s="490">
        <f>E19*F19*G19*H19</f>
        <v>0</v>
      </c>
      <c r="J19" s="583" t="n">
        <v>0</v>
      </c>
      <c r="K19" s="583" t="n">
        <v>0</v>
      </c>
      <c r="L19" s="583" t="n">
        <v>0</v>
      </c>
      <c r="M19" s="583" t="n">
        <v>0</v>
      </c>
      <c r="N19" s="583" t="n">
        <v>0</v>
      </c>
      <c r="O19" s="583" t="n">
        <v>0</v>
      </c>
      <c r="P19" s="583" t="n">
        <v>0</v>
      </c>
      <c r="Q19" s="583" t="n">
        <v>0</v>
      </c>
      <c r="R19" s="583" t="n">
        <v>0</v>
      </c>
      <c r="S19" s="583" t="n">
        <v>0</v>
      </c>
      <c r="T19" s="490">
        <f>I19-(J19+K19+L19+M19+N19+O19+P19+Q19+R19+S19)</f>
        <v>0</v>
      </c>
      <c r="U19" s="490">
        <f>T19+J19+K19+L19+M19+N19+O19+P19+Q19+R19+S19</f>
        <v>0</v>
      </c>
      <c r="V19" s="52" t="n"/>
      <c r="W19" s="217" t="n"/>
      <c r="X19" s="165" t="n"/>
      <c r="Y19" s="218" t="n"/>
    </row>
    <row r="20" ht="25.5" customHeight="1" s="336">
      <c r="A20" s="23" t="n"/>
      <c r="B20" s="486" t="n"/>
      <c r="C20" s="486" t="n"/>
      <c r="D20" s="486" t="n"/>
      <c r="E20" s="599" t="n"/>
      <c r="F20" s="599" t="n"/>
      <c r="G20" s="599" t="n"/>
      <c r="H20" s="583" t="n"/>
      <c r="I20" s="490">
        <f>E20*F20*G20*H20</f>
        <v>0</v>
      </c>
      <c r="J20" s="583" t="n">
        <v>0</v>
      </c>
      <c r="K20" s="583" t="n">
        <v>0</v>
      </c>
      <c r="L20" s="583" t="n">
        <v>0</v>
      </c>
      <c r="M20" s="583" t="n">
        <v>0</v>
      </c>
      <c r="N20" s="583" t="n">
        <v>0</v>
      </c>
      <c r="O20" s="583" t="n">
        <v>0</v>
      </c>
      <c r="P20" s="583" t="n">
        <v>0</v>
      </c>
      <c r="Q20" s="583" t="n">
        <v>0</v>
      </c>
      <c r="R20" s="583" t="n">
        <v>0</v>
      </c>
      <c r="S20" s="583" t="n">
        <v>0</v>
      </c>
      <c r="T20" s="490">
        <f>I20-(J20+K20+L20+M20+N20+O20+P20+Q20+R20+S20)</f>
        <v>0</v>
      </c>
      <c r="U20" s="490">
        <f>T20+J20+K20+L20+M20+N20+O20+P20+Q20+R20+S20</f>
        <v>0</v>
      </c>
      <c r="V20" s="52" t="n"/>
      <c r="W20" s="217" t="n"/>
      <c r="X20" s="165" t="n"/>
      <c r="Y20" s="218" t="n"/>
    </row>
    <row r="21" ht="25.5" customHeight="1" s="336">
      <c r="A21" s="23" t="n"/>
      <c r="B21" s="32" t="n"/>
      <c r="C21" s="32" t="n"/>
      <c r="D21" s="32" t="n"/>
      <c r="E21" s="5" t="n"/>
      <c r="F21" s="5" t="n"/>
      <c r="G21" s="5" t="n"/>
      <c r="H21" s="558" t="n"/>
      <c r="I21" s="484">
        <f>E21*F21*G21*H21</f>
        <v>0</v>
      </c>
      <c r="J21" s="454" t="n"/>
      <c r="K21" s="454" t="n"/>
      <c r="L21" s="454" t="n"/>
      <c r="M21" s="454" t="n"/>
      <c r="N21" s="454" t="n"/>
      <c r="O21" s="454" t="n"/>
      <c r="P21" s="454" t="n"/>
      <c r="Q21" s="454" t="n"/>
      <c r="R21" s="454" t="n"/>
      <c r="S21" s="454" t="n"/>
      <c r="T21" s="484">
        <f>I21-(J21+K21+L21+M21+N21+O21+P21+Q21+R21+S21)</f>
        <v>0</v>
      </c>
      <c r="U21" s="484">
        <f>T21+J21+K21+L21+M21+N21+O21+P21+Q21+R21+S21</f>
        <v>0</v>
      </c>
      <c r="V21" s="52" t="n"/>
      <c r="W21" s="217" t="n"/>
      <c r="X21" s="165" t="n"/>
      <c r="Y21" s="218" t="n"/>
    </row>
    <row r="22" ht="25.5" customHeight="1" s="336">
      <c r="A22" s="23" t="n"/>
      <c r="B22" s="32" t="n"/>
      <c r="C22" s="32" t="n"/>
      <c r="D22" s="32" t="n"/>
      <c r="E22" s="5" t="n"/>
      <c r="F22" s="5" t="n"/>
      <c r="G22" s="5" t="n"/>
      <c r="H22" s="558" t="n"/>
      <c r="I22" s="484">
        <f>E22*F22*G22*H22</f>
        <v>0</v>
      </c>
      <c r="J22" s="558" t="n"/>
      <c r="K22" s="558" t="n"/>
      <c r="L22" s="558" t="n"/>
      <c r="M22" s="558" t="n"/>
      <c r="N22" s="558" t="n"/>
      <c r="O22" s="558" t="n"/>
      <c r="P22" s="558" t="n"/>
      <c r="Q22" s="558" t="n"/>
      <c r="R22" s="558" t="n"/>
      <c r="S22" s="558" t="n"/>
      <c r="T22" s="484">
        <f>I22-(J22+K22+L22+M22+N22+O22+P22+Q22+R22+S22)</f>
        <v>0</v>
      </c>
      <c r="U22" s="484">
        <f>T22+J22+K22+L22+M22+N22+O22+P22+Q22+R22+S22</f>
        <v>0</v>
      </c>
      <c r="V22" s="52" t="n"/>
      <c r="W22" s="217" t="n"/>
      <c r="X22" s="165" t="n"/>
      <c r="Y22" s="218" t="n"/>
    </row>
    <row r="23" ht="25.5" customHeight="1" s="336">
      <c r="A23" s="23" t="n"/>
      <c r="B23" s="32" t="n"/>
      <c r="C23" s="32" t="n"/>
      <c r="D23" s="32" t="n"/>
      <c r="E23" s="5" t="n"/>
      <c r="F23" s="5" t="n"/>
      <c r="G23" s="5" t="n"/>
      <c r="H23" s="558" t="n"/>
      <c r="I23" s="484">
        <f>E23*F23*G23*H23</f>
        <v>0</v>
      </c>
      <c r="J23" s="558" t="n"/>
      <c r="K23" s="558" t="n"/>
      <c r="L23" s="558" t="n"/>
      <c r="M23" s="558" t="n"/>
      <c r="N23" s="558" t="n"/>
      <c r="O23" s="558" t="n"/>
      <c r="P23" s="558" t="n"/>
      <c r="Q23" s="558" t="n"/>
      <c r="R23" s="558" t="n"/>
      <c r="S23" s="558" t="n"/>
      <c r="T23" s="484">
        <f>I23-(J23+K23+L23+M23+N23+O23+P23+Q23+R23+S23)</f>
        <v>0</v>
      </c>
      <c r="U23" s="484">
        <f>T23+J23+K23+L23+M23+N23+O23+P23+Q23+R23+S23</f>
        <v>0</v>
      </c>
      <c r="V23" s="52" t="n"/>
      <c r="W23" s="217" t="n"/>
      <c r="X23" s="165" t="n"/>
      <c r="Y23" s="218" t="n"/>
    </row>
    <row r="24" ht="25.5" customHeight="1" s="336">
      <c r="A24" s="23" t="n"/>
      <c r="B24" s="32" t="n"/>
      <c r="C24" s="32" t="n"/>
      <c r="D24" s="32" t="n"/>
      <c r="E24" s="5" t="n"/>
      <c r="F24" s="5" t="n"/>
      <c r="G24" s="5" t="n"/>
      <c r="H24" s="558" t="n"/>
      <c r="I24" s="484">
        <f>E24*F24*G24*H24</f>
        <v>0</v>
      </c>
      <c r="J24" s="558" t="n"/>
      <c r="K24" s="558" t="n"/>
      <c r="L24" s="558" t="n"/>
      <c r="M24" s="558" t="n"/>
      <c r="N24" s="558" t="n"/>
      <c r="O24" s="558" t="n"/>
      <c r="P24" s="558" t="n"/>
      <c r="Q24" s="558" t="n"/>
      <c r="R24" s="558" t="n"/>
      <c r="S24" s="558" t="n"/>
      <c r="T24" s="484">
        <f>I24-(J24+K24+L24+M24+N24+O24+P24+Q24+R24+S24)</f>
        <v>0</v>
      </c>
      <c r="U24" s="484">
        <f>T24+J24+K24+L24+M24+N24+O24+P24+Q24+R24+S24</f>
        <v>0</v>
      </c>
      <c r="V24" s="52" t="n"/>
      <c r="W24" s="217" t="n"/>
      <c r="X24" s="165" t="n"/>
      <c r="Y24" s="218" t="n"/>
    </row>
    <row r="25" ht="25.5" customHeight="1" s="336">
      <c r="A25" s="23" t="n"/>
      <c r="B25" s="32" t="n"/>
      <c r="C25" s="32" t="n"/>
      <c r="D25" s="32" t="n"/>
      <c r="E25" s="5" t="n"/>
      <c r="F25" s="5" t="n"/>
      <c r="G25" s="5" t="n"/>
      <c r="H25" s="558" t="n"/>
      <c r="I25" s="484">
        <f>E25*F25*G25*H25</f>
        <v>0</v>
      </c>
      <c r="J25" s="558" t="n"/>
      <c r="K25" s="558" t="n"/>
      <c r="L25" s="558" t="n"/>
      <c r="M25" s="558" t="n"/>
      <c r="N25" s="558" t="n"/>
      <c r="O25" s="558" t="n"/>
      <c r="P25" s="558" t="n"/>
      <c r="Q25" s="558" t="n"/>
      <c r="R25" s="558" t="n"/>
      <c r="S25" s="558" t="n"/>
      <c r="T25" s="484">
        <f>I25-(J25+K25+L25+M25+N25+O25+P25+Q25+R25+S25)</f>
        <v>0</v>
      </c>
      <c r="U25" s="484">
        <f>T25+J25+K25+L25+M25+N25+O25+P25+Q25+R25+S25</f>
        <v>0</v>
      </c>
      <c r="V25" s="52" t="n"/>
      <c r="W25" s="217" t="n"/>
      <c r="X25" s="165" t="n"/>
      <c r="Y25" s="218" t="n"/>
    </row>
    <row r="26" ht="25.5" customHeight="1" s="336">
      <c r="A26" s="23" t="n"/>
      <c r="B26" s="32" t="n"/>
      <c r="C26" s="32" t="n"/>
      <c r="D26" s="32" t="n"/>
      <c r="E26" s="5" t="n"/>
      <c r="F26" s="5" t="n"/>
      <c r="G26" s="5" t="n"/>
      <c r="H26" s="558" t="n"/>
      <c r="I26" s="484">
        <f>E26*F26*G26*H26</f>
        <v>0</v>
      </c>
      <c r="J26" s="558" t="n"/>
      <c r="K26" s="558" t="n"/>
      <c r="L26" s="558" t="n"/>
      <c r="M26" s="558" t="n"/>
      <c r="N26" s="558" t="n"/>
      <c r="O26" s="558" t="n"/>
      <c r="P26" s="558" t="n"/>
      <c r="Q26" s="558" t="n"/>
      <c r="R26" s="558" t="n"/>
      <c r="S26" s="558" t="n"/>
      <c r="T26" s="484">
        <f>I26-(J26+K26+L26+M26+N26+O26+P26+Q26+R26+S26)</f>
        <v>0</v>
      </c>
      <c r="U26" s="484">
        <f>T26+J26+K26+L26+M26+N26+O26+P26+Q26+R26+S26</f>
        <v>0</v>
      </c>
      <c r="V26" s="52" t="n"/>
      <c r="W26" s="217" t="n"/>
      <c r="X26" s="165" t="n"/>
      <c r="Y26" s="218" t="n"/>
    </row>
    <row r="27" ht="25.5" customHeight="1" s="336">
      <c r="A27" s="23" t="n"/>
      <c r="B27" s="32" t="n"/>
      <c r="C27" s="32" t="n"/>
      <c r="D27" s="32" t="n"/>
      <c r="E27" s="5" t="n"/>
      <c r="F27" s="5" t="n"/>
      <c r="G27" s="5" t="n"/>
      <c r="H27" s="558" t="n"/>
      <c r="I27" s="484">
        <f>E27*F27*G27*H27</f>
        <v>0</v>
      </c>
      <c r="J27" s="558" t="n"/>
      <c r="K27" s="558" t="n"/>
      <c r="L27" s="558" t="n"/>
      <c r="M27" s="558" t="n"/>
      <c r="N27" s="558" t="n"/>
      <c r="O27" s="558" t="n"/>
      <c r="P27" s="558" t="n"/>
      <c r="Q27" s="558" t="n"/>
      <c r="R27" s="558" t="n"/>
      <c r="S27" s="558" t="n"/>
      <c r="T27" s="484">
        <f>I27-(J27+K27+L27+M27+N27+O27+P27+Q27+R27+S27)</f>
        <v>0</v>
      </c>
      <c r="U27" s="484">
        <f>T27+J27+K27+L27+M27+N27+O27+P27+Q27+R27+S27</f>
        <v>0</v>
      </c>
      <c r="V27" s="52" t="n"/>
      <c r="W27" s="217" t="n"/>
      <c r="X27" s="165" t="n"/>
      <c r="Y27" s="218" t="n"/>
    </row>
    <row r="28" ht="25.5" customHeight="1" s="336">
      <c r="A28" s="23" t="n"/>
      <c r="B28" s="32" t="n"/>
      <c r="C28" s="32" t="n"/>
      <c r="D28" s="32" t="n"/>
      <c r="E28" s="5" t="n"/>
      <c r="F28" s="5" t="n"/>
      <c r="G28" s="5" t="n"/>
      <c r="H28" s="558" t="n"/>
      <c r="I28" s="484">
        <f>E28*F28*G28*H28</f>
        <v>0</v>
      </c>
      <c r="J28" s="558" t="n"/>
      <c r="K28" s="558" t="n"/>
      <c r="L28" s="558" t="n"/>
      <c r="M28" s="558" t="n"/>
      <c r="N28" s="558" t="n"/>
      <c r="O28" s="558" t="n"/>
      <c r="P28" s="558" t="n"/>
      <c r="Q28" s="558" t="n"/>
      <c r="R28" s="558" t="n"/>
      <c r="S28" s="558" t="n"/>
      <c r="T28" s="484">
        <f>I28-(J28+K28+L28+M28+N28+O28+P28+Q28+R28+S28)</f>
        <v>0</v>
      </c>
      <c r="U28" s="484">
        <f>T28+J28+K28+L28+M28+N28+O28+P28+Q28+R28+S28</f>
        <v>0</v>
      </c>
      <c r="V28" s="215" t="n"/>
      <c r="W28" s="217" t="n"/>
      <c r="X28" s="165" t="n"/>
      <c r="Y28" s="218" t="n"/>
    </row>
    <row r="29" ht="25.5" customHeight="1" s="336">
      <c r="A29" s="23" t="n"/>
      <c r="B29" s="32" t="n"/>
      <c r="C29" s="32" t="n"/>
      <c r="D29" s="32" t="n"/>
      <c r="E29" s="5" t="n"/>
      <c r="F29" s="5" t="n"/>
      <c r="G29" s="5" t="n"/>
      <c r="H29" s="558" t="n"/>
      <c r="I29" s="484">
        <f>E29*F29*G29*H29</f>
        <v>0</v>
      </c>
      <c r="J29" s="558" t="n"/>
      <c r="K29" s="558" t="n"/>
      <c r="L29" s="558" t="n"/>
      <c r="M29" s="558" t="n"/>
      <c r="N29" s="558" t="n"/>
      <c r="O29" s="558" t="n"/>
      <c r="P29" s="558" t="n"/>
      <c r="Q29" s="558" t="n"/>
      <c r="R29" s="558" t="n"/>
      <c r="S29" s="558" t="n"/>
      <c r="T29" s="484">
        <f>I29-(J29+K29+L29+M29+N29+O29+P29+Q29+R29+S29)</f>
        <v>0</v>
      </c>
      <c r="U29" s="484">
        <f>T29+J29+K29+L29+M29+N29+O29+P29+Q29+R29+S29</f>
        <v>0</v>
      </c>
      <c r="V29" s="52" t="n"/>
      <c r="W29" s="217" t="n"/>
      <c r="X29" s="165" t="n"/>
      <c r="Y29" s="218" t="n"/>
    </row>
    <row r="30" ht="25.5" customHeight="1" s="336">
      <c r="A30" s="23" t="n"/>
      <c r="B30" s="32" t="n"/>
      <c r="C30" s="32" t="n"/>
      <c r="D30" s="32" t="n"/>
      <c r="E30" s="5" t="n"/>
      <c r="F30" s="5" t="n"/>
      <c r="G30" s="5" t="n"/>
      <c r="H30" s="558" t="n"/>
      <c r="I30" s="484">
        <f>E30*F30*G30*H30</f>
        <v>0</v>
      </c>
      <c r="J30" s="558" t="n"/>
      <c r="K30" s="558" t="n"/>
      <c r="L30" s="558" t="n"/>
      <c r="M30" s="558" t="n"/>
      <c r="N30" s="558" t="n"/>
      <c r="O30" s="558" t="n"/>
      <c r="P30" s="558" t="n"/>
      <c r="Q30" s="558" t="n"/>
      <c r="R30" s="558" t="n"/>
      <c r="S30" s="558" t="n"/>
      <c r="T30" s="484">
        <f>I30-(J30+K30+L30+M30+N30+O30+P30+Q30+R30+S30)</f>
        <v>0</v>
      </c>
      <c r="U30" s="484">
        <f>T30+J30+K30+L30+M30+N30+O30+P30+Q30+R30+S30</f>
        <v>0</v>
      </c>
      <c r="V30" s="52" t="n"/>
      <c r="W30" s="217" t="n"/>
      <c r="X30" s="165" t="n"/>
      <c r="Y30" s="218" t="n"/>
    </row>
    <row r="31" ht="25.5" customHeight="1" s="336">
      <c r="A31" s="23" t="n"/>
      <c r="B31" s="32" t="n"/>
      <c r="C31" s="32" t="n"/>
      <c r="D31" s="32" t="n"/>
      <c r="E31" s="5" t="n"/>
      <c r="F31" s="5" t="n"/>
      <c r="G31" s="5" t="n"/>
      <c r="H31" s="558" t="n"/>
      <c r="I31" s="484">
        <f>E31*F31*G31*H31</f>
        <v>0</v>
      </c>
      <c r="J31" s="558" t="n"/>
      <c r="K31" s="558" t="n"/>
      <c r="L31" s="558" t="n"/>
      <c r="M31" s="558" t="n"/>
      <c r="N31" s="558" t="n"/>
      <c r="O31" s="558" t="n"/>
      <c r="P31" s="558" t="n"/>
      <c r="Q31" s="558" t="n"/>
      <c r="R31" s="558" t="n"/>
      <c r="S31" s="558" t="n"/>
      <c r="T31" s="484">
        <f>I31-(J31+K31+L31+M31+N31+O31+P31+Q31+R31+S31)</f>
        <v>0</v>
      </c>
      <c r="U31" s="484">
        <f>T31+J31+K31+L31+M31+N31+O31+P31+Q31+R31+S31</f>
        <v>0</v>
      </c>
      <c r="V31" s="52" t="n"/>
      <c r="W31" s="217" t="n"/>
      <c r="X31" s="165" t="n"/>
      <c r="Y31" s="218" t="n"/>
    </row>
    <row r="32" ht="25.5" customHeight="1" s="336">
      <c r="A32" s="23" t="n"/>
      <c r="B32" s="32" t="n"/>
      <c r="C32" s="32" t="n"/>
      <c r="D32" s="32" t="n"/>
      <c r="E32" s="5" t="n"/>
      <c r="F32" s="5" t="n"/>
      <c r="G32" s="5" t="n"/>
      <c r="H32" s="558" t="n"/>
      <c r="I32" s="484">
        <f>E32*F32*G32*H32</f>
        <v>0</v>
      </c>
      <c r="J32" s="558" t="n"/>
      <c r="K32" s="558" t="n"/>
      <c r="L32" s="558" t="n"/>
      <c r="M32" s="558" t="n"/>
      <c r="N32" s="558" t="n"/>
      <c r="O32" s="558" t="n"/>
      <c r="P32" s="558" t="n"/>
      <c r="Q32" s="558" t="n"/>
      <c r="R32" s="558" t="n"/>
      <c r="S32" s="558" t="n"/>
      <c r="T32" s="484">
        <f>I32-(J32+K32+L32+M32+N32+O32+P32+Q32+R32+S32)</f>
        <v>0</v>
      </c>
      <c r="U32" s="484">
        <f>T32+J32+K32+L32+M32+N32+O32+P32+Q32+R32+S32</f>
        <v>0</v>
      </c>
      <c r="V32" s="52" t="n"/>
      <c r="W32" s="217" t="n"/>
      <c r="X32" s="165" t="n"/>
      <c r="Y32" s="218" t="n"/>
    </row>
    <row r="33" ht="25.5" customHeight="1" s="336">
      <c r="A33" s="23" t="n"/>
      <c r="B33" s="32" t="n"/>
      <c r="C33" s="32" t="n"/>
      <c r="D33" s="32" t="n"/>
      <c r="E33" s="5" t="n"/>
      <c r="F33" s="5" t="n"/>
      <c r="G33" s="5" t="n"/>
      <c r="H33" s="558" t="n"/>
      <c r="I33" s="484">
        <f>E33*F33*G33*H33</f>
        <v>0</v>
      </c>
      <c r="J33" s="454" t="n"/>
      <c r="K33" s="454" t="n"/>
      <c r="L33" s="454" t="n"/>
      <c r="M33" s="454" t="n"/>
      <c r="N33" s="454" t="n"/>
      <c r="O33" s="454" t="n"/>
      <c r="P33" s="454" t="n"/>
      <c r="Q33" s="454" t="n"/>
      <c r="R33" s="454" t="n"/>
      <c r="S33" s="454" t="n"/>
      <c r="T33" s="484">
        <f>I33-(J33+K33+L33+M33+N33+O33+P33+Q33+R33+S33)</f>
        <v>0</v>
      </c>
      <c r="U33" s="484">
        <f>T33+J33+K33+L33+M33+N33+O33+P33+Q33+R33+S33</f>
        <v>0</v>
      </c>
      <c r="V33" s="52" t="n"/>
      <c r="W33" s="217" t="n"/>
      <c r="X33" s="165" t="n"/>
      <c r="Y33" s="218" t="n"/>
    </row>
    <row r="34" ht="25.5" customHeight="1" s="336">
      <c r="A34" s="23" t="n"/>
      <c r="B34" s="32" t="n"/>
      <c r="C34" s="32" t="n"/>
      <c r="D34" s="32" t="n"/>
      <c r="E34" s="5" t="n"/>
      <c r="F34" s="5" t="n"/>
      <c r="G34" s="5" t="n"/>
      <c r="H34" s="558" t="n"/>
      <c r="I34" s="484">
        <f>E34*F34*G34*H34</f>
        <v>0</v>
      </c>
      <c r="J34" s="454" t="n"/>
      <c r="K34" s="454" t="n"/>
      <c r="L34" s="454" t="n"/>
      <c r="M34" s="454" t="n"/>
      <c r="N34" s="454" t="n"/>
      <c r="O34" s="454" t="n"/>
      <c r="P34" s="454" t="n"/>
      <c r="Q34" s="454" t="n"/>
      <c r="R34" s="454" t="n"/>
      <c r="S34" s="454" t="n"/>
      <c r="T34" s="484">
        <f>I34-(J34+K34+L34+M34+N34+O34+P34+Q34+R34+S34)</f>
        <v>0</v>
      </c>
      <c r="U34" s="484">
        <f>T34+J34+K34+L34+M34+N34+O34+P34+Q34+R34+S34</f>
        <v>0</v>
      </c>
      <c r="V34" s="52" t="n"/>
      <c r="W34" s="217" t="n"/>
      <c r="X34" s="165" t="n"/>
      <c r="Y34" s="218" t="n"/>
    </row>
    <row r="35" ht="25.5" customHeight="1" s="336">
      <c r="A35" s="23" t="n"/>
      <c r="B35" s="32" t="n"/>
      <c r="C35" s="32" t="n"/>
      <c r="D35" s="32" t="n"/>
      <c r="E35" s="5" t="n"/>
      <c r="F35" s="5" t="n"/>
      <c r="G35" s="5" t="n"/>
      <c r="H35" s="558" t="n"/>
      <c r="I35" s="484">
        <f>E35*F35*G35*H35</f>
        <v>0</v>
      </c>
      <c r="J35" s="454" t="n"/>
      <c r="K35" s="454" t="n"/>
      <c r="L35" s="454" t="n"/>
      <c r="M35" s="454" t="n"/>
      <c r="N35" s="454" t="n"/>
      <c r="O35" s="454" t="n"/>
      <c r="P35" s="454" t="n"/>
      <c r="Q35" s="454" t="n"/>
      <c r="R35" s="454" t="n"/>
      <c r="S35" s="454" t="n"/>
      <c r="T35" s="484">
        <f>I35-(J35+K35+L35+M35+N35+O35+P35+Q35+R35+S35)</f>
        <v>0</v>
      </c>
      <c r="U35" s="484">
        <f>T35+J35+K35+L35+M35+N35+O35+P35+Q35+R35+S35</f>
        <v>0</v>
      </c>
      <c r="V35" s="52" t="n"/>
      <c r="W35" s="217" t="n"/>
      <c r="X35" s="165" t="n"/>
      <c r="Y35" s="218" t="n"/>
    </row>
    <row r="36" ht="25.5" customHeight="1" s="336">
      <c r="A36" s="23" t="n"/>
      <c r="B36" s="32" t="n"/>
      <c r="C36" s="32" t="n"/>
      <c r="D36" s="32" t="n"/>
      <c r="E36" s="5" t="n"/>
      <c r="F36" s="5" t="n"/>
      <c r="G36" s="5" t="n"/>
      <c r="H36" s="558" t="n"/>
      <c r="I36" s="484">
        <f>E36*F36*G36*H36</f>
        <v>0</v>
      </c>
      <c r="J36" s="454" t="n"/>
      <c r="K36" s="454" t="n"/>
      <c r="L36" s="454" t="n"/>
      <c r="M36" s="454" t="n"/>
      <c r="N36" s="454" t="n"/>
      <c r="O36" s="454" t="n"/>
      <c r="P36" s="454" t="n"/>
      <c r="Q36" s="454" t="n"/>
      <c r="R36" s="454" t="n"/>
      <c r="S36" s="454" t="n"/>
      <c r="T36" s="484">
        <f>I36-(J36+K36+L36+M36+N36+O36+P36+Q36+R36+S36)</f>
        <v>0</v>
      </c>
      <c r="U36" s="484">
        <f>T36+J36+K36+L36+M36+N36+O36+P36+Q36+R36+S36</f>
        <v>0</v>
      </c>
      <c r="V36" s="52" t="n"/>
      <c r="W36" s="217" t="n"/>
      <c r="X36" s="165" t="n"/>
      <c r="Y36" s="218" t="n"/>
    </row>
    <row r="37" ht="25.5" customHeight="1" s="336">
      <c r="A37" s="23" t="n"/>
      <c r="B37" s="75" t="n"/>
      <c r="C37" s="75" t="n"/>
      <c r="D37" s="32" t="n"/>
      <c r="E37" s="5" t="n"/>
      <c r="F37" s="5" t="n"/>
      <c r="G37" s="5" t="n"/>
      <c r="H37" s="558" t="n"/>
      <c r="I37" s="484">
        <f>E37*F37*G37*H37</f>
        <v>0</v>
      </c>
      <c r="J37" s="454" t="n"/>
      <c r="K37" s="454" t="n"/>
      <c r="L37" s="454" t="n"/>
      <c r="M37" s="454" t="n"/>
      <c r="N37" s="454" t="n"/>
      <c r="O37" s="454" t="n"/>
      <c r="P37" s="454" t="n"/>
      <c r="Q37" s="454" t="n"/>
      <c r="R37" s="454" t="n"/>
      <c r="S37" s="454" t="n"/>
      <c r="T37" s="484">
        <f>I37-(J37+K37+L37+M37+N37+O37+P37+Q37+R37+S37)</f>
        <v>0</v>
      </c>
      <c r="U37" s="484">
        <f>T37+J37+K37+L37+M37+N37+O37+P37+Q37+R37+S37</f>
        <v>0</v>
      </c>
      <c r="V37" s="52" t="n"/>
      <c r="W37" s="217" t="n"/>
      <c r="X37" s="165" t="n"/>
      <c r="Y37" s="218" t="n"/>
    </row>
    <row r="38" ht="25.5" customHeight="1" s="336">
      <c r="A38" s="23" t="n"/>
      <c r="B38" s="75" t="n"/>
      <c r="C38" s="75" t="n"/>
      <c r="D38" s="32" t="n"/>
      <c r="E38" s="5" t="n"/>
      <c r="F38" s="5" t="n"/>
      <c r="G38" s="5" t="n"/>
      <c r="H38" s="558" t="n"/>
      <c r="I38" s="484">
        <f>E38*F38*G38*H38</f>
        <v>0</v>
      </c>
      <c r="J38" s="454" t="n"/>
      <c r="K38" s="454" t="n"/>
      <c r="L38" s="454" t="n"/>
      <c r="M38" s="454" t="n"/>
      <c r="N38" s="454" t="n"/>
      <c r="O38" s="454" t="n"/>
      <c r="P38" s="454" t="n"/>
      <c r="Q38" s="454" t="n"/>
      <c r="R38" s="454" t="n"/>
      <c r="S38" s="454" t="n"/>
      <c r="T38" s="484">
        <f>I38-(J38+K38+L38+M38+N38+O38+P38+Q38+R38+S38)</f>
        <v>0</v>
      </c>
      <c r="U38" s="484">
        <f>T38+J38+K38+L38+M38+N38+O38+P38+Q38+R38+S38</f>
        <v>0</v>
      </c>
      <c r="V38" s="52" t="n"/>
      <c r="W38" s="217" t="n"/>
      <c r="X38" s="165" t="n"/>
      <c r="Y38" s="218" t="n"/>
    </row>
    <row r="39" ht="25.5" customHeight="1" s="336">
      <c r="A39" s="23" t="n"/>
      <c r="B39" s="75" t="n"/>
      <c r="C39" s="75" t="n"/>
      <c r="D39" s="32" t="n"/>
      <c r="E39" s="5" t="n"/>
      <c r="F39" s="5" t="n"/>
      <c r="G39" s="5" t="n"/>
      <c r="H39" s="558" t="n"/>
      <c r="I39" s="484">
        <f>E39*F39*G39*H39</f>
        <v>0</v>
      </c>
      <c r="J39" s="454" t="n"/>
      <c r="K39" s="454" t="n"/>
      <c r="L39" s="454" t="n"/>
      <c r="M39" s="454" t="n"/>
      <c r="N39" s="454" t="n"/>
      <c r="O39" s="454" t="n"/>
      <c r="P39" s="454" t="n"/>
      <c r="Q39" s="454" t="n"/>
      <c r="R39" s="454" t="n"/>
      <c r="S39" s="454" t="n"/>
      <c r="T39" s="484">
        <f>I39-(J39+K39+L39+M39+N39+O39+P39+Q39+R39+S39)</f>
        <v>0</v>
      </c>
      <c r="U39" s="484">
        <f>T39+J39+K39+L39+M39+N39+O39+P39+Q39+R39+S39</f>
        <v>0</v>
      </c>
      <c r="V39" s="52" t="n"/>
      <c r="W39" s="217" t="n"/>
      <c r="X39" s="165" t="n"/>
      <c r="Y39" s="218" t="n"/>
    </row>
    <row r="40" ht="25.5" customHeight="1" s="336">
      <c r="A40" s="23" t="n"/>
      <c r="B40" s="75" t="n"/>
      <c r="C40" s="75" t="n"/>
      <c r="D40" s="32" t="n"/>
      <c r="E40" s="5" t="n"/>
      <c r="F40" s="5" t="n"/>
      <c r="G40" s="5" t="n"/>
      <c r="H40" s="558" t="n"/>
      <c r="I40" s="484">
        <f>E40*F40*G40*H40</f>
        <v>0</v>
      </c>
      <c r="J40" s="454" t="n"/>
      <c r="K40" s="454" t="n"/>
      <c r="L40" s="454" t="n"/>
      <c r="M40" s="454" t="n"/>
      <c r="N40" s="454" t="n"/>
      <c r="O40" s="454" t="n"/>
      <c r="P40" s="454" t="n"/>
      <c r="Q40" s="454" t="n"/>
      <c r="R40" s="454" t="n"/>
      <c r="S40" s="454" t="n"/>
      <c r="T40" s="484">
        <f>I40-(J40+K40+L40+M40+N40+O40+P40+Q40+R40+S40)</f>
        <v>0</v>
      </c>
      <c r="U40" s="484">
        <f>T40+J40+K40+L40+M40+N40+O40+P40+Q40+R40+S40</f>
        <v>0</v>
      </c>
      <c r="V40" s="215" t="n"/>
      <c r="W40" s="217" t="n"/>
      <c r="X40" s="165" t="n"/>
      <c r="Y40" s="218" t="n"/>
    </row>
    <row r="41" ht="25.5" customHeight="1" s="336">
      <c r="A41" s="23" t="n"/>
      <c r="B41" s="32" t="n"/>
      <c r="C41" s="32" t="n"/>
      <c r="D41" s="32" t="n"/>
      <c r="E41" s="5" t="n"/>
      <c r="F41" s="5" t="n"/>
      <c r="G41" s="5" t="n"/>
      <c r="H41" s="558" t="n"/>
      <c r="I41" s="484">
        <f>E41*F41*G41*H41</f>
        <v>0</v>
      </c>
      <c r="J41" s="454" t="n"/>
      <c r="K41" s="454" t="n"/>
      <c r="L41" s="454" t="n"/>
      <c r="M41" s="454" t="n"/>
      <c r="N41" s="454" t="n"/>
      <c r="O41" s="454" t="n"/>
      <c r="P41" s="454" t="n"/>
      <c r="Q41" s="454" t="n"/>
      <c r="R41" s="454" t="n"/>
      <c r="S41" s="454" t="n"/>
      <c r="T41" s="484">
        <f>I41-(J41+K41+L41+M41+N41+O41+P41+Q41+R41+S41)</f>
        <v>0</v>
      </c>
      <c r="U41" s="484">
        <f>T41+J41+K41+L41+M41+N41+O41+P41+Q41+R41+S41</f>
        <v>0</v>
      </c>
      <c r="V41" s="215" t="n"/>
      <c r="W41" s="217" t="n"/>
      <c r="X41" s="165" t="n"/>
      <c r="Y41" s="218" t="n"/>
    </row>
    <row r="42" ht="25.5" customHeight="1" s="336">
      <c r="A42" s="23" t="n"/>
      <c r="B42" s="32" t="n"/>
      <c r="C42" s="32" t="n"/>
      <c r="D42" s="32" t="n"/>
      <c r="E42" s="5" t="n"/>
      <c r="F42" s="5" t="n"/>
      <c r="G42" s="5" t="n"/>
      <c r="H42" s="558" t="n"/>
      <c r="I42" s="484">
        <f>E42*F42*G42*H42</f>
        <v>0</v>
      </c>
      <c r="J42" s="454" t="n"/>
      <c r="K42" s="454" t="n"/>
      <c r="L42" s="454" t="n"/>
      <c r="M42" s="454" t="n"/>
      <c r="N42" s="454" t="n"/>
      <c r="O42" s="454" t="n"/>
      <c r="P42" s="454" t="n"/>
      <c r="Q42" s="454" t="n"/>
      <c r="R42" s="454" t="n"/>
      <c r="S42" s="454" t="n"/>
      <c r="T42" s="484">
        <f>I42-(J42+K42+L42+M42+N42+O42+P42+Q42+R42+S42)</f>
        <v>0</v>
      </c>
      <c r="U42" s="484">
        <f>T42+J42+K42+L42+M42+N42+O42+P42+Q42+R42+S42</f>
        <v>0</v>
      </c>
      <c r="V42" s="215" t="n"/>
      <c r="W42" s="217" t="n"/>
      <c r="X42" s="165" t="n"/>
      <c r="Y42" s="218" t="n"/>
    </row>
    <row r="43" ht="25.5" customHeight="1" s="336">
      <c r="A43" s="23" t="n"/>
      <c r="B43" s="32" t="n"/>
      <c r="C43" s="32" t="n"/>
      <c r="D43" s="32" t="n"/>
      <c r="E43" s="5" t="n"/>
      <c r="F43" s="5" t="n"/>
      <c r="G43" s="5" t="n"/>
      <c r="H43" s="558" t="n"/>
      <c r="I43" s="484">
        <f>E43*F43*G43*H43</f>
        <v>0</v>
      </c>
      <c r="J43" s="454" t="n"/>
      <c r="K43" s="454" t="n"/>
      <c r="L43" s="454" t="n"/>
      <c r="M43" s="454" t="n"/>
      <c r="N43" s="454" t="n"/>
      <c r="O43" s="454" t="n"/>
      <c r="P43" s="454" t="n"/>
      <c r="Q43" s="454" t="n"/>
      <c r="R43" s="454" t="n"/>
      <c r="S43" s="454" t="n"/>
      <c r="T43" s="484">
        <f>I43-(J43+K43+L43+M43+N43+O43+P43+Q43+R43+S43)</f>
        <v>0</v>
      </c>
      <c r="U43" s="484">
        <f>T43+J43+K43+L43+M43+N43+O43+P43+Q43+R43+S43</f>
        <v>0</v>
      </c>
      <c r="V43" s="215" t="n"/>
      <c r="W43" s="217" t="n"/>
      <c r="X43" s="165" t="n"/>
      <c r="Y43" s="218" t="n"/>
    </row>
    <row r="44" ht="25.5" customHeight="1" s="336">
      <c r="A44" s="23" t="n"/>
      <c r="B44" s="32" t="n"/>
      <c r="C44" s="32" t="n"/>
      <c r="D44" s="32" t="n"/>
      <c r="E44" s="5" t="n"/>
      <c r="F44" s="5" t="n"/>
      <c r="G44" s="5" t="n"/>
      <c r="H44" s="558" t="n"/>
      <c r="I44" s="484">
        <f>E44*F44*G44*H44</f>
        <v>0</v>
      </c>
      <c r="J44" s="454" t="n"/>
      <c r="K44" s="454" t="n"/>
      <c r="L44" s="454" t="n"/>
      <c r="M44" s="454" t="n"/>
      <c r="N44" s="454" t="n"/>
      <c r="O44" s="454" t="n"/>
      <c r="P44" s="454" t="n"/>
      <c r="Q44" s="454" t="n"/>
      <c r="R44" s="454" t="n"/>
      <c r="S44" s="454" t="n"/>
      <c r="T44" s="484">
        <f>I44-(J44+K44+L44+M44+N44+O44+P44+Q44+R44+S44)</f>
        <v>0</v>
      </c>
      <c r="U44" s="484">
        <f>T44+J44+K44+L44+M44+N44+O44+P44+Q44+R44+S44</f>
        <v>0</v>
      </c>
      <c r="V44" s="215" t="n"/>
      <c r="W44" s="217" t="n"/>
      <c r="X44" s="165" t="n"/>
      <c r="Y44" s="218" t="n"/>
    </row>
    <row r="45" ht="25.5" customHeight="1" s="336">
      <c r="A45" s="23" t="n"/>
      <c r="B45" s="32" t="n"/>
      <c r="C45" s="32" t="n"/>
      <c r="D45" s="32" t="n"/>
      <c r="E45" s="5" t="n"/>
      <c r="F45" s="5" t="n"/>
      <c r="G45" s="5" t="n"/>
      <c r="H45" s="558" t="n"/>
      <c r="I45" s="484">
        <f>E45*F45*G45*H45</f>
        <v>0</v>
      </c>
      <c r="J45" s="454" t="n"/>
      <c r="K45" s="454" t="n"/>
      <c r="L45" s="454" t="n"/>
      <c r="M45" s="454" t="n"/>
      <c r="N45" s="454" t="n"/>
      <c r="O45" s="454" t="n"/>
      <c r="P45" s="454" t="n"/>
      <c r="Q45" s="454" t="n"/>
      <c r="R45" s="454" t="n"/>
      <c r="S45" s="454" t="n"/>
      <c r="T45" s="484">
        <f>I45-(J45+K45+L45+M45+N45+O45+P45+Q45+R45+S45)</f>
        <v>0</v>
      </c>
      <c r="U45" s="484">
        <f>T45+J45+K45+L45+M45+N45+O45+P45+Q45+R45+S45</f>
        <v>0</v>
      </c>
      <c r="V45" s="215" t="n"/>
      <c r="W45" s="217" t="n"/>
      <c r="X45" s="165" t="n"/>
      <c r="Y45" s="218" t="n"/>
    </row>
    <row r="46" ht="25.5" customHeight="1" s="336">
      <c r="A46" s="23" t="n"/>
      <c r="B46" s="32" t="n"/>
      <c r="C46" s="32" t="n"/>
      <c r="D46" s="32" t="n"/>
      <c r="E46" s="5" t="n"/>
      <c r="F46" s="5" t="n"/>
      <c r="G46" s="5" t="n"/>
      <c r="H46" s="558" t="n"/>
      <c r="I46" s="484">
        <f>E46*F46*G46*H46</f>
        <v>0</v>
      </c>
      <c r="J46" s="454" t="n"/>
      <c r="K46" s="454" t="n"/>
      <c r="L46" s="454" t="n"/>
      <c r="M46" s="454" t="n"/>
      <c r="N46" s="454" t="n"/>
      <c r="O46" s="454" t="n"/>
      <c r="P46" s="454" t="n"/>
      <c r="Q46" s="454" t="n"/>
      <c r="R46" s="454" t="n"/>
      <c r="S46" s="454" t="n"/>
      <c r="T46" s="484">
        <f>I46-(J46+K46+L46+M46+N46+O46+P46+Q46+R46+S46)</f>
        <v>0</v>
      </c>
      <c r="U46" s="484">
        <f>T46+J46+K46+L46+M46+N46+O46+P46+Q46+R46+S46</f>
        <v>0</v>
      </c>
      <c r="V46" s="215" t="n"/>
      <c r="W46" s="217" t="n"/>
      <c r="X46" s="165" t="n"/>
      <c r="Y46" s="218" t="n"/>
    </row>
    <row r="47" ht="25.5" customHeight="1" s="336">
      <c r="A47" s="23" t="n"/>
      <c r="B47" s="32" t="n"/>
      <c r="C47" s="32" t="n"/>
      <c r="D47" s="32" t="n"/>
      <c r="E47" s="5" t="n"/>
      <c r="F47" s="5" t="n"/>
      <c r="G47" s="5" t="n"/>
      <c r="H47" s="558" t="n"/>
      <c r="I47" s="484">
        <f>E47*F47*G47*H47</f>
        <v>0</v>
      </c>
      <c r="J47" s="454" t="n"/>
      <c r="K47" s="454" t="n"/>
      <c r="L47" s="454" t="n"/>
      <c r="M47" s="454" t="n"/>
      <c r="N47" s="454" t="n"/>
      <c r="O47" s="454" t="n"/>
      <c r="P47" s="454" t="n"/>
      <c r="Q47" s="454" t="n"/>
      <c r="R47" s="454" t="n"/>
      <c r="S47" s="454" t="n"/>
      <c r="T47" s="484">
        <f>I47-(J47+K47+L47+M47+N47+O47+P47+Q47+R47+S47)</f>
        <v>0</v>
      </c>
      <c r="U47" s="484">
        <f>T47+J47+K47+L47+M47+N47+O47+P47+Q47+R47+S47</f>
        <v>0</v>
      </c>
      <c r="V47" s="215" t="n"/>
      <c r="W47" s="217" t="n"/>
      <c r="X47" s="165" t="n"/>
      <c r="Y47" s="218" t="n"/>
    </row>
    <row r="48" ht="25.5" customHeight="1" s="336">
      <c r="A48" s="23" t="n"/>
      <c r="B48" s="32" t="n"/>
      <c r="C48" s="32" t="n"/>
      <c r="D48" s="32" t="n"/>
      <c r="E48" s="5" t="n"/>
      <c r="F48" s="5" t="n"/>
      <c r="G48" s="5" t="n"/>
      <c r="H48" s="558" t="n"/>
      <c r="I48" s="484">
        <f>E48*F48*G48*H48</f>
        <v>0</v>
      </c>
      <c r="J48" s="454" t="n"/>
      <c r="K48" s="454" t="n"/>
      <c r="L48" s="454" t="n"/>
      <c r="M48" s="454" t="n"/>
      <c r="N48" s="454" t="n"/>
      <c r="O48" s="454" t="n"/>
      <c r="P48" s="454" t="n"/>
      <c r="Q48" s="454" t="n"/>
      <c r="R48" s="454" t="n"/>
      <c r="S48" s="454" t="n"/>
      <c r="T48" s="484">
        <f>I48-(J48+K48+L48+M48+N48+O48+P48+Q48+R48+S48)</f>
        <v>0</v>
      </c>
      <c r="U48" s="484">
        <f>T48+J48+K48+L48+M48+N48+O48+P48+Q48+R48+S48</f>
        <v>0</v>
      </c>
      <c r="V48" s="215" t="n"/>
      <c r="W48" s="217" t="n"/>
      <c r="X48" s="165" t="n"/>
      <c r="Y48" s="218" t="n"/>
    </row>
    <row r="49" ht="25.5" customHeight="1" s="336">
      <c r="A49" s="23" t="n"/>
      <c r="B49" s="32" t="n"/>
      <c r="C49" s="32" t="n"/>
      <c r="D49" s="32" t="n"/>
      <c r="E49" s="5" t="n"/>
      <c r="F49" s="5" t="n"/>
      <c r="G49" s="5" t="n"/>
      <c r="H49" s="558" t="n"/>
      <c r="I49" s="484">
        <f>E49*F49*G49*H49</f>
        <v>0</v>
      </c>
      <c r="J49" s="454" t="n"/>
      <c r="K49" s="454" t="n"/>
      <c r="L49" s="454" t="n"/>
      <c r="M49" s="454" t="n"/>
      <c r="N49" s="454" t="n"/>
      <c r="O49" s="454" t="n"/>
      <c r="P49" s="454" t="n"/>
      <c r="Q49" s="454" t="n"/>
      <c r="R49" s="454" t="n"/>
      <c r="S49" s="454" t="n"/>
      <c r="T49" s="484">
        <f>I49-(J49+K49+L49+M49+N49+O49+P49+Q49+R49+S49)</f>
        <v>0</v>
      </c>
      <c r="U49" s="484">
        <f>T49+J49+K49+L49+M49+N49+O49+P49+Q49+R49+S49</f>
        <v>0</v>
      </c>
      <c r="V49" s="52" t="n"/>
      <c r="W49" s="217" t="n"/>
      <c r="X49" s="165" t="n"/>
      <c r="Y49" s="218" t="n"/>
    </row>
    <row r="50" ht="25.5" customHeight="1" s="336">
      <c r="A50" s="23" t="n"/>
      <c r="B50" s="32" t="n"/>
      <c r="C50" s="32" t="n"/>
      <c r="D50" s="32" t="n"/>
      <c r="E50" s="5" t="n"/>
      <c r="F50" s="5" t="n"/>
      <c r="G50" s="5" t="n"/>
      <c r="H50" s="558" t="n"/>
      <c r="I50" s="484">
        <f>E50*F50*G50*H50</f>
        <v>0</v>
      </c>
      <c r="J50" s="454" t="n"/>
      <c r="K50" s="454" t="n"/>
      <c r="L50" s="454" t="n"/>
      <c r="M50" s="454" t="n"/>
      <c r="N50" s="454" t="n"/>
      <c r="O50" s="454" t="n"/>
      <c r="P50" s="454" t="n"/>
      <c r="Q50" s="454" t="n"/>
      <c r="R50" s="454" t="n"/>
      <c r="S50" s="454" t="n"/>
      <c r="T50" s="484">
        <f>I50-(J50+K50+L50+M50+N50+O50+P50+Q50+R50+S50)</f>
        <v>0</v>
      </c>
      <c r="U50" s="484">
        <f>T50+J50+K50+L50+M50+N50+O50+P50+Q50+R50+S50</f>
        <v>0</v>
      </c>
      <c r="V50" s="52" t="n"/>
      <c r="W50" s="217" t="n"/>
      <c r="X50" s="165" t="n"/>
      <c r="Y50" s="218" t="n"/>
    </row>
    <row r="51" ht="25.5" customHeight="1" s="336">
      <c r="A51" s="23" t="n"/>
      <c r="B51" s="32" t="n"/>
      <c r="C51" s="32" t="n"/>
      <c r="D51" s="32" t="n"/>
      <c r="E51" s="5" t="n"/>
      <c r="F51" s="5" t="n"/>
      <c r="G51" s="5" t="n"/>
      <c r="H51" s="558" t="n"/>
      <c r="I51" s="484">
        <f>E51*F51*G51*H51</f>
        <v>0</v>
      </c>
      <c r="J51" s="454" t="n"/>
      <c r="K51" s="454" t="n"/>
      <c r="L51" s="454" t="n"/>
      <c r="M51" s="454" t="n"/>
      <c r="N51" s="454" t="n"/>
      <c r="O51" s="454" t="n"/>
      <c r="P51" s="454" t="n"/>
      <c r="Q51" s="454" t="n"/>
      <c r="R51" s="454" t="n"/>
      <c r="S51" s="454" t="n"/>
      <c r="T51" s="484">
        <f>I51-(J51+K51+L51+M51+N51+O51+P51+Q51+R51+S51)</f>
        <v>0</v>
      </c>
      <c r="U51" s="484">
        <f>T51+J51+K51+L51+M51+N51+O51+P51+Q51+R51+S51</f>
        <v>0</v>
      </c>
      <c r="V51" s="52" t="n"/>
      <c r="W51" s="217" t="n"/>
      <c r="X51" s="165" t="n"/>
      <c r="Y51" s="218" t="n"/>
    </row>
    <row r="52" ht="15.75" customHeight="1" s="336">
      <c r="A52" s="23" t="n"/>
      <c r="B52" s="627" t="inlineStr">
        <is>
          <t>TOTAL</t>
        </is>
      </c>
      <c r="C52" s="450" t="n"/>
      <c r="D52" s="450" t="n"/>
      <c r="E52" s="450" t="n"/>
      <c r="F52" s="189" t="n"/>
      <c r="G52" s="189" t="n"/>
      <c r="H52" s="189" t="n"/>
      <c r="I52" s="620">
        <f>SUM(I10:I51)</f>
        <v>607276250</v>
      </c>
      <c r="J52" s="620">
        <f>SUM(J10:J51)</f>
        <v>0</v>
      </c>
      <c r="K52" s="620">
        <f>SUM(K10:K51)</f>
        <v>0</v>
      </c>
      <c r="L52" s="620">
        <f>SUM(L10:L51)</f>
        <v>0</v>
      </c>
      <c r="M52" s="620">
        <f>SUM(M10:M51)</f>
        <v>0</v>
      </c>
      <c r="N52" s="620">
        <f>SUM(N10:N51)</f>
        <v>0</v>
      </c>
      <c r="O52" s="620">
        <f>SUM(O10:O51)</f>
        <v>0</v>
      </c>
      <c r="P52" s="620">
        <f>SUM(P10:P51)</f>
        <v>0</v>
      </c>
      <c r="Q52" s="620">
        <f>SUM(Q10:Q51)</f>
        <v>0</v>
      </c>
      <c r="R52" s="620">
        <f>SUM(R10:R51)</f>
        <v>0</v>
      </c>
      <c r="S52" s="620">
        <f>SUM(S10:S51)</f>
        <v>150000000</v>
      </c>
      <c r="T52" s="620">
        <f>SUM(T10:T51)</f>
        <v>457276250</v>
      </c>
      <c r="U52" s="620">
        <f>SUM(U10:U51)</f>
        <v>607276250</v>
      </c>
      <c r="V52" s="52" t="n"/>
      <c r="W52" s="52" t="n"/>
      <c r="X52" s="52" t="n"/>
      <c r="Y52" s="52" t="n"/>
    </row>
    <row r="53" ht="15.75" customHeight="1" s="336">
      <c r="A53" s="23" t="n"/>
      <c r="B53" s="23" t="n"/>
      <c r="C53" s="23" t="n"/>
      <c r="D53" s="23" t="n"/>
      <c r="E53" s="52" t="n"/>
      <c r="F53" s="52" t="n"/>
      <c r="G53" s="52" t="n"/>
      <c r="H53" s="52" t="n"/>
      <c r="I53" s="215" t="n"/>
      <c r="J53" s="52" t="n"/>
      <c r="K53" s="52" t="n"/>
      <c r="L53" s="52" t="n"/>
      <c r="M53" s="52" t="n"/>
      <c r="N53" s="52" t="n"/>
      <c r="O53" s="52" t="n"/>
      <c r="P53" s="52" t="n"/>
      <c r="Q53" s="52" t="n"/>
      <c r="R53" s="52" t="n"/>
      <c r="S53" s="52" t="n"/>
      <c r="T53" s="52" t="n"/>
      <c r="U53" s="52" t="n"/>
      <c r="V53" s="52" t="n"/>
      <c r="W53" s="52" t="n"/>
      <c r="X53" s="52" t="n"/>
      <c r="Y53" s="52" t="n"/>
    </row>
    <row r="54" ht="15.75" customHeight="1" s="336">
      <c r="A54" s="23" t="n"/>
      <c r="B54" s="23" t="n"/>
      <c r="C54" s="23" t="n"/>
      <c r="D54" s="23" t="n"/>
      <c r="E54" s="52" t="n"/>
      <c r="F54" s="52" t="n"/>
      <c r="G54" s="52" t="n"/>
      <c r="H54" s="52" t="n"/>
      <c r="I54" s="215" t="n"/>
      <c r="J54" s="52" t="n"/>
      <c r="K54" s="52" t="n"/>
      <c r="L54" s="52" t="n"/>
      <c r="M54" s="52" t="n"/>
      <c r="N54" s="52" t="n"/>
      <c r="O54" s="52" t="n"/>
      <c r="P54" s="52" t="n"/>
      <c r="Q54" s="52" t="n"/>
      <c r="R54" s="52" t="n"/>
      <c r="S54" s="52" t="n"/>
      <c r="T54" s="52" t="n"/>
      <c r="U54" s="52" t="n"/>
      <c r="V54" s="52" t="n"/>
      <c r="W54" s="52" t="n"/>
      <c r="X54" s="52" t="n"/>
      <c r="Y54" s="52" t="n"/>
    </row>
    <row r="55" ht="15.75" customHeight="1" s="336">
      <c r="A55" s="23" t="n"/>
      <c r="B55" s="23" t="n"/>
      <c r="C55" s="23" t="n"/>
      <c r="D55" s="23"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row>
    <row r="56" ht="15.75" customHeight="1" s="336">
      <c r="A56" s="23" t="n"/>
      <c r="B56" s="23" t="n"/>
      <c r="C56" s="628" t="inlineStr">
        <is>
          <t>No se deben incluir dentro de los gastos de viaje, gastos relacionados con desplazamientos para procesos de capacitación</t>
        </is>
      </c>
      <c r="G56" s="52" t="n"/>
      <c r="H56" s="52" t="n"/>
      <c r="I56" s="52" t="n"/>
      <c r="J56" s="52" t="n"/>
      <c r="K56" s="52" t="n"/>
      <c r="L56" s="52" t="n"/>
      <c r="M56" s="52" t="n"/>
      <c r="N56" s="52" t="n"/>
      <c r="O56" s="52" t="n"/>
      <c r="P56" s="52" t="n"/>
      <c r="Q56" s="52" t="n"/>
      <c r="R56" s="52" t="n"/>
      <c r="S56" s="52" t="n"/>
      <c r="T56" s="52" t="n"/>
      <c r="U56" s="52" t="n"/>
      <c r="V56" s="52" t="n"/>
      <c r="W56" s="52" t="n"/>
      <c r="X56" s="52" t="n"/>
      <c r="Y56" s="52" t="n"/>
    </row>
    <row r="57" ht="15.75" customHeight="1" s="336">
      <c r="A57" s="23" t="n"/>
      <c r="B57" s="23" t="n"/>
      <c r="C57" s="23" t="n"/>
      <c r="D57" s="23"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row>
    <row r="58" ht="15.75" customHeight="1" s="336">
      <c r="A58" s="23" t="n"/>
      <c r="B58" s="23" t="n"/>
      <c r="C58" s="23" t="n"/>
      <c r="D58" s="23"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row>
    <row r="59" ht="15.75" customHeight="1" s="336">
      <c r="A59" s="23" t="n"/>
      <c r="B59" s="629" t="inlineStr">
        <is>
          <t>ESTUDIO DE MERCADO · GASTOS DE VIAJE (TdR §12.2, nota 4: análisis de costos con dos cotizaciones por ítem)</t>
        </is>
      </c>
      <c r="C59" s="23" t="n"/>
      <c r="D59" s="23"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row>
    <row r="60" ht="30" customHeight="1" s="336">
      <c r="A60" s="23" t="n"/>
      <c r="B60" s="551" t="inlineStr">
        <is>
          <t>Ítem del rubro presupuestal</t>
        </is>
      </c>
      <c r="C60" s="551" t="inlineStr">
        <is>
          <t>Descripción del ítem</t>
        </is>
      </c>
      <c r="D60" s="551" t="inlineStr">
        <is>
          <t>Cotización 1</t>
        </is>
      </c>
      <c r="E60" s="551" t="inlineStr">
        <is>
          <t>Valor unitario</t>
        </is>
      </c>
      <c r="F60" s="551" t="inlineStr">
        <is>
          <t>Cotización 2</t>
        </is>
      </c>
      <c r="G60" s="551" t="inlineStr">
        <is>
          <t>Valor unitario 2</t>
        </is>
      </c>
      <c r="H60" s="551" t="inlineStr">
        <is>
          <t>Valor cotización seleccionada</t>
        </is>
      </c>
      <c r="I60" s="551" t="inlineStr">
        <is>
          <t>Justificación</t>
        </is>
      </c>
      <c r="J60" s="52" t="n"/>
      <c r="K60" s="52" t="n"/>
      <c r="L60" s="52" t="n"/>
      <c r="M60" s="52" t="n"/>
      <c r="N60" s="52" t="n"/>
      <c r="O60" s="52" t="n"/>
      <c r="P60" s="52" t="n"/>
      <c r="Q60" s="52" t="n"/>
      <c r="R60" s="52" t="n"/>
      <c r="S60" s="52" t="n"/>
      <c r="T60" s="52" t="n"/>
      <c r="U60" s="52" t="n"/>
      <c r="V60" s="52" t="n"/>
      <c r="W60" s="52" t="n"/>
      <c r="X60" s="52" t="n"/>
      <c r="Y60" s="52" t="n"/>
    </row>
    <row r="61" ht="64" customHeight="1" s="336">
      <c r="A61" s="23" t="n"/>
      <c r="B61" s="552" t="inlineStr">
        <is>
          <t>Tiquetes aéreos nacionales (equipo de la universidad → Manizales y Calarcá)</t>
        </is>
      </c>
      <c r="C61" s="552" t="inlineStr">
        <is>
          <t>Tiquetes aéreos nacionales (equipo de la universidad → Manizales y Calarcá) [VI-01]</t>
        </is>
      </c>
      <c r="D61" s="552" t="inlineStr">
        <is>
          <t>Aerolínea: Satena — Bogotá–Cali, solo ida, «desde» COP 422.350 (consultado el 23-oct-2026)</t>
        </is>
      </c>
      <c r="E61" s="553">
        <f>'Estudio de mercado'!$L$27</f>
        <v>422350</v>
      </c>
      <c r="F61" s="552" t="inlineStr">
        <is>
          <t>Formulación Anexo 2: Formulación Anexo 2, línea V01</t>
        </is>
      </c>
      <c r="G61" s="553">
        <f>'Estudio de mercado'!$L$28</f>
        <v>600000</v>
      </c>
      <c r="H61" s="553">
        <f>'08. Gastos de viaje'!$H$10</f>
        <v>422350</v>
      </c>
      <c r="I61" s="552" t="inlineStr">
        <is>
          <t>Una referencia de mercado (Aerolínea: Satena — Bogotá–Cali, solo ida, «desde» COP 422.350 (consultado el 23-oct-2026)); falta la segunda cotización (TdR §12.2). Clave tiquete_nacional.</t>
        </is>
      </c>
      <c r="J61" s="52" t="n"/>
      <c r="K61" s="52" t="n"/>
      <c r="L61" s="52" t="n"/>
      <c r="M61" s="52" t="n"/>
      <c r="N61" s="52" t="n"/>
      <c r="O61" s="52" t="n"/>
      <c r="P61" s="52" t="n"/>
      <c r="Q61" s="52" t="n"/>
      <c r="R61" s="52" t="n"/>
      <c r="S61" s="52" t="n"/>
      <c r="T61" s="52" t="n"/>
      <c r="U61" s="52" t="n"/>
      <c r="V61" s="52" t="n"/>
      <c r="W61" s="52" t="n"/>
      <c r="X61" s="52" t="n"/>
      <c r="Y61" s="52" t="n"/>
    </row>
    <row r="62" ht="64" customHeight="1" s="336">
      <c r="A62" s="23" t="n"/>
      <c r="B62" s="552" t="inlineStr">
        <is>
          <t>Viáticos de alojamiento y manutención</t>
        </is>
      </c>
      <c r="C62" s="552" t="inlineStr">
        <is>
          <t>Viáticos de alojamiento y manutención [VI-02]</t>
        </is>
      </c>
      <c r="D62" s="552" t="inlineStr">
        <is>
          <t>Tabla oficial: Decreto 314 de 2026, art. 1 — base de liquidación $4.022.983 a $5.102.609 (técnico): hasta $335.520</t>
        </is>
      </c>
      <c r="E62" s="553">
        <f>'Estudio de mercado'!$L$29</f>
        <v>335520</v>
      </c>
      <c r="F62" s="552" t="inlineStr">
        <is>
          <t>No aplica: valor por norma (TdR §14.4), tarifa oficial o escala de honorarios con perfil y dedicación</t>
        </is>
      </c>
      <c r="G62" s="553">
        <f>'Estudio de mercado'!$L$30</f>
        <v>434866</v>
      </c>
      <c r="H62" s="553">
        <f>'08. Gastos de viaje'!$H$11</f>
        <v>434866</v>
      </c>
      <c r="I62" s="552" t="inlineStr">
        <is>
          <t>Se toma la mediana de las referencias de mercado. Soporte: hoja «Estudio de mercado», clave viaticos_dia.</t>
        </is>
      </c>
      <c r="J62" s="52" t="n"/>
      <c r="K62" s="52" t="n"/>
      <c r="L62" s="52" t="n"/>
      <c r="M62" s="52" t="n"/>
      <c r="N62" s="52" t="n"/>
      <c r="O62" s="52" t="n"/>
      <c r="P62" s="52" t="n"/>
      <c r="Q62" s="52" t="n"/>
      <c r="R62" s="52" t="n"/>
      <c r="S62" s="52" t="n"/>
      <c r="T62" s="52" t="n"/>
      <c r="U62" s="52" t="n"/>
      <c r="V62" s="52" t="n"/>
      <c r="W62" s="52" t="n"/>
      <c r="X62" s="52" t="n"/>
      <c r="Y62" s="52" t="n"/>
    </row>
    <row r="63" ht="96" customHeight="1" s="336">
      <c r="A63" s="23" t="n"/>
      <c r="B63" s="552" t="inlineStr">
        <is>
          <t>Arrendamiento de vehículos 4x4 (servicio; no es adquisición)</t>
        </is>
      </c>
      <c r="C63" s="552" t="inlineStr">
        <is>
          <t>Arrendamiento de vehículos 4x4 (servicio; no es adquisición) [VI-03]</t>
        </is>
      </c>
      <c r="D63" s="552" t="inlineStr">
        <is>
          <t>Formulación: Formulación Anexo 2, línea V03</t>
        </is>
      </c>
      <c r="E63" s="553">
        <f>'Estudio de mercado'!$L$58</f>
        <v>450000</v>
      </c>
      <c r="F63" s="554" t="inlineStr">
        <is>
          <t>[○ Cotización 2 pendiente]: Pendiente de cotización comparable; el dimensionamiento no acredita una segunda oferta.</t>
        </is>
      </c>
      <c r="G63" s="553" t="n"/>
      <c r="H63" s="553">
        <f>'08. Gastos de viaje'!$H$12</f>
        <v>450000</v>
      </c>
      <c r="I63" s="552" t="inlineStr">
        <is>
          <t>Valor de dimensionamiento del proyecto sin oferta de proveedor; las cotizaciones 1 y 2 se reúnen antes de radicar (TdR §12.2, nota 4). Soporte del cálculo en la hoja «Estudio de mercado», clave p_V03. Sin soporte económico específico en el expediente. Falta: No diligenciar proveedor ni precio de cotización 2 con el valor presupuestado.</t>
        </is>
      </c>
      <c r="J63" s="52" t="n"/>
      <c r="K63" s="52" t="n"/>
      <c r="L63" s="52" t="n"/>
      <c r="M63" s="52" t="n"/>
      <c r="N63" s="52" t="n"/>
      <c r="O63" s="52" t="n"/>
      <c r="P63" s="52" t="n"/>
      <c r="Q63" s="52" t="n"/>
      <c r="R63" s="52" t="n"/>
      <c r="S63" s="52" t="n"/>
      <c r="T63" s="52" t="n"/>
      <c r="U63" s="52" t="n"/>
      <c r="V63" s="52" t="n"/>
      <c r="W63" s="52" t="n"/>
      <c r="X63" s="52" t="n"/>
      <c r="Y63" s="52" t="n"/>
    </row>
    <row r="64" ht="96" customHeight="1" s="336">
      <c r="A64" s="23" t="n"/>
      <c r="B64" s="552" t="inlineStr">
        <is>
          <t>Viaje internacional para divulgación científica</t>
        </is>
      </c>
      <c r="C64" s="552" t="inlineStr">
        <is>
          <t>Viaje internacional para divulgación científica [VI-04]</t>
        </is>
      </c>
      <c r="D64" s="552" t="inlineStr">
        <is>
          <t>Formulación: Formulación Anexo 2, línea V04</t>
        </is>
      </c>
      <c r="E64" s="553">
        <f>'Estudio de mercado'!$L$59</f>
        <v>12000000</v>
      </c>
      <c r="F64" s="554" t="inlineStr">
        <is>
          <t>[○ Cotización 2 pendiente]: Pendiente de cotización comparable; el dimensionamiento no acredita una segunda oferta.</t>
        </is>
      </c>
      <c r="G64" s="553" t="n"/>
      <c r="H64" s="553">
        <f>'08. Gastos de viaje'!$H$13</f>
        <v>12000000</v>
      </c>
      <c r="I64" s="552" t="inlineStr">
        <is>
          <t>Valor de dimensionamiento del proyecto sin oferta de proveedor; las cotizaciones 1 y 2 se reúnen antes de radicar (TdR §12.2, nota 4). Soporte del cálculo en la hoja «Estudio de mercado», clave p_V04. Sin soporte económico específico en el expediente. Falta: No diligenciar proveedor ni precio de cotización 2 con el valor presupuestado.</t>
        </is>
      </c>
      <c r="J64" s="52" t="n"/>
      <c r="K64" s="52" t="n"/>
      <c r="L64" s="52" t="n"/>
      <c r="M64" s="52" t="n"/>
      <c r="N64" s="52" t="n"/>
      <c r="O64" s="52" t="n"/>
      <c r="P64" s="52" t="n"/>
      <c r="Q64" s="52" t="n"/>
      <c r="R64" s="52" t="n"/>
      <c r="S64" s="52" t="n"/>
      <c r="T64" s="52" t="n"/>
      <c r="U64" s="52" t="n"/>
      <c r="V64" s="52" t="n"/>
      <c r="W64" s="52" t="n"/>
      <c r="X64" s="52" t="n"/>
      <c r="Y64" s="52" t="n"/>
    </row>
    <row r="65" ht="64" customHeight="1" s="336">
      <c r="A65" s="23" t="n"/>
      <c r="B65" s="552" t="inlineStr">
        <is>
          <t>Tiquetes aéreos nacionales de las campañas de demolición</t>
        </is>
      </c>
      <c r="C65" s="552" t="inlineStr">
        <is>
          <t>Tiquetes aéreos nacionales de las campañas de demolición [VI-06]</t>
        </is>
      </c>
      <c r="D65" s="552" t="inlineStr">
        <is>
          <t>Aerolínea: Satena — Bogotá–Cali, solo ida, «desde» COP 422.350 (consultado el 23-oct-2026)</t>
        </is>
      </c>
      <c r="E65" s="553">
        <f>'Estudio de mercado'!$L$27</f>
        <v>422350</v>
      </c>
      <c r="F65" s="552" t="inlineStr">
        <is>
          <t>Formulación Anexo 2: Formulación Anexo 2, línea V01</t>
        </is>
      </c>
      <c r="G65" s="553">
        <f>'Estudio de mercado'!$L$28</f>
        <v>600000</v>
      </c>
      <c r="H65" s="553">
        <f>'08. Gastos de viaje'!$H$14</f>
        <v>422350</v>
      </c>
      <c r="I65" s="552" t="inlineStr">
        <is>
          <t>Una referencia de mercado (Aerolínea: Satena — Bogotá–Cali, solo ida, «desde» COP 422.350 (consultado el 23-oct-2026)); falta la segunda cotización (TdR §12.2). Clave tiquete_nacional.</t>
        </is>
      </c>
      <c r="J65" s="52" t="n"/>
      <c r="K65" s="52" t="n"/>
      <c r="L65" s="52" t="n"/>
      <c r="M65" s="52" t="n"/>
      <c r="N65" s="52" t="n"/>
      <c r="O65" s="52" t="n"/>
      <c r="P65" s="52" t="n"/>
      <c r="Q65" s="52" t="n"/>
      <c r="R65" s="52" t="n"/>
      <c r="S65" s="52" t="n"/>
      <c r="T65" s="52" t="n"/>
      <c r="U65" s="52" t="n"/>
      <c r="V65" s="52" t="n"/>
      <c r="W65" s="52" t="n"/>
      <c r="X65" s="52" t="n"/>
      <c r="Y65" s="52" t="n"/>
    </row>
    <row r="66" ht="64" customHeight="1" s="336">
      <c r="A66" s="23" t="n"/>
      <c r="B66" s="552" t="inlineStr">
        <is>
          <t>Viáticos de alojamiento y manutención de las campañas de demolición</t>
        </is>
      </c>
      <c r="C66" s="552" t="inlineStr">
        <is>
          <t>Viáticos de alojamiento y manutención de las campañas de demolición [VI-07]</t>
        </is>
      </c>
      <c r="D66" s="552" t="inlineStr">
        <is>
          <t>Tabla oficial: Decreto 314 de 2026, art. 1 — base de liquidación $4.022.983 a $5.102.609 (técnico): hasta $335.520</t>
        </is>
      </c>
      <c r="E66" s="553">
        <f>'Estudio de mercado'!$L$29</f>
        <v>335520</v>
      </c>
      <c r="F66" s="552" t="inlineStr">
        <is>
          <t>No aplica: valor por norma (TdR §14.4), tarifa oficial o escala de honorarios con perfil y dedicación</t>
        </is>
      </c>
      <c r="G66" s="553">
        <f>'Estudio de mercado'!$L$30</f>
        <v>434866</v>
      </c>
      <c r="H66" s="553">
        <f>'08. Gastos de viaje'!$H$15</f>
        <v>434866</v>
      </c>
      <c r="I66" s="552" t="inlineStr">
        <is>
          <t>Se toma la mediana de las referencias de mercado. Soporte: hoja «Estudio de mercado», clave viaticos_dia.</t>
        </is>
      </c>
      <c r="J66" s="52" t="n"/>
      <c r="K66" s="52" t="n"/>
      <c r="L66" s="52" t="n"/>
      <c r="M66" s="52" t="n"/>
      <c r="N66" s="52" t="n"/>
      <c r="O66" s="52" t="n"/>
      <c r="P66" s="52" t="n"/>
      <c r="Q66" s="52" t="n"/>
      <c r="R66" s="52" t="n"/>
      <c r="S66" s="52" t="n"/>
      <c r="T66" s="52" t="n"/>
      <c r="U66" s="52" t="n"/>
      <c r="V66" s="52" t="n"/>
      <c r="W66" s="52" t="n"/>
      <c r="X66" s="52" t="n"/>
      <c r="Y66" s="52" t="n"/>
    </row>
    <row r="67" ht="96" customHeight="1" s="336">
      <c r="A67" s="23" t="n"/>
      <c r="B67" s="552" t="inlineStr">
        <is>
          <t>Arrendamiento de vehículos 4x4 de las campañas de demolición (servicio; no es adquisición)</t>
        </is>
      </c>
      <c r="C67" s="552" t="inlineStr">
        <is>
          <t>Arrendamiento de vehículos 4x4 de las campañas de demolición (servicio; no es adquisición) [VI-08]</t>
        </is>
      </c>
      <c r="D67" s="552" t="inlineStr">
        <is>
          <t>Formulación: Formulación Anexo 2, línea V03</t>
        </is>
      </c>
      <c r="E67" s="553">
        <f>'Estudio de mercado'!$L$58</f>
        <v>450000</v>
      </c>
      <c r="F67" s="554" t="inlineStr">
        <is>
          <t>[○ Cotización 2 pendiente]: Pendiente de cotización comparable; el dimensionamiento no acredita una segunda oferta.</t>
        </is>
      </c>
      <c r="G67" s="553" t="n"/>
      <c r="H67" s="553">
        <f>'08. Gastos de viaje'!$H$16</f>
        <v>450000</v>
      </c>
      <c r="I67" s="552" t="inlineStr">
        <is>
          <t>Valor de dimensionamiento del proyecto sin oferta de proveedor; las cotizaciones 1 y 2 se reúnen antes de radicar (TdR §12.2, nota 4). Soporte del cálculo en la hoja «Estudio de mercado», clave p_V03. Sin soporte económico específico en el expediente. Falta: No diligenciar proveedor ni precio de cotización 2 con el valor presupuestado.</t>
        </is>
      </c>
      <c r="J67" s="52" t="n"/>
      <c r="K67" s="52" t="n"/>
      <c r="L67" s="52" t="n"/>
      <c r="M67" s="52" t="n"/>
      <c r="N67" s="52" t="n"/>
      <c r="O67" s="52" t="n"/>
      <c r="P67" s="52" t="n"/>
      <c r="Q67" s="52" t="n"/>
      <c r="R67" s="52" t="n"/>
      <c r="S67" s="52" t="n"/>
      <c r="T67" s="52" t="n"/>
      <c r="U67" s="52" t="n"/>
      <c r="V67" s="52" t="n"/>
      <c r="W67" s="52" t="n"/>
      <c r="X67" s="52" t="n"/>
      <c r="Y67" s="52" t="n"/>
    </row>
    <row r="68" ht="96" customHeight="1" s="336">
      <c r="A68" s="23" t="n"/>
      <c r="B68" s="552" t="inlineStr">
        <is>
          <t>Logística y viáticos de los tramos 2 y 3 — aporte en efectivo de Gestión y Medio Ambiente</t>
        </is>
      </c>
      <c r="C68" s="552" t="inlineStr">
        <is>
          <t>Logística y viáticos de los tramos 2 y 3 — aporte en efectivo de Gestión y Medio Ambiente [VI-05]</t>
        </is>
      </c>
      <c r="D68" s="552" t="inlineStr">
        <is>
          <t>Gestión y Medio Ambiente</t>
        </is>
      </c>
      <c r="E68" s="553">
        <f>'Estudio de mercado'!$L$102</f>
        <v>150000000</v>
      </c>
      <c r="F68" s="555" t="inlineStr">
        <is>
          <t>No aplica cotización (aporte de contrapartida): Aporte de contrapartida propuesto, pendiente de certificado de compromiso y soporte de valoración. No corresponde inventar una segunda cotización comercial.</t>
        </is>
      </c>
      <c r="G68" s="553" t="n"/>
      <c r="H68" s="553">
        <f>'08. Gastos de viaje'!$H$17</f>
        <v>150000000</v>
      </c>
      <c r="I68" s="552" t="inlineStr">
        <is>
          <t>Valor de dimensionamiento del proyecto sin oferta de proveedor; las cotizaciones 1 y 2 se reúnen antes de radicar (TdR §12.2, nota 4). Soporte del cálculo en la hoja «Estudio de mercado», clave cp_gma_efe. Soporte en Expediente_estudio_mercado_2026-10-29/03_Soportes/Normativos/TdR_Conv56_v1.6.pdf | 03_Soportes/Normativos/Anexo14_Requisitos_Reglas_Subsanacion.pdf (N01: Ver documento y matriz | N02: Ver documento y matriz). Falta: Revisar clasificación de esta fila como aporte. Eliminar el requisito automático de segunda oferta sólo al documentar su tratamiento y conciliar aporte, disponibilidad, tiempo y no duplicidad. No certificación recibida.</t>
        </is>
      </c>
      <c r="J68" s="52" t="n"/>
      <c r="K68" s="52" t="n"/>
      <c r="L68" s="52" t="n"/>
      <c r="M68" s="52" t="n"/>
      <c r="N68" s="52" t="n"/>
      <c r="O68" s="52" t="n"/>
      <c r="P68" s="52" t="n"/>
      <c r="Q68" s="52" t="n"/>
      <c r="R68" s="52" t="n"/>
      <c r="S68" s="52" t="n"/>
      <c r="T68" s="52" t="n"/>
      <c r="U68" s="52" t="n"/>
      <c r="V68" s="52" t="n"/>
      <c r="W68" s="52" t="n"/>
      <c r="X68" s="52" t="n"/>
      <c r="Y68" s="52" t="n"/>
    </row>
    <row r="69" ht="15.75" customHeight="1" s="336">
      <c r="A69" s="23" t="n"/>
      <c r="B69" s="23" t="n"/>
      <c r="C69" s="23" t="n"/>
      <c r="D69" s="23"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row>
    <row r="70" ht="15.75" customHeight="1" s="336">
      <c r="A70" s="23" t="n"/>
      <c r="B70" s="23" t="n"/>
      <c r="C70" s="23" t="n"/>
      <c r="D70" s="23"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row>
    <row r="71" ht="15.75" customHeight="1" s="336">
      <c r="A71" s="23" t="n"/>
      <c r="B71" s="23" t="n"/>
      <c r="C71" s="23" t="n"/>
      <c r="D71" s="23"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row>
    <row r="72" ht="15.75" customHeight="1" s="336">
      <c r="A72" s="23" t="n"/>
      <c r="B72" s="23" t="n"/>
      <c r="C72" s="23" t="n"/>
      <c r="D72" s="23"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row>
    <row r="73" ht="15.75" customHeight="1" s="336">
      <c r="A73" s="23" t="n"/>
      <c r="B73" s="23" t="n"/>
      <c r="C73" s="23" t="n"/>
      <c r="D73" s="23"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row>
    <row r="74" ht="15.75" customHeight="1" s="336">
      <c r="A74" s="23" t="n"/>
      <c r="B74" s="23" t="n"/>
      <c r="C74" s="23" t="n"/>
      <c r="D74" s="23"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row>
    <row r="75" ht="15.75" customHeight="1" s="336">
      <c r="A75" s="23" t="n"/>
      <c r="B75" s="23" t="n"/>
      <c r="C75" s="23" t="n"/>
      <c r="D75" s="23"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row>
    <row r="76" ht="15.75" customHeight="1" s="336">
      <c r="A76" s="23" t="n"/>
      <c r="B76" s="23" t="n"/>
      <c r="C76" s="23" t="n"/>
      <c r="D76" s="23"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row>
    <row r="77" ht="15.75" customHeight="1" s="336">
      <c r="A77" s="23" t="n"/>
      <c r="B77" s="23" t="n"/>
      <c r="C77" s="23" t="n"/>
      <c r="D77" s="23"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row>
    <row r="78" ht="15.75" customHeight="1" s="336">
      <c r="A78" s="23" t="n"/>
      <c r="B78" s="23" t="n"/>
      <c r="C78" s="23" t="n"/>
      <c r="D78" s="23"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row>
    <row r="79" ht="15.75" customHeight="1" s="336">
      <c r="A79" s="23" t="n"/>
      <c r="B79" s="23" t="n"/>
      <c r="C79" s="23" t="n"/>
      <c r="D79" s="23"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row>
    <row r="80" ht="15.75" customHeight="1" s="336">
      <c r="A80" s="23" t="n"/>
      <c r="B80" s="23" t="n"/>
      <c r="C80" s="23" t="n"/>
      <c r="D80" s="23"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row>
    <row r="81" ht="15.75" customHeight="1" s="336">
      <c r="A81" s="23" t="n"/>
      <c r="B81" s="23" t="n"/>
      <c r="C81" s="23" t="n"/>
      <c r="D81" s="23"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row>
    <row r="82" ht="15.75" customHeight="1" s="336">
      <c r="A82" s="23" t="n"/>
      <c r="B82" s="23" t="n"/>
      <c r="C82" s="23" t="n"/>
      <c r="D82" s="23"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row>
    <row r="83" ht="15.75" customHeight="1" s="336">
      <c r="A83" s="23" t="n"/>
      <c r="B83" s="23" t="n"/>
      <c r="C83" s="23" t="n"/>
      <c r="D83" s="23"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row>
    <row r="84" ht="15.75" customHeight="1" s="336">
      <c r="A84" s="23" t="n"/>
      <c r="B84" s="23" t="n"/>
      <c r="C84" s="23" t="n"/>
      <c r="D84" s="23"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row>
    <row r="85" ht="15.75" customHeight="1" s="336">
      <c r="A85" s="23" t="n"/>
      <c r="B85" s="23" t="n"/>
      <c r="C85" s="23" t="n"/>
      <c r="D85" s="23"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row>
    <row r="86" ht="15.75" customHeight="1" s="336">
      <c r="A86" s="23" t="n"/>
      <c r="B86" s="23" t="n"/>
      <c r="C86" s="23" t="n"/>
      <c r="D86" s="23"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87" ht="15.75" customHeight="1" s="336">
      <c r="A87" s="23" t="n"/>
      <c r="B87" s="23" t="n"/>
      <c r="C87" s="23" t="n"/>
      <c r="D87" s="23"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row>
    <row r="88" ht="15.75" customHeight="1" s="336">
      <c r="A88" s="23" t="n"/>
      <c r="B88" s="23" t="n"/>
      <c r="C88" s="23" t="n"/>
      <c r="D88" s="23"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row>
    <row r="89" ht="15.75" customHeight="1" s="336">
      <c r="A89" s="23" t="n"/>
      <c r="B89" s="23" t="n"/>
      <c r="C89" s="23" t="n"/>
      <c r="D89" s="23"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row>
    <row r="90" ht="15.75" customHeight="1" s="336">
      <c r="A90" s="23" t="n"/>
      <c r="B90" s="23" t="n"/>
      <c r="C90" s="23" t="n"/>
      <c r="D90" s="23"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row>
    <row r="91" ht="15.75" customHeight="1" s="336">
      <c r="A91" s="23" t="n"/>
      <c r="B91" s="23" t="n"/>
      <c r="C91" s="23" t="n"/>
      <c r="D91" s="23"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row>
    <row r="92" ht="15.75" customHeight="1" s="336">
      <c r="A92" s="23" t="n"/>
      <c r="B92" s="23" t="n"/>
      <c r="C92" s="23" t="n"/>
      <c r="D92" s="23"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row>
    <row r="93" ht="15.75" customHeight="1" s="336">
      <c r="A93" s="23" t="n"/>
      <c r="B93" s="23" t="n"/>
      <c r="C93" s="23" t="n"/>
      <c r="D93" s="23"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row>
    <row r="94" ht="15.75" customHeight="1" s="336">
      <c r="A94" s="23" t="n"/>
      <c r="B94" s="23" t="n"/>
      <c r="C94" s="23" t="n"/>
      <c r="D94" s="23"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row>
    <row r="95" ht="15.75" customHeight="1" s="336">
      <c r="A95" s="23" t="n"/>
      <c r="B95" s="23" t="n"/>
      <c r="C95" s="23" t="n"/>
      <c r="D95" s="23"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row>
    <row r="96" ht="15.75" customHeight="1" s="336">
      <c r="A96" s="23" t="n"/>
      <c r="B96" s="23" t="n"/>
      <c r="C96" s="23" t="n"/>
      <c r="D96" s="23"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row>
    <row r="97" ht="15.75" customHeight="1" s="336">
      <c r="A97" s="23" t="n"/>
      <c r="B97" s="23" t="n"/>
      <c r="C97" s="23" t="n"/>
      <c r="D97" s="23"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row>
    <row r="98" ht="15.75" customHeight="1" s="336">
      <c r="A98" s="23" t="n"/>
      <c r="B98" s="23" t="n"/>
      <c r="C98" s="23" t="n"/>
      <c r="D98" s="23"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row>
    <row r="99" ht="15.75" customHeight="1" s="336">
      <c r="A99" s="23" t="n"/>
      <c r="B99" s="23" t="n"/>
      <c r="C99" s="23" t="n"/>
      <c r="D99" s="23"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row>
    <row r="100" ht="15.75" customHeight="1" s="336">
      <c r="A100" s="23" t="n"/>
      <c r="B100" s="23" t="n"/>
      <c r="C100" s="23" t="n"/>
      <c r="D100" s="23"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row>
    <row r="101" ht="15.75" customHeight="1" s="336">
      <c r="A101" s="23" t="n"/>
      <c r="B101" s="23" t="n"/>
      <c r="C101" s="23" t="n"/>
      <c r="D101" s="23"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row>
    <row r="102" ht="15.75" customHeight="1" s="336">
      <c r="A102" s="23" t="n"/>
      <c r="B102" s="23" t="n"/>
      <c r="C102" s="23" t="n"/>
      <c r="D102" s="23"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row>
    <row r="103" ht="15.75" customHeight="1" s="336">
      <c r="A103" s="23" t="n"/>
      <c r="B103" s="23" t="n"/>
      <c r="C103" s="23" t="n"/>
      <c r="D103" s="23"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row>
    <row r="104" ht="15.75" customHeight="1" s="336">
      <c r="A104" s="23" t="n"/>
      <c r="B104" s="23" t="n"/>
      <c r="C104" s="23" t="n"/>
      <c r="D104" s="23"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row>
    <row r="105" ht="15.75" customHeight="1" s="336">
      <c r="A105" s="23" t="n"/>
      <c r="B105" s="23" t="n"/>
      <c r="C105" s="23" t="n"/>
      <c r="D105" s="23"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row>
    <row r="106" ht="15.75" customHeight="1" s="336">
      <c r="A106" s="23" t="n"/>
      <c r="B106" s="23" t="n"/>
      <c r="C106" s="23" t="n"/>
      <c r="D106" s="23"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row>
    <row r="107" ht="15.75" customHeight="1" s="336">
      <c r="A107" s="23" t="n"/>
      <c r="B107" s="23" t="n"/>
      <c r="C107" s="23" t="n"/>
      <c r="D107" s="23"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row>
    <row r="108" ht="15.75" customHeight="1" s="336">
      <c r="A108" s="23" t="n"/>
      <c r="B108" s="23" t="n"/>
      <c r="C108" s="23" t="n"/>
      <c r="D108" s="23"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row>
    <row r="109" ht="15.75" customHeight="1" s="336">
      <c r="A109" s="23" t="n"/>
      <c r="B109" s="23" t="n"/>
      <c r="C109" s="23" t="n"/>
      <c r="D109" s="23"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row>
    <row r="110" ht="15.75" customHeight="1" s="336">
      <c r="A110" s="23" t="n"/>
      <c r="B110" s="23" t="n"/>
      <c r="C110" s="23" t="n"/>
      <c r="D110" s="23"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row>
    <row r="111" ht="15.75" customHeight="1" s="336">
      <c r="A111" s="23" t="n"/>
      <c r="B111" s="23" t="n"/>
      <c r="C111" s="23" t="n"/>
      <c r="D111" s="23"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row>
    <row r="112" ht="15.75" customHeight="1" s="336">
      <c r="A112" s="23" t="n"/>
      <c r="B112" s="23" t="n"/>
      <c r="C112" s="23" t="n"/>
      <c r="D112" s="23"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row>
    <row r="113" ht="15.75" customHeight="1" s="336">
      <c r="A113" s="23" t="n"/>
      <c r="B113" s="23" t="n"/>
      <c r="C113" s="23" t="n"/>
      <c r="D113" s="23"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row>
    <row r="114" ht="15.75" customHeight="1" s="336">
      <c r="A114" s="23" t="n"/>
      <c r="B114" s="23" t="n"/>
      <c r="C114" s="23" t="n"/>
      <c r="D114" s="23"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row>
    <row r="115" ht="15.75" customHeight="1" s="336">
      <c r="A115" s="23" t="n"/>
      <c r="B115" s="23" t="n"/>
      <c r="C115" s="23" t="n"/>
      <c r="D115" s="23"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row>
    <row r="116" ht="15.75" customHeight="1" s="336">
      <c r="A116" s="23" t="n"/>
      <c r="B116" s="23" t="n"/>
      <c r="C116" s="23" t="n"/>
      <c r="D116" s="23"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row>
    <row r="117" ht="15.75" customHeight="1" s="336">
      <c r="A117" s="23" t="n"/>
      <c r="B117" s="23" t="n"/>
      <c r="C117" s="23" t="n"/>
      <c r="D117" s="23"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row>
    <row r="118" ht="15.75" customHeight="1" s="336">
      <c r="A118" s="23" t="n"/>
      <c r="B118" s="23" t="n"/>
      <c r="C118" s="23" t="n"/>
      <c r="D118" s="23"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row>
    <row r="119" ht="15.75" customHeight="1" s="336">
      <c r="A119" s="23" t="n"/>
      <c r="B119" s="23" t="n"/>
      <c r="C119" s="23" t="n"/>
      <c r="D119" s="23"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row>
    <row r="120" ht="15.75" customHeight="1" s="336">
      <c r="A120" s="23" t="n"/>
      <c r="B120" s="23" t="n"/>
      <c r="C120" s="23" t="n"/>
      <c r="D120" s="23"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row>
    <row r="121" ht="15.75" customHeight="1" s="336">
      <c r="A121" s="23" t="n"/>
      <c r="B121" s="23" t="n"/>
      <c r="C121" s="23" t="n"/>
      <c r="D121" s="23"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row>
    <row r="122" ht="15.75" customHeight="1" s="336">
      <c r="A122" s="23" t="n"/>
      <c r="B122" s="23" t="n"/>
      <c r="C122" s="23" t="n"/>
      <c r="D122" s="23"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row>
    <row r="123" ht="15.75" customHeight="1" s="336">
      <c r="A123" s="23" t="n"/>
      <c r="B123" s="23" t="n"/>
      <c r="C123" s="23" t="n"/>
      <c r="D123" s="23"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row>
    <row r="124" ht="15.75" customHeight="1" s="336">
      <c r="A124" s="23" t="n"/>
      <c r="B124" s="23" t="n"/>
      <c r="C124" s="23" t="n"/>
      <c r="D124" s="23"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row>
    <row r="125" ht="15.75" customHeight="1" s="336">
      <c r="A125" s="23" t="n"/>
      <c r="B125" s="23" t="n"/>
      <c r="C125" s="23" t="n"/>
      <c r="D125" s="23"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row>
    <row r="126" ht="15.75" customHeight="1" s="336">
      <c r="A126" s="23" t="n"/>
      <c r="B126" s="23" t="n"/>
      <c r="C126" s="23" t="n"/>
      <c r="D126" s="23"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row>
    <row r="127" ht="15.75" customHeight="1" s="336">
      <c r="A127" s="23" t="n"/>
      <c r="B127" s="23" t="n"/>
      <c r="C127" s="23" t="n"/>
      <c r="D127" s="23"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row>
    <row r="128" ht="15.75" customHeight="1" s="336">
      <c r="A128" s="23" t="n"/>
      <c r="B128" s="23" t="n"/>
      <c r="C128" s="23" t="n"/>
      <c r="D128" s="23"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row>
    <row r="129" ht="15.75" customHeight="1" s="336">
      <c r="A129" s="23" t="n"/>
      <c r="B129" s="23" t="n"/>
      <c r="C129" s="23" t="n"/>
      <c r="D129" s="23"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row>
    <row r="130" ht="15.75" customHeight="1" s="336">
      <c r="A130" s="23" t="n"/>
      <c r="B130" s="23" t="n"/>
      <c r="C130" s="23" t="n"/>
      <c r="D130" s="23"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row>
    <row r="131" ht="15.75" customHeight="1" s="336">
      <c r="A131" s="23" t="n"/>
      <c r="B131" s="23" t="n"/>
      <c r="C131" s="23" t="n"/>
      <c r="D131" s="23"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row>
    <row r="132" ht="15.75" customHeight="1" s="336">
      <c r="A132" s="23" t="n"/>
      <c r="B132" s="23" t="n"/>
      <c r="C132" s="23" t="n"/>
      <c r="D132" s="23"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row>
    <row r="133" ht="15.75" customHeight="1" s="336">
      <c r="A133" s="23" t="n"/>
      <c r="B133" s="23" t="n"/>
      <c r="C133" s="23" t="n"/>
      <c r="D133" s="23"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row>
    <row r="134" ht="15.75" customHeight="1" s="336">
      <c r="A134" s="23" t="n"/>
      <c r="B134" s="23" t="n"/>
      <c r="C134" s="23" t="n"/>
      <c r="D134" s="23"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row>
    <row r="135" ht="15.75" customHeight="1" s="336">
      <c r="A135" s="23" t="n"/>
      <c r="B135" s="23" t="n"/>
      <c r="C135" s="23" t="n"/>
      <c r="D135" s="23"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row>
    <row r="136" ht="15.75" customHeight="1" s="336">
      <c r="A136" s="23" t="n"/>
      <c r="B136" s="23" t="n"/>
      <c r="C136" s="23" t="n"/>
      <c r="D136" s="23"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row>
    <row r="137" ht="15.75" customHeight="1" s="336">
      <c r="A137" s="23" t="n"/>
      <c r="B137" s="23" t="n"/>
      <c r="C137" s="23" t="n"/>
      <c r="D137" s="23"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row>
    <row r="138" ht="15.75" customHeight="1" s="336">
      <c r="A138" s="23" t="n"/>
      <c r="B138" s="23" t="n"/>
      <c r="C138" s="23" t="n"/>
      <c r="D138" s="23"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row>
    <row r="139" ht="15.75" customHeight="1" s="336">
      <c r="A139" s="23" t="n"/>
      <c r="B139" s="23" t="n"/>
      <c r="C139" s="23" t="n"/>
      <c r="D139" s="23"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row>
    <row r="140" ht="15.75" customHeight="1" s="336">
      <c r="A140" s="23" t="n"/>
      <c r="B140" s="23" t="n"/>
      <c r="C140" s="23" t="n"/>
      <c r="D140" s="23"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row>
    <row r="141" ht="15.75" customHeight="1" s="336">
      <c r="A141" s="23" t="n"/>
      <c r="B141" s="23" t="n"/>
      <c r="C141" s="23" t="n"/>
      <c r="D141" s="23"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row>
    <row r="142" ht="15.75" customHeight="1" s="336">
      <c r="A142" s="23" t="n"/>
      <c r="B142" s="23" t="n"/>
      <c r="C142" s="23" t="n"/>
      <c r="D142" s="23"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row>
    <row r="143" ht="15.75" customHeight="1" s="336">
      <c r="A143" s="23" t="n"/>
      <c r="B143" s="23" t="n"/>
      <c r="C143" s="23" t="n"/>
      <c r="D143" s="23"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row>
    <row r="144" ht="15.75" customHeight="1" s="336">
      <c r="A144" s="23" t="n"/>
      <c r="B144" s="23" t="n"/>
      <c r="C144" s="23" t="n"/>
      <c r="D144" s="23"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row>
    <row r="145" ht="15.75" customHeight="1" s="336">
      <c r="A145" s="23" t="n"/>
      <c r="B145" s="23" t="n"/>
      <c r="C145" s="23" t="n"/>
      <c r="D145" s="23"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row>
    <row r="146" ht="15.75" customHeight="1" s="336">
      <c r="A146" s="23" t="n"/>
      <c r="B146" s="23" t="n"/>
      <c r="C146" s="23" t="n"/>
      <c r="D146" s="23"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row>
    <row r="147" ht="15.75" customHeight="1" s="336">
      <c r="A147" s="23" t="n"/>
      <c r="B147" s="23" t="n"/>
      <c r="C147" s="23" t="n"/>
      <c r="D147" s="23"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row>
    <row r="148" ht="15.75" customHeight="1" s="336">
      <c r="A148" s="23" t="n"/>
      <c r="B148" s="23" t="n"/>
      <c r="C148" s="23" t="n"/>
      <c r="D148" s="23"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row>
    <row r="149" ht="15.75" customHeight="1" s="336">
      <c r="A149" s="23" t="n"/>
      <c r="B149" s="23" t="n"/>
      <c r="C149" s="23" t="n"/>
      <c r="D149" s="23"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row>
    <row r="150" ht="15.75" customHeight="1" s="336">
      <c r="A150" s="23" t="n"/>
      <c r="B150" s="23" t="n"/>
      <c r="C150" s="23" t="n"/>
      <c r="D150" s="23"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row>
    <row r="151" ht="15.75" customHeight="1" s="336">
      <c r="A151" s="23" t="n"/>
      <c r="B151" s="23" t="n"/>
      <c r="C151" s="23" t="n"/>
      <c r="D151" s="23"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row>
    <row r="152" ht="15.75" customHeight="1" s="336">
      <c r="A152" s="23" t="n"/>
      <c r="B152" s="23" t="n"/>
      <c r="C152" s="23" t="n"/>
      <c r="D152" s="23"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row>
    <row r="153" ht="15.75" customHeight="1" s="336">
      <c r="A153" s="23" t="n"/>
      <c r="B153" s="23" t="n"/>
      <c r="C153" s="23" t="n"/>
      <c r="D153" s="23"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row>
    <row r="154" ht="15.75" customHeight="1" s="336">
      <c r="A154" s="23" t="n"/>
      <c r="B154" s="23" t="n"/>
      <c r="C154" s="23" t="n"/>
      <c r="D154" s="23"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row>
    <row r="155" ht="15.75" customHeight="1" s="336">
      <c r="A155" s="23" t="n"/>
      <c r="B155" s="23" t="n"/>
      <c r="C155" s="23" t="n"/>
      <c r="D155" s="23"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row>
    <row r="156" ht="15.75" customHeight="1" s="336">
      <c r="A156" s="23" t="n"/>
      <c r="B156" s="23" t="n"/>
      <c r="C156" s="23" t="n"/>
      <c r="D156" s="23"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row>
    <row r="157" ht="15.75" customHeight="1" s="336">
      <c r="A157" s="23" t="n"/>
      <c r="B157" s="23" t="n"/>
      <c r="C157" s="23" t="n"/>
      <c r="D157" s="23"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row>
    <row r="158" ht="15.75" customHeight="1" s="336">
      <c r="A158" s="23" t="n"/>
      <c r="B158" s="23" t="n"/>
      <c r="C158" s="23" t="n"/>
      <c r="D158" s="23"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row>
    <row r="159" ht="15.75" customHeight="1" s="336">
      <c r="A159" s="23" t="n"/>
      <c r="B159" s="23" t="n"/>
      <c r="C159" s="23" t="n"/>
      <c r="D159" s="23"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row>
    <row r="160" ht="15.75" customHeight="1" s="336">
      <c r="A160" s="23" t="n"/>
      <c r="B160" s="23" t="n"/>
      <c r="C160" s="23" t="n"/>
      <c r="D160" s="23"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row>
    <row r="161" ht="15.75" customHeight="1" s="336">
      <c r="A161" s="23" t="n"/>
      <c r="B161" s="23" t="n"/>
      <c r="C161" s="23" t="n"/>
      <c r="D161" s="23"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row>
    <row r="162" ht="15.75" customHeight="1" s="336">
      <c r="A162" s="23" t="n"/>
      <c r="B162" s="23" t="n"/>
      <c r="C162" s="23" t="n"/>
      <c r="D162" s="23"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row>
    <row r="163" ht="15.75" customHeight="1" s="336">
      <c r="A163" s="23" t="n"/>
      <c r="B163" s="23" t="n"/>
      <c r="C163" s="23" t="n"/>
      <c r="D163" s="23"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row>
    <row r="164" ht="15.75" customHeight="1" s="336">
      <c r="A164" s="23" t="n"/>
      <c r="B164" s="23" t="n"/>
      <c r="C164" s="23" t="n"/>
      <c r="D164" s="23"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row>
    <row r="165" ht="15.75" customHeight="1" s="336">
      <c r="A165" s="23" t="n"/>
      <c r="B165" s="23" t="n"/>
      <c r="C165" s="23" t="n"/>
      <c r="D165" s="23"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row>
    <row r="166" ht="15.75" customHeight="1" s="336">
      <c r="A166" s="23" t="n"/>
      <c r="B166" s="23" t="n"/>
      <c r="C166" s="23" t="n"/>
      <c r="D166" s="23"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row>
    <row r="167" ht="15.75" customHeight="1" s="336">
      <c r="A167" s="23" t="n"/>
      <c r="B167" s="23" t="n"/>
      <c r="C167" s="23" t="n"/>
      <c r="D167" s="23"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row>
    <row r="168" ht="15.75" customHeight="1" s="336">
      <c r="A168" s="23" t="n"/>
      <c r="B168" s="23" t="n"/>
      <c r="C168" s="23" t="n"/>
      <c r="D168" s="23"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row>
    <row r="169" ht="15.75" customHeight="1" s="336">
      <c r="A169" s="23" t="n"/>
      <c r="B169" s="23" t="n"/>
      <c r="C169" s="23" t="n"/>
      <c r="D169" s="23"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row>
    <row r="170" ht="15.75" customHeight="1" s="336">
      <c r="A170" s="23" t="n"/>
      <c r="B170" s="23" t="n"/>
      <c r="C170" s="23" t="n"/>
      <c r="D170" s="23"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row>
    <row r="171" ht="15.75" customHeight="1" s="336">
      <c r="A171" s="23" t="n"/>
      <c r="B171" s="23" t="n"/>
      <c r="C171" s="23" t="n"/>
      <c r="D171" s="23"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row>
    <row r="172" ht="15.75" customHeight="1" s="336">
      <c r="A172" s="23" t="n"/>
      <c r="B172" s="23" t="n"/>
      <c r="C172" s="23" t="n"/>
      <c r="D172" s="23"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row>
    <row r="173" ht="15.75" customHeight="1" s="336">
      <c r="A173" s="23" t="n"/>
      <c r="B173" s="23" t="n"/>
      <c r="C173" s="23" t="n"/>
      <c r="D173" s="23"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row>
    <row r="174" ht="15.75" customHeight="1" s="336">
      <c r="A174" s="23" t="n"/>
      <c r="B174" s="23" t="n"/>
      <c r="C174" s="23" t="n"/>
      <c r="D174" s="23"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row>
    <row r="175" ht="15.75" customHeight="1" s="336">
      <c r="A175" s="23" t="n"/>
      <c r="B175" s="23" t="n"/>
      <c r="C175" s="23" t="n"/>
      <c r="D175" s="23"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row>
    <row r="176" ht="15.75" customHeight="1" s="336">
      <c r="A176" s="23" t="n"/>
      <c r="B176" s="23" t="n"/>
      <c r="C176" s="23" t="n"/>
      <c r="D176" s="23"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row>
    <row r="177" ht="15.75" customHeight="1" s="336">
      <c r="A177" s="23" t="n"/>
      <c r="B177" s="23" t="n"/>
      <c r="C177" s="23" t="n"/>
      <c r="D177" s="23"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row>
    <row r="178" ht="15.75" customHeight="1" s="336">
      <c r="A178" s="23" t="n"/>
      <c r="B178" s="23" t="n"/>
      <c r="C178" s="23" t="n"/>
      <c r="D178" s="23"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row>
    <row r="179" ht="15.75" customHeight="1" s="336">
      <c r="A179" s="23" t="n"/>
      <c r="B179" s="23" t="n"/>
      <c r="C179" s="23" t="n"/>
      <c r="D179" s="23"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row>
    <row r="180" ht="15.75" customHeight="1" s="336">
      <c r="A180" s="23" t="n"/>
      <c r="B180" s="23" t="n"/>
      <c r="C180" s="23" t="n"/>
      <c r="D180" s="23"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row>
    <row r="181" ht="15.75" customHeight="1" s="336">
      <c r="A181" s="23" t="n"/>
      <c r="B181" s="23" t="n"/>
      <c r="C181" s="23" t="n"/>
      <c r="D181" s="23"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row>
    <row r="182" ht="15.75" customHeight="1" s="336">
      <c r="A182" s="23" t="n"/>
      <c r="B182" s="23" t="n"/>
      <c r="C182" s="23" t="n"/>
      <c r="D182" s="23"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row>
    <row r="183" ht="15.75" customHeight="1" s="336">
      <c r="A183" s="23" t="n"/>
      <c r="B183" s="23" t="n"/>
      <c r="C183" s="23" t="n"/>
      <c r="D183" s="23"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row>
    <row r="184" ht="15.75" customHeight="1" s="336">
      <c r="A184" s="23" t="n"/>
      <c r="B184" s="23" t="n"/>
      <c r="C184" s="23" t="n"/>
      <c r="D184" s="23"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row>
    <row r="185" ht="15.75" customHeight="1" s="336">
      <c r="A185" s="23" t="n"/>
      <c r="B185" s="23" t="n"/>
      <c r="C185" s="23" t="n"/>
      <c r="D185" s="23"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row>
    <row r="186" ht="15.75" customHeight="1" s="336">
      <c r="A186" s="23" t="n"/>
      <c r="B186" s="23" t="n"/>
      <c r="C186" s="23" t="n"/>
      <c r="D186" s="23"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row>
    <row r="187" ht="15.75" customHeight="1" s="336">
      <c r="A187" s="23" t="n"/>
      <c r="B187" s="23" t="n"/>
      <c r="C187" s="23" t="n"/>
      <c r="D187" s="23"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row>
    <row r="188" ht="15.75" customHeight="1" s="336">
      <c r="A188" s="23" t="n"/>
      <c r="B188" s="23" t="n"/>
      <c r="C188" s="23" t="n"/>
      <c r="D188" s="23"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row>
    <row r="189" ht="15.75" customHeight="1" s="336">
      <c r="A189" s="23" t="n"/>
      <c r="B189" s="23" t="n"/>
      <c r="C189" s="23" t="n"/>
      <c r="D189" s="23"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row>
    <row r="190" ht="15.75" customHeight="1" s="336">
      <c r="A190" s="23" t="n"/>
      <c r="B190" s="23" t="n"/>
      <c r="C190" s="23" t="n"/>
      <c r="D190" s="23"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row>
    <row r="191" ht="15.75" customHeight="1" s="336">
      <c r="A191" s="23" t="n"/>
      <c r="B191" s="23" t="n"/>
      <c r="C191" s="23" t="n"/>
      <c r="D191" s="23"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row>
    <row r="192" ht="15.75" customHeight="1" s="336">
      <c r="A192" s="23" t="n"/>
      <c r="B192" s="23" t="n"/>
      <c r="C192" s="23" t="n"/>
      <c r="D192" s="23"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row>
    <row r="193" ht="15.75" customHeight="1" s="336">
      <c r="A193" s="23" t="n"/>
      <c r="B193" s="23" t="n"/>
      <c r="C193" s="23" t="n"/>
      <c r="D193" s="23"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row>
    <row r="194" ht="15.75" customHeight="1" s="336">
      <c r="A194" s="23" t="n"/>
      <c r="B194" s="23" t="n"/>
      <c r="C194" s="23" t="n"/>
      <c r="D194" s="23"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row>
    <row r="195" ht="15.75" customHeight="1" s="336">
      <c r="A195" s="23" t="n"/>
      <c r="B195" s="23" t="n"/>
      <c r="C195" s="23" t="n"/>
      <c r="D195" s="23"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row>
    <row r="196" ht="15.75" customHeight="1" s="336">
      <c r="A196" s="23" t="n"/>
      <c r="B196" s="23" t="n"/>
      <c r="C196" s="23" t="n"/>
      <c r="D196" s="23"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row>
    <row r="197" ht="15.75" customHeight="1" s="336">
      <c r="A197" s="23" t="n"/>
      <c r="B197" s="23" t="n"/>
      <c r="C197" s="23" t="n"/>
      <c r="D197" s="23"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row>
    <row r="198" ht="15.75" customHeight="1" s="336">
      <c r="A198" s="23" t="n"/>
      <c r="B198" s="23" t="n"/>
      <c r="C198" s="23" t="n"/>
      <c r="D198" s="23"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row>
    <row r="199" ht="15.75" customHeight="1" s="336">
      <c r="A199" s="23" t="n"/>
      <c r="B199" s="23" t="n"/>
      <c r="C199" s="23" t="n"/>
      <c r="D199" s="23"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row>
    <row r="200" ht="15.75" customHeight="1" s="336">
      <c r="A200" s="23" t="n"/>
      <c r="B200" s="23" t="n"/>
      <c r="C200" s="23" t="n"/>
      <c r="D200" s="23"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row>
    <row r="201" ht="15.75" customHeight="1" s="336">
      <c r="A201" s="23" t="n"/>
      <c r="B201" s="23" t="n"/>
      <c r="C201" s="23" t="n"/>
      <c r="D201" s="23"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row>
    <row r="202" ht="15.75" customHeight="1" s="336">
      <c r="A202" s="23" t="n"/>
      <c r="B202" s="23" t="n"/>
      <c r="C202" s="23" t="n"/>
      <c r="D202" s="23"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row>
    <row r="203" ht="15.75" customHeight="1" s="336">
      <c r="A203" s="23" t="n"/>
      <c r="B203" s="23" t="n"/>
      <c r="C203" s="23" t="n"/>
      <c r="D203" s="23"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row>
    <row r="204" ht="15.75" customHeight="1" s="336">
      <c r="A204" s="23" t="n"/>
      <c r="B204" s="23" t="n"/>
      <c r="C204" s="23" t="n"/>
      <c r="D204" s="23"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row>
    <row r="205" ht="15.75" customHeight="1" s="336">
      <c r="A205" s="23" t="n"/>
      <c r="B205" s="23" t="n"/>
      <c r="C205" s="23" t="n"/>
      <c r="D205" s="23"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row>
    <row r="206" ht="15.75" customHeight="1" s="336">
      <c r="A206" s="23" t="n"/>
      <c r="B206" s="23" t="n"/>
      <c r="C206" s="23" t="n"/>
      <c r="D206" s="23"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row>
    <row r="207" ht="15.75" customHeight="1" s="336">
      <c r="A207" s="23" t="n"/>
      <c r="B207" s="23" t="n"/>
      <c r="C207" s="23" t="n"/>
      <c r="D207" s="23"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row>
    <row r="208" ht="15.75" customHeight="1" s="336">
      <c r="A208" s="23" t="n"/>
      <c r="B208" s="23" t="n"/>
      <c r="C208" s="23" t="n"/>
      <c r="D208" s="23"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row>
    <row r="209" ht="15.75" customHeight="1" s="336">
      <c r="A209" s="23" t="n"/>
      <c r="B209" s="23" t="n"/>
      <c r="C209" s="23" t="n"/>
      <c r="D209" s="23"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row>
    <row r="210" ht="15.75" customHeight="1" s="336">
      <c r="A210" s="23" t="n"/>
      <c r="B210" s="23" t="n"/>
      <c r="C210" s="23" t="n"/>
      <c r="D210" s="23"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row>
    <row r="211" ht="15.75" customHeight="1" s="336">
      <c r="A211" s="23" t="n"/>
      <c r="B211" s="23" t="n"/>
      <c r="C211" s="23" t="n"/>
      <c r="D211" s="23"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row>
    <row r="212" ht="15.75" customHeight="1" s="336">
      <c r="A212" s="23" t="n"/>
      <c r="B212" s="23" t="n"/>
      <c r="C212" s="23" t="n"/>
      <c r="D212" s="23"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row>
    <row r="213" ht="15.75" customHeight="1" s="336">
      <c r="A213" s="23" t="n"/>
      <c r="B213" s="23" t="n"/>
      <c r="C213" s="23" t="n"/>
      <c r="D213" s="23"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row>
    <row r="214" ht="15.75" customHeight="1" s="336">
      <c r="A214" s="23" t="n"/>
      <c r="B214" s="23" t="n"/>
      <c r="C214" s="23" t="n"/>
      <c r="D214" s="23"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row>
    <row r="215" ht="15.75" customHeight="1" s="336">
      <c r="A215" s="23" t="n"/>
      <c r="B215" s="23" t="n"/>
      <c r="C215" s="23" t="n"/>
      <c r="D215" s="23"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row>
    <row r="216" ht="15.75" customHeight="1" s="336">
      <c r="A216" s="23" t="n"/>
      <c r="B216" s="23" t="n"/>
      <c r="C216" s="23" t="n"/>
      <c r="D216" s="23"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row>
    <row r="217" ht="15.75" customHeight="1" s="336">
      <c r="A217" s="23" t="n"/>
      <c r="B217" s="23" t="n"/>
      <c r="C217" s="23" t="n"/>
      <c r="D217" s="23"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row>
    <row r="218" ht="15.75" customHeight="1" s="336">
      <c r="A218" s="23" t="n"/>
      <c r="B218" s="23" t="n"/>
      <c r="C218" s="23" t="n"/>
      <c r="D218" s="23"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row>
    <row r="219" ht="15.75" customHeight="1" s="336">
      <c r="A219" s="23" t="n"/>
      <c r="B219" s="23" t="n"/>
      <c r="C219" s="23" t="n"/>
      <c r="D219" s="23"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row>
    <row r="220" ht="15.75" customHeight="1" s="336">
      <c r="A220" s="23" t="n"/>
      <c r="B220" s="23" t="n"/>
      <c r="C220" s="23" t="n"/>
      <c r="D220" s="23"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row>
    <row r="221" ht="15.75" customHeight="1" s="336">
      <c r="A221" s="23" t="n"/>
      <c r="B221" s="23" t="n"/>
      <c r="C221" s="23" t="n"/>
      <c r="D221" s="23"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row>
    <row r="222" ht="15.75" customHeight="1" s="336">
      <c r="A222" s="23" t="n"/>
      <c r="B222" s="23" t="n"/>
      <c r="C222" s="23" t="n"/>
      <c r="D222" s="23" t="n"/>
      <c r="E222" s="52" t="n"/>
      <c r="F222" s="52"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row>
    <row r="223" ht="15.75" customHeight="1" s="336">
      <c r="A223" s="23" t="n"/>
      <c r="B223" s="23" t="n"/>
      <c r="C223" s="23" t="n"/>
      <c r="D223" s="23" t="n"/>
      <c r="E223" s="52" t="n"/>
      <c r="F223" s="52"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row>
    <row r="224" ht="15.75" customHeight="1" s="336">
      <c r="A224" s="23" t="n"/>
      <c r="B224" s="23" t="n"/>
      <c r="C224" s="23" t="n"/>
      <c r="D224" s="23" t="n"/>
      <c r="E224" s="52" t="n"/>
      <c r="F224" s="52"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row>
    <row r="225" ht="15.75" customHeight="1" s="336">
      <c r="A225" s="23" t="n"/>
      <c r="B225" s="23" t="n"/>
      <c r="C225" s="23" t="n"/>
      <c r="D225" s="23" t="n"/>
      <c r="E225" s="52"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row>
    <row r="226" ht="15.75" customHeight="1" s="336">
      <c r="A226" s="23" t="n"/>
      <c r="B226" s="23" t="n"/>
      <c r="C226" s="23" t="n"/>
      <c r="D226" s="23" t="n"/>
      <c r="E226" s="52" t="n"/>
      <c r="F226" s="52"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row>
    <row r="227" ht="15.75" customHeight="1" s="336">
      <c r="A227" s="23" t="n"/>
      <c r="B227" s="23" t="n"/>
      <c r="C227" s="23" t="n"/>
      <c r="D227" s="23" t="n"/>
      <c r="E227" s="52" t="n"/>
      <c r="F227" s="52"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row>
    <row r="228" ht="15.75" customHeight="1" s="336">
      <c r="A228" s="23" t="n"/>
      <c r="B228" s="23" t="n"/>
      <c r="C228" s="23" t="n"/>
      <c r="D228" s="23" t="n"/>
      <c r="E228" s="52" t="n"/>
      <c r="F228" s="52"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row>
    <row r="229" ht="15.75" customHeight="1" s="336">
      <c r="A229" s="23" t="n"/>
      <c r="B229" s="23" t="n"/>
      <c r="C229" s="23" t="n"/>
      <c r="D229" s="23" t="n"/>
      <c r="E229" s="52"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row>
    <row r="230" ht="15.75" customHeight="1" s="336">
      <c r="A230" s="23" t="n"/>
      <c r="B230" s="23" t="n"/>
      <c r="C230" s="23" t="n"/>
      <c r="D230" s="23" t="n"/>
      <c r="E230" s="52" t="n"/>
      <c r="F230" s="52"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row>
    <row r="231" ht="15.75" customHeight="1" s="336">
      <c r="A231" s="23" t="n"/>
      <c r="B231" s="23" t="n"/>
      <c r="C231" s="23" t="n"/>
      <c r="D231" s="23"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row>
    <row r="232" ht="15.75" customHeight="1" s="336">
      <c r="A232" s="23" t="n"/>
      <c r="B232" s="23" t="n"/>
      <c r="C232" s="23" t="n"/>
      <c r="D232" s="23" t="n"/>
      <c r="E232" s="52" t="n"/>
      <c r="F232" s="52"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row>
    <row r="233" ht="15.75" customHeight="1" s="336">
      <c r="A233" s="23" t="n"/>
      <c r="B233" s="23" t="n"/>
      <c r="C233" s="23" t="n"/>
      <c r="D233" s="23" t="n"/>
      <c r="E233" s="52"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row>
    <row r="234" ht="15.75" customHeight="1" s="336">
      <c r="A234" s="23" t="n"/>
      <c r="B234" s="23" t="n"/>
      <c r="C234" s="23" t="n"/>
      <c r="D234" s="23" t="n"/>
      <c r="E234" s="52" t="n"/>
      <c r="F234" s="52"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row>
    <row r="235" ht="15.75" customHeight="1" s="336">
      <c r="A235" s="23" t="n"/>
      <c r="B235" s="23" t="n"/>
      <c r="C235" s="23" t="n"/>
      <c r="D235" s="23" t="n"/>
      <c r="E235" s="52" t="n"/>
      <c r="F235" s="52"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row>
    <row r="236" ht="15.75" customHeight="1" s="336">
      <c r="A236" s="23" t="n"/>
      <c r="B236" s="23" t="n"/>
      <c r="C236" s="23" t="n"/>
      <c r="D236" s="23" t="n"/>
      <c r="E236" s="52" t="n"/>
      <c r="F236" s="52"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row>
    <row r="237" ht="15.75" customHeight="1" s="336">
      <c r="A237" s="23" t="n"/>
      <c r="B237" s="23" t="n"/>
      <c r="C237" s="23" t="n"/>
      <c r="D237" s="23" t="n"/>
      <c r="E237" s="52"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row>
    <row r="238" ht="15.75" customHeight="1" s="336">
      <c r="A238" s="23" t="n"/>
      <c r="B238" s="23" t="n"/>
      <c r="C238" s="23" t="n"/>
      <c r="D238" s="23" t="n"/>
      <c r="E238" s="52" t="n"/>
      <c r="F238" s="52"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row>
    <row r="239" ht="15.75" customHeight="1" s="336">
      <c r="A239" s="23" t="n"/>
      <c r="B239" s="23" t="n"/>
      <c r="C239" s="23" t="n"/>
      <c r="D239" s="23" t="n"/>
      <c r="E239" s="52" t="n"/>
      <c r="F239" s="52"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row>
    <row r="240" ht="15.75" customHeight="1" s="336">
      <c r="A240" s="23" t="n"/>
      <c r="B240" s="23" t="n"/>
      <c r="C240" s="23" t="n"/>
      <c r="D240" s="23" t="n"/>
      <c r="E240" s="52" t="n"/>
      <c r="F240" s="52"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row>
    <row r="241" ht="15.75" customHeight="1" s="336">
      <c r="A241" s="23" t="n"/>
      <c r="B241" s="23" t="n"/>
      <c r="C241" s="23" t="n"/>
      <c r="D241" s="23" t="n"/>
      <c r="E241" s="52"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row>
    <row r="242" ht="15.75" customHeight="1" s="336">
      <c r="A242" s="23" t="n"/>
      <c r="B242" s="23" t="n"/>
      <c r="C242" s="23" t="n"/>
      <c r="D242" s="23" t="n"/>
      <c r="E242" s="52" t="n"/>
      <c r="F242" s="52"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row>
    <row r="243" ht="15.75" customHeight="1" s="336">
      <c r="A243" s="23" t="n"/>
      <c r="B243" s="23" t="n"/>
      <c r="C243" s="23" t="n"/>
      <c r="D243" s="23" t="n"/>
      <c r="E243" s="52" t="n"/>
      <c r="F243" s="52"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row>
    <row r="244" ht="15.75" customHeight="1" s="336">
      <c r="A244" s="23" t="n"/>
      <c r="B244" s="23" t="n"/>
      <c r="C244" s="23" t="n"/>
      <c r="D244" s="23" t="n"/>
      <c r="E244" s="52" t="n"/>
      <c r="F244" s="52"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row>
    <row r="245" ht="15.75" customHeight="1" s="336">
      <c r="A245" s="23" t="n"/>
      <c r="B245" s="23" t="n"/>
      <c r="C245" s="23" t="n"/>
      <c r="D245" s="23" t="n"/>
      <c r="E245" s="52"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row>
    <row r="246" ht="15.75" customHeight="1" s="336">
      <c r="A246" s="23" t="n"/>
      <c r="B246" s="23" t="n"/>
      <c r="C246" s="23" t="n"/>
      <c r="D246" s="23" t="n"/>
      <c r="E246" s="52" t="n"/>
      <c r="F246" s="52"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row>
    <row r="247" ht="15.75" customHeight="1" s="336">
      <c r="A247" s="23" t="n"/>
      <c r="B247" s="23" t="n"/>
      <c r="C247" s="23" t="n"/>
      <c r="D247" s="23" t="n"/>
      <c r="E247" s="52" t="n"/>
      <c r="F247" s="52"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row>
    <row r="248" ht="15.75" customHeight="1" s="336">
      <c r="A248" s="23" t="n"/>
      <c r="B248" s="23" t="n"/>
      <c r="C248" s="23" t="n"/>
      <c r="D248" s="23" t="n"/>
      <c r="E248" s="52" t="n"/>
      <c r="F248" s="52"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row>
    <row r="249" ht="15.75" customHeight="1" s="336">
      <c r="A249" s="23" t="n"/>
      <c r="B249" s="23" t="n"/>
      <c r="C249" s="23" t="n"/>
      <c r="D249" s="23" t="n"/>
      <c r="E249" s="52"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row>
    <row r="250" ht="15.75" customHeight="1" s="336">
      <c r="A250" s="23" t="n"/>
      <c r="B250" s="23" t="n"/>
      <c r="C250" s="23" t="n"/>
      <c r="D250" s="23" t="n"/>
      <c r="E250" s="52" t="n"/>
      <c r="F250" s="52"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row>
    <row r="251" ht="15.75" customHeight="1" s="336">
      <c r="A251" s="23" t="n"/>
      <c r="B251" s="23" t="n"/>
      <c r="C251" s="23" t="n"/>
      <c r="D251" s="23" t="n"/>
      <c r="E251" s="52" t="n"/>
      <c r="F251" s="52"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row>
    <row r="252" ht="15.75" customHeight="1" s="336">
      <c r="A252" s="23" t="n"/>
      <c r="B252" s="23" t="n"/>
      <c r="C252" s="23" t="n"/>
      <c r="D252" s="23" t="n"/>
      <c r="E252" s="52" t="n"/>
      <c r="F252" s="52"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row>
    <row r="253" ht="15.75" customHeight="1" s="336">
      <c r="A253" s="23" t="n"/>
      <c r="B253" s="23" t="n"/>
      <c r="C253" s="23" t="n"/>
      <c r="D253" s="23" t="n"/>
      <c r="E253" s="52"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row>
    <row r="254" ht="15.75" customHeight="1" s="336">
      <c r="A254" s="23" t="n"/>
      <c r="B254" s="23" t="n"/>
      <c r="C254" s="23" t="n"/>
      <c r="D254" s="23" t="n"/>
      <c r="E254" s="52" t="n"/>
      <c r="F254" s="52"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row>
    <row r="255" ht="15.75" customHeight="1" s="336">
      <c r="A255" s="23" t="n"/>
      <c r="B255" s="23" t="n"/>
      <c r="C255" s="23" t="n"/>
      <c r="D255" s="23" t="n"/>
      <c r="E255" s="52" t="n"/>
      <c r="F255" s="52"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row>
    <row r="256" ht="15.75" customHeight="1" s="336">
      <c r="A256" s="23" t="n"/>
      <c r="B256" s="23" t="n"/>
      <c r="C256" s="23" t="n"/>
      <c r="D256" s="23" t="n"/>
      <c r="E256" s="52" t="n"/>
      <c r="F256" s="52"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row>
    <row r="257" ht="15.75" customHeight="1" s="336">
      <c r="A257" s="100" t="n"/>
      <c r="V257" s="100" t="n"/>
    </row>
    <row r="258" ht="15.75" customHeight="1" s="336">
      <c r="A258" s="100" t="n"/>
      <c r="V258" s="100" t="n"/>
    </row>
    <row r="259" ht="15.75" customHeight="1" s="336">
      <c r="A259" s="100" t="n"/>
      <c r="V259" s="100" t="n"/>
    </row>
    <row r="260" ht="15.75" customHeight="1" s="336">
      <c r="A260" s="100" t="n"/>
      <c r="V260" s="100" t="n"/>
    </row>
    <row r="261" ht="15.75" customHeight="1" s="336">
      <c r="A261" s="100" t="n"/>
      <c r="V261" s="100" t="n"/>
    </row>
    <row r="262" ht="15.75" customHeight="1" s="336">
      <c r="A262" s="100" t="n"/>
      <c r="V262" s="100" t="n"/>
    </row>
    <row r="263" ht="15.75" customHeight="1" s="336">
      <c r="A263" s="100" t="n"/>
      <c r="V263" s="100" t="n"/>
    </row>
    <row r="264" ht="15.75" customHeight="1" s="336">
      <c r="A264" s="100" t="n"/>
      <c r="V264" s="100" t="n"/>
    </row>
    <row r="265" ht="15.75" customHeight="1" s="336">
      <c r="A265" s="100" t="n"/>
      <c r="V265" s="100" t="n"/>
    </row>
    <row r="266" ht="15.75" customHeight="1" s="336">
      <c r="A266" s="100" t="n"/>
      <c r="V266" s="100" t="n"/>
    </row>
    <row r="267" ht="15.75" customHeight="1" s="336">
      <c r="A267" s="100" t="n"/>
      <c r="V267" s="100" t="n"/>
    </row>
    <row r="268" ht="15.75" customHeight="1" s="336">
      <c r="A268" s="100" t="n"/>
      <c r="V268" s="100" t="n"/>
    </row>
    <row r="269" ht="15.75" customHeight="1" s="336">
      <c r="A269" s="100" t="n"/>
      <c r="V269" s="100" t="n"/>
    </row>
    <row r="270" ht="15.75" customHeight="1" s="336">
      <c r="A270" s="100" t="n"/>
      <c r="V270" s="100" t="n"/>
    </row>
    <row r="271" ht="15.75" customHeight="1" s="336">
      <c r="A271" s="100" t="n"/>
      <c r="V271" s="100" t="n"/>
    </row>
    <row r="272" ht="15.75" customHeight="1" s="336">
      <c r="A272" s="100" t="n"/>
      <c r="V272" s="100" t="n"/>
    </row>
    <row r="273" ht="15.75" customHeight="1" s="336">
      <c r="A273" s="100" t="n"/>
      <c r="V273" s="100" t="n"/>
    </row>
    <row r="274" ht="15.75" customHeight="1" s="336">
      <c r="A274" s="100" t="n"/>
      <c r="V274" s="100" t="n"/>
    </row>
    <row r="275" ht="15.75" customHeight="1" s="336">
      <c r="A275" s="100" t="n"/>
      <c r="V275" s="100" t="n"/>
    </row>
    <row r="276" ht="15.75" customHeight="1" s="336">
      <c r="A276" s="100" t="n"/>
      <c r="V276" s="100" t="n"/>
    </row>
    <row r="277" ht="15.75" customHeight="1" s="336">
      <c r="A277" s="100" t="n"/>
      <c r="V277" s="100" t="n"/>
    </row>
    <row r="278" ht="15.75" customHeight="1" s="336">
      <c r="A278" s="100" t="n"/>
      <c r="V278" s="100" t="n"/>
    </row>
    <row r="279" ht="15.75" customHeight="1" s="336">
      <c r="A279" s="100" t="n"/>
      <c r="V279" s="100" t="n"/>
    </row>
    <row r="280" ht="15.75" customHeight="1" s="336">
      <c r="A280" s="100" t="n"/>
      <c r="V280" s="100" t="n"/>
    </row>
    <row r="281" ht="15.75" customHeight="1" s="336">
      <c r="A281" s="100" t="n"/>
      <c r="V281" s="100" t="n"/>
    </row>
    <row r="282" ht="15.75" customHeight="1" s="336">
      <c r="A282" s="100" t="n"/>
      <c r="V282" s="100" t="n"/>
    </row>
    <row r="283" ht="15.75" customHeight="1" s="336">
      <c r="A283" s="100" t="n"/>
      <c r="V283" s="100" t="n"/>
    </row>
    <row r="284" ht="15.75" customHeight="1" s="336">
      <c r="A284" s="100" t="n"/>
      <c r="V284" s="100" t="n"/>
    </row>
    <row r="285" ht="15.75" customHeight="1" s="336">
      <c r="A285" s="100" t="n"/>
      <c r="V285" s="100" t="n"/>
    </row>
    <row r="286" ht="15.75" customHeight="1" s="336">
      <c r="A286" s="100" t="n"/>
      <c r="V286" s="100" t="n"/>
    </row>
    <row r="287" ht="15.75" customHeight="1" s="336">
      <c r="A287" s="100" t="n"/>
      <c r="V287" s="100" t="n"/>
    </row>
    <row r="288" ht="15.75" customHeight="1" s="336">
      <c r="A288" s="100" t="n"/>
      <c r="V288" s="100" t="n"/>
    </row>
    <row r="289" ht="15.75" customHeight="1" s="336">
      <c r="A289" s="100" t="n"/>
      <c r="V289" s="100" t="n"/>
    </row>
    <row r="290" ht="15.75" customHeight="1" s="336">
      <c r="A290" s="100" t="n"/>
      <c r="V290" s="100" t="n"/>
    </row>
    <row r="291" ht="15.75" customHeight="1" s="336">
      <c r="A291" s="100" t="n"/>
      <c r="V291" s="100" t="n"/>
    </row>
    <row r="292" ht="15.75" customHeight="1" s="336">
      <c r="A292" s="100" t="n"/>
      <c r="V292" s="100" t="n"/>
    </row>
    <row r="293" ht="15.75" customHeight="1" s="336">
      <c r="A293" s="100" t="n"/>
      <c r="V293" s="100" t="n"/>
    </row>
    <row r="294" ht="15.75" customHeight="1" s="336">
      <c r="A294" s="100" t="n"/>
      <c r="V294" s="100" t="n"/>
    </row>
    <row r="295" ht="15.75" customHeight="1" s="336">
      <c r="A295" s="100" t="n"/>
      <c r="V295" s="100" t="n"/>
    </row>
    <row r="296" ht="15.75" customHeight="1" s="336">
      <c r="A296" s="100" t="n"/>
      <c r="V296" s="100" t="n"/>
    </row>
    <row r="297" ht="15.75" customHeight="1" s="336">
      <c r="A297" s="100" t="n"/>
      <c r="V297" s="100" t="n"/>
    </row>
    <row r="298" ht="15.75" customHeight="1" s="336">
      <c r="A298" s="100" t="n"/>
      <c r="V298" s="100" t="n"/>
    </row>
    <row r="299" ht="15.75" customHeight="1" s="336">
      <c r="A299" s="100" t="n"/>
      <c r="V299" s="100" t="n"/>
    </row>
    <row r="300" ht="15.75" customHeight="1" s="336">
      <c r="A300" s="100" t="n"/>
      <c r="V300" s="100" t="n"/>
    </row>
    <row r="301" ht="15.75" customHeight="1" s="336">
      <c r="A301" s="100" t="n"/>
      <c r="V301" s="100" t="n"/>
    </row>
    <row r="302" ht="15.75" customHeight="1" s="336">
      <c r="A302" s="100" t="n"/>
      <c r="V302" s="100" t="n"/>
    </row>
    <row r="303" ht="15.75" customHeight="1" s="336">
      <c r="A303" s="100" t="n"/>
      <c r="V303" s="100" t="n"/>
    </row>
    <row r="304" ht="15.75" customHeight="1" s="336">
      <c r="A304" s="100" t="n"/>
      <c r="V304" s="100" t="n"/>
    </row>
    <row r="305" ht="15.75" customHeight="1" s="336">
      <c r="A305" s="100" t="n"/>
      <c r="V305" s="100" t="n"/>
    </row>
    <row r="306" ht="15.75" customHeight="1" s="336">
      <c r="A306" s="100" t="n"/>
      <c r="V306" s="100" t="n"/>
    </row>
    <row r="307" ht="15.75" customHeight="1" s="336">
      <c r="A307" s="100" t="n"/>
      <c r="V307" s="100" t="n"/>
    </row>
    <row r="308" ht="15.75" customHeight="1" s="336">
      <c r="A308" s="100" t="n"/>
      <c r="V308" s="100" t="n"/>
    </row>
    <row r="309" ht="15.75" customHeight="1" s="336">
      <c r="A309" s="100" t="n"/>
      <c r="V309" s="100" t="n"/>
    </row>
    <row r="310" ht="15.75" customHeight="1" s="336">
      <c r="A310" s="100" t="n"/>
      <c r="V310" s="100" t="n"/>
    </row>
    <row r="311" ht="15.75" customHeight="1" s="336">
      <c r="A311" s="100" t="n"/>
      <c r="V311" s="100" t="n"/>
    </row>
    <row r="312" ht="15.75" customHeight="1" s="336">
      <c r="A312" s="100" t="n"/>
      <c r="V312" s="100" t="n"/>
    </row>
    <row r="313" ht="15.75" customHeight="1" s="336">
      <c r="A313" s="100" t="n"/>
      <c r="V313" s="100" t="n"/>
    </row>
    <row r="314" ht="15.75" customHeight="1" s="336">
      <c r="A314" s="100" t="n"/>
      <c r="V314" s="100" t="n"/>
    </row>
    <row r="315" ht="15.75" customHeight="1" s="336">
      <c r="A315" s="100" t="n"/>
      <c r="V315" s="100" t="n"/>
    </row>
    <row r="316" ht="15.75" customHeight="1" s="336">
      <c r="A316" s="100" t="n"/>
      <c r="V316" s="100" t="n"/>
    </row>
    <row r="317" ht="15.75" customHeight="1" s="336">
      <c r="A317" s="100" t="n"/>
      <c r="V317" s="100" t="n"/>
    </row>
    <row r="318" ht="15.75" customHeight="1" s="336">
      <c r="A318" s="100" t="n"/>
      <c r="V318" s="100" t="n"/>
    </row>
    <row r="319" ht="15.75" customHeight="1" s="336">
      <c r="A319" s="100" t="n"/>
      <c r="V319" s="100" t="n"/>
    </row>
    <row r="320" ht="15.75" customHeight="1" s="336">
      <c r="A320" s="100" t="n"/>
      <c r="V320" s="100" t="n"/>
    </row>
    <row r="321" ht="15.75" customHeight="1" s="336">
      <c r="A321" s="100" t="n"/>
      <c r="V321" s="100" t="n"/>
    </row>
    <row r="322" ht="15.75" customHeight="1" s="336">
      <c r="A322" s="100" t="n"/>
      <c r="V322" s="100" t="n"/>
    </row>
    <row r="323" ht="15.75" customHeight="1" s="336">
      <c r="A323" s="100" t="n"/>
      <c r="V323" s="100" t="n"/>
    </row>
    <row r="324" ht="15.75" customHeight="1" s="336">
      <c r="A324" s="100" t="n"/>
      <c r="V324" s="100" t="n"/>
    </row>
    <row r="325" ht="15.75" customHeight="1" s="336">
      <c r="A325" s="100" t="n"/>
      <c r="V325" s="100" t="n"/>
    </row>
    <row r="326" ht="15.75" customHeight="1" s="336">
      <c r="A326" s="100" t="n"/>
      <c r="V326" s="100" t="n"/>
    </row>
    <row r="327" ht="15.75" customHeight="1" s="336">
      <c r="A327" s="100" t="n"/>
      <c r="V327" s="100" t="n"/>
    </row>
    <row r="328" ht="15.75" customHeight="1" s="336">
      <c r="A328" s="100" t="n"/>
      <c r="V328" s="100" t="n"/>
    </row>
    <row r="329" ht="15.75" customHeight="1" s="336">
      <c r="A329" s="100" t="n"/>
      <c r="V329" s="100" t="n"/>
    </row>
    <row r="330" ht="15.75" customHeight="1" s="336">
      <c r="A330" s="100" t="n"/>
      <c r="V330" s="100" t="n"/>
    </row>
    <row r="331" ht="15.75" customHeight="1" s="336">
      <c r="A331" s="100" t="n"/>
      <c r="V331" s="100" t="n"/>
    </row>
    <row r="332" ht="15.75" customHeight="1" s="336">
      <c r="A332" s="100" t="n"/>
      <c r="V332" s="100" t="n"/>
    </row>
    <row r="333" ht="15.75" customHeight="1" s="336">
      <c r="A333" s="100" t="n"/>
      <c r="V333" s="100" t="n"/>
    </row>
    <row r="334" ht="15.75" customHeight="1" s="336">
      <c r="A334" s="100" t="n"/>
      <c r="V334" s="100" t="n"/>
    </row>
    <row r="335" ht="15.75" customHeight="1" s="336">
      <c r="A335" s="100" t="n"/>
      <c r="V335" s="100" t="n"/>
    </row>
    <row r="336" ht="15.75" customHeight="1" s="336">
      <c r="A336" s="100" t="n"/>
      <c r="V336" s="100" t="n"/>
    </row>
    <row r="337" ht="15.75" customHeight="1" s="336">
      <c r="A337" s="100" t="n"/>
      <c r="V337" s="100" t="n"/>
    </row>
    <row r="338" ht="15.75" customHeight="1" s="336">
      <c r="A338" s="100" t="n"/>
      <c r="V338" s="100" t="n"/>
    </row>
    <row r="339" ht="15.75" customHeight="1" s="336">
      <c r="A339" s="100" t="n"/>
      <c r="V339" s="100" t="n"/>
    </row>
    <row r="340" ht="15.75" customHeight="1" s="336">
      <c r="A340" s="100" t="n"/>
      <c r="V340" s="100" t="n"/>
    </row>
    <row r="341" ht="15.75" customHeight="1" s="336">
      <c r="A341" s="100" t="n"/>
      <c r="V341" s="100" t="n"/>
    </row>
    <row r="342" ht="15.75" customHeight="1" s="336">
      <c r="A342" s="100" t="n"/>
      <c r="V342" s="100" t="n"/>
    </row>
    <row r="343" ht="15.75" customHeight="1" s="336">
      <c r="A343" s="100" t="n"/>
      <c r="V343" s="100" t="n"/>
    </row>
    <row r="344" ht="15.75" customHeight="1" s="336">
      <c r="A344" s="100" t="n"/>
      <c r="V344" s="100" t="n"/>
    </row>
    <row r="345" ht="15.75" customHeight="1" s="336">
      <c r="A345" s="100" t="n"/>
      <c r="V345" s="100" t="n"/>
    </row>
    <row r="346" ht="15.75" customHeight="1" s="336">
      <c r="A346" s="100" t="n"/>
      <c r="V346" s="100" t="n"/>
    </row>
    <row r="347" ht="15.75" customHeight="1" s="336">
      <c r="A347" s="100" t="n"/>
      <c r="V347" s="100" t="n"/>
    </row>
    <row r="348" ht="15.75" customHeight="1" s="336">
      <c r="A348" s="100" t="n"/>
      <c r="V348" s="100" t="n"/>
    </row>
    <row r="349" ht="15.75" customHeight="1" s="336">
      <c r="A349" s="100" t="n"/>
      <c r="V349" s="100" t="n"/>
    </row>
    <row r="350" ht="15.75" customHeight="1" s="336">
      <c r="A350" s="100" t="n"/>
      <c r="V350" s="100" t="n"/>
    </row>
    <row r="351" ht="15.75" customHeight="1" s="336">
      <c r="A351" s="100" t="n"/>
      <c r="V351" s="100" t="n"/>
    </row>
    <row r="352" ht="15.75" customHeight="1" s="336">
      <c r="A352" s="100" t="n"/>
      <c r="V352" s="100" t="n"/>
    </row>
    <row r="353" ht="15.75" customHeight="1" s="336">
      <c r="A353" s="100" t="n"/>
      <c r="V353" s="100" t="n"/>
    </row>
    <row r="354" ht="15.75" customHeight="1" s="336">
      <c r="A354" s="100" t="n"/>
      <c r="V354" s="100" t="n"/>
    </row>
    <row r="355" ht="15.75" customHeight="1" s="336">
      <c r="A355" s="100" t="n"/>
      <c r="V355" s="100" t="n"/>
    </row>
    <row r="356" ht="15.75" customHeight="1" s="336">
      <c r="A356" s="100" t="n"/>
      <c r="V356" s="100" t="n"/>
    </row>
    <row r="357" ht="15.75" customHeight="1" s="336">
      <c r="A357" s="100" t="n"/>
      <c r="V357" s="100" t="n"/>
    </row>
    <row r="358" ht="15.75" customHeight="1" s="336">
      <c r="A358" s="100" t="n"/>
      <c r="V358" s="100" t="n"/>
    </row>
    <row r="359" ht="15.75" customHeight="1" s="336">
      <c r="A359" s="100" t="n"/>
      <c r="V359" s="100" t="n"/>
    </row>
    <row r="360" ht="15.75" customHeight="1" s="336">
      <c r="A360" s="100" t="n"/>
      <c r="V360" s="100" t="n"/>
    </row>
    <row r="361" ht="15.75" customHeight="1" s="336">
      <c r="A361" s="100" t="n"/>
      <c r="V361" s="100" t="n"/>
    </row>
    <row r="362" ht="15.75" customHeight="1" s="336">
      <c r="A362" s="100" t="n"/>
      <c r="V362" s="100" t="n"/>
    </row>
    <row r="363" ht="15.75" customHeight="1" s="336">
      <c r="A363" s="100" t="n"/>
      <c r="V363" s="100" t="n"/>
    </row>
    <row r="364" ht="15.75" customHeight="1" s="336">
      <c r="A364" s="100" t="n"/>
      <c r="V364" s="100" t="n"/>
    </row>
    <row r="365" ht="15.75" customHeight="1" s="336">
      <c r="A365" s="100" t="n"/>
      <c r="V365" s="100" t="n"/>
    </row>
    <row r="366" ht="15.75" customHeight="1" s="336">
      <c r="A366" s="100" t="n"/>
      <c r="V366" s="100" t="n"/>
    </row>
    <row r="367" ht="15.75" customHeight="1" s="336">
      <c r="A367" s="100" t="n"/>
      <c r="V367" s="100" t="n"/>
    </row>
    <row r="368" ht="15.75" customHeight="1" s="336">
      <c r="A368" s="100" t="n"/>
      <c r="V368" s="100" t="n"/>
    </row>
    <row r="369" ht="15.75" customHeight="1" s="336">
      <c r="A369" s="100" t="n"/>
      <c r="V369" s="100" t="n"/>
    </row>
    <row r="370" ht="15.75" customHeight="1" s="336">
      <c r="A370" s="100" t="n"/>
      <c r="V370" s="100" t="n"/>
    </row>
    <row r="371" ht="15.75" customHeight="1" s="336">
      <c r="A371" s="100" t="n"/>
      <c r="V371" s="100" t="n"/>
    </row>
    <row r="372" ht="15.75" customHeight="1" s="336">
      <c r="A372" s="100" t="n"/>
      <c r="V372" s="100" t="n"/>
    </row>
    <row r="373" ht="15.75" customHeight="1" s="336">
      <c r="A373" s="100" t="n"/>
      <c r="V373" s="100" t="n"/>
    </row>
    <row r="374" ht="15.75" customHeight="1" s="336">
      <c r="A374" s="100" t="n"/>
      <c r="V374" s="100" t="n"/>
    </row>
    <row r="375" ht="15.75" customHeight="1" s="336">
      <c r="A375" s="100" t="n"/>
      <c r="V375" s="100" t="n"/>
    </row>
    <row r="376" ht="15.75" customHeight="1" s="336">
      <c r="A376" s="100" t="n"/>
      <c r="V376" s="100" t="n"/>
    </row>
    <row r="377" ht="15.75" customHeight="1" s="336">
      <c r="A377" s="100" t="n"/>
      <c r="V377" s="100" t="n"/>
    </row>
    <row r="378" ht="15.75" customHeight="1" s="336">
      <c r="A378" s="100" t="n"/>
      <c r="V378" s="100" t="n"/>
    </row>
    <row r="379" ht="15.75" customHeight="1" s="336">
      <c r="A379" s="100" t="n"/>
      <c r="V379" s="100" t="n"/>
    </row>
    <row r="380" ht="15.75" customHeight="1" s="336">
      <c r="A380" s="100" t="n"/>
      <c r="V380" s="100" t="n"/>
    </row>
    <row r="381" ht="15.75" customHeight="1" s="336">
      <c r="A381" s="100" t="n"/>
      <c r="V381" s="100" t="n"/>
    </row>
    <row r="382" ht="15.75" customHeight="1" s="336">
      <c r="A382" s="100" t="n"/>
      <c r="V382" s="100" t="n"/>
    </row>
    <row r="383" ht="15.75" customHeight="1" s="336">
      <c r="A383" s="100" t="n"/>
      <c r="V383" s="100" t="n"/>
    </row>
    <row r="384" ht="15.75" customHeight="1" s="336">
      <c r="A384" s="100" t="n"/>
      <c r="V384" s="100" t="n"/>
    </row>
    <row r="385" ht="15.75" customHeight="1" s="336">
      <c r="A385" s="100" t="n"/>
      <c r="V385" s="100" t="n"/>
    </row>
    <row r="386" ht="15.75" customHeight="1" s="336">
      <c r="A386" s="100" t="n"/>
      <c r="V386" s="100" t="n"/>
    </row>
    <row r="387" ht="15.75" customHeight="1" s="336">
      <c r="A387" s="100" t="n"/>
      <c r="V387" s="100" t="n"/>
    </row>
    <row r="388" ht="15.75" customHeight="1" s="336">
      <c r="A388" s="100" t="n"/>
      <c r="V388" s="100" t="n"/>
    </row>
    <row r="389" ht="15.75" customHeight="1" s="336">
      <c r="A389" s="100" t="n"/>
      <c r="V389" s="100" t="n"/>
    </row>
    <row r="390" ht="15.75" customHeight="1" s="336">
      <c r="A390" s="100" t="n"/>
      <c r="V390" s="100" t="n"/>
    </row>
    <row r="391" ht="15.75" customHeight="1" s="336">
      <c r="A391" s="100" t="n"/>
      <c r="V391" s="100" t="n"/>
    </row>
    <row r="392" ht="15.75" customHeight="1" s="336">
      <c r="A392" s="100" t="n"/>
      <c r="V392" s="100" t="n"/>
    </row>
    <row r="393" ht="15.75" customHeight="1" s="336">
      <c r="A393" s="100" t="n"/>
      <c r="V393" s="100" t="n"/>
    </row>
    <row r="394" ht="15.75" customHeight="1" s="336">
      <c r="A394" s="100" t="n"/>
      <c r="V394" s="100" t="n"/>
    </row>
    <row r="395" ht="15.75" customHeight="1" s="336">
      <c r="A395" s="100" t="n"/>
      <c r="V395" s="100" t="n"/>
    </row>
    <row r="396" ht="15.75" customHeight="1" s="336">
      <c r="A396" s="100" t="n"/>
      <c r="V396" s="100" t="n"/>
    </row>
    <row r="397" ht="15.75" customHeight="1" s="336">
      <c r="A397" s="100" t="n"/>
      <c r="V397" s="100" t="n"/>
    </row>
    <row r="398" ht="15.75" customHeight="1" s="336">
      <c r="A398" s="100" t="n"/>
      <c r="V398" s="100" t="n"/>
    </row>
    <row r="399" ht="15.75" customHeight="1" s="336">
      <c r="A399" s="100" t="n"/>
      <c r="V399" s="100" t="n"/>
    </row>
    <row r="400" ht="15.75" customHeight="1" s="336">
      <c r="A400" s="100" t="n"/>
      <c r="V400" s="100" t="n"/>
    </row>
    <row r="401" ht="15.75" customHeight="1" s="336">
      <c r="A401" s="100" t="n"/>
      <c r="V401" s="100" t="n"/>
    </row>
    <row r="402" ht="15.75" customHeight="1" s="336">
      <c r="A402" s="100" t="n"/>
      <c r="V402" s="100" t="n"/>
    </row>
    <row r="403" ht="15.75" customHeight="1" s="336">
      <c r="A403" s="100" t="n"/>
      <c r="V403" s="100" t="n"/>
    </row>
    <row r="404" ht="15.75" customHeight="1" s="336">
      <c r="A404" s="100" t="n"/>
      <c r="V404" s="100" t="n"/>
    </row>
    <row r="405" ht="15.75" customHeight="1" s="336">
      <c r="A405" s="100" t="n"/>
      <c r="V405" s="100" t="n"/>
    </row>
    <row r="406" ht="15.75" customHeight="1" s="336">
      <c r="A406" s="100" t="n"/>
      <c r="V406" s="100" t="n"/>
    </row>
    <row r="407" ht="15.75" customHeight="1" s="336">
      <c r="A407" s="100" t="n"/>
      <c r="V407" s="100" t="n"/>
    </row>
    <row r="408" ht="15.75" customHeight="1" s="336">
      <c r="A408" s="100" t="n"/>
      <c r="V408" s="100" t="n"/>
    </row>
    <row r="409" ht="15.75" customHeight="1" s="336">
      <c r="A409" s="100" t="n"/>
      <c r="V409" s="100" t="n"/>
    </row>
    <row r="410" ht="15.75" customHeight="1" s="336">
      <c r="A410" s="100" t="n"/>
      <c r="V410" s="100" t="n"/>
    </row>
    <row r="411" ht="15.75" customHeight="1" s="336">
      <c r="A411" s="100" t="n"/>
      <c r="V411" s="100" t="n"/>
    </row>
    <row r="412" ht="15.75" customHeight="1" s="336">
      <c r="A412" s="100" t="n"/>
      <c r="V412" s="100" t="n"/>
    </row>
    <row r="413" ht="15.75" customHeight="1" s="336">
      <c r="A413" s="100" t="n"/>
      <c r="V413" s="100" t="n"/>
    </row>
    <row r="414" ht="15.75" customHeight="1" s="336">
      <c r="A414" s="100" t="n"/>
      <c r="V414" s="100" t="n"/>
    </row>
    <row r="415" ht="15.75" customHeight="1" s="336">
      <c r="A415" s="100" t="n"/>
      <c r="V415" s="100" t="n"/>
    </row>
    <row r="416" ht="15.75" customHeight="1" s="336">
      <c r="A416" s="100" t="n"/>
      <c r="V416" s="100" t="n"/>
    </row>
    <row r="417" ht="15.75" customHeight="1" s="336">
      <c r="A417" s="100" t="n"/>
      <c r="V417" s="100" t="n"/>
    </row>
    <row r="418" ht="15.75" customHeight="1" s="336">
      <c r="A418" s="100" t="n"/>
      <c r="V418" s="100" t="n"/>
    </row>
    <row r="419" ht="15.75" customHeight="1" s="336">
      <c r="A419" s="100" t="n"/>
      <c r="V419" s="100" t="n"/>
    </row>
    <row r="420" ht="15.75" customHeight="1" s="336">
      <c r="A420" s="100" t="n"/>
      <c r="V420" s="100" t="n"/>
    </row>
    <row r="421" ht="15.75" customHeight="1" s="336">
      <c r="A421" s="100" t="n"/>
      <c r="V421" s="100" t="n"/>
    </row>
    <row r="422" ht="15.75" customHeight="1" s="336">
      <c r="A422" s="100" t="n"/>
      <c r="V422" s="100" t="n"/>
    </row>
    <row r="423" ht="15.75" customHeight="1" s="336">
      <c r="A423" s="100" t="n"/>
      <c r="V423" s="100" t="n"/>
    </row>
    <row r="424" ht="15.75" customHeight="1" s="336">
      <c r="A424" s="100" t="n"/>
      <c r="V424" s="100" t="n"/>
    </row>
    <row r="425" ht="15.75" customHeight="1" s="336">
      <c r="A425" s="100" t="n"/>
      <c r="V425" s="100" t="n"/>
    </row>
    <row r="426" ht="15.75" customHeight="1" s="336">
      <c r="A426" s="100" t="n"/>
      <c r="V426" s="100" t="n"/>
    </row>
    <row r="427" ht="15.75" customHeight="1" s="336">
      <c r="A427" s="100" t="n"/>
      <c r="V427" s="100" t="n"/>
    </row>
    <row r="428" ht="15.75" customHeight="1" s="336">
      <c r="A428" s="100" t="n"/>
      <c r="V428" s="100" t="n"/>
    </row>
    <row r="429" ht="15.75" customHeight="1" s="336">
      <c r="A429" s="100" t="n"/>
      <c r="V429" s="100" t="n"/>
    </row>
    <row r="430" ht="15.75" customHeight="1" s="336">
      <c r="A430" s="100" t="n"/>
      <c r="V430" s="100" t="n"/>
    </row>
    <row r="431" ht="15.75" customHeight="1" s="336">
      <c r="A431" s="100" t="n"/>
      <c r="V431" s="100" t="n"/>
    </row>
    <row r="432" ht="15.75" customHeight="1" s="336">
      <c r="A432" s="100" t="n"/>
      <c r="V432" s="100" t="n"/>
    </row>
    <row r="433" ht="15.75" customHeight="1" s="336">
      <c r="A433" s="100" t="n"/>
      <c r="V433" s="100" t="n"/>
    </row>
    <row r="434" ht="15.75" customHeight="1" s="336">
      <c r="A434" s="100" t="n"/>
      <c r="V434" s="100" t="n"/>
    </row>
    <row r="435" ht="15.75" customHeight="1" s="336">
      <c r="A435" s="100" t="n"/>
      <c r="V435" s="100" t="n"/>
    </row>
    <row r="436" ht="15.75" customHeight="1" s="336">
      <c r="A436" s="100" t="n"/>
      <c r="V436" s="100" t="n"/>
    </row>
    <row r="437" ht="15.75" customHeight="1" s="336">
      <c r="A437" s="100" t="n"/>
      <c r="V437" s="100" t="n"/>
    </row>
    <row r="438" ht="15.75" customHeight="1" s="336">
      <c r="A438" s="100" t="n"/>
      <c r="V438" s="100" t="n"/>
    </row>
    <row r="439" ht="15.75" customHeight="1" s="336">
      <c r="A439" s="100" t="n"/>
      <c r="V439" s="100" t="n"/>
    </row>
    <row r="440" ht="15.75" customHeight="1" s="336">
      <c r="A440" s="100" t="n"/>
      <c r="V440" s="100" t="n"/>
    </row>
    <row r="441" ht="15.75" customHeight="1" s="336">
      <c r="A441" s="100" t="n"/>
      <c r="V441" s="100" t="n"/>
    </row>
    <row r="442" ht="15.75" customHeight="1" s="336">
      <c r="A442" s="100" t="n"/>
      <c r="V442" s="100" t="n"/>
    </row>
    <row r="443" ht="15.75" customHeight="1" s="336">
      <c r="A443" s="100" t="n"/>
      <c r="V443" s="100" t="n"/>
    </row>
    <row r="444" ht="15.75" customHeight="1" s="336">
      <c r="A444" s="100" t="n"/>
      <c r="V444" s="100" t="n"/>
    </row>
    <row r="445" ht="15.75" customHeight="1" s="336">
      <c r="A445" s="100" t="n"/>
      <c r="V445" s="100" t="n"/>
    </row>
    <row r="446" ht="15.75" customHeight="1" s="336">
      <c r="A446" s="100" t="n"/>
      <c r="V446" s="100" t="n"/>
    </row>
    <row r="447" ht="15.75" customHeight="1" s="336">
      <c r="A447" s="100" t="n"/>
      <c r="V447" s="100" t="n"/>
    </row>
    <row r="448" ht="15.75" customHeight="1" s="336">
      <c r="A448" s="100" t="n"/>
      <c r="V448" s="100" t="n"/>
    </row>
    <row r="449" ht="15.75" customHeight="1" s="336">
      <c r="A449" s="100" t="n"/>
      <c r="V449" s="100" t="n"/>
    </row>
    <row r="450" ht="15.75" customHeight="1" s="336">
      <c r="A450" s="100" t="n"/>
      <c r="V450" s="100" t="n"/>
    </row>
    <row r="451" ht="15.75" customHeight="1" s="336">
      <c r="A451" s="100" t="n"/>
      <c r="V451" s="100" t="n"/>
    </row>
    <row r="452" ht="15.75" customHeight="1" s="336">
      <c r="A452" s="100" t="n"/>
      <c r="V452" s="100" t="n"/>
    </row>
    <row r="453" ht="15.75" customHeight="1" s="336">
      <c r="A453" s="100" t="n"/>
      <c r="V453" s="100" t="n"/>
    </row>
    <row r="454" ht="15.75" customHeight="1" s="336">
      <c r="A454" s="100" t="n"/>
      <c r="V454" s="100" t="n"/>
    </row>
    <row r="455" ht="15.75" customHeight="1" s="336">
      <c r="A455" s="100" t="n"/>
      <c r="V455" s="100" t="n"/>
    </row>
    <row r="456" ht="15.75" customHeight="1" s="336">
      <c r="A456" s="100" t="n"/>
      <c r="V456" s="100" t="n"/>
    </row>
    <row r="457" ht="15.75" customHeight="1" s="336">
      <c r="A457" s="100" t="n"/>
      <c r="V457" s="100" t="n"/>
    </row>
    <row r="458" ht="15.75" customHeight="1" s="336">
      <c r="A458" s="100" t="n"/>
      <c r="V458" s="100" t="n"/>
    </row>
    <row r="459" ht="15.75" customHeight="1" s="336">
      <c r="A459" s="100" t="n"/>
      <c r="V459" s="100" t="n"/>
    </row>
    <row r="460" ht="15.75" customHeight="1" s="336">
      <c r="A460" s="100" t="n"/>
      <c r="V460" s="100" t="n"/>
    </row>
    <row r="461" ht="15.75" customHeight="1" s="336">
      <c r="A461" s="100" t="n"/>
      <c r="V461" s="100" t="n"/>
    </row>
    <row r="462" ht="15.75" customHeight="1" s="336">
      <c r="A462" s="100" t="n"/>
      <c r="V462" s="100" t="n"/>
    </row>
    <row r="463" ht="15.75" customHeight="1" s="336">
      <c r="A463" s="100" t="n"/>
      <c r="V463" s="100" t="n"/>
    </row>
    <row r="464" ht="15.75" customHeight="1" s="336">
      <c r="A464" s="100" t="n"/>
      <c r="V464" s="100" t="n"/>
    </row>
    <row r="465" ht="15.75" customHeight="1" s="336">
      <c r="A465" s="100" t="n"/>
      <c r="V465" s="100" t="n"/>
    </row>
    <row r="466" ht="15.75" customHeight="1" s="336">
      <c r="A466" s="100" t="n"/>
      <c r="V466" s="100" t="n"/>
    </row>
    <row r="467" ht="15.75" customHeight="1" s="336">
      <c r="A467" s="100" t="n"/>
      <c r="V467" s="100" t="n"/>
    </row>
    <row r="468" ht="15.75" customHeight="1" s="336">
      <c r="A468" s="100" t="n"/>
      <c r="V468" s="100" t="n"/>
    </row>
    <row r="469" ht="15.75" customHeight="1" s="336">
      <c r="A469" s="100" t="n"/>
      <c r="V469" s="100" t="n"/>
    </row>
    <row r="470" ht="15.75" customHeight="1" s="336">
      <c r="A470" s="100" t="n"/>
      <c r="V470" s="100" t="n"/>
    </row>
    <row r="471" ht="15.75" customHeight="1" s="336">
      <c r="A471" s="100" t="n"/>
      <c r="V471" s="100" t="n"/>
    </row>
    <row r="472" ht="15.75" customHeight="1" s="336">
      <c r="A472" s="100" t="n"/>
      <c r="V472" s="100" t="n"/>
    </row>
    <row r="473" ht="15.75" customHeight="1" s="336">
      <c r="A473" s="100" t="n"/>
      <c r="V473" s="100" t="n"/>
    </row>
    <row r="474" ht="15.75" customHeight="1" s="336">
      <c r="A474" s="100" t="n"/>
      <c r="V474" s="100" t="n"/>
    </row>
    <row r="475" ht="15.75" customHeight="1" s="336">
      <c r="A475" s="100" t="n"/>
      <c r="V475" s="100" t="n"/>
    </row>
    <row r="476" ht="15.75" customHeight="1" s="336">
      <c r="A476" s="100" t="n"/>
      <c r="V476" s="100" t="n"/>
    </row>
    <row r="477" ht="15.75" customHeight="1" s="336">
      <c r="A477" s="100" t="n"/>
      <c r="V477" s="100" t="n"/>
    </row>
    <row r="478" ht="15.75" customHeight="1" s="336">
      <c r="A478" s="100" t="n"/>
      <c r="V478" s="100" t="n"/>
    </row>
    <row r="479" ht="15.75" customHeight="1" s="336">
      <c r="A479" s="100" t="n"/>
      <c r="V479" s="100" t="n"/>
    </row>
    <row r="480" ht="15.75" customHeight="1" s="336">
      <c r="A480" s="100" t="n"/>
      <c r="V480" s="100" t="n"/>
    </row>
    <row r="481" ht="15.75" customHeight="1" s="336">
      <c r="A481" s="100" t="n"/>
      <c r="V481" s="100" t="n"/>
    </row>
    <row r="482" ht="15.75" customHeight="1" s="336">
      <c r="A482" s="100" t="n"/>
      <c r="V482" s="100" t="n"/>
    </row>
    <row r="483" ht="15.75" customHeight="1" s="336">
      <c r="A483" s="100" t="n"/>
      <c r="V483" s="100" t="n"/>
    </row>
    <row r="484" ht="15.75" customHeight="1" s="336">
      <c r="A484" s="100" t="n"/>
      <c r="V484" s="100" t="n"/>
    </row>
    <row r="485" ht="15.75" customHeight="1" s="336">
      <c r="A485" s="100" t="n"/>
      <c r="V485" s="100" t="n"/>
    </row>
    <row r="486" ht="15.75" customHeight="1" s="336">
      <c r="A486" s="100" t="n"/>
      <c r="V486" s="100" t="n"/>
    </row>
    <row r="487" ht="15.75" customHeight="1" s="336">
      <c r="A487" s="100" t="n"/>
      <c r="V487" s="100" t="n"/>
    </row>
    <row r="488" ht="15.75" customHeight="1" s="336">
      <c r="A488" s="100" t="n"/>
      <c r="V488" s="100" t="n"/>
    </row>
    <row r="489" ht="15.75" customHeight="1" s="336">
      <c r="A489" s="100" t="n"/>
      <c r="V489" s="100" t="n"/>
    </row>
    <row r="490" ht="15.75" customHeight="1" s="336">
      <c r="A490" s="100" t="n"/>
      <c r="V490" s="100" t="n"/>
    </row>
    <row r="491" ht="15.75" customHeight="1" s="336">
      <c r="A491" s="100" t="n"/>
      <c r="V491" s="100" t="n"/>
    </row>
    <row r="492" ht="15.75" customHeight="1" s="336">
      <c r="A492" s="100" t="n"/>
      <c r="V492" s="100" t="n"/>
    </row>
    <row r="493" ht="15.75" customHeight="1" s="336">
      <c r="A493" s="100" t="n"/>
      <c r="V493" s="100" t="n"/>
    </row>
    <row r="494" ht="15.75" customHeight="1" s="336">
      <c r="A494" s="100" t="n"/>
      <c r="V494" s="100" t="n"/>
    </row>
    <row r="495" ht="15.75" customHeight="1" s="336">
      <c r="A495" s="100" t="n"/>
      <c r="V495" s="100" t="n"/>
    </row>
    <row r="496" ht="15.75" customHeight="1" s="336">
      <c r="A496" s="100" t="n"/>
      <c r="V496" s="100" t="n"/>
    </row>
    <row r="497" ht="15.75" customHeight="1" s="336">
      <c r="A497" s="100" t="n"/>
      <c r="V497" s="100" t="n"/>
    </row>
    <row r="498" ht="15.75" customHeight="1" s="336">
      <c r="A498" s="100" t="n"/>
      <c r="V498" s="100" t="n"/>
    </row>
    <row r="499" ht="15.75" customHeight="1" s="336">
      <c r="A499" s="100" t="n"/>
      <c r="V499" s="100" t="n"/>
    </row>
    <row r="500" ht="15.75" customHeight="1" s="336">
      <c r="A500" s="100" t="n"/>
      <c r="V500" s="100" t="n"/>
    </row>
    <row r="501" ht="15.75" customHeight="1" s="336">
      <c r="A501" s="100" t="n"/>
      <c r="V501" s="100" t="n"/>
    </row>
    <row r="502" ht="15.75" customHeight="1" s="336">
      <c r="A502" s="100" t="n"/>
      <c r="V502" s="100" t="n"/>
    </row>
    <row r="503" ht="15.75" customHeight="1" s="336">
      <c r="A503" s="100" t="n"/>
      <c r="V503" s="100" t="n"/>
    </row>
    <row r="504" ht="15.75" customHeight="1" s="336">
      <c r="A504" s="100" t="n"/>
      <c r="V504" s="100" t="n"/>
    </row>
    <row r="505" ht="15.75" customHeight="1" s="336">
      <c r="A505" s="100" t="n"/>
      <c r="V505" s="100" t="n"/>
    </row>
    <row r="506" ht="15.75" customHeight="1" s="336">
      <c r="A506" s="100" t="n"/>
      <c r="V506" s="100" t="n"/>
    </row>
    <row r="507" ht="15.75" customHeight="1" s="336">
      <c r="A507" s="100" t="n"/>
      <c r="V507" s="100" t="n"/>
    </row>
    <row r="508" ht="15.75" customHeight="1" s="336">
      <c r="A508" s="100" t="n"/>
      <c r="V508" s="100" t="n"/>
    </row>
    <row r="509" ht="15.75" customHeight="1" s="336">
      <c r="A509" s="100" t="n"/>
      <c r="V509" s="100" t="n"/>
    </row>
    <row r="510" ht="15.75" customHeight="1" s="336">
      <c r="A510" s="100" t="n"/>
      <c r="V510" s="100" t="n"/>
    </row>
    <row r="511" ht="15.75" customHeight="1" s="336">
      <c r="A511" s="100" t="n"/>
      <c r="V511" s="100" t="n"/>
    </row>
    <row r="512" ht="15.75" customHeight="1" s="336">
      <c r="A512" s="100" t="n"/>
      <c r="V512" s="100" t="n"/>
    </row>
    <row r="513" ht="15.75" customHeight="1" s="336">
      <c r="A513" s="100" t="n"/>
      <c r="V513" s="100" t="n"/>
    </row>
    <row r="514" ht="15.75" customHeight="1" s="336">
      <c r="A514" s="100" t="n"/>
      <c r="V514" s="100" t="n"/>
    </row>
    <row r="515" ht="15.75" customHeight="1" s="336">
      <c r="A515" s="100" t="n"/>
      <c r="V515" s="100" t="n"/>
    </row>
    <row r="516" ht="15.75" customHeight="1" s="336">
      <c r="A516" s="100" t="n"/>
      <c r="V516" s="100" t="n"/>
    </row>
    <row r="517" ht="15.75" customHeight="1" s="336">
      <c r="A517" s="100" t="n"/>
      <c r="V517" s="100" t="n"/>
    </row>
    <row r="518" ht="15.75" customHeight="1" s="336">
      <c r="A518" s="100" t="n"/>
      <c r="V518" s="100" t="n"/>
    </row>
    <row r="519" ht="15.75" customHeight="1" s="336">
      <c r="A519" s="100" t="n"/>
      <c r="V519" s="100" t="n"/>
    </row>
    <row r="520" ht="15.75" customHeight="1" s="336">
      <c r="A520" s="100" t="n"/>
      <c r="V520" s="100" t="n"/>
    </row>
    <row r="521" ht="15.75" customHeight="1" s="336">
      <c r="A521" s="100" t="n"/>
      <c r="V521" s="100" t="n"/>
    </row>
    <row r="522" ht="15.75" customHeight="1" s="336">
      <c r="A522" s="100" t="n"/>
      <c r="V522" s="100" t="n"/>
    </row>
    <row r="523" ht="15.75" customHeight="1" s="336">
      <c r="A523" s="100" t="n"/>
      <c r="V523" s="100" t="n"/>
    </row>
    <row r="524" ht="15.75" customHeight="1" s="336">
      <c r="A524" s="100" t="n"/>
      <c r="V524" s="100" t="n"/>
    </row>
    <row r="525" ht="15.75" customHeight="1" s="336">
      <c r="A525" s="100" t="n"/>
      <c r="V525" s="100" t="n"/>
    </row>
    <row r="526" ht="15.75" customHeight="1" s="336">
      <c r="A526" s="100" t="n"/>
      <c r="V526" s="100" t="n"/>
    </row>
    <row r="527" ht="15.75" customHeight="1" s="336">
      <c r="A527" s="100" t="n"/>
      <c r="V527" s="100" t="n"/>
    </row>
    <row r="528" ht="15.75" customHeight="1" s="336">
      <c r="A528" s="100" t="n"/>
      <c r="V528" s="100" t="n"/>
    </row>
    <row r="529" ht="15.75" customHeight="1" s="336">
      <c r="A529" s="100" t="n"/>
      <c r="V529" s="100" t="n"/>
    </row>
    <row r="530" ht="15.75" customHeight="1" s="336">
      <c r="A530" s="100" t="n"/>
      <c r="V530" s="100" t="n"/>
    </row>
    <row r="531" ht="15.75" customHeight="1" s="336">
      <c r="A531" s="100" t="n"/>
      <c r="V531" s="100" t="n"/>
    </row>
    <row r="532" ht="15.75" customHeight="1" s="336">
      <c r="A532" s="100" t="n"/>
      <c r="V532" s="100" t="n"/>
    </row>
    <row r="533" ht="15.75" customHeight="1" s="336">
      <c r="A533" s="100" t="n"/>
      <c r="V533" s="100" t="n"/>
    </row>
    <row r="534" ht="15.75" customHeight="1" s="336">
      <c r="A534" s="100" t="n"/>
      <c r="V534" s="100" t="n"/>
    </row>
    <row r="535" ht="15.75" customHeight="1" s="336">
      <c r="A535" s="100" t="n"/>
      <c r="V535" s="100" t="n"/>
    </row>
    <row r="536" ht="15.75" customHeight="1" s="336">
      <c r="A536" s="100" t="n"/>
      <c r="V536" s="100" t="n"/>
    </row>
    <row r="537" ht="15.75" customHeight="1" s="336">
      <c r="A537" s="100" t="n"/>
      <c r="V537" s="100" t="n"/>
    </row>
    <row r="538" ht="15.75" customHeight="1" s="336">
      <c r="A538" s="100" t="n"/>
      <c r="V538" s="100" t="n"/>
    </row>
    <row r="539" ht="15.75" customHeight="1" s="336">
      <c r="A539" s="100" t="n"/>
      <c r="V539" s="100" t="n"/>
    </row>
    <row r="540" ht="15.75" customHeight="1" s="336">
      <c r="A540" s="100" t="n"/>
      <c r="V540" s="100" t="n"/>
    </row>
    <row r="541" ht="15.75" customHeight="1" s="336">
      <c r="A541" s="100" t="n"/>
      <c r="V541" s="100" t="n"/>
    </row>
    <row r="542" ht="15.75" customHeight="1" s="336">
      <c r="A542" s="100" t="n"/>
      <c r="V542" s="100" t="n"/>
    </row>
    <row r="543" ht="15.75" customHeight="1" s="336">
      <c r="A543" s="100" t="n"/>
      <c r="V543" s="100" t="n"/>
    </row>
    <row r="544" ht="15.75" customHeight="1" s="336">
      <c r="A544" s="100" t="n"/>
      <c r="V544" s="100" t="n"/>
    </row>
    <row r="545" ht="15.75" customHeight="1" s="336">
      <c r="A545" s="100" t="n"/>
      <c r="V545" s="100" t="n"/>
    </row>
    <row r="546" ht="15.75" customHeight="1" s="336">
      <c r="A546" s="100" t="n"/>
      <c r="V546" s="100" t="n"/>
    </row>
    <row r="547" ht="15.75" customHeight="1" s="336">
      <c r="A547" s="100" t="n"/>
      <c r="V547" s="100" t="n"/>
    </row>
    <row r="548" ht="15.75" customHeight="1" s="336">
      <c r="A548" s="100" t="n"/>
      <c r="V548" s="100" t="n"/>
    </row>
    <row r="549" ht="15.75" customHeight="1" s="336">
      <c r="A549" s="100" t="n"/>
      <c r="V549" s="100" t="n"/>
    </row>
    <row r="550" ht="15.75" customHeight="1" s="336">
      <c r="A550" s="100" t="n"/>
      <c r="V550" s="100" t="n"/>
    </row>
    <row r="551" ht="15.75" customHeight="1" s="336">
      <c r="A551" s="100" t="n"/>
      <c r="V551" s="100" t="n"/>
    </row>
    <row r="552" ht="15.75" customHeight="1" s="336">
      <c r="A552" s="100" t="n"/>
      <c r="V552" s="100" t="n"/>
    </row>
    <row r="553" ht="15.75" customHeight="1" s="336">
      <c r="A553" s="100" t="n"/>
      <c r="V553" s="100" t="n"/>
    </row>
    <row r="554" ht="15.75" customHeight="1" s="336">
      <c r="A554" s="100" t="n"/>
      <c r="V554" s="100" t="n"/>
    </row>
    <row r="555" ht="15.75" customHeight="1" s="336">
      <c r="A555" s="100" t="n"/>
      <c r="V555" s="100" t="n"/>
    </row>
    <row r="556" ht="15.75" customHeight="1" s="336">
      <c r="A556" s="100" t="n"/>
      <c r="V556" s="100" t="n"/>
    </row>
    <row r="557" ht="15.75" customHeight="1" s="336">
      <c r="A557" s="100" t="n"/>
      <c r="V557" s="100" t="n"/>
    </row>
    <row r="558" ht="15.75" customHeight="1" s="336">
      <c r="A558" s="100" t="n"/>
      <c r="V558" s="100" t="n"/>
    </row>
    <row r="559" ht="15.75" customHeight="1" s="336">
      <c r="A559" s="100" t="n"/>
      <c r="V559" s="100" t="n"/>
    </row>
    <row r="560" ht="15.75" customHeight="1" s="336">
      <c r="A560" s="100" t="n"/>
      <c r="V560" s="100" t="n"/>
    </row>
    <row r="561" ht="15.75" customHeight="1" s="336">
      <c r="A561" s="100" t="n"/>
      <c r="V561" s="100" t="n"/>
    </row>
    <row r="562" ht="15.75" customHeight="1" s="336">
      <c r="A562" s="100" t="n"/>
      <c r="V562" s="100" t="n"/>
    </row>
    <row r="563" ht="15.75" customHeight="1" s="336">
      <c r="A563" s="100" t="n"/>
      <c r="V563" s="100" t="n"/>
    </row>
    <row r="564" ht="15.75" customHeight="1" s="336">
      <c r="A564" s="100" t="n"/>
      <c r="V564" s="100" t="n"/>
    </row>
    <row r="565" ht="15.75" customHeight="1" s="336">
      <c r="A565" s="100" t="n"/>
      <c r="V565" s="100" t="n"/>
    </row>
    <row r="566" ht="15.75" customHeight="1" s="336">
      <c r="A566" s="100" t="n"/>
      <c r="V566" s="100" t="n"/>
    </row>
    <row r="567" ht="15.75" customHeight="1" s="336">
      <c r="A567" s="100" t="n"/>
      <c r="V567" s="100" t="n"/>
    </row>
    <row r="568" ht="15.75" customHeight="1" s="336">
      <c r="A568" s="100" t="n"/>
      <c r="V568" s="100" t="n"/>
    </row>
    <row r="569" ht="15.75" customHeight="1" s="336">
      <c r="A569" s="100" t="n"/>
      <c r="V569" s="100" t="n"/>
    </row>
    <row r="570" ht="15.75" customHeight="1" s="336">
      <c r="A570" s="100" t="n"/>
      <c r="V570" s="100" t="n"/>
    </row>
    <row r="571" ht="15.75" customHeight="1" s="336">
      <c r="A571" s="100" t="n"/>
      <c r="V571" s="100" t="n"/>
    </row>
    <row r="572" ht="15.75" customHeight="1" s="336">
      <c r="A572" s="100" t="n"/>
      <c r="V572" s="100" t="n"/>
    </row>
    <row r="573" ht="15.75" customHeight="1" s="336">
      <c r="A573" s="100" t="n"/>
      <c r="V573" s="100" t="n"/>
    </row>
    <row r="574" ht="15.75" customHeight="1" s="336">
      <c r="A574" s="100" t="n"/>
      <c r="V574" s="100" t="n"/>
    </row>
    <row r="575" ht="15.75" customHeight="1" s="336">
      <c r="A575" s="100" t="n"/>
      <c r="V575" s="100" t="n"/>
    </row>
    <row r="576" ht="15.75" customHeight="1" s="336">
      <c r="A576" s="100" t="n"/>
      <c r="V576" s="100" t="n"/>
    </row>
    <row r="577" ht="15.75" customHeight="1" s="336">
      <c r="A577" s="100" t="n"/>
      <c r="V577" s="100" t="n"/>
    </row>
    <row r="578" ht="15.75" customHeight="1" s="336">
      <c r="A578" s="100" t="n"/>
      <c r="V578" s="100" t="n"/>
    </row>
    <row r="579" ht="15.75" customHeight="1" s="336">
      <c r="A579" s="100" t="n"/>
      <c r="V579" s="100" t="n"/>
    </row>
    <row r="580" ht="15.75" customHeight="1" s="336">
      <c r="A580" s="100" t="n"/>
      <c r="V580" s="100" t="n"/>
    </row>
    <row r="581" ht="15.75" customHeight="1" s="336">
      <c r="A581" s="100" t="n"/>
      <c r="V581" s="100" t="n"/>
    </row>
    <row r="582" ht="15.75" customHeight="1" s="336">
      <c r="A582" s="100" t="n"/>
      <c r="V582" s="100" t="n"/>
    </row>
    <row r="583" ht="15.75" customHeight="1" s="336">
      <c r="A583" s="100" t="n"/>
      <c r="V583" s="100" t="n"/>
    </row>
    <row r="584" ht="15.75" customHeight="1" s="336">
      <c r="A584" s="100" t="n"/>
      <c r="V584" s="100" t="n"/>
    </row>
    <row r="585" ht="15.75" customHeight="1" s="336">
      <c r="A585" s="100" t="n"/>
      <c r="V585" s="100" t="n"/>
    </row>
    <row r="586" ht="15.75" customHeight="1" s="336">
      <c r="A586" s="100" t="n"/>
      <c r="V586" s="100" t="n"/>
    </row>
    <row r="587" ht="15.75" customHeight="1" s="336">
      <c r="A587" s="100" t="n"/>
      <c r="V587" s="100" t="n"/>
    </row>
    <row r="588" ht="15.75" customHeight="1" s="336">
      <c r="A588" s="100" t="n"/>
      <c r="V588" s="100" t="n"/>
    </row>
    <row r="589" ht="15.75" customHeight="1" s="336">
      <c r="A589" s="100" t="n"/>
      <c r="V589" s="100" t="n"/>
    </row>
    <row r="590" ht="15.75" customHeight="1" s="336">
      <c r="A590" s="100" t="n"/>
      <c r="V590" s="100" t="n"/>
    </row>
    <row r="591" ht="15.75" customHeight="1" s="336">
      <c r="A591" s="100" t="n"/>
      <c r="V591" s="100" t="n"/>
    </row>
    <row r="592" ht="15.75" customHeight="1" s="336">
      <c r="A592" s="100" t="n"/>
      <c r="V592" s="100" t="n"/>
    </row>
    <row r="593" ht="15.75" customHeight="1" s="336">
      <c r="A593" s="100" t="n"/>
      <c r="V593" s="100" t="n"/>
    </row>
    <row r="594" ht="15.75" customHeight="1" s="336">
      <c r="A594" s="100" t="n"/>
      <c r="V594" s="100" t="n"/>
    </row>
    <row r="595" ht="15.75" customHeight="1" s="336">
      <c r="A595" s="100" t="n"/>
      <c r="V595" s="100" t="n"/>
    </row>
    <row r="596" ht="15.75" customHeight="1" s="336">
      <c r="A596" s="100" t="n"/>
      <c r="V596" s="100" t="n"/>
    </row>
    <row r="597" ht="15.75" customHeight="1" s="336">
      <c r="A597" s="100" t="n"/>
      <c r="V597" s="100" t="n"/>
    </row>
    <row r="598" ht="15.75" customHeight="1" s="336">
      <c r="A598" s="100" t="n"/>
      <c r="V598" s="100" t="n"/>
    </row>
    <row r="599" ht="15.75" customHeight="1" s="336">
      <c r="A599" s="100" t="n"/>
      <c r="V599" s="100" t="n"/>
    </row>
    <row r="600" ht="15.75" customHeight="1" s="336">
      <c r="A600" s="100" t="n"/>
      <c r="V600" s="100" t="n"/>
    </row>
    <row r="601" ht="15.75" customHeight="1" s="336">
      <c r="A601" s="100" t="n"/>
      <c r="V601" s="100" t="n"/>
    </row>
    <row r="602" ht="15.75" customHeight="1" s="336">
      <c r="A602" s="100" t="n"/>
      <c r="V602" s="100" t="n"/>
    </row>
    <row r="603" ht="15.75" customHeight="1" s="336">
      <c r="A603" s="100" t="n"/>
      <c r="V603" s="100" t="n"/>
    </row>
    <row r="604" ht="15.75" customHeight="1" s="336">
      <c r="A604" s="100" t="n"/>
      <c r="V604" s="100" t="n"/>
    </row>
    <row r="605" ht="15.75" customHeight="1" s="336">
      <c r="A605" s="100" t="n"/>
      <c r="V605" s="100" t="n"/>
    </row>
    <row r="606" ht="15.75" customHeight="1" s="336">
      <c r="A606" s="100" t="n"/>
      <c r="V606" s="100" t="n"/>
    </row>
    <row r="607" ht="15.75" customHeight="1" s="336">
      <c r="A607" s="100" t="n"/>
      <c r="V607" s="100" t="n"/>
    </row>
    <row r="608" ht="15.75" customHeight="1" s="336">
      <c r="A608" s="100" t="n"/>
      <c r="V608" s="100" t="n"/>
    </row>
    <row r="609" ht="15.75" customHeight="1" s="336">
      <c r="A609" s="100" t="n"/>
      <c r="V609" s="100" t="n"/>
    </row>
    <row r="610" ht="15.75" customHeight="1" s="336">
      <c r="A610" s="100" t="n"/>
      <c r="V610" s="100" t="n"/>
    </row>
    <row r="611" ht="15.75" customHeight="1" s="336">
      <c r="A611" s="100" t="n"/>
      <c r="V611" s="100" t="n"/>
    </row>
    <row r="612" ht="15.75" customHeight="1" s="336">
      <c r="A612" s="100" t="n"/>
      <c r="V612" s="100" t="n"/>
    </row>
    <row r="613" ht="15.75" customHeight="1" s="336">
      <c r="A613" s="100" t="n"/>
      <c r="V613" s="100" t="n"/>
    </row>
    <row r="614" ht="15.75" customHeight="1" s="336">
      <c r="A614" s="100" t="n"/>
      <c r="V614" s="100" t="n"/>
    </row>
    <row r="615" ht="15.75" customHeight="1" s="336">
      <c r="A615" s="100" t="n"/>
      <c r="V615" s="100" t="n"/>
    </row>
    <row r="616" ht="15.75" customHeight="1" s="336">
      <c r="A616" s="100" t="n"/>
      <c r="V616" s="100" t="n"/>
    </row>
    <row r="617" ht="15.75" customHeight="1" s="336">
      <c r="A617" s="100" t="n"/>
      <c r="V617" s="100" t="n"/>
    </row>
    <row r="618" ht="15.75" customHeight="1" s="336">
      <c r="A618" s="100" t="n"/>
      <c r="V618" s="100" t="n"/>
    </row>
    <row r="619" ht="15.75" customHeight="1" s="336">
      <c r="A619" s="100" t="n"/>
      <c r="V619" s="100" t="n"/>
    </row>
    <row r="620" ht="15.75" customHeight="1" s="336">
      <c r="A620" s="100" t="n"/>
      <c r="V620" s="100" t="n"/>
    </row>
    <row r="621" ht="15.75" customHeight="1" s="336">
      <c r="A621" s="100" t="n"/>
      <c r="V621" s="100" t="n"/>
    </row>
    <row r="622" ht="15.75" customHeight="1" s="336">
      <c r="A622" s="100" t="n"/>
      <c r="V622" s="100" t="n"/>
    </row>
    <row r="623" ht="15.75" customHeight="1" s="336">
      <c r="A623" s="100" t="n"/>
      <c r="V623" s="100" t="n"/>
    </row>
    <row r="624" ht="15.75" customHeight="1" s="336">
      <c r="A624" s="100" t="n"/>
      <c r="V624" s="100" t="n"/>
    </row>
    <row r="625" ht="15.75" customHeight="1" s="336">
      <c r="A625" s="100" t="n"/>
      <c r="V625" s="100" t="n"/>
    </row>
    <row r="626" ht="15.75" customHeight="1" s="336">
      <c r="A626" s="100" t="n"/>
      <c r="V626" s="100" t="n"/>
    </row>
    <row r="627" ht="15.75" customHeight="1" s="336">
      <c r="A627" s="100" t="n"/>
      <c r="V627" s="100" t="n"/>
    </row>
    <row r="628" ht="15.75" customHeight="1" s="336">
      <c r="A628" s="100" t="n"/>
      <c r="V628" s="100" t="n"/>
    </row>
    <row r="629" ht="15.75" customHeight="1" s="336">
      <c r="A629" s="100" t="n"/>
      <c r="V629" s="100" t="n"/>
    </row>
    <row r="630" ht="15.75" customHeight="1" s="336">
      <c r="A630" s="100" t="n"/>
      <c r="V630" s="100" t="n"/>
    </row>
    <row r="631" ht="15.75" customHeight="1" s="336">
      <c r="A631" s="100" t="n"/>
      <c r="V631" s="100" t="n"/>
    </row>
    <row r="632" ht="15.75" customHeight="1" s="336">
      <c r="A632" s="100" t="n"/>
      <c r="V632" s="100" t="n"/>
    </row>
    <row r="633" ht="15.75" customHeight="1" s="336">
      <c r="A633" s="100" t="n"/>
      <c r="V633" s="100" t="n"/>
    </row>
    <row r="634" ht="15.75" customHeight="1" s="336">
      <c r="A634" s="100" t="n"/>
      <c r="V634" s="100" t="n"/>
    </row>
    <row r="635" ht="15.75" customHeight="1" s="336">
      <c r="A635" s="100" t="n"/>
      <c r="V635" s="100" t="n"/>
    </row>
    <row r="636" ht="15.75" customHeight="1" s="336">
      <c r="A636" s="100" t="n"/>
      <c r="V636" s="100" t="n"/>
    </row>
    <row r="637" ht="15.75" customHeight="1" s="336">
      <c r="A637" s="100" t="n"/>
      <c r="V637" s="100" t="n"/>
    </row>
    <row r="638" ht="15.75" customHeight="1" s="336">
      <c r="A638" s="100" t="n"/>
      <c r="V638" s="100" t="n"/>
    </row>
    <row r="639" ht="15.75" customHeight="1" s="336">
      <c r="A639" s="100" t="n"/>
      <c r="V639" s="100" t="n"/>
    </row>
    <row r="640" ht="15.75" customHeight="1" s="336">
      <c r="A640" s="100" t="n"/>
      <c r="V640" s="100" t="n"/>
    </row>
    <row r="641" ht="15.75" customHeight="1" s="336">
      <c r="A641" s="100" t="n"/>
      <c r="V641" s="100" t="n"/>
    </row>
    <row r="642" ht="15.75" customHeight="1" s="336">
      <c r="A642" s="100" t="n"/>
      <c r="V642" s="100" t="n"/>
    </row>
    <row r="643" ht="15.75" customHeight="1" s="336">
      <c r="A643" s="100" t="n"/>
      <c r="V643" s="100" t="n"/>
    </row>
    <row r="644" ht="15.75" customHeight="1" s="336">
      <c r="A644" s="100" t="n"/>
      <c r="V644" s="100" t="n"/>
    </row>
    <row r="645" ht="15.75" customHeight="1" s="336">
      <c r="A645" s="100" t="n"/>
      <c r="V645" s="100" t="n"/>
    </row>
    <row r="646" ht="15.75" customHeight="1" s="336">
      <c r="A646" s="100" t="n"/>
      <c r="V646" s="100" t="n"/>
    </row>
    <row r="647" ht="15.75" customHeight="1" s="336">
      <c r="A647" s="100" t="n"/>
      <c r="V647" s="100" t="n"/>
    </row>
    <row r="648" ht="15.75" customHeight="1" s="336">
      <c r="A648" s="100" t="n"/>
      <c r="V648" s="100" t="n"/>
    </row>
    <row r="649" ht="15.75" customHeight="1" s="336">
      <c r="A649" s="100" t="n"/>
      <c r="V649" s="100" t="n"/>
    </row>
    <row r="650" ht="15.75" customHeight="1" s="336">
      <c r="A650" s="100" t="n"/>
      <c r="V650" s="100" t="n"/>
    </row>
    <row r="651" ht="15.75" customHeight="1" s="336">
      <c r="A651" s="100" t="n"/>
      <c r="V651" s="100" t="n"/>
    </row>
    <row r="652" ht="15.75" customHeight="1" s="336">
      <c r="A652" s="100" t="n"/>
      <c r="V652" s="100" t="n"/>
    </row>
    <row r="653" ht="15.75" customHeight="1" s="336">
      <c r="A653" s="100" t="n"/>
      <c r="V653" s="100" t="n"/>
    </row>
    <row r="654" ht="15.75" customHeight="1" s="336">
      <c r="A654" s="100" t="n"/>
      <c r="V654" s="100" t="n"/>
    </row>
    <row r="655" ht="15.75" customHeight="1" s="336">
      <c r="A655" s="100" t="n"/>
      <c r="V655" s="100" t="n"/>
    </row>
    <row r="656" ht="15.75" customHeight="1" s="336">
      <c r="A656" s="100" t="n"/>
      <c r="V656" s="100" t="n"/>
    </row>
    <row r="657" ht="15.75" customHeight="1" s="336">
      <c r="A657" s="100" t="n"/>
      <c r="V657" s="100" t="n"/>
    </row>
    <row r="658" ht="15.75" customHeight="1" s="336">
      <c r="A658" s="100" t="n"/>
      <c r="V658" s="100" t="n"/>
    </row>
    <row r="659" ht="15.75" customHeight="1" s="336">
      <c r="A659" s="100" t="n"/>
      <c r="V659" s="100" t="n"/>
    </row>
    <row r="660" ht="15.75" customHeight="1" s="336">
      <c r="A660" s="100" t="n"/>
      <c r="V660" s="100" t="n"/>
    </row>
    <row r="661" ht="15.75" customHeight="1" s="336">
      <c r="A661" s="100" t="n"/>
      <c r="V661" s="100" t="n"/>
    </row>
    <row r="662" ht="15.75" customHeight="1" s="336">
      <c r="A662" s="100" t="n"/>
      <c r="V662" s="100" t="n"/>
    </row>
    <row r="663" ht="15.75" customHeight="1" s="336">
      <c r="A663" s="100" t="n"/>
      <c r="V663" s="100" t="n"/>
    </row>
    <row r="664" ht="15.75" customHeight="1" s="336">
      <c r="A664" s="100" t="n"/>
      <c r="V664" s="100" t="n"/>
    </row>
    <row r="665" ht="15.75" customHeight="1" s="336">
      <c r="A665" s="100" t="n"/>
      <c r="V665" s="100" t="n"/>
    </row>
    <row r="666" ht="15.75" customHeight="1" s="336">
      <c r="A666" s="100" t="n"/>
      <c r="V666" s="100" t="n"/>
    </row>
    <row r="667" ht="15.75" customHeight="1" s="336">
      <c r="A667" s="100" t="n"/>
      <c r="V667" s="100" t="n"/>
    </row>
    <row r="668" ht="15.75" customHeight="1" s="336">
      <c r="A668" s="100" t="n"/>
      <c r="V668" s="100" t="n"/>
    </row>
    <row r="669" ht="15.75" customHeight="1" s="336">
      <c r="A669" s="100" t="n"/>
      <c r="V669" s="100" t="n"/>
    </row>
    <row r="670" ht="15.75" customHeight="1" s="336">
      <c r="A670" s="100" t="n"/>
      <c r="V670" s="100" t="n"/>
    </row>
    <row r="671" ht="15.75" customHeight="1" s="336">
      <c r="A671" s="100" t="n"/>
      <c r="V671" s="100" t="n"/>
    </row>
    <row r="672" ht="15.75" customHeight="1" s="336">
      <c r="A672" s="100" t="n"/>
      <c r="V672" s="100" t="n"/>
    </row>
    <row r="673" ht="15.75" customHeight="1" s="336">
      <c r="A673" s="100" t="n"/>
      <c r="V673" s="100" t="n"/>
    </row>
    <row r="674" ht="15.75" customHeight="1" s="336">
      <c r="A674" s="100" t="n"/>
      <c r="V674" s="100" t="n"/>
    </row>
    <row r="675" ht="15.75" customHeight="1" s="336">
      <c r="A675" s="100" t="n"/>
      <c r="V675" s="100" t="n"/>
    </row>
    <row r="676" ht="15.75" customHeight="1" s="336">
      <c r="A676" s="100" t="n"/>
      <c r="V676" s="100" t="n"/>
    </row>
    <row r="677" ht="15.75" customHeight="1" s="336">
      <c r="A677" s="100" t="n"/>
      <c r="V677" s="100" t="n"/>
    </row>
    <row r="678" ht="15.75" customHeight="1" s="336">
      <c r="A678" s="100" t="n"/>
      <c r="V678" s="100" t="n"/>
    </row>
    <row r="679" ht="15.75" customHeight="1" s="336">
      <c r="A679" s="100" t="n"/>
      <c r="V679" s="100" t="n"/>
    </row>
    <row r="680" ht="15.75" customHeight="1" s="336">
      <c r="A680" s="100" t="n"/>
      <c r="V680" s="100" t="n"/>
    </row>
    <row r="681" ht="15.75" customHeight="1" s="336">
      <c r="A681" s="100" t="n"/>
      <c r="V681" s="100" t="n"/>
    </row>
    <row r="682" ht="15.75" customHeight="1" s="336">
      <c r="A682" s="100" t="n"/>
      <c r="V682" s="100" t="n"/>
    </row>
    <row r="683" ht="15.75" customHeight="1" s="336">
      <c r="A683" s="100" t="n"/>
      <c r="V683" s="100" t="n"/>
    </row>
    <row r="684" ht="15.75" customHeight="1" s="336">
      <c r="A684" s="100" t="n"/>
      <c r="V684" s="100" t="n"/>
    </row>
    <row r="685" ht="15.75" customHeight="1" s="336">
      <c r="A685" s="100" t="n"/>
      <c r="V685" s="100" t="n"/>
    </row>
    <row r="686" ht="15.75" customHeight="1" s="336">
      <c r="A686" s="100" t="n"/>
      <c r="V686" s="100" t="n"/>
    </row>
    <row r="687" ht="15.75" customHeight="1" s="336">
      <c r="A687" s="100" t="n"/>
      <c r="V687" s="100" t="n"/>
    </row>
    <row r="688" ht="15.75" customHeight="1" s="336">
      <c r="A688" s="100" t="n"/>
      <c r="V688" s="100" t="n"/>
    </row>
    <row r="689" ht="15.75" customHeight="1" s="336">
      <c r="A689" s="100" t="n"/>
      <c r="V689" s="100" t="n"/>
    </row>
    <row r="690" ht="15.75" customHeight="1" s="336">
      <c r="A690" s="100" t="n"/>
      <c r="V690" s="100" t="n"/>
    </row>
    <row r="691" ht="15.75" customHeight="1" s="336">
      <c r="A691" s="100" t="n"/>
      <c r="V691" s="100" t="n"/>
    </row>
    <row r="692" ht="15.75" customHeight="1" s="336">
      <c r="A692" s="100" t="n"/>
      <c r="V692" s="100" t="n"/>
    </row>
    <row r="693" ht="15.75" customHeight="1" s="336">
      <c r="A693" s="100" t="n"/>
      <c r="V693" s="100" t="n"/>
    </row>
    <row r="694" ht="15.75" customHeight="1" s="336">
      <c r="A694" s="100" t="n"/>
      <c r="V694" s="100" t="n"/>
    </row>
    <row r="695" ht="15.75" customHeight="1" s="336">
      <c r="A695" s="100" t="n"/>
      <c r="V695" s="100" t="n"/>
    </row>
    <row r="696" ht="15.75" customHeight="1" s="336">
      <c r="A696" s="100" t="n"/>
      <c r="V696" s="100" t="n"/>
    </row>
    <row r="697" ht="15.75" customHeight="1" s="336">
      <c r="A697" s="100" t="n"/>
      <c r="V697" s="100" t="n"/>
    </row>
    <row r="698" ht="15.75" customHeight="1" s="336">
      <c r="A698" s="100" t="n"/>
      <c r="V698" s="100" t="n"/>
    </row>
    <row r="699" ht="15.75" customHeight="1" s="336">
      <c r="A699" s="100" t="n"/>
      <c r="V699" s="100" t="n"/>
    </row>
    <row r="700" ht="15.75" customHeight="1" s="336">
      <c r="A700" s="100" t="n"/>
      <c r="V700" s="100" t="n"/>
    </row>
    <row r="701" ht="15.75" customHeight="1" s="336">
      <c r="A701" s="100" t="n"/>
      <c r="V701" s="100" t="n"/>
    </row>
    <row r="702" ht="15.75" customHeight="1" s="336">
      <c r="A702" s="100" t="n"/>
      <c r="V702" s="100" t="n"/>
    </row>
    <row r="703" ht="15.75" customHeight="1" s="336">
      <c r="A703" s="100" t="n"/>
      <c r="V703" s="100" t="n"/>
    </row>
    <row r="704" ht="15.75" customHeight="1" s="336">
      <c r="A704" s="100" t="n"/>
      <c r="V704" s="100" t="n"/>
    </row>
    <row r="705" ht="15.75" customHeight="1" s="336">
      <c r="A705" s="100" t="n"/>
      <c r="V705" s="100" t="n"/>
    </row>
    <row r="706" ht="15.75" customHeight="1" s="336">
      <c r="A706" s="100" t="n"/>
      <c r="V706" s="100" t="n"/>
    </row>
    <row r="707" ht="15.75" customHeight="1" s="336">
      <c r="A707" s="100" t="n"/>
      <c r="V707" s="100" t="n"/>
    </row>
    <row r="708" ht="15.75" customHeight="1" s="336">
      <c r="A708" s="100" t="n"/>
      <c r="V708" s="100" t="n"/>
    </row>
    <row r="709" ht="15.75" customHeight="1" s="336">
      <c r="A709" s="100" t="n"/>
      <c r="V709" s="100" t="n"/>
    </row>
    <row r="710" ht="15.75" customHeight="1" s="336">
      <c r="A710" s="100" t="n"/>
      <c r="V710" s="100" t="n"/>
    </row>
    <row r="711" ht="15.75" customHeight="1" s="336">
      <c r="A711" s="100" t="n"/>
      <c r="V711" s="100" t="n"/>
    </row>
    <row r="712" ht="15.75" customHeight="1" s="336">
      <c r="A712" s="100" t="n"/>
      <c r="V712" s="100" t="n"/>
    </row>
    <row r="713" ht="15.75" customHeight="1" s="336">
      <c r="A713" s="100" t="n"/>
      <c r="V713" s="100" t="n"/>
    </row>
    <row r="714" ht="15.75" customHeight="1" s="336">
      <c r="A714" s="100" t="n"/>
      <c r="V714" s="100" t="n"/>
    </row>
    <row r="715" ht="15.75" customHeight="1" s="336">
      <c r="A715" s="100" t="n"/>
      <c r="V715" s="100" t="n"/>
    </row>
    <row r="716" ht="15.75" customHeight="1" s="336">
      <c r="A716" s="100" t="n"/>
      <c r="V716" s="100" t="n"/>
    </row>
    <row r="717" ht="15.75" customHeight="1" s="336">
      <c r="A717" s="100" t="n"/>
      <c r="V717" s="100" t="n"/>
    </row>
    <row r="718" ht="15.75" customHeight="1" s="336">
      <c r="A718" s="100" t="n"/>
      <c r="V718" s="100" t="n"/>
    </row>
    <row r="719" ht="15.75" customHeight="1" s="336">
      <c r="A719" s="100" t="n"/>
      <c r="V719" s="100" t="n"/>
    </row>
    <row r="720" ht="15.75" customHeight="1" s="336">
      <c r="A720" s="100" t="n"/>
      <c r="V720" s="100" t="n"/>
    </row>
    <row r="721" ht="15.75" customHeight="1" s="336">
      <c r="A721" s="100" t="n"/>
      <c r="V721" s="100" t="n"/>
    </row>
    <row r="722" ht="15.75" customHeight="1" s="336">
      <c r="A722" s="100" t="n"/>
      <c r="V722" s="100" t="n"/>
    </row>
    <row r="723" ht="15.75" customHeight="1" s="336">
      <c r="A723" s="100" t="n"/>
      <c r="V723" s="100" t="n"/>
    </row>
    <row r="724" ht="15.75" customHeight="1" s="336">
      <c r="A724" s="100" t="n"/>
      <c r="V724" s="100" t="n"/>
    </row>
    <row r="725" ht="15.75" customHeight="1" s="336">
      <c r="A725" s="100" t="n"/>
      <c r="V725" s="100" t="n"/>
    </row>
    <row r="726" ht="15.75" customHeight="1" s="336">
      <c r="A726" s="100" t="n"/>
      <c r="V726" s="100" t="n"/>
    </row>
    <row r="727" ht="15.75" customHeight="1" s="336">
      <c r="A727" s="100" t="n"/>
      <c r="V727" s="100" t="n"/>
    </row>
    <row r="728" ht="15.75" customHeight="1" s="336">
      <c r="A728" s="100" t="n"/>
      <c r="V728" s="100" t="n"/>
    </row>
    <row r="729" ht="15.75" customHeight="1" s="336">
      <c r="A729" s="100" t="n"/>
      <c r="V729" s="100" t="n"/>
    </row>
    <row r="730" ht="15.75" customHeight="1" s="336">
      <c r="A730" s="100" t="n"/>
      <c r="V730" s="100" t="n"/>
    </row>
    <row r="731" ht="15.75" customHeight="1" s="336">
      <c r="A731" s="100" t="n"/>
      <c r="V731" s="100" t="n"/>
    </row>
    <row r="732" ht="15.75" customHeight="1" s="336">
      <c r="A732" s="100" t="n"/>
      <c r="V732" s="100" t="n"/>
    </row>
    <row r="733" ht="15.75" customHeight="1" s="336">
      <c r="A733" s="100" t="n"/>
      <c r="V733" s="100" t="n"/>
    </row>
    <row r="734" ht="15.75" customHeight="1" s="336">
      <c r="A734" s="100" t="n"/>
      <c r="V734" s="100" t="n"/>
    </row>
    <row r="735" ht="15.75" customHeight="1" s="336">
      <c r="A735" s="100" t="n"/>
      <c r="V735" s="100" t="n"/>
    </row>
    <row r="736" ht="15.75" customHeight="1" s="336">
      <c r="A736" s="100" t="n"/>
      <c r="V736" s="100" t="n"/>
    </row>
    <row r="737" ht="15.75" customHeight="1" s="336">
      <c r="A737" s="100" t="n"/>
      <c r="V737" s="100" t="n"/>
    </row>
    <row r="738" ht="15.75" customHeight="1" s="336">
      <c r="A738" s="100" t="n"/>
      <c r="V738" s="100" t="n"/>
    </row>
    <row r="739" ht="15.75" customHeight="1" s="336">
      <c r="A739" s="100" t="n"/>
      <c r="V739" s="100" t="n"/>
    </row>
    <row r="740" ht="15.75" customHeight="1" s="336">
      <c r="A740" s="100" t="n"/>
      <c r="V740" s="100" t="n"/>
    </row>
    <row r="741" ht="15.75" customHeight="1" s="336">
      <c r="A741" s="100" t="n"/>
      <c r="V741" s="100" t="n"/>
    </row>
    <row r="742" ht="15.75" customHeight="1" s="336">
      <c r="A742" s="100" t="n"/>
      <c r="V742" s="100" t="n"/>
    </row>
    <row r="743" ht="15.75" customHeight="1" s="336">
      <c r="A743" s="100" t="n"/>
      <c r="V743" s="100" t="n"/>
    </row>
    <row r="744" ht="15.75" customHeight="1" s="336">
      <c r="A744" s="100" t="n"/>
      <c r="V744" s="100" t="n"/>
    </row>
    <row r="745" ht="15.75" customHeight="1" s="336">
      <c r="A745" s="100" t="n"/>
      <c r="V745" s="100" t="n"/>
    </row>
    <row r="746" ht="15.75" customHeight="1" s="336">
      <c r="A746" s="100" t="n"/>
      <c r="V746" s="100" t="n"/>
    </row>
    <row r="747" ht="15.75" customHeight="1" s="336">
      <c r="A747" s="100" t="n"/>
      <c r="V747" s="100" t="n"/>
    </row>
    <row r="748" ht="15.75" customHeight="1" s="336">
      <c r="A748" s="100" t="n"/>
      <c r="V748" s="100" t="n"/>
    </row>
    <row r="749" ht="15.75" customHeight="1" s="336">
      <c r="A749" s="100" t="n"/>
      <c r="V749" s="100" t="n"/>
    </row>
    <row r="750" ht="15.75" customHeight="1" s="336">
      <c r="A750" s="100" t="n"/>
      <c r="V750" s="100" t="n"/>
    </row>
    <row r="751" ht="15.75" customHeight="1" s="336">
      <c r="A751" s="100" t="n"/>
      <c r="V751" s="100" t="n"/>
    </row>
    <row r="752" ht="15.75" customHeight="1" s="336">
      <c r="A752" s="100" t="n"/>
      <c r="V752" s="100" t="n"/>
    </row>
    <row r="753" ht="15.75" customHeight="1" s="336">
      <c r="A753" s="100" t="n"/>
      <c r="V753" s="100" t="n"/>
    </row>
    <row r="754" ht="15.75" customHeight="1" s="336">
      <c r="A754" s="100" t="n"/>
      <c r="V754" s="100" t="n"/>
    </row>
    <row r="755" ht="15.75" customHeight="1" s="336">
      <c r="A755" s="100" t="n"/>
      <c r="V755" s="100" t="n"/>
    </row>
    <row r="756" ht="15.75" customHeight="1" s="336">
      <c r="A756" s="100" t="n"/>
      <c r="V756" s="100" t="n"/>
    </row>
    <row r="757" ht="15.75" customHeight="1" s="336">
      <c r="A757" s="100" t="n"/>
      <c r="V757" s="100" t="n"/>
    </row>
    <row r="758" ht="15.75" customHeight="1" s="336">
      <c r="A758" s="100" t="n"/>
      <c r="V758" s="100" t="n"/>
    </row>
    <row r="759" ht="15.75" customHeight="1" s="336">
      <c r="A759" s="100" t="n"/>
      <c r="V759" s="100" t="n"/>
    </row>
    <row r="760" ht="15.75" customHeight="1" s="336">
      <c r="A760" s="100" t="n"/>
      <c r="V760" s="100" t="n"/>
    </row>
    <row r="761" ht="15.75" customHeight="1" s="336">
      <c r="A761" s="100" t="n"/>
      <c r="V761" s="100" t="n"/>
    </row>
    <row r="762" ht="15.75" customHeight="1" s="336">
      <c r="A762" s="100" t="n"/>
      <c r="V762" s="100" t="n"/>
    </row>
    <row r="763" ht="15.75" customHeight="1" s="336">
      <c r="A763" s="100" t="n"/>
      <c r="V763" s="100" t="n"/>
    </row>
    <row r="764" ht="15.75" customHeight="1" s="336">
      <c r="A764" s="100" t="n"/>
      <c r="V764" s="100" t="n"/>
    </row>
    <row r="765" ht="15.75" customHeight="1" s="336">
      <c r="A765" s="100" t="n"/>
      <c r="V765" s="100" t="n"/>
    </row>
    <row r="766" ht="15.75" customHeight="1" s="336">
      <c r="A766" s="100" t="n"/>
      <c r="V766" s="100" t="n"/>
    </row>
    <row r="767" ht="15.75" customHeight="1" s="336">
      <c r="A767" s="100" t="n"/>
      <c r="V767" s="100" t="n"/>
    </row>
    <row r="768" ht="15.75" customHeight="1" s="336">
      <c r="A768" s="100" t="n"/>
      <c r="V768" s="100" t="n"/>
    </row>
    <row r="769" ht="15.75" customHeight="1" s="336">
      <c r="A769" s="100" t="n"/>
      <c r="V769" s="100" t="n"/>
    </row>
    <row r="770" ht="15.75" customHeight="1" s="336">
      <c r="A770" s="100" t="n"/>
      <c r="V770" s="100" t="n"/>
    </row>
    <row r="771" ht="15.75" customHeight="1" s="336">
      <c r="A771" s="100" t="n"/>
      <c r="V771" s="100" t="n"/>
    </row>
    <row r="772" ht="15.75" customHeight="1" s="336">
      <c r="A772" s="100" t="n"/>
      <c r="V772" s="100" t="n"/>
    </row>
    <row r="773" ht="15.75" customHeight="1" s="336">
      <c r="A773" s="100" t="n"/>
      <c r="V773" s="100" t="n"/>
    </row>
    <row r="774" ht="15.75" customHeight="1" s="336">
      <c r="A774" s="100" t="n"/>
      <c r="V774" s="100" t="n"/>
    </row>
    <row r="775" ht="15.75" customHeight="1" s="336">
      <c r="A775" s="100" t="n"/>
      <c r="V775" s="100" t="n"/>
    </row>
    <row r="776" ht="15.75" customHeight="1" s="336">
      <c r="A776" s="100" t="n"/>
      <c r="V776" s="100" t="n"/>
    </row>
    <row r="777" ht="15.75" customHeight="1" s="336">
      <c r="A777" s="100" t="n"/>
      <c r="V777" s="100" t="n"/>
    </row>
    <row r="778" ht="15.75" customHeight="1" s="336">
      <c r="A778" s="100" t="n"/>
      <c r="V778" s="100" t="n"/>
    </row>
    <row r="779" ht="15.75" customHeight="1" s="336">
      <c r="A779" s="100" t="n"/>
      <c r="V779" s="100" t="n"/>
    </row>
    <row r="780" ht="15.75" customHeight="1" s="336">
      <c r="A780" s="100" t="n"/>
      <c r="V780" s="100" t="n"/>
    </row>
    <row r="781" ht="15.75" customHeight="1" s="336">
      <c r="A781" s="100" t="n"/>
      <c r="V781" s="100" t="n"/>
    </row>
    <row r="782" ht="15.75" customHeight="1" s="336">
      <c r="A782" s="100" t="n"/>
      <c r="V782" s="100" t="n"/>
    </row>
    <row r="783" ht="15.75" customHeight="1" s="336">
      <c r="A783" s="100" t="n"/>
      <c r="V783" s="100" t="n"/>
    </row>
    <row r="784" ht="15.75" customHeight="1" s="336">
      <c r="A784" s="100" t="n"/>
      <c r="V784" s="100" t="n"/>
    </row>
    <row r="785" ht="15.75" customHeight="1" s="336">
      <c r="A785" s="100" t="n"/>
      <c r="V785" s="100" t="n"/>
    </row>
    <row r="786" ht="15.75" customHeight="1" s="336">
      <c r="A786" s="100" t="n"/>
      <c r="V786" s="100" t="n"/>
    </row>
    <row r="787" ht="15.75" customHeight="1" s="336">
      <c r="A787" s="100" t="n"/>
      <c r="V787" s="100" t="n"/>
    </row>
    <row r="788" ht="15.75" customHeight="1" s="336">
      <c r="A788" s="100" t="n"/>
      <c r="V788" s="100" t="n"/>
    </row>
    <row r="789" ht="15.75" customHeight="1" s="336">
      <c r="A789" s="100" t="n"/>
      <c r="V789" s="100" t="n"/>
    </row>
    <row r="790" ht="15.75" customHeight="1" s="336">
      <c r="A790" s="100" t="n"/>
      <c r="V790" s="100" t="n"/>
    </row>
    <row r="791" ht="15.75" customHeight="1" s="336">
      <c r="A791" s="100" t="n"/>
      <c r="V791" s="100" t="n"/>
    </row>
    <row r="792" ht="15.75" customHeight="1" s="336">
      <c r="A792" s="100" t="n"/>
      <c r="V792" s="100" t="n"/>
    </row>
    <row r="793" ht="15.75" customHeight="1" s="336">
      <c r="A793" s="100" t="n"/>
      <c r="V793" s="100" t="n"/>
    </row>
    <row r="794" ht="15.75" customHeight="1" s="336">
      <c r="A794" s="100" t="n"/>
      <c r="V794" s="100" t="n"/>
    </row>
    <row r="795" ht="15.75" customHeight="1" s="336">
      <c r="A795" s="100" t="n"/>
      <c r="V795" s="100" t="n"/>
    </row>
    <row r="796" ht="15.75" customHeight="1" s="336">
      <c r="A796" s="100" t="n"/>
      <c r="V796" s="100" t="n"/>
    </row>
    <row r="797" ht="15.75" customHeight="1" s="336">
      <c r="A797" s="100" t="n"/>
      <c r="V797" s="100" t="n"/>
    </row>
    <row r="798" ht="15.75" customHeight="1" s="336">
      <c r="A798" s="100" t="n"/>
      <c r="V798" s="100" t="n"/>
    </row>
    <row r="799" ht="15.75" customHeight="1" s="336">
      <c r="A799" s="100" t="n"/>
      <c r="V799" s="100" t="n"/>
    </row>
    <row r="800" ht="15.75" customHeight="1" s="336">
      <c r="A800" s="100" t="n"/>
      <c r="V800" s="100" t="n"/>
    </row>
    <row r="801" ht="15.75" customHeight="1" s="336">
      <c r="A801" s="100" t="n"/>
      <c r="V801" s="100" t="n"/>
    </row>
    <row r="802" ht="15.75" customHeight="1" s="336">
      <c r="A802" s="100" t="n"/>
      <c r="V802" s="100" t="n"/>
    </row>
    <row r="803" ht="15.75" customHeight="1" s="336">
      <c r="A803" s="100" t="n"/>
      <c r="V803" s="100" t="n"/>
    </row>
    <row r="804" ht="15.75" customHeight="1" s="336">
      <c r="A804" s="100" t="n"/>
      <c r="V804" s="100" t="n"/>
    </row>
    <row r="805" ht="15.75" customHeight="1" s="336">
      <c r="A805" s="100" t="n"/>
      <c r="V805" s="100" t="n"/>
    </row>
    <row r="806" ht="15.75" customHeight="1" s="336">
      <c r="A806" s="100" t="n"/>
      <c r="V806" s="100" t="n"/>
    </row>
    <row r="807" ht="15.75" customHeight="1" s="336">
      <c r="A807" s="100" t="n"/>
      <c r="V807" s="100" t="n"/>
    </row>
    <row r="808" ht="15.75" customHeight="1" s="336">
      <c r="A808" s="100" t="n"/>
      <c r="V808" s="100" t="n"/>
    </row>
    <row r="809" ht="15.75" customHeight="1" s="336">
      <c r="A809" s="100" t="n"/>
      <c r="V809" s="100" t="n"/>
    </row>
    <row r="810" ht="15.75" customHeight="1" s="336">
      <c r="A810" s="100" t="n"/>
      <c r="V810" s="100" t="n"/>
    </row>
    <row r="811" ht="15.75" customHeight="1" s="336">
      <c r="A811" s="100" t="n"/>
      <c r="V811" s="100" t="n"/>
    </row>
    <row r="812" ht="15.75" customHeight="1" s="336">
      <c r="A812" s="100" t="n"/>
      <c r="V812" s="100" t="n"/>
    </row>
    <row r="813" ht="15.75" customHeight="1" s="336">
      <c r="A813" s="100" t="n"/>
      <c r="V813" s="100" t="n"/>
    </row>
    <row r="814" ht="15.75" customHeight="1" s="336">
      <c r="A814" s="100" t="n"/>
      <c r="V814" s="100" t="n"/>
    </row>
    <row r="815" ht="15.75" customHeight="1" s="336">
      <c r="A815" s="100" t="n"/>
      <c r="V815" s="100" t="n"/>
    </row>
    <row r="816" ht="15.75" customHeight="1" s="336">
      <c r="A816" s="100" t="n"/>
      <c r="V816" s="100" t="n"/>
    </row>
    <row r="817" ht="15.75" customHeight="1" s="336">
      <c r="A817" s="100" t="n"/>
      <c r="V817" s="100" t="n"/>
    </row>
    <row r="818" ht="15.75" customHeight="1" s="336">
      <c r="A818" s="100" t="n"/>
      <c r="V818" s="100" t="n"/>
    </row>
    <row r="819" ht="15.75" customHeight="1" s="336">
      <c r="A819" s="100" t="n"/>
      <c r="V819" s="100" t="n"/>
    </row>
    <row r="820" ht="15.75" customHeight="1" s="336">
      <c r="A820" s="100" t="n"/>
      <c r="V820" s="100" t="n"/>
    </row>
    <row r="821" ht="15.75" customHeight="1" s="336">
      <c r="A821" s="100" t="n"/>
      <c r="V821" s="100" t="n"/>
    </row>
    <row r="822" ht="15.75" customHeight="1" s="336">
      <c r="A822" s="100" t="n"/>
      <c r="V822" s="100" t="n"/>
    </row>
    <row r="823" ht="15.75" customHeight="1" s="336">
      <c r="A823" s="100" t="n"/>
      <c r="V823" s="100" t="n"/>
    </row>
    <row r="824" ht="15.75" customHeight="1" s="336">
      <c r="A824" s="100" t="n"/>
      <c r="V824" s="100" t="n"/>
    </row>
    <row r="825" ht="15.75" customHeight="1" s="336">
      <c r="A825" s="100" t="n"/>
      <c r="V825" s="100" t="n"/>
    </row>
    <row r="826" ht="15.75" customHeight="1" s="336">
      <c r="A826" s="100" t="n"/>
      <c r="V826" s="100" t="n"/>
    </row>
    <row r="827" ht="15.75" customHeight="1" s="336">
      <c r="A827" s="100" t="n"/>
      <c r="V827" s="100" t="n"/>
    </row>
    <row r="828" ht="15.75" customHeight="1" s="336">
      <c r="A828" s="100" t="n"/>
      <c r="V828" s="100" t="n"/>
    </row>
    <row r="829" ht="15.75" customHeight="1" s="336">
      <c r="A829" s="100" t="n"/>
      <c r="V829" s="100" t="n"/>
    </row>
    <row r="830" ht="15.75" customHeight="1" s="336">
      <c r="A830" s="100" t="n"/>
      <c r="V830" s="100" t="n"/>
    </row>
    <row r="831" ht="15.75" customHeight="1" s="336">
      <c r="A831" s="100" t="n"/>
      <c r="V831" s="100" t="n"/>
    </row>
    <row r="832" ht="15.75" customHeight="1" s="336">
      <c r="A832" s="100" t="n"/>
      <c r="V832" s="100" t="n"/>
    </row>
    <row r="833" ht="15.75" customHeight="1" s="336">
      <c r="A833" s="100" t="n"/>
      <c r="V833" s="100" t="n"/>
    </row>
    <row r="834" ht="15.75" customHeight="1" s="336">
      <c r="A834" s="100" t="n"/>
      <c r="V834" s="100" t="n"/>
    </row>
    <row r="835" ht="15.75" customHeight="1" s="336">
      <c r="A835" s="100" t="n"/>
      <c r="V835" s="100" t="n"/>
    </row>
    <row r="836" ht="15.75" customHeight="1" s="336">
      <c r="A836" s="100" t="n"/>
      <c r="V836" s="100" t="n"/>
    </row>
    <row r="837" ht="15.75" customHeight="1" s="336">
      <c r="A837" s="100" t="n"/>
      <c r="V837" s="100" t="n"/>
    </row>
    <row r="838" ht="15.75" customHeight="1" s="336">
      <c r="A838" s="100" t="n"/>
      <c r="V838" s="100" t="n"/>
    </row>
    <row r="839" ht="15.75" customHeight="1" s="336">
      <c r="A839" s="100" t="n"/>
      <c r="V839" s="100" t="n"/>
    </row>
    <row r="840" ht="15.75" customHeight="1" s="336">
      <c r="A840" s="100" t="n"/>
      <c r="V840" s="100" t="n"/>
    </row>
    <row r="841" ht="15.75" customHeight="1" s="336">
      <c r="A841" s="100" t="n"/>
      <c r="V841" s="100" t="n"/>
    </row>
    <row r="842" ht="15.75" customHeight="1" s="336">
      <c r="A842" s="100" t="n"/>
      <c r="V842" s="100" t="n"/>
    </row>
    <row r="843" ht="15.75" customHeight="1" s="336">
      <c r="A843" s="100" t="n"/>
      <c r="V843" s="100" t="n"/>
    </row>
    <row r="844" ht="15.75" customHeight="1" s="336">
      <c r="A844" s="100" t="n"/>
      <c r="V844" s="100" t="n"/>
    </row>
    <row r="845" ht="15.75" customHeight="1" s="336">
      <c r="A845" s="100" t="n"/>
      <c r="V845" s="100" t="n"/>
    </row>
    <row r="846" ht="15.75" customHeight="1" s="336">
      <c r="A846" s="100" t="n"/>
      <c r="V846" s="100" t="n"/>
    </row>
    <row r="847" ht="15.75" customHeight="1" s="336">
      <c r="A847" s="100" t="n"/>
      <c r="V847" s="100" t="n"/>
    </row>
    <row r="848" ht="15.75" customHeight="1" s="336">
      <c r="A848" s="100" t="n"/>
      <c r="V848" s="100" t="n"/>
    </row>
    <row r="849" ht="15.75" customHeight="1" s="336">
      <c r="A849" s="100" t="n"/>
      <c r="V849" s="100" t="n"/>
    </row>
    <row r="850" ht="15.75" customHeight="1" s="336">
      <c r="A850" s="100" t="n"/>
      <c r="V850" s="100" t="n"/>
    </row>
    <row r="851" ht="15.75" customHeight="1" s="336">
      <c r="A851" s="100" t="n"/>
      <c r="V851" s="100" t="n"/>
    </row>
    <row r="852" ht="15.75" customHeight="1" s="336">
      <c r="A852" s="100" t="n"/>
      <c r="V852" s="100" t="n"/>
    </row>
    <row r="853" ht="15.75" customHeight="1" s="336">
      <c r="A853" s="100" t="n"/>
      <c r="V853" s="100" t="n"/>
    </row>
    <row r="854" ht="15.75" customHeight="1" s="336">
      <c r="A854" s="100" t="n"/>
      <c r="V854" s="100" t="n"/>
    </row>
    <row r="855" ht="15.75" customHeight="1" s="336">
      <c r="A855" s="100" t="n"/>
      <c r="V855" s="100" t="n"/>
    </row>
    <row r="856" ht="15.75" customHeight="1" s="336">
      <c r="A856" s="100" t="n"/>
      <c r="V856" s="100" t="n"/>
    </row>
    <row r="857" ht="15.75" customHeight="1" s="336">
      <c r="A857" s="100" t="n"/>
      <c r="V857" s="100" t="n"/>
    </row>
    <row r="858" ht="15.75" customHeight="1" s="336">
      <c r="A858" s="100" t="n"/>
      <c r="V858" s="100" t="n"/>
    </row>
    <row r="859" ht="15.75" customHeight="1" s="336">
      <c r="A859" s="100" t="n"/>
      <c r="V859" s="100" t="n"/>
    </row>
    <row r="860" ht="15.75" customHeight="1" s="336">
      <c r="A860" s="100" t="n"/>
      <c r="V860" s="100" t="n"/>
    </row>
    <row r="861" ht="15.75" customHeight="1" s="336">
      <c r="A861" s="100" t="n"/>
      <c r="V861" s="100" t="n"/>
    </row>
    <row r="862" ht="15.75" customHeight="1" s="336">
      <c r="A862" s="100" t="n"/>
      <c r="V862" s="100" t="n"/>
    </row>
    <row r="863" ht="15.75" customHeight="1" s="336">
      <c r="A863" s="100" t="n"/>
      <c r="V863" s="100" t="n"/>
    </row>
    <row r="864" ht="15.75" customHeight="1" s="336">
      <c r="A864" s="100" t="n"/>
      <c r="V864" s="100" t="n"/>
    </row>
    <row r="865" ht="15.75" customHeight="1" s="336">
      <c r="A865" s="100" t="n"/>
      <c r="V865" s="100" t="n"/>
    </row>
    <row r="866" ht="15.75" customHeight="1" s="336">
      <c r="A866" s="100" t="n"/>
      <c r="V866" s="100" t="n"/>
    </row>
    <row r="867" ht="15.75" customHeight="1" s="336">
      <c r="A867" s="100" t="n"/>
      <c r="V867" s="100" t="n"/>
    </row>
    <row r="868" ht="15.75" customHeight="1" s="336">
      <c r="A868" s="100" t="n"/>
      <c r="V868" s="100" t="n"/>
    </row>
    <row r="869" ht="15.75" customHeight="1" s="336">
      <c r="A869" s="100" t="n"/>
      <c r="V869" s="100" t="n"/>
    </row>
    <row r="870" ht="15.75" customHeight="1" s="336">
      <c r="A870" s="100" t="n"/>
      <c r="V870" s="100" t="n"/>
    </row>
    <row r="871" ht="15.75" customHeight="1" s="336">
      <c r="A871" s="100" t="n"/>
      <c r="V871" s="100" t="n"/>
    </row>
    <row r="872" ht="15.75" customHeight="1" s="336">
      <c r="A872" s="100" t="n"/>
      <c r="V872" s="100" t="n"/>
    </row>
    <row r="873" ht="15.75" customHeight="1" s="336">
      <c r="A873" s="100" t="n"/>
      <c r="V873" s="100" t="n"/>
    </row>
    <row r="874" ht="15.75" customHeight="1" s="336">
      <c r="A874" s="100" t="n"/>
      <c r="V874" s="100" t="n"/>
    </row>
    <row r="875" ht="15.75" customHeight="1" s="336">
      <c r="A875" s="100" t="n"/>
      <c r="V875" s="100" t="n"/>
    </row>
    <row r="876" ht="15.75" customHeight="1" s="336">
      <c r="A876" s="100" t="n"/>
      <c r="V876" s="100" t="n"/>
    </row>
    <row r="877" ht="15.75" customHeight="1" s="336">
      <c r="A877" s="100" t="n"/>
      <c r="V877" s="100" t="n"/>
    </row>
    <row r="878" ht="15.75" customHeight="1" s="336">
      <c r="A878" s="100" t="n"/>
      <c r="V878" s="100" t="n"/>
    </row>
    <row r="879" ht="15.75" customHeight="1" s="336">
      <c r="A879" s="100" t="n"/>
      <c r="V879" s="100" t="n"/>
    </row>
    <row r="880" ht="15.75" customHeight="1" s="336">
      <c r="A880" s="100" t="n"/>
      <c r="V880" s="100" t="n"/>
    </row>
    <row r="881" ht="15.75" customHeight="1" s="336">
      <c r="A881" s="100" t="n"/>
      <c r="V881" s="100" t="n"/>
    </row>
    <row r="882" ht="15.75" customHeight="1" s="336">
      <c r="A882" s="100" t="n"/>
      <c r="V882" s="100" t="n"/>
    </row>
    <row r="883" ht="15.75" customHeight="1" s="336">
      <c r="A883" s="100" t="n"/>
      <c r="V883" s="100" t="n"/>
    </row>
    <row r="884" ht="15.75" customHeight="1" s="336">
      <c r="A884" s="100" t="n"/>
      <c r="V884" s="100" t="n"/>
    </row>
    <row r="885" ht="15.75" customHeight="1" s="336">
      <c r="A885" s="100" t="n"/>
      <c r="V885" s="100" t="n"/>
    </row>
    <row r="886" ht="15.75" customHeight="1" s="336">
      <c r="A886" s="100" t="n"/>
      <c r="V886" s="100" t="n"/>
    </row>
    <row r="887" ht="15.75" customHeight="1" s="336">
      <c r="A887" s="100" t="n"/>
      <c r="V887" s="100" t="n"/>
    </row>
    <row r="888" ht="15.75" customHeight="1" s="336">
      <c r="A888" s="100" t="n"/>
      <c r="V888" s="100" t="n"/>
    </row>
    <row r="889" ht="15.75" customHeight="1" s="336">
      <c r="A889" s="100" t="n"/>
      <c r="V889" s="100" t="n"/>
    </row>
    <row r="890" ht="15.75" customHeight="1" s="336">
      <c r="A890" s="100" t="n"/>
      <c r="V890" s="100" t="n"/>
    </row>
    <row r="891" ht="15.75" customHeight="1" s="336">
      <c r="A891" s="100" t="n"/>
      <c r="V891" s="100" t="n"/>
    </row>
    <row r="892" ht="15.75" customHeight="1" s="336">
      <c r="A892" s="100" t="n"/>
      <c r="V892" s="100" t="n"/>
    </row>
    <row r="893" ht="15.75" customHeight="1" s="336">
      <c r="A893" s="100" t="n"/>
      <c r="V893" s="100" t="n"/>
    </row>
    <row r="894" ht="15.75" customHeight="1" s="336">
      <c r="A894" s="100" t="n"/>
      <c r="V894" s="100" t="n"/>
    </row>
    <row r="895" ht="15.75" customHeight="1" s="336">
      <c r="A895" s="100" t="n"/>
      <c r="V895" s="100" t="n"/>
    </row>
    <row r="896" ht="15.75" customHeight="1" s="336">
      <c r="A896" s="100" t="n"/>
      <c r="V896" s="100" t="n"/>
    </row>
    <row r="897" ht="15.75" customHeight="1" s="336">
      <c r="A897" s="100" t="n"/>
      <c r="V897" s="100" t="n"/>
    </row>
    <row r="898" ht="15.75" customHeight="1" s="336">
      <c r="A898" s="100" t="n"/>
      <c r="V898" s="100" t="n"/>
    </row>
    <row r="899" ht="15.75" customHeight="1" s="336">
      <c r="A899" s="100" t="n"/>
      <c r="V899" s="100" t="n"/>
    </row>
    <row r="900" ht="15.75" customHeight="1" s="336">
      <c r="A900" s="100" t="n"/>
      <c r="V900" s="100" t="n"/>
    </row>
    <row r="901" ht="15.75" customHeight="1" s="336">
      <c r="A901" s="100" t="n"/>
      <c r="V901" s="100" t="n"/>
    </row>
    <row r="902" ht="15.75" customHeight="1" s="336">
      <c r="A902" s="100" t="n"/>
      <c r="V902" s="100" t="n"/>
    </row>
    <row r="903" ht="15.75" customHeight="1" s="336">
      <c r="A903" s="100" t="n"/>
      <c r="V903" s="100" t="n"/>
    </row>
    <row r="904" ht="15.75" customHeight="1" s="336">
      <c r="A904" s="100" t="n"/>
      <c r="V904" s="100" t="n"/>
    </row>
    <row r="905" ht="15.75" customHeight="1" s="336">
      <c r="A905" s="100" t="n"/>
      <c r="V905" s="100" t="n"/>
    </row>
    <row r="906" ht="15.75" customHeight="1" s="336">
      <c r="A906" s="100" t="n"/>
      <c r="V906" s="100" t="n"/>
    </row>
    <row r="907" ht="15.75" customHeight="1" s="336">
      <c r="A907" s="100" t="n"/>
      <c r="V907" s="100" t="n"/>
    </row>
    <row r="908" ht="15.75" customHeight="1" s="336">
      <c r="A908" s="100" t="n"/>
      <c r="V908" s="100" t="n"/>
    </row>
    <row r="909" ht="15.75" customHeight="1" s="336">
      <c r="A909" s="100" t="n"/>
      <c r="V909" s="100" t="n"/>
    </row>
    <row r="910" ht="15.75" customHeight="1" s="336">
      <c r="A910" s="100" t="n"/>
      <c r="V910" s="100" t="n"/>
    </row>
    <row r="911" ht="15.75" customHeight="1" s="336">
      <c r="A911" s="100" t="n"/>
      <c r="V911" s="100" t="n"/>
    </row>
    <row r="912" ht="15.75" customHeight="1" s="336">
      <c r="A912" s="100" t="n"/>
      <c r="V912" s="100" t="n"/>
    </row>
    <row r="913" ht="15.75" customHeight="1" s="336">
      <c r="A913" s="100" t="n"/>
      <c r="V913" s="100" t="n"/>
    </row>
    <row r="914" ht="15.75" customHeight="1" s="336">
      <c r="A914" s="100" t="n"/>
      <c r="V914" s="100" t="n"/>
    </row>
    <row r="915" ht="15.75" customHeight="1" s="336">
      <c r="A915" s="100" t="n"/>
      <c r="V915" s="100" t="n"/>
    </row>
    <row r="916" ht="15.75" customHeight="1" s="336">
      <c r="A916" s="100" t="n"/>
      <c r="V916" s="100" t="n"/>
    </row>
    <row r="917" ht="15.75" customHeight="1" s="336">
      <c r="A917" s="100" t="n"/>
      <c r="V917" s="100" t="n"/>
    </row>
    <row r="918" ht="15.75" customHeight="1" s="336">
      <c r="A918" s="100" t="n"/>
      <c r="V918" s="100" t="n"/>
    </row>
    <row r="919" ht="15.75" customHeight="1" s="336">
      <c r="A919" s="100" t="n"/>
      <c r="V919" s="100" t="n"/>
    </row>
    <row r="920" ht="15.75" customHeight="1" s="336">
      <c r="A920" s="100" t="n"/>
      <c r="V920" s="100" t="n"/>
    </row>
    <row r="921" ht="15.75" customHeight="1" s="336">
      <c r="A921" s="100" t="n"/>
      <c r="V921" s="100" t="n"/>
    </row>
    <row r="922" ht="15.75" customHeight="1" s="336">
      <c r="A922" s="100" t="n"/>
      <c r="V922" s="100" t="n"/>
    </row>
    <row r="923" ht="15.75" customHeight="1" s="336">
      <c r="A923" s="100" t="n"/>
      <c r="V923" s="100" t="n"/>
    </row>
    <row r="924" ht="15.75" customHeight="1" s="336">
      <c r="A924" s="100" t="n"/>
      <c r="V924" s="100" t="n"/>
    </row>
    <row r="925" ht="15.75" customHeight="1" s="336">
      <c r="A925" s="100" t="n"/>
      <c r="V925" s="100" t="n"/>
    </row>
    <row r="926" ht="15.75" customHeight="1" s="336">
      <c r="A926" s="100" t="n"/>
      <c r="V926" s="100" t="n"/>
    </row>
    <row r="927" ht="15.75" customHeight="1" s="336">
      <c r="A927" s="100" t="n"/>
      <c r="V927" s="100" t="n"/>
    </row>
    <row r="928" ht="15.75" customHeight="1" s="336">
      <c r="A928" s="100" t="n"/>
      <c r="V928" s="100" t="n"/>
    </row>
    <row r="929" ht="15.75" customHeight="1" s="336">
      <c r="A929" s="100" t="n"/>
      <c r="V929" s="100" t="n"/>
    </row>
    <row r="930" ht="15.75" customHeight="1" s="336">
      <c r="A930" s="100" t="n"/>
      <c r="V930" s="100" t="n"/>
    </row>
    <row r="931" ht="15.75" customHeight="1" s="336">
      <c r="A931" s="100" t="n"/>
      <c r="V931" s="100" t="n"/>
    </row>
    <row r="932" ht="15.75" customHeight="1" s="336">
      <c r="A932" s="100" t="n"/>
      <c r="V932" s="100" t="n"/>
    </row>
    <row r="933" ht="15.75" customHeight="1" s="336">
      <c r="A933" s="100" t="n"/>
      <c r="V933" s="100" t="n"/>
    </row>
    <row r="934" ht="15.75" customHeight="1" s="336">
      <c r="A934" s="100" t="n"/>
      <c r="V934" s="100" t="n"/>
    </row>
    <row r="935" ht="15.75" customHeight="1" s="336">
      <c r="A935" s="100" t="n"/>
      <c r="V935" s="100" t="n"/>
    </row>
    <row r="936" ht="15.75" customHeight="1" s="336">
      <c r="A936" s="100" t="n"/>
      <c r="V936" s="100" t="n"/>
    </row>
    <row r="937" ht="15.75" customHeight="1" s="336">
      <c r="A937" s="100" t="n"/>
      <c r="V937" s="100" t="n"/>
    </row>
    <row r="938" ht="15.75" customHeight="1" s="336">
      <c r="A938" s="100" t="n"/>
      <c r="V938" s="100" t="n"/>
    </row>
    <row r="939" ht="15.75" customHeight="1" s="336">
      <c r="A939" s="100" t="n"/>
      <c r="V939" s="100" t="n"/>
    </row>
    <row r="940" ht="15.75" customHeight="1" s="336">
      <c r="A940" s="100" t="n"/>
      <c r="V940" s="100" t="n"/>
    </row>
    <row r="941" ht="15.75" customHeight="1" s="336">
      <c r="A941" s="100" t="n"/>
      <c r="V941" s="100" t="n"/>
    </row>
    <row r="942" ht="15.75" customHeight="1" s="336">
      <c r="A942" s="100" t="n"/>
      <c r="V942" s="100" t="n"/>
    </row>
    <row r="943" ht="15.75" customHeight="1" s="336">
      <c r="A943" s="100" t="n"/>
      <c r="V943" s="100" t="n"/>
    </row>
    <row r="944" ht="15.75" customHeight="1" s="336">
      <c r="A944" s="100" t="n"/>
      <c r="V944" s="100" t="n"/>
    </row>
    <row r="945" ht="15.75" customHeight="1" s="336">
      <c r="A945" s="100" t="n"/>
      <c r="V945" s="100" t="n"/>
    </row>
    <row r="946" ht="15.75" customHeight="1" s="336">
      <c r="A946" s="100" t="n"/>
      <c r="V946" s="100" t="n"/>
    </row>
    <row r="947" ht="15.75" customHeight="1" s="336">
      <c r="A947" s="100" t="n"/>
      <c r="V947" s="100" t="n"/>
    </row>
    <row r="948" ht="15.75" customHeight="1" s="336">
      <c r="A948" s="100" t="n"/>
      <c r="V948" s="100" t="n"/>
    </row>
    <row r="949" ht="15.75" customHeight="1" s="336">
      <c r="A949" s="100" t="n"/>
      <c r="V949" s="100" t="n"/>
    </row>
    <row r="950" ht="15.75" customHeight="1" s="336">
      <c r="A950" s="100" t="n"/>
      <c r="V950" s="100" t="n"/>
    </row>
    <row r="951" ht="15.75" customHeight="1" s="336">
      <c r="A951" s="100" t="n"/>
      <c r="V951" s="100" t="n"/>
    </row>
    <row r="952" ht="15.75" customHeight="1" s="336">
      <c r="A952" s="100" t="n"/>
      <c r="V952" s="100" t="n"/>
    </row>
    <row r="953" ht="15.75" customHeight="1" s="336">
      <c r="A953" s="100" t="n"/>
      <c r="V953" s="100" t="n"/>
    </row>
    <row r="954" ht="15.75" customHeight="1" s="336">
      <c r="A954" s="100" t="n"/>
      <c r="V954" s="100" t="n"/>
    </row>
    <row r="955" ht="15.75" customHeight="1" s="336">
      <c r="A955" s="100" t="n"/>
      <c r="V955" s="100" t="n"/>
    </row>
    <row r="956" ht="15.75" customHeight="1" s="336">
      <c r="A956" s="100" t="n"/>
      <c r="V956" s="100" t="n"/>
    </row>
    <row r="957" ht="15.75" customHeight="1" s="336">
      <c r="A957" s="100" t="n"/>
      <c r="V957" s="100" t="n"/>
    </row>
    <row r="958" ht="15.75" customHeight="1" s="336">
      <c r="A958" s="100" t="n"/>
      <c r="V958" s="100" t="n"/>
    </row>
    <row r="959" ht="15.75" customHeight="1" s="336">
      <c r="A959" s="100" t="n"/>
      <c r="V959" s="100" t="n"/>
    </row>
    <row r="960" ht="15.75" customHeight="1" s="336">
      <c r="A960" s="100" t="n"/>
      <c r="V960" s="100" t="n"/>
    </row>
    <row r="961" ht="15.75" customHeight="1" s="336">
      <c r="A961" s="100" t="n"/>
      <c r="V961" s="100" t="n"/>
    </row>
    <row r="962" ht="15.75" customHeight="1" s="336">
      <c r="A962" s="100" t="n"/>
      <c r="V962" s="100" t="n"/>
    </row>
    <row r="963" ht="15.75" customHeight="1" s="336">
      <c r="A963" s="100" t="n"/>
      <c r="V963" s="100" t="n"/>
    </row>
    <row r="964" ht="15.75" customHeight="1" s="336">
      <c r="A964" s="100" t="n"/>
      <c r="V964" s="100" t="n"/>
    </row>
    <row r="965" ht="15.75" customHeight="1" s="336">
      <c r="A965" s="100" t="n"/>
      <c r="V965" s="100" t="n"/>
    </row>
    <row r="966" ht="15.75" customHeight="1" s="336">
      <c r="A966" s="100" t="n"/>
      <c r="V966" s="100" t="n"/>
    </row>
    <row r="967" ht="15.75" customHeight="1" s="336">
      <c r="A967" s="100" t="n"/>
      <c r="V967" s="100" t="n"/>
    </row>
    <row r="968" ht="15.75" customHeight="1" s="336">
      <c r="A968" s="100" t="n"/>
      <c r="V968" s="100" t="n"/>
    </row>
    <row r="969" ht="15.75" customHeight="1" s="336">
      <c r="A969" s="100" t="n"/>
      <c r="V969" s="100" t="n"/>
    </row>
    <row r="970" ht="15.75" customHeight="1" s="336">
      <c r="A970" s="100" t="n"/>
      <c r="V970" s="100" t="n"/>
    </row>
    <row r="971" ht="15.75" customHeight="1" s="336">
      <c r="A971" s="100" t="n"/>
      <c r="V971" s="100" t="n"/>
    </row>
    <row r="972" ht="15.75" customHeight="1" s="336">
      <c r="A972" s="100" t="n"/>
      <c r="V972" s="100" t="n"/>
    </row>
    <row r="973" ht="15.75" customHeight="1" s="336">
      <c r="A973" s="100" t="n"/>
      <c r="V973" s="100" t="n"/>
    </row>
    <row r="974" ht="15.75" customHeight="1" s="336">
      <c r="A974" s="100" t="n"/>
      <c r="V974" s="100" t="n"/>
    </row>
    <row r="975" ht="15.75" customHeight="1" s="336">
      <c r="A975" s="100" t="n"/>
      <c r="V975" s="100" t="n"/>
    </row>
    <row r="976" ht="15.75" customHeight="1" s="336">
      <c r="A976" s="100" t="n"/>
      <c r="V976" s="100" t="n"/>
    </row>
    <row r="977" ht="15.75" customHeight="1" s="336">
      <c r="A977" s="100" t="n"/>
      <c r="V977" s="100" t="n"/>
    </row>
    <row r="978" ht="15.75" customHeight="1" s="336">
      <c r="A978" s="100" t="n"/>
      <c r="V978" s="100" t="n"/>
    </row>
    <row r="979" ht="15.75" customHeight="1" s="336">
      <c r="A979" s="100" t="n"/>
      <c r="V979" s="100" t="n"/>
    </row>
    <row r="980" ht="15.75" customHeight="1" s="336">
      <c r="A980" s="100" t="n"/>
      <c r="V980" s="100" t="n"/>
    </row>
    <row r="981" ht="15.75" customHeight="1" s="336">
      <c r="A981" s="100" t="n"/>
      <c r="V981" s="100" t="n"/>
    </row>
    <row r="982" ht="15.75" customHeight="1" s="336">
      <c r="A982" s="100" t="n"/>
      <c r="V982" s="100" t="n"/>
    </row>
    <row r="983" ht="15.75" customHeight="1" s="336">
      <c r="A983" s="100" t="n"/>
      <c r="V983" s="100" t="n"/>
    </row>
    <row r="984" ht="15.75" customHeight="1" s="336">
      <c r="A984" s="100" t="n"/>
      <c r="V984" s="100" t="n"/>
    </row>
    <row r="985" ht="15.75" customHeight="1" s="336">
      <c r="A985" s="100" t="n"/>
      <c r="V985" s="100" t="n"/>
    </row>
    <row r="986" ht="15.75" customHeight="1" s="336">
      <c r="A986" s="100" t="n"/>
      <c r="V986" s="100" t="n"/>
    </row>
    <row r="987" ht="15.75" customHeight="1" s="336">
      <c r="A987" s="100" t="n"/>
      <c r="V987" s="100" t="n"/>
    </row>
    <row r="988" ht="15.75" customHeight="1" s="336">
      <c r="A988" s="100" t="n"/>
      <c r="V988" s="100" t="n"/>
    </row>
    <row r="989" ht="15.75" customHeight="1" s="336">
      <c r="A989" s="100" t="n"/>
      <c r="V989" s="100" t="n"/>
    </row>
    <row r="990" ht="15.75" customHeight="1" s="336">
      <c r="A990" s="100" t="n"/>
      <c r="V990" s="100" t="n"/>
    </row>
    <row r="991" ht="15.75" customHeight="1" s="336">
      <c r="A991" s="100" t="n"/>
      <c r="V991" s="100" t="n"/>
    </row>
    <row r="992" ht="15.75" customHeight="1" s="336">
      <c r="A992" s="100" t="n"/>
      <c r="V992" s="100" t="n"/>
    </row>
    <row r="993" ht="15.75" customHeight="1" s="336">
      <c r="A993" s="100" t="n"/>
      <c r="V993" s="100" t="n"/>
    </row>
    <row r="994" ht="15.75" customHeight="1" s="336">
      <c r="A994" s="100" t="n"/>
      <c r="V994" s="100" t="n"/>
    </row>
    <row r="995" ht="15.75" customHeight="1" s="336">
      <c r="A995" s="100" t="n"/>
      <c r="V995" s="100" t="n"/>
    </row>
    <row r="996" ht="15.75" customHeight="1" s="336">
      <c r="A996" s="100" t="n"/>
      <c r="V996" s="100" t="n"/>
    </row>
    <row r="997" ht="15.75" customHeight="1" s="336">
      <c r="A997" s="100" t="n"/>
      <c r="V997" s="100" t="n"/>
    </row>
    <row r="998" ht="15.75" customHeight="1" s="336">
      <c r="A998" s="100" t="n"/>
      <c r="V998" s="100" t="n"/>
    </row>
    <row r="999" ht="15.75" customHeight="1" s="336">
      <c r="A999" s="100" t="n"/>
      <c r="V999" s="100" t="n"/>
    </row>
    <row r="1000" ht="15.75" customHeight="1" s="336">
      <c r="A1000" s="100" t="n"/>
      <c r="V1000" s="100" t="n"/>
    </row>
  </sheetData>
  <mergeCells count="13">
    <mergeCell ref="C56:F56"/>
    <mergeCell ref="J6:U6"/>
    <mergeCell ref="N8:O8"/>
    <mergeCell ref="P8:Q8"/>
    <mergeCell ref="B52:E52"/>
    <mergeCell ref="T7:T8"/>
    <mergeCell ref="U7:U9"/>
    <mergeCell ref="J8:K8"/>
    <mergeCell ref="D8:I8"/>
    <mergeCell ref="L8:M8"/>
    <mergeCell ref="J7:S7"/>
    <mergeCell ref="B5:U5"/>
    <mergeCell ref="R8:S8"/>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B220"/>
  <sheetViews>
    <sheetView showGridLines="0" workbookViewId="0">
      <selection activeCell="A1" sqref="A1"/>
    </sheetView>
  </sheetViews>
  <sheetFormatPr baseColWidth="10" defaultColWidth="12.58203125" defaultRowHeight="15" customHeight="1"/>
  <cols>
    <col width="3.33203125" customWidth="1" style="336" min="1" max="1"/>
    <col width="34.5" customWidth="1" style="336" min="2" max="2"/>
    <col width="24" customWidth="1" style="336" min="3" max="3"/>
    <col width="62" customWidth="1" style="336" min="4" max="4"/>
    <col width="17" customWidth="1" style="336" min="5" max="5"/>
    <col width="30" customWidth="1" style="336" min="6" max="7"/>
    <col width="17" customWidth="1" style="336" min="7" max="7"/>
    <col width="17" customWidth="1" style="336" min="8" max="8"/>
    <col width="30" customWidth="1" style="336" min="9" max="9"/>
    <col width="17" customWidth="1" style="336" min="10" max="10"/>
    <col width="17" customWidth="1" style="336" min="11" max="11"/>
    <col width="17" customWidth="1" style="336" min="12" max="12"/>
    <col width="17" customWidth="1" style="336" min="13" max="20"/>
    <col width="17" customWidth="1" style="336" min="14" max="14"/>
    <col width="17" customWidth="1" style="336" min="15" max="15"/>
    <col width="17" customWidth="1" style="336" min="16" max="16"/>
    <col width="17" customWidth="1" style="336" min="17" max="17"/>
    <col width="15" customWidth="1" style="336" min="18" max="18"/>
    <col width="10" customWidth="1" style="336" min="19" max="19"/>
    <col width="16" customWidth="1" style="336" min="20" max="20"/>
    <col width="9.33203125" customWidth="1" style="336" min="21" max="26"/>
    <col width="12.5" customWidth="1" style="336" min="29" max="29"/>
  </cols>
  <sheetData>
    <row r="1" ht="14.5" customHeight="1" s="336">
      <c r="A1" s="1" t="n"/>
      <c r="B1" s="1" t="n"/>
      <c r="C1" s="1" t="n"/>
      <c r="D1" s="1" t="n"/>
      <c r="E1" s="222" t="n"/>
      <c r="F1" s="222" t="n"/>
      <c r="G1" s="1" t="n"/>
      <c r="H1" s="222" t="n"/>
      <c r="I1" s="1" t="n"/>
      <c r="J1" s="222" t="n"/>
      <c r="K1" s="1" t="n"/>
      <c r="L1" s="222" t="n"/>
      <c r="M1" s="1" t="n"/>
      <c r="N1" s="222" t="n"/>
      <c r="O1" s="1" t="n"/>
      <c r="P1" s="1" t="n"/>
      <c r="Q1" s="1" t="n"/>
      <c r="R1" s="1" t="n"/>
      <c r="S1" s="1" t="n"/>
      <c r="T1" s="1" t="n"/>
    </row>
    <row r="2" ht="14.5" customHeight="1" s="336">
      <c r="A2" s="1" t="n"/>
      <c r="B2" s="1" t="n"/>
      <c r="C2" s="1" t="n"/>
      <c r="D2" s="1" t="n"/>
      <c r="E2" s="222" t="n"/>
      <c r="F2" s="179" t="inlineStr">
        <is>
          <t>9. DESCRIPCIÓN Y CUANTIFICACIÓN DE COSTOS ADMINISTRATIVOS</t>
        </is>
      </c>
      <c r="G2" s="1" t="n"/>
      <c r="H2" s="179" t="n"/>
      <c r="I2" s="1" t="n"/>
      <c r="J2" s="179" t="n"/>
      <c r="K2" s="1" t="n"/>
      <c r="L2" s="179" t="n"/>
      <c r="M2" s="1" t="n"/>
      <c r="N2" s="179" t="n"/>
      <c r="O2" s="1" t="n"/>
      <c r="P2" s="1" t="n"/>
      <c r="Q2" s="1" t="n"/>
      <c r="R2" s="1" t="n"/>
      <c r="S2" s="1" t="n"/>
      <c r="T2" s="1" t="n"/>
    </row>
    <row r="3" ht="14.5" customHeight="1" s="336">
      <c r="A3" s="1" t="n"/>
      <c r="S3" s="1" t="n"/>
      <c r="T3" s="1" t="n"/>
    </row>
    <row r="4" ht="14.5" customHeight="1" s="336">
      <c r="A4" s="1" t="n"/>
      <c r="B4" s="1" t="n"/>
      <c r="C4" s="1" t="n"/>
      <c r="D4" s="1" t="n"/>
      <c r="E4" s="222" t="n"/>
      <c r="F4" s="222" t="n"/>
      <c r="G4" s="1" t="n"/>
      <c r="H4" s="222" t="n"/>
      <c r="I4" s="1" t="n"/>
      <c r="J4" s="222" t="n"/>
      <c r="K4" s="1" t="n"/>
      <c r="L4" s="222" t="n"/>
      <c r="M4" s="1" t="n"/>
      <c r="N4" s="222" t="n"/>
      <c r="O4" s="1" t="n"/>
      <c r="P4" s="1" t="n"/>
      <c r="Q4" s="1" t="n"/>
      <c r="R4" s="1" t="n"/>
      <c r="S4" s="1" t="n"/>
      <c r="T4" s="1" t="n"/>
    </row>
    <row r="5" ht="14.5" customHeight="1" s="336">
      <c r="A5" s="1" t="n"/>
      <c r="B5" s="1" t="n"/>
      <c r="C5" s="1" t="n"/>
      <c r="D5" s="1" t="n"/>
      <c r="E5" s="222" t="n"/>
      <c r="F5" s="88" t="inlineStr">
        <is>
          <t>FUENTES</t>
        </is>
      </c>
      <c r="G5" s="450" t="n"/>
      <c r="H5" s="88" t="n"/>
      <c r="I5" s="450" t="n"/>
      <c r="J5" s="88" t="n"/>
      <c r="K5" s="450" t="n"/>
      <c r="L5" s="88" t="n"/>
      <c r="M5" s="450" t="n"/>
      <c r="N5" s="88" t="n"/>
      <c r="O5" s="450" t="n"/>
      <c r="P5" s="450" t="n"/>
      <c r="Q5" s="451" t="n"/>
      <c r="R5" s="1" t="n"/>
      <c r="S5" s="1" t="n"/>
      <c r="T5" s="1" t="n"/>
      <c r="U5" s="1" t="n"/>
      <c r="V5" s="1" t="n"/>
      <c r="W5" s="1" t="n"/>
      <c r="X5" s="1" t="n"/>
      <c r="Y5" s="1" t="n"/>
      <c r="Z5" s="1" t="n"/>
      <c r="AA5" s="1" t="n"/>
      <c r="AB5" s="1" t="n"/>
    </row>
    <row r="6" ht="44.25" customHeight="1" s="336">
      <c r="A6" s="1" t="n"/>
      <c r="B6" s="595" t="inlineStr">
        <is>
          <t>9. DESCRIPCIÓN Y CUANTIFICACIÓN DE COSTOS ADMINISTRATIVOS</t>
        </is>
      </c>
      <c r="C6" s="458" t="n"/>
      <c r="D6" s="458" t="n"/>
      <c r="E6" s="502" t="n"/>
      <c r="F6" s="88" t="inlineStr">
        <is>
          <t>Entidad 1 – Universidad Santo Tomás de Colombia, sede Villavicencio — entidad proponente y ejecutora</t>
        </is>
      </c>
      <c r="G6" s="451" t="n"/>
      <c r="H6" s="88" t="inlineStr">
        <is>
          <t>Entidad 2 – Municipio de Manizales (Caldas)</t>
        </is>
      </c>
      <c r="I6" s="451" t="n"/>
      <c r="J6" s="88" t="inlineStr">
        <is>
          <t>Entidad 3 – Municipio de Calarcá (Quindío)</t>
        </is>
      </c>
      <c r="K6" s="451" t="n"/>
      <c r="L6" s="88" t="inlineStr">
        <is>
          <t>Entidad 4 – Avanciencia — oficina de transferencia de resultados de investigación (OTRI) [razón social y NIT por diligenciar]</t>
        </is>
      </c>
      <c r="M6" s="451" t="n"/>
      <c r="N6" s="88" t="inlineStr">
        <is>
          <t>Entidad 5 – Gestión y Medio Ambiente — aliado tecnológico [razón social y NIT por diligenciar]</t>
        </is>
      </c>
      <c r="O6" s="451" t="n"/>
      <c r="P6" s="223" t="inlineStr">
        <is>
          <t>SGR</t>
        </is>
      </c>
      <c r="Q6" s="88" t="inlineStr">
        <is>
          <t>TOTAL</t>
        </is>
      </c>
      <c r="R6" s="1" t="n"/>
      <c r="S6" s="1" t="n"/>
      <c r="T6" s="1" t="n"/>
      <c r="U6" s="1" t="n"/>
      <c r="V6" s="1" t="n"/>
      <c r="W6" s="1" t="n"/>
      <c r="X6" s="1" t="n"/>
      <c r="Y6" s="1" t="n"/>
      <c r="Z6" s="1" t="n"/>
      <c r="AA6" s="1" t="n"/>
      <c r="AB6" s="1" t="n"/>
    </row>
    <row r="7" ht="48.75" customHeight="1" s="336">
      <c r="A7" s="1" t="n"/>
      <c r="B7" s="88" t="inlineStr">
        <is>
          <t>RECURSOS</t>
        </is>
      </c>
      <c r="C7" s="451" t="n"/>
      <c r="D7" s="88" t="inlineStr">
        <is>
          <t>JUSTIFICACIÓN</t>
        </is>
      </c>
      <c r="E7" s="88" t="inlineStr">
        <is>
          <t>VALOR TOTAL</t>
        </is>
      </c>
      <c r="F7" s="223" t="inlineStr">
        <is>
          <t>Especie</t>
        </is>
      </c>
      <c r="G7" s="223" t="inlineStr">
        <is>
          <t>Efectivo</t>
        </is>
      </c>
      <c r="H7" s="223" t="inlineStr">
        <is>
          <t>Especie</t>
        </is>
      </c>
      <c r="I7" s="223" t="inlineStr">
        <is>
          <t>Efectivo</t>
        </is>
      </c>
      <c r="J7" s="223" t="inlineStr">
        <is>
          <t>Especie</t>
        </is>
      </c>
      <c r="K7" s="223" t="inlineStr">
        <is>
          <t>Efectivo</t>
        </is>
      </c>
      <c r="L7" s="223" t="inlineStr">
        <is>
          <t>Especie</t>
        </is>
      </c>
      <c r="M7" s="223" t="inlineStr">
        <is>
          <t>Efectivo</t>
        </is>
      </c>
      <c r="N7" s="223" t="inlineStr">
        <is>
          <t>Especie</t>
        </is>
      </c>
      <c r="O7" s="223" t="inlineStr">
        <is>
          <t>Efectivo</t>
        </is>
      </c>
      <c r="P7" s="223" t="inlineStr">
        <is>
          <t>Efectivo</t>
        </is>
      </c>
      <c r="Q7" s="453" t="n"/>
      <c r="R7" s="1" t="n"/>
      <c r="S7" s="1" t="n"/>
      <c r="T7" s="1" t="n"/>
    </row>
    <row r="8" ht="71" customHeight="1" s="336">
      <c r="A8" s="1" t="n"/>
      <c r="B8" s="630" t="inlineStr">
        <is>
          <t>Administración del proyecto (gastos administrativos y revisoría)</t>
        </is>
      </c>
      <c r="C8" s="451" t="n"/>
      <c r="D8" s="631" t="inlineStr">
        <is>
          <t>Act. 1.8, 2.8 y 3.6 · productos 1 a 9: administración y revisoría del proyecto durante 24 meses × $7.000.000 = $168.000.000 (línea O05a de la Tabla 30.3, formulación sin referencia equivalente); el Anexo 3 prohíbe fijarla como porcentaje (nota hoja 09); falta desagregar perfiles y dedicación (VACÍO-16).</t>
        </is>
      </c>
      <c r="E8" s="508">
        <f>'MC. Memoria de cálculo'!$G$69</f>
        <v>168000000</v>
      </c>
      <c r="F8" s="632" t="n">
        <v>0</v>
      </c>
      <c r="G8" s="632" t="n">
        <v>0</v>
      </c>
      <c r="H8" s="632" t="n">
        <v>0</v>
      </c>
      <c r="I8" s="632" t="n">
        <v>0</v>
      </c>
      <c r="J8" s="632" t="n">
        <v>0</v>
      </c>
      <c r="K8" s="632" t="n">
        <v>0</v>
      </c>
      <c r="L8" s="632" t="n">
        <v>0</v>
      </c>
      <c r="M8" s="632" t="n">
        <v>0</v>
      </c>
      <c r="N8" s="632" t="n">
        <v>0</v>
      </c>
      <c r="O8" s="632" t="n">
        <v>0</v>
      </c>
      <c r="P8" s="632">
        <f>E8-(F8+G8+H8+I8+J8+K8+L8+M8+N8+O8)</f>
        <v>168000000</v>
      </c>
      <c r="Q8" s="620">
        <f>P8+F8+G8+H8+I8+J8+K8+L8+M8+N8+O8</f>
        <v>168000000</v>
      </c>
      <c r="R8" s="1" t="n"/>
      <c r="S8" s="1" t="n"/>
      <c r="T8" s="1" t="n"/>
    </row>
    <row r="9" ht="14.5" customHeight="1" s="336">
      <c r="A9" s="1" t="n"/>
      <c r="B9" s="633" t="n"/>
      <c r="C9" s="634" t="n"/>
      <c r="D9" s="635" t="n"/>
      <c r="E9" s="636" t="n">
        <v>0</v>
      </c>
      <c r="F9" s="636" t="n">
        <v>0</v>
      </c>
      <c r="G9" s="636" t="n">
        <v>0</v>
      </c>
      <c r="H9" s="636" t="n">
        <v>0</v>
      </c>
      <c r="I9" s="636" t="n">
        <v>0</v>
      </c>
      <c r="J9" s="636" t="n">
        <v>0</v>
      </c>
      <c r="K9" s="636" t="n">
        <v>0</v>
      </c>
      <c r="L9" s="636" t="n">
        <v>0</v>
      </c>
      <c r="M9" s="636" t="n">
        <v>0</v>
      </c>
      <c r="N9" s="636" t="n">
        <v>0</v>
      </c>
      <c r="O9" s="636" t="n">
        <v>0</v>
      </c>
      <c r="P9" s="636">
        <f>E9-(F9+G9+H9+I9+J9+K9+L9+M9+N9+O9)</f>
        <v>0</v>
      </c>
      <c r="Q9" s="581">
        <f>P9+F9+G9+H9+I9+J9+K9+L9+M9+N9+O9</f>
        <v>0</v>
      </c>
      <c r="R9" s="1" t="n"/>
      <c r="S9" s="1" t="n"/>
      <c r="T9" s="1" t="n"/>
      <c r="U9" s="1" t="n"/>
      <c r="V9" s="1" t="n"/>
      <c r="W9" s="1" t="n"/>
      <c r="X9" s="1" t="n"/>
      <c r="Y9" s="1" t="n"/>
      <c r="Z9" s="1" t="n"/>
      <c r="AA9" s="1" t="n"/>
      <c r="AB9" s="1" t="n"/>
    </row>
    <row r="10" ht="14.5" customHeight="1" s="336">
      <c r="A10" s="1" t="n"/>
      <c r="B10" s="633" t="n"/>
      <c r="C10" s="634" t="n"/>
      <c r="D10" s="635" t="n"/>
      <c r="E10" s="636" t="n">
        <v>0</v>
      </c>
      <c r="F10" s="636" t="n">
        <v>0</v>
      </c>
      <c r="G10" s="636" t="n">
        <v>0</v>
      </c>
      <c r="H10" s="636" t="n">
        <v>0</v>
      </c>
      <c r="I10" s="636" t="n">
        <v>0</v>
      </c>
      <c r="J10" s="636" t="n">
        <v>0</v>
      </c>
      <c r="K10" s="636" t="n">
        <v>0</v>
      </c>
      <c r="L10" s="636" t="n">
        <v>0</v>
      </c>
      <c r="M10" s="636" t="n">
        <v>0</v>
      </c>
      <c r="N10" s="636" t="n">
        <v>0</v>
      </c>
      <c r="O10" s="636" t="n">
        <v>0</v>
      </c>
      <c r="P10" s="636">
        <f>E10-(F10+G10+H10+I10+J10+K10+L10+M10+N10+O10)</f>
        <v>0</v>
      </c>
      <c r="Q10" s="581">
        <f>P10+F10+G10+H10+I10+J10+K10+L10+M10+N10+O10</f>
        <v>0</v>
      </c>
      <c r="R10" s="9" t="n"/>
      <c r="S10" s="9" t="n"/>
      <c r="T10" s="9" t="n"/>
    </row>
    <row r="11" ht="14.5" customHeight="1" s="336">
      <c r="A11" s="1" t="n"/>
      <c r="B11" s="633" t="n"/>
      <c r="C11" s="634" t="n"/>
      <c r="D11" s="635" t="n"/>
      <c r="E11" s="636" t="n">
        <v>0</v>
      </c>
      <c r="F11" s="636" t="n">
        <v>0</v>
      </c>
      <c r="G11" s="636" t="n">
        <v>0</v>
      </c>
      <c r="H11" s="636" t="n">
        <v>0</v>
      </c>
      <c r="I11" s="636" t="n">
        <v>0</v>
      </c>
      <c r="J11" s="636" t="n">
        <v>0</v>
      </c>
      <c r="K11" s="636" t="n">
        <v>0</v>
      </c>
      <c r="L11" s="636" t="n">
        <v>0</v>
      </c>
      <c r="M11" s="636" t="n">
        <v>0</v>
      </c>
      <c r="N11" s="636" t="n">
        <v>0</v>
      </c>
      <c r="O11" s="636" t="n">
        <v>0</v>
      </c>
      <c r="P11" s="636">
        <f>E11-(F11+G11+H11+I11+J11+K11+L11+M11+N11+O11)</f>
        <v>0</v>
      </c>
      <c r="Q11" s="581">
        <f>P11+F11+G11+H11+I11+J11+K11+L11+M11+N11+O11</f>
        <v>0</v>
      </c>
      <c r="R11" s="1" t="n"/>
      <c r="S11" s="1" t="n"/>
      <c r="T11" s="1" t="n"/>
    </row>
    <row r="12" ht="14.5" customHeight="1" s="336">
      <c r="A12" s="1" t="n"/>
      <c r="B12" s="12" t="n"/>
      <c r="C12" s="451" t="n"/>
      <c r="D12" s="224" t="n"/>
      <c r="E12" s="508" t="n"/>
      <c r="F12" s="508" t="n"/>
      <c r="G12" s="508" t="n"/>
      <c r="H12" s="508" t="n"/>
      <c r="I12" s="508" t="n"/>
      <c r="J12" s="508" t="n"/>
      <c r="K12" s="508" t="n"/>
      <c r="L12" s="508" t="n"/>
      <c r="M12" s="508" t="n"/>
      <c r="N12" s="508" t="n"/>
      <c r="O12" s="508" t="n"/>
      <c r="P12" s="632">
        <f>E12-(F12+G12+H12+I12+J12+K12+L12+M12+N12+O12)</f>
        <v>0</v>
      </c>
      <c r="Q12" s="620">
        <f>P12+F12+G12+H12+I12+J12+K12+L12+M12+N12+O12</f>
        <v>0</v>
      </c>
      <c r="R12" s="1" t="n"/>
      <c r="S12" s="1" t="n"/>
      <c r="T12" s="1" t="n"/>
    </row>
    <row r="13" ht="14.5" customHeight="1" s="336">
      <c r="A13" s="1" t="n"/>
      <c r="B13" s="637" t="n"/>
      <c r="C13" s="451" t="n"/>
      <c r="D13" s="224" t="n"/>
      <c r="E13" s="508" t="n"/>
      <c r="F13" s="508" t="n"/>
      <c r="G13" s="508" t="n"/>
      <c r="H13" s="508" t="n"/>
      <c r="I13" s="508" t="n"/>
      <c r="J13" s="508" t="n"/>
      <c r="K13" s="508" t="n"/>
      <c r="L13" s="508" t="n"/>
      <c r="M13" s="508" t="n"/>
      <c r="N13" s="508" t="n"/>
      <c r="O13" s="508" t="n"/>
      <c r="P13" s="632">
        <f>E13-(F13+G13+H13+I13+J13+K13+L13+M13+N13+O13)</f>
        <v>0</v>
      </c>
      <c r="Q13" s="620">
        <f>P13+F13+G13+H13+I13+J13+K13+L13+M13+N13+O13</f>
        <v>0</v>
      </c>
      <c r="R13" s="1" t="n"/>
      <c r="S13" s="1" t="n"/>
      <c r="T13" s="1" t="n"/>
    </row>
    <row r="14" ht="14.5" customHeight="1" s="336">
      <c r="A14" s="1" t="n"/>
      <c r="B14" s="12" t="n"/>
      <c r="C14" s="451" t="n"/>
      <c r="D14" s="224" t="n"/>
      <c r="E14" s="508" t="n"/>
      <c r="F14" s="508" t="n"/>
      <c r="G14" s="508" t="n"/>
      <c r="H14" s="508" t="n"/>
      <c r="I14" s="508" t="n"/>
      <c r="J14" s="508" t="n"/>
      <c r="K14" s="508" t="n"/>
      <c r="L14" s="508" t="n"/>
      <c r="M14" s="508" t="n"/>
      <c r="N14" s="508" t="n"/>
      <c r="O14" s="508" t="n"/>
      <c r="P14" s="632">
        <f>E14-(F14+G14+H14+I14+J14+K14+L14+M14+N14+O14)</f>
        <v>0</v>
      </c>
      <c r="Q14" s="620">
        <f>P14+F14+G14+H14+I14+J14+K14+L14+M14+N14+O14</f>
        <v>0</v>
      </c>
      <c r="R14" s="1" t="n"/>
      <c r="S14" s="1" t="n"/>
      <c r="T14" s="1" t="n"/>
    </row>
    <row r="15" ht="14.5" customHeight="1" s="336">
      <c r="A15" s="1" t="n"/>
      <c r="B15" s="12" t="n"/>
      <c r="C15" s="451" t="n"/>
      <c r="D15" s="224" t="n"/>
      <c r="E15" s="508" t="n"/>
      <c r="F15" s="508" t="n"/>
      <c r="G15" s="508" t="n"/>
      <c r="H15" s="508" t="n"/>
      <c r="I15" s="508" t="n"/>
      <c r="J15" s="508" t="n"/>
      <c r="K15" s="508" t="n"/>
      <c r="L15" s="508" t="n"/>
      <c r="M15" s="508" t="n"/>
      <c r="N15" s="508" t="n"/>
      <c r="O15" s="508" t="n"/>
      <c r="P15" s="632">
        <f>E15-(F15+G15+H15+I15+J15+K15+L15+M15+N15+O15)</f>
        <v>0</v>
      </c>
      <c r="Q15" s="620">
        <f>P15+F15+G15+H15+I15+J15+K15+L15+M15+N15+O15</f>
        <v>0</v>
      </c>
      <c r="R15" s="1" t="n"/>
      <c r="S15" s="1" t="n"/>
      <c r="T15" s="1" t="n"/>
      <c r="U15" s="1" t="n"/>
      <c r="V15" s="1" t="n"/>
      <c r="W15" s="1" t="n"/>
      <c r="X15" s="1" t="n"/>
      <c r="Y15" s="1" t="n"/>
      <c r="Z15" s="1" t="n"/>
      <c r="AA15" s="1" t="n"/>
      <c r="AB15" s="1" t="n"/>
    </row>
    <row r="16" ht="14.5" customHeight="1" s="336">
      <c r="A16" s="1" t="n"/>
      <c r="B16" s="638" t="n"/>
      <c r="C16" s="500" t="n"/>
      <c r="D16" s="227" t="n"/>
      <c r="E16" s="639" t="n"/>
      <c r="F16" s="640" t="n"/>
      <c r="G16" s="640" t="n"/>
      <c r="H16" s="640" t="n"/>
      <c r="I16" s="640" t="n"/>
      <c r="J16" s="640" t="n"/>
      <c r="K16" s="640" t="n"/>
      <c r="L16" s="640" t="n"/>
      <c r="M16" s="640" t="n"/>
      <c r="N16" s="640" t="n"/>
      <c r="O16" s="640" t="n"/>
      <c r="P16" s="640">
        <f>E16-(F16+G16+H16+I16+J16+K16+L16+M16+N16+O16)</f>
        <v>0</v>
      </c>
      <c r="Q16" s="620">
        <f>P16+F16+G16+H16+I16+J16+K16+L16+M16+N16+O16</f>
        <v>0</v>
      </c>
      <c r="R16" s="1" t="n"/>
      <c r="S16" s="1" t="n"/>
      <c r="T16" s="1" t="n"/>
      <c r="U16" s="1" t="n"/>
      <c r="V16" s="1" t="n"/>
      <c r="W16" s="1" t="n"/>
      <c r="X16" s="1" t="n"/>
      <c r="Y16" s="1" t="n"/>
      <c r="Z16" s="1" t="n"/>
      <c r="AA16" s="1" t="n"/>
      <c r="AB16" s="1" t="n"/>
    </row>
    <row r="17" ht="14.5" customHeight="1" s="336">
      <c r="A17" s="1" t="n"/>
      <c r="B17" s="270" t="inlineStr">
        <is>
          <t>TOTAL</t>
        </is>
      </c>
      <c r="C17" s="450" t="n"/>
      <c r="D17" s="451" t="n"/>
      <c r="E17" s="558">
        <f>SUM(E8:E16)</f>
        <v>168000000</v>
      </c>
      <c r="F17" s="558">
        <f>SUM(F8:F16)</f>
        <v>0</v>
      </c>
      <c r="G17" s="558">
        <f>SUM(G8:G16)</f>
        <v>0</v>
      </c>
      <c r="H17" s="558">
        <f>SUM(H8:H16)</f>
        <v>0</v>
      </c>
      <c r="I17" s="558">
        <f>SUM(I8:I16)</f>
        <v>0</v>
      </c>
      <c r="J17" s="558">
        <f>SUM(J8:J16)</f>
        <v>0</v>
      </c>
      <c r="K17" s="558">
        <f>SUM(K8:K16)</f>
        <v>0</v>
      </c>
      <c r="L17" s="558">
        <f>SUM(L8:L16)</f>
        <v>0</v>
      </c>
      <c r="M17" s="558">
        <f>SUM(M8:M16)</f>
        <v>0</v>
      </c>
      <c r="N17" s="558">
        <f>SUM(N8:N16)</f>
        <v>0</v>
      </c>
      <c r="O17" s="558">
        <f>SUM(O8:O16)</f>
        <v>0</v>
      </c>
      <c r="P17" s="558">
        <f>SUM(P8:P16)</f>
        <v>168000000</v>
      </c>
      <c r="Q17" s="558">
        <f>SUM(Q8:Q16)</f>
        <v>168000000</v>
      </c>
      <c r="R17" s="1" t="n"/>
      <c r="S17" s="1" t="n"/>
      <c r="T17" s="1" t="n"/>
    </row>
    <row r="18" ht="15.75" customHeight="1" s="336">
      <c r="A18" s="1" t="n"/>
      <c r="B18" s="1" t="n"/>
      <c r="C18" s="1" t="n"/>
      <c r="D18" s="1" t="n"/>
      <c r="E18" s="230" t="n"/>
      <c r="F18" s="230" t="n"/>
      <c r="G18" s="18" t="n"/>
      <c r="H18" s="230" t="n"/>
      <c r="I18" s="18" t="n"/>
      <c r="J18" s="230" t="n"/>
      <c r="K18" s="18" t="n"/>
      <c r="L18" s="230" t="n"/>
      <c r="M18" s="18" t="n"/>
      <c r="N18" s="230" t="n"/>
      <c r="O18" s="18" t="n"/>
      <c r="P18" s="18" t="n"/>
      <c r="Q18" s="18" t="n"/>
      <c r="R18" s="1" t="n"/>
      <c r="S18" s="1" t="n"/>
      <c r="T18" s="1" t="n"/>
    </row>
    <row r="19" ht="55.5" customHeight="1" s="336">
      <c r="A19" s="1" t="n"/>
      <c r="B19" s="641" t="inlineStr">
        <is>
          <t>El valor de este rubro no debe estar limitado a un porcentaje del valor total del proyecto, sino que se debe determinar a través de la estimación de los requerimientos de cualificación y disponibilidad de personal, alquiler de espacios físicos, gastos de viaje del equipo administrativo, duración, etc, los cuales garanticen el adecuado desarrollo del proyecto.</t>
        </is>
      </c>
      <c r="R19" s="1" t="n"/>
      <c r="S19" s="1" t="n"/>
      <c r="T19" s="1" t="n"/>
    </row>
    <row r="20" ht="15.75" customHeight="1" s="336">
      <c r="A20" s="1" t="n"/>
      <c r="B20" s="642" t="inlineStr">
        <is>
          <t>Se debe desagregar el equipo de profesionales, uno a uno, y elementos o recursos requeridos para la administración que desea presupuestar. Es importante describir la formación académica y experiencia profesional, funciones y tiempo de dedicación del personal de acuerdo con las necesidades del proyecto (tal como se sugirió en el rubro de talento humano), al igual que las especificaciones técnicas de los elementos, materiales o recursos necesarios para realizar la administración con su respectivo costo unitario.</t>
        </is>
      </c>
      <c r="R20" s="1" t="n"/>
      <c r="S20" s="1" t="n"/>
      <c r="T20" s="1" t="n"/>
    </row>
    <row r="21" ht="15.75" customHeight="1" s="336">
      <c r="A21" s="1" t="n"/>
      <c r="R21" s="1" t="n"/>
      <c r="S21" s="1" t="n"/>
      <c r="T21" s="1" t="n"/>
    </row>
    <row r="22" ht="30" customHeight="1" s="336">
      <c r="A22" s="1" t="n"/>
      <c r="R22" s="1" t="n"/>
      <c r="S22" s="1" t="n"/>
      <c r="T22" s="1" t="n"/>
    </row>
    <row r="23" ht="15.75" customHeight="1" s="336">
      <c r="A23" s="1" t="n"/>
      <c r="B23" s="1" t="n"/>
      <c r="C23" s="1" t="n"/>
      <c r="D23" s="1" t="n"/>
      <c r="E23" s="222" t="n"/>
      <c r="F23" s="222" t="n"/>
      <c r="G23" s="1" t="n"/>
      <c r="H23" s="222" t="n"/>
      <c r="I23" s="1" t="n"/>
      <c r="J23" s="222" t="n"/>
      <c r="K23" s="1" t="n"/>
      <c r="L23" s="222" t="n"/>
      <c r="M23" s="1" t="n"/>
      <c r="N23" s="222" t="n"/>
      <c r="O23" s="1" t="n"/>
      <c r="P23" s="1" t="n"/>
      <c r="Q23" s="1" t="n"/>
      <c r="R23" s="1" t="n"/>
      <c r="S23" s="1" t="n"/>
      <c r="T23" s="1" t="n"/>
    </row>
    <row r="24" ht="15.75" customHeight="1" s="336">
      <c r="A24" s="1" t="n"/>
      <c r="B24" s="23" t="n"/>
      <c r="C24" s="1" t="n"/>
      <c r="D24" s="1" t="n"/>
      <c r="E24" s="222" t="n"/>
      <c r="F24" s="222" t="n"/>
      <c r="G24" s="1" t="n"/>
      <c r="H24" s="222" t="n"/>
      <c r="I24" s="1" t="n"/>
      <c r="J24" s="222" t="n"/>
      <c r="K24" s="1" t="n"/>
      <c r="L24" s="222" t="n"/>
      <c r="M24" s="1" t="n"/>
      <c r="N24" s="222" t="n"/>
      <c r="O24" s="1" t="n"/>
      <c r="P24" s="1" t="n"/>
      <c r="Q24" s="1" t="n"/>
      <c r="R24" s="1" t="n"/>
      <c r="S24" s="1" t="n"/>
      <c r="T24" s="1" t="n"/>
    </row>
    <row r="25" ht="15.75" customHeight="1" s="336">
      <c r="A25" s="1" t="n"/>
      <c r="B25" s="511" t="inlineStr">
        <is>
          <t>ESTUDIO DE MERCADO · ADMINISTRATIVOS (TdR §12.2, nota 4: análisis de costos con dos cotizaciones por ítem)</t>
        </is>
      </c>
      <c r="C25" s="1" t="n"/>
      <c r="D25" s="1" t="n"/>
      <c r="E25" s="222" t="n"/>
      <c r="F25" s="222" t="n"/>
      <c r="G25" s="1" t="n"/>
      <c r="H25" s="222" t="n"/>
      <c r="I25" s="1" t="n"/>
      <c r="J25" s="222" t="n"/>
      <c r="K25" s="1" t="n"/>
      <c r="L25" s="222" t="n"/>
      <c r="M25" s="1" t="n"/>
      <c r="N25" s="222" t="n"/>
      <c r="O25" s="1" t="n"/>
      <c r="P25" s="1" t="n"/>
      <c r="Q25" s="1" t="n"/>
      <c r="R25" s="1" t="n"/>
      <c r="S25" s="1" t="n"/>
      <c r="T25" s="1" t="n"/>
    </row>
    <row r="26" ht="30" customHeight="1" s="336">
      <c r="A26" s="1" t="n"/>
      <c r="B26" s="551" t="inlineStr">
        <is>
          <t>Ítem del rubro presupuestal</t>
        </is>
      </c>
      <c r="C26" s="551" t="inlineStr">
        <is>
          <t>Descripción del ítem</t>
        </is>
      </c>
      <c r="D26" s="551" t="inlineStr">
        <is>
          <t>Cotización 1</t>
        </is>
      </c>
      <c r="E26" s="551" t="inlineStr">
        <is>
          <t>Valor unitario</t>
        </is>
      </c>
      <c r="F26" s="551" t="inlineStr">
        <is>
          <t>Cotización 2</t>
        </is>
      </c>
      <c r="G26" s="551" t="inlineStr">
        <is>
          <t>Valor unitario 2</t>
        </is>
      </c>
      <c r="H26" s="551" t="inlineStr">
        <is>
          <t>Valor cotización seleccionada</t>
        </is>
      </c>
      <c r="I26" s="551" t="inlineStr">
        <is>
          <t>Justificación</t>
        </is>
      </c>
      <c r="J26" s="222" t="n"/>
      <c r="K26" s="1" t="n"/>
      <c r="L26" s="222" t="n"/>
      <c r="M26" s="1" t="n"/>
      <c r="N26" s="222" t="n"/>
      <c r="O26" s="1" t="n"/>
      <c r="P26" s="1" t="n"/>
      <c r="Q26" s="1" t="n"/>
      <c r="R26" s="1" t="n"/>
      <c r="S26" s="1" t="n"/>
      <c r="T26" s="1" t="n"/>
    </row>
    <row r="27" ht="96" customHeight="1" s="336">
      <c r="A27" s="1" t="n"/>
      <c r="B27" s="514" t="inlineStr">
        <is>
          <t>Administración del proyecto (gastos administrativos y revisoría)</t>
        </is>
      </c>
      <c r="C27" s="514" t="inlineStr">
        <is>
          <t>Administración del proyecto (gastos administrativos y revisoría) [AD-01]</t>
        </is>
      </c>
      <c r="D27" s="514" t="inlineStr">
        <is>
          <t>Formulación: Formulación Anexo 2, línea O05a</t>
        </is>
      </c>
      <c r="E27" s="567">
        <f>'Estudio de mercado'!$L$63</f>
        <v>7000000</v>
      </c>
      <c r="F27" s="554" t="inlineStr">
        <is>
          <t>[○ Cotización 2 pendiente]: Pendiente de desagregar costos, responsables y base de cálculo; el porcentaje o provisión presupuestado no constituye segunda oferta.</t>
        </is>
      </c>
      <c r="G27" s="567" t="n"/>
      <c r="H27" s="567">
        <f>'09. Administrativos '!$E$8</f>
        <v>168000000</v>
      </c>
      <c r="I27" s="514" t="inlineStr">
        <is>
          <t>Valor de dimensionamiento del proyecto sin oferta de proveedor; las cotizaciones 1 y 2 se reúnen antes de radicar (TdR §12.2, nota 4). Soporte del cálculo en la hoja «Estudio de mercado», clave p_O05a. Sin soporte económico específico en el expediente. Falta: No diligenciar proveedor ni precio de cotización 2 con el valor presupuestado. (valor total del ítem)</t>
        </is>
      </c>
      <c r="J27" s="222" t="n"/>
      <c r="K27" s="1" t="n"/>
      <c r="L27" s="222" t="n"/>
      <c r="M27" s="1" t="n"/>
      <c r="N27" s="222" t="n"/>
      <c r="O27" s="1" t="n"/>
      <c r="P27" s="1" t="n"/>
      <c r="Q27" s="1" t="n"/>
      <c r="R27" s="1" t="n"/>
      <c r="S27" s="1" t="n"/>
      <c r="T27" s="1" t="n"/>
    </row>
    <row r="28" ht="15.75" customHeight="1" s="336">
      <c r="A28" s="1" t="n"/>
      <c r="B28" s="1" t="n"/>
      <c r="C28" s="1" t="n"/>
      <c r="D28" s="1" t="n"/>
      <c r="E28" s="222" t="n"/>
      <c r="F28" s="222" t="n"/>
      <c r="G28" s="1" t="n"/>
      <c r="H28" s="222" t="n"/>
      <c r="I28" s="1" t="n"/>
      <c r="J28" s="222" t="n"/>
      <c r="K28" s="1" t="n"/>
      <c r="L28" s="222" t="n"/>
      <c r="M28" s="1" t="n"/>
      <c r="N28" s="222" t="n"/>
      <c r="O28" s="1" t="n"/>
      <c r="P28" s="1" t="n"/>
      <c r="Q28" s="1" t="n"/>
      <c r="R28" s="1" t="n"/>
      <c r="S28" s="1" t="n"/>
      <c r="T28" s="1" t="n"/>
    </row>
    <row r="29" ht="15.75" customHeight="1" s="336">
      <c r="A29" s="1" t="n"/>
      <c r="B29" s="1" t="n"/>
      <c r="C29" s="1" t="n"/>
      <c r="D29" s="1" t="n"/>
      <c r="E29" s="222" t="n"/>
      <c r="F29" s="222" t="n"/>
      <c r="G29" s="1" t="n"/>
      <c r="H29" s="222" t="n"/>
      <c r="I29" s="1" t="n"/>
      <c r="J29" s="222" t="n"/>
      <c r="K29" s="1" t="n"/>
      <c r="L29" s="222" t="n"/>
      <c r="M29" s="1" t="n"/>
      <c r="N29" s="222" t="n"/>
      <c r="O29" s="1" t="n"/>
      <c r="P29" s="1" t="n"/>
      <c r="Q29" s="1" t="n"/>
      <c r="R29" s="1" t="n"/>
      <c r="S29" s="1" t="n"/>
      <c r="T29" s="1" t="n"/>
    </row>
    <row r="30" ht="15.75" customHeight="1" s="336">
      <c r="A30" s="1" t="n"/>
      <c r="B30" s="1" t="n"/>
      <c r="C30" s="1" t="n"/>
      <c r="D30" s="1" t="n"/>
      <c r="E30" s="222" t="n"/>
      <c r="F30" s="222" t="n"/>
      <c r="G30" s="1" t="n"/>
      <c r="H30" s="222" t="n"/>
      <c r="I30" s="1" t="n"/>
      <c r="J30" s="222" t="n"/>
      <c r="K30" s="1" t="n"/>
      <c r="L30" s="222" t="n"/>
      <c r="M30" s="1" t="n"/>
      <c r="N30" s="222" t="n"/>
      <c r="O30" s="1" t="n"/>
      <c r="P30" s="1" t="n"/>
      <c r="Q30" s="1" t="n"/>
      <c r="R30" s="1" t="n"/>
      <c r="S30" s="1" t="n"/>
      <c r="T30" s="1" t="n"/>
    </row>
    <row r="31" ht="15.75" customHeight="1" s="336">
      <c r="A31" s="1" t="n"/>
      <c r="B31" s="1" t="n"/>
      <c r="C31" s="1" t="n"/>
      <c r="D31" s="1" t="n"/>
      <c r="E31" s="222" t="n"/>
      <c r="F31" s="222" t="n"/>
      <c r="G31" s="1" t="n"/>
      <c r="H31" s="222" t="n"/>
      <c r="I31" s="1" t="n"/>
      <c r="J31" s="222" t="n"/>
      <c r="K31" s="1" t="n"/>
      <c r="L31" s="222" t="n"/>
      <c r="M31" s="1" t="n"/>
      <c r="N31" s="222" t="n"/>
      <c r="O31" s="1" t="n"/>
      <c r="P31" s="1" t="n"/>
      <c r="Q31" s="1" t="n"/>
      <c r="R31" s="1" t="n"/>
      <c r="S31" s="1" t="n"/>
      <c r="T31" s="1" t="n"/>
    </row>
    <row r="32" ht="15.75" customHeight="1" s="336">
      <c r="A32" s="1" t="n"/>
      <c r="B32" s="1" t="n"/>
      <c r="C32" s="1" t="n"/>
      <c r="D32" s="1" t="n"/>
      <c r="E32" s="222" t="n"/>
      <c r="F32" s="222" t="n"/>
      <c r="G32" s="1" t="n"/>
      <c r="H32" s="222" t="n"/>
      <c r="I32" s="1" t="n"/>
      <c r="J32" s="222" t="n"/>
      <c r="K32" s="1" t="n"/>
      <c r="L32" s="222" t="n"/>
      <c r="M32" s="1" t="n"/>
      <c r="N32" s="222" t="n"/>
      <c r="O32" s="1" t="n"/>
      <c r="P32" s="1" t="n"/>
      <c r="Q32" s="1" t="n"/>
      <c r="R32" s="1" t="n"/>
      <c r="S32" s="1" t="n"/>
      <c r="T32" s="1" t="n"/>
    </row>
    <row r="33" ht="15.75" customHeight="1" s="336">
      <c r="A33" s="1" t="n"/>
      <c r="B33" s="1" t="n"/>
      <c r="C33" s="1" t="n"/>
      <c r="D33" s="1" t="n"/>
      <c r="E33" s="222" t="n"/>
      <c r="F33" s="222" t="n"/>
      <c r="G33" s="1" t="n"/>
      <c r="H33" s="222" t="n"/>
      <c r="I33" s="1" t="n"/>
      <c r="J33" s="222" t="n"/>
      <c r="K33" s="1" t="n"/>
      <c r="L33" s="222" t="n"/>
      <c r="M33" s="1" t="n"/>
      <c r="N33" s="222" t="n"/>
      <c r="O33" s="1" t="n"/>
      <c r="P33" s="1" t="n"/>
      <c r="Q33" s="1" t="n"/>
      <c r="R33" s="1" t="n"/>
      <c r="S33" s="1" t="n"/>
      <c r="T33" s="1" t="n"/>
    </row>
    <row r="34" ht="15.75" customHeight="1" s="336">
      <c r="A34" s="1" t="n"/>
      <c r="B34" s="1" t="n"/>
      <c r="C34" s="1" t="n"/>
      <c r="D34" s="1" t="n"/>
      <c r="E34" s="222" t="n"/>
      <c r="F34" s="222" t="n"/>
      <c r="G34" s="1" t="n"/>
      <c r="H34" s="222" t="n"/>
      <c r="I34" s="1" t="n"/>
      <c r="J34" s="222" t="n"/>
      <c r="K34" s="1" t="n"/>
      <c r="L34" s="222" t="n"/>
      <c r="M34" s="1" t="n"/>
      <c r="N34" s="222" t="n"/>
      <c r="O34" s="1" t="n"/>
      <c r="P34" s="1" t="n"/>
      <c r="Q34" s="1" t="n"/>
      <c r="R34" s="1" t="n"/>
      <c r="S34" s="1" t="n"/>
      <c r="T34" s="1" t="n"/>
    </row>
    <row r="35" ht="15.75" customHeight="1" s="336">
      <c r="A35" s="1" t="n"/>
      <c r="B35" s="1" t="n"/>
      <c r="C35" s="1" t="n"/>
      <c r="D35" s="1" t="n"/>
      <c r="E35" s="222" t="n"/>
      <c r="F35" s="222" t="n"/>
      <c r="G35" s="1" t="n"/>
      <c r="H35" s="222" t="n"/>
      <c r="I35" s="1" t="n"/>
      <c r="J35" s="222" t="n"/>
      <c r="K35" s="1" t="n"/>
      <c r="L35" s="222" t="n"/>
      <c r="M35" s="1" t="n"/>
      <c r="N35" s="222" t="n"/>
      <c r="O35" s="1" t="n"/>
      <c r="P35" s="1" t="n"/>
      <c r="Q35" s="1" t="n"/>
      <c r="R35" s="1" t="n"/>
      <c r="S35" s="1" t="n"/>
      <c r="T35" s="1" t="n"/>
    </row>
    <row r="36" ht="15.75" customHeight="1" s="336">
      <c r="A36" s="1" t="n"/>
      <c r="B36" s="1" t="n"/>
      <c r="C36" s="1" t="n"/>
      <c r="D36" s="1" t="n"/>
      <c r="E36" s="222" t="n"/>
      <c r="F36" s="222" t="n"/>
      <c r="G36" s="1" t="n"/>
      <c r="H36" s="222" t="n"/>
      <c r="I36" s="1" t="n"/>
      <c r="J36" s="222" t="n"/>
      <c r="K36" s="1" t="n"/>
      <c r="L36" s="222" t="n"/>
      <c r="M36" s="1" t="n"/>
      <c r="N36" s="222" t="n"/>
      <c r="O36" s="1" t="n"/>
      <c r="P36" s="1" t="n"/>
      <c r="Q36" s="1" t="n"/>
      <c r="R36" s="1" t="n"/>
      <c r="S36" s="1" t="n"/>
      <c r="T36" s="1" t="n"/>
    </row>
    <row r="37" ht="15.75" customHeight="1" s="336">
      <c r="A37" s="1" t="n"/>
      <c r="B37" s="1" t="n"/>
      <c r="C37" s="1" t="n"/>
      <c r="D37" s="1" t="n"/>
      <c r="E37" s="222" t="n"/>
      <c r="F37" s="222" t="n"/>
      <c r="G37" s="1" t="n"/>
      <c r="H37" s="222" t="n"/>
      <c r="I37" s="1" t="n"/>
      <c r="J37" s="222" t="n"/>
      <c r="K37" s="1" t="n"/>
      <c r="L37" s="222" t="n"/>
      <c r="M37" s="1" t="n"/>
      <c r="N37" s="222" t="n"/>
      <c r="O37" s="1" t="n"/>
      <c r="P37" s="1" t="n"/>
      <c r="Q37" s="1" t="n"/>
      <c r="R37" s="1" t="n"/>
      <c r="S37" s="1" t="n"/>
      <c r="T37" s="1" t="n"/>
    </row>
    <row r="38" ht="15.75" customHeight="1" s="336">
      <c r="A38" s="1" t="n"/>
      <c r="B38" s="1" t="n"/>
      <c r="C38" s="1" t="n"/>
      <c r="D38" s="1" t="n"/>
      <c r="E38" s="222" t="n"/>
      <c r="F38" s="222" t="n"/>
      <c r="G38" s="1" t="n"/>
      <c r="H38" s="222" t="n"/>
      <c r="I38" s="1" t="n"/>
      <c r="J38" s="222" t="n"/>
      <c r="K38" s="1" t="n"/>
      <c r="L38" s="222" t="n"/>
      <c r="M38" s="1" t="n"/>
      <c r="N38" s="222" t="n"/>
      <c r="O38" s="1" t="n"/>
      <c r="P38" s="1" t="n"/>
      <c r="Q38" s="1" t="n"/>
      <c r="R38" s="1" t="n"/>
      <c r="S38" s="1" t="n"/>
      <c r="T38" s="1" t="n"/>
    </row>
    <row r="39" ht="15.75" customHeight="1" s="336">
      <c r="A39" s="1" t="n"/>
      <c r="B39" s="1" t="n"/>
      <c r="C39" s="1" t="n"/>
      <c r="D39" s="1" t="n"/>
      <c r="E39" s="222" t="n"/>
      <c r="F39" s="222" t="n"/>
      <c r="G39" s="1" t="n"/>
      <c r="H39" s="222" t="n"/>
      <c r="I39" s="1" t="n"/>
      <c r="J39" s="222" t="n"/>
      <c r="K39" s="1" t="n"/>
      <c r="L39" s="222" t="n"/>
      <c r="M39" s="1" t="n"/>
      <c r="N39" s="222" t="n"/>
      <c r="O39" s="1" t="n"/>
      <c r="P39" s="1" t="n"/>
      <c r="Q39" s="1" t="n"/>
      <c r="R39" s="1" t="n"/>
      <c r="S39" s="1" t="n"/>
      <c r="T39" s="1" t="n"/>
    </row>
    <row r="40" ht="15.75" customHeight="1" s="336">
      <c r="A40" s="1" t="n"/>
      <c r="B40" s="1" t="n"/>
      <c r="C40" s="1" t="n"/>
      <c r="D40" s="1" t="n"/>
      <c r="E40" s="222" t="n"/>
      <c r="F40" s="222" t="n"/>
      <c r="G40" s="1" t="n"/>
      <c r="H40" s="222" t="n"/>
      <c r="I40" s="1" t="n"/>
      <c r="J40" s="222" t="n"/>
      <c r="K40" s="1" t="n"/>
      <c r="L40" s="222" t="n"/>
      <c r="M40" s="1" t="n"/>
      <c r="N40" s="222" t="n"/>
      <c r="O40" s="1" t="n"/>
      <c r="P40" s="1" t="n"/>
      <c r="Q40" s="1" t="n"/>
      <c r="R40" s="1" t="n"/>
      <c r="S40" s="1" t="n"/>
      <c r="T40" s="1" t="n"/>
    </row>
    <row r="41" ht="15.75" customHeight="1" s="336">
      <c r="A41" s="1" t="n"/>
      <c r="B41" s="1" t="n"/>
      <c r="C41" s="1" t="n"/>
      <c r="D41" s="1" t="n"/>
      <c r="E41" s="222" t="n"/>
      <c r="F41" s="222" t="n"/>
      <c r="G41" s="1" t="n"/>
      <c r="H41" s="222" t="n"/>
      <c r="I41" s="1" t="n"/>
      <c r="J41" s="222" t="n"/>
      <c r="K41" s="1" t="n"/>
      <c r="L41" s="222" t="n"/>
      <c r="M41" s="1" t="n"/>
      <c r="N41" s="222" t="n"/>
      <c r="O41" s="1" t="n"/>
      <c r="P41" s="1" t="n"/>
      <c r="Q41" s="1" t="n"/>
      <c r="R41" s="1" t="n"/>
      <c r="S41" s="1" t="n"/>
      <c r="T41" s="1" t="n"/>
    </row>
    <row r="42" ht="15.75" customHeight="1" s="336">
      <c r="A42" s="1" t="n"/>
      <c r="B42" s="1" t="n"/>
      <c r="C42" s="1" t="n"/>
      <c r="D42" s="1" t="n"/>
      <c r="E42" s="222" t="n"/>
      <c r="F42" s="222" t="n"/>
      <c r="G42" s="1" t="n"/>
      <c r="H42" s="222" t="n"/>
      <c r="I42" s="1" t="n"/>
      <c r="J42" s="222" t="n"/>
      <c r="K42" s="1" t="n"/>
      <c r="L42" s="222" t="n"/>
      <c r="M42" s="1" t="n"/>
      <c r="N42" s="222" t="n"/>
      <c r="O42" s="1" t="n"/>
      <c r="P42" s="1" t="n"/>
      <c r="Q42" s="1" t="n"/>
      <c r="R42" s="1" t="n"/>
      <c r="S42" s="1" t="n"/>
      <c r="T42" s="1" t="n"/>
    </row>
    <row r="43" ht="15.75" customHeight="1" s="336">
      <c r="A43" s="1" t="n"/>
      <c r="B43" s="1" t="n"/>
      <c r="C43" s="1" t="n"/>
      <c r="D43" s="1" t="n"/>
      <c r="E43" s="222" t="n"/>
      <c r="F43" s="222" t="n"/>
      <c r="G43" s="1" t="n"/>
      <c r="H43" s="222" t="n"/>
      <c r="I43" s="1" t="n"/>
      <c r="J43" s="222" t="n"/>
      <c r="K43" s="1" t="n"/>
      <c r="L43" s="222" t="n"/>
      <c r="M43" s="1" t="n"/>
      <c r="N43" s="222" t="n"/>
      <c r="O43" s="1" t="n"/>
      <c r="P43" s="1" t="n"/>
      <c r="Q43" s="1" t="n"/>
      <c r="R43" s="1" t="n"/>
      <c r="S43" s="1" t="n"/>
      <c r="T43" s="1" t="n"/>
    </row>
    <row r="44" ht="15.75" customHeight="1" s="336">
      <c r="A44" s="1" t="n"/>
      <c r="B44" s="1" t="n"/>
      <c r="C44" s="1" t="n"/>
      <c r="D44" s="1" t="n"/>
      <c r="E44" s="222" t="n"/>
      <c r="F44" s="222" t="n"/>
      <c r="G44" s="1" t="n"/>
      <c r="H44" s="222" t="n"/>
      <c r="I44" s="1" t="n"/>
      <c r="J44" s="222" t="n"/>
      <c r="K44" s="1" t="n"/>
      <c r="L44" s="222" t="n"/>
      <c r="M44" s="1" t="n"/>
      <c r="N44" s="222" t="n"/>
      <c r="O44" s="1" t="n"/>
      <c r="P44" s="1" t="n"/>
      <c r="Q44" s="1" t="n"/>
      <c r="R44" s="1" t="n"/>
      <c r="S44" s="1" t="n"/>
      <c r="T44" s="1" t="n"/>
    </row>
    <row r="45" ht="15.75" customHeight="1" s="336">
      <c r="A45" s="1" t="n"/>
      <c r="B45" s="1" t="n"/>
      <c r="C45" s="1" t="n"/>
      <c r="D45" s="1" t="n"/>
      <c r="E45" s="222" t="n"/>
      <c r="F45" s="222" t="n"/>
      <c r="G45" s="1" t="n"/>
      <c r="H45" s="222" t="n"/>
      <c r="I45" s="1" t="n"/>
      <c r="J45" s="222" t="n"/>
      <c r="K45" s="1" t="n"/>
      <c r="L45" s="222" t="n"/>
      <c r="M45" s="1" t="n"/>
      <c r="N45" s="222" t="n"/>
      <c r="O45" s="1" t="n"/>
      <c r="P45" s="1" t="n"/>
      <c r="Q45" s="1" t="n"/>
      <c r="R45" s="1" t="n"/>
      <c r="S45" s="1" t="n"/>
      <c r="T45" s="1" t="n"/>
    </row>
    <row r="46" ht="15.75" customHeight="1" s="336">
      <c r="A46" s="1" t="n"/>
      <c r="B46" s="1" t="n"/>
      <c r="C46" s="1" t="n"/>
      <c r="D46" s="1" t="n"/>
      <c r="E46" s="222" t="n"/>
      <c r="F46" s="222" t="n"/>
      <c r="G46" s="1" t="n"/>
      <c r="H46" s="222" t="n"/>
      <c r="I46" s="1" t="n"/>
      <c r="J46" s="222" t="n"/>
      <c r="K46" s="1" t="n"/>
      <c r="L46" s="222" t="n"/>
      <c r="M46" s="1" t="n"/>
      <c r="N46" s="222" t="n"/>
      <c r="O46" s="1" t="n"/>
      <c r="P46" s="1" t="n"/>
      <c r="Q46" s="1" t="n"/>
      <c r="R46" s="1" t="n"/>
      <c r="S46" s="1" t="n"/>
      <c r="T46" s="1" t="n"/>
    </row>
    <row r="47" ht="15.75" customHeight="1" s="336">
      <c r="A47" s="1" t="n"/>
      <c r="B47" s="1" t="n"/>
      <c r="C47" s="1" t="n"/>
      <c r="D47" s="1" t="n"/>
      <c r="E47" s="222" t="n"/>
      <c r="F47" s="222" t="n"/>
      <c r="G47" s="1" t="n"/>
      <c r="H47" s="222" t="n"/>
      <c r="I47" s="1" t="n"/>
      <c r="J47" s="222" t="n"/>
      <c r="K47" s="1" t="n"/>
      <c r="L47" s="222" t="n"/>
      <c r="M47" s="1" t="n"/>
      <c r="N47" s="222" t="n"/>
      <c r="O47" s="1" t="n"/>
      <c r="P47" s="1" t="n"/>
      <c r="Q47" s="1" t="n"/>
      <c r="R47" s="1" t="n"/>
      <c r="S47" s="1" t="n"/>
      <c r="T47" s="1" t="n"/>
    </row>
    <row r="48" ht="15.75" customHeight="1" s="336">
      <c r="A48" s="1" t="n"/>
      <c r="B48" s="1" t="n"/>
      <c r="C48" s="1" t="n"/>
      <c r="D48" s="1" t="n"/>
      <c r="E48" s="222" t="n"/>
      <c r="F48" s="222" t="n"/>
      <c r="G48" s="1" t="n"/>
      <c r="H48" s="222" t="n"/>
      <c r="I48" s="1" t="n"/>
      <c r="J48" s="222" t="n"/>
      <c r="K48" s="1" t="n"/>
      <c r="L48" s="222" t="n"/>
      <c r="M48" s="1" t="n"/>
      <c r="N48" s="222" t="n"/>
      <c r="O48" s="1" t="n"/>
      <c r="P48" s="1" t="n"/>
      <c r="Q48" s="1" t="n"/>
      <c r="R48" s="1" t="n"/>
      <c r="S48" s="1" t="n"/>
      <c r="T48" s="1" t="n"/>
    </row>
    <row r="49" ht="15.75" customHeight="1" s="336">
      <c r="A49" s="1" t="n"/>
      <c r="B49" s="1" t="n"/>
      <c r="C49" s="1" t="n"/>
      <c r="D49" s="1" t="n"/>
      <c r="E49" s="222" t="n"/>
      <c r="F49" s="222" t="n"/>
      <c r="G49" s="1" t="n"/>
      <c r="H49" s="222" t="n"/>
      <c r="I49" s="1" t="n"/>
      <c r="J49" s="222" t="n"/>
      <c r="K49" s="1" t="n"/>
      <c r="L49" s="222" t="n"/>
      <c r="M49" s="1" t="n"/>
      <c r="N49" s="222" t="n"/>
      <c r="O49" s="1" t="n"/>
      <c r="P49" s="1" t="n"/>
      <c r="Q49" s="1" t="n"/>
      <c r="R49" s="1" t="n"/>
      <c r="S49" s="1" t="n"/>
      <c r="T49" s="1" t="n"/>
    </row>
    <row r="50" ht="15.75" customHeight="1" s="336">
      <c r="A50" s="1" t="n"/>
      <c r="B50" s="1" t="n"/>
      <c r="C50" s="1" t="n"/>
      <c r="D50" s="1" t="n"/>
      <c r="E50" s="222" t="n"/>
      <c r="F50" s="222" t="n"/>
      <c r="G50" s="1" t="n"/>
      <c r="H50" s="222" t="n"/>
      <c r="I50" s="1" t="n"/>
      <c r="J50" s="222" t="n"/>
      <c r="K50" s="1" t="n"/>
      <c r="L50" s="222" t="n"/>
      <c r="M50" s="1" t="n"/>
      <c r="N50" s="222" t="n"/>
      <c r="O50" s="1" t="n"/>
      <c r="P50" s="1" t="n"/>
      <c r="Q50" s="1" t="n"/>
      <c r="R50" s="1" t="n"/>
      <c r="S50" s="1" t="n"/>
      <c r="T50" s="1" t="n"/>
    </row>
    <row r="51" ht="15.75" customHeight="1" s="336">
      <c r="A51" s="1" t="n"/>
      <c r="B51" s="1" t="n"/>
      <c r="C51" s="1" t="n"/>
      <c r="D51" s="1" t="n"/>
      <c r="E51" s="222" t="n"/>
      <c r="F51" s="222" t="n"/>
      <c r="G51" s="1" t="n"/>
      <c r="H51" s="222" t="n"/>
      <c r="I51" s="1" t="n"/>
      <c r="J51" s="222" t="n"/>
      <c r="K51" s="1" t="n"/>
      <c r="L51" s="222" t="n"/>
      <c r="M51" s="1" t="n"/>
      <c r="N51" s="222" t="n"/>
      <c r="O51" s="1" t="n"/>
      <c r="P51" s="1" t="n"/>
      <c r="Q51" s="1" t="n"/>
      <c r="R51" s="1" t="n"/>
      <c r="S51" s="1" t="n"/>
      <c r="T51" s="1" t="n"/>
    </row>
    <row r="52" ht="15.75" customHeight="1" s="336">
      <c r="A52" s="1" t="n"/>
      <c r="B52" s="1" t="n"/>
      <c r="C52" s="1" t="n"/>
      <c r="D52" s="1" t="n"/>
      <c r="E52" s="222" t="n"/>
      <c r="F52" s="222" t="n"/>
      <c r="G52" s="1" t="n"/>
      <c r="H52" s="222" t="n"/>
      <c r="I52" s="1" t="n"/>
      <c r="J52" s="222" t="n"/>
      <c r="K52" s="1" t="n"/>
      <c r="L52" s="222" t="n"/>
      <c r="M52" s="1" t="n"/>
      <c r="N52" s="222" t="n"/>
      <c r="O52" s="1" t="n"/>
      <c r="P52" s="1" t="n"/>
      <c r="Q52" s="1" t="n"/>
      <c r="R52" s="1" t="n"/>
      <c r="S52" s="1" t="n"/>
      <c r="T52" s="1" t="n"/>
    </row>
    <row r="53" ht="15.75" customHeight="1" s="336">
      <c r="A53" s="1" t="n"/>
      <c r="B53" s="1" t="n"/>
      <c r="C53" s="1" t="n"/>
      <c r="D53" s="1" t="n"/>
      <c r="E53" s="222" t="n"/>
      <c r="F53" s="222" t="n"/>
      <c r="G53" s="1" t="n"/>
      <c r="H53" s="222" t="n"/>
      <c r="I53" s="1" t="n"/>
      <c r="J53" s="222" t="n"/>
      <c r="K53" s="1" t="n"/>
      <c r="L53" s="222" t="n"/>
      <c r="M53" s="1" t="n"/>
      <c r="N53" s="222" t="n"/>
      <c r="O53" s="1" t="n"/>
      <c r="P53" s="1" t="n"/>
      <c r="Q53" s="1" t="n"/>
      <c r="R53" s="1" t="n"/>
      <c r="S53" s="1" t="n"/>
      <c r="T53" s="1" t="n"/>
    </row>
    <row r="54" ht="15.75" customHeight="1" s="336">
      <c r="A54" s="1" t="n"/>
      <c r="B54" s="1" t="n"/>
      <c r="C54" s="1" t="n"/>
      <c r="D54" s="1" t="n"/>
      <c r="E54" s="222" t="n"/>
      <c r="F54" s="222" t="n"/>
      <c r="G54" s="1" t="n"/>
      <c r="H54" s="222" t="n"/>
      <c r="I54" s="1" t="n"/>
      <c r="J54" s="222" t="n"/>
      <c r="K54" s="1" t="n"/>
      <c r="L54" s="222" t="n"/>
      <c r="M54" s="1" t="n"/>
      <c r="N54" s="222" t="n"/>
      <c r="O54" s="1" t="n"/>
      <c r="P54" s="1" t="n"/>
      <c r="Q54" s="1" t="n"/>
      <c r="R54" s="1" t="n"/>
      <c r="S54" s="1" t="n"/>
      <c r="T54" s="1" t="n"/>
    </row>
    <row r="55" ht="15.75" customHeight="1" s="336">
      <c r="A55" s="1" t="n"/>
      <c r="B55" s="1" t="n"/>
      <c r="C55" s="1" t="n"/>
      <c r="D55" s="1" t="n"/>
      <c r="E55" s="222" t="n"/>
      <c r="F55" s="222" t="n"/>
      <c r="G55" s="1" t="n"/>
      <c r="H55" s="222" t="n"/>
      <c r="I55" s="1" t="n"/>
      <c r="J55" s="222" t="n"/>
      <c r="K55" s="1" t="n"/>
      <c r="L55" s="222" t="n"/>
      <c r="M55" s="1" t="n"/>
      <c r="N55" s="222" t="n"/>
      <c r="O55" s="1" t="n"/>
      <c r="P55" s="1" t="n"/>
      <c r="Q55" s="1" t="n"/>
      <c r="R55" s="1" t="n"/>
      <c r="S55" s="1" t="n"/>
      <c r="T55" s="1" t="n"/>
    </row>
    <row r="56" ht="15.75" customHeight="1" s="336">
      <c r="A56" s="1" t="n"/>
      <c r="B56" s="1" t="n"/>
      <c r="C56" s="1" t="n"/>
      <c r="D56" s="1" t="n"/>
      <c r="E56" s="222" t="n"/>
      <c r="F56" s="222" t="n"/>
      <c r="G56" s="1" t="n"/>
      <c r="H56" s="222" t="n"/>
      <c r="I56" s="1" t="n"/>
      <c r="J56" s="222" t="n"/>
      <c r="K56" s="1" t="n"/>
      <c r="L56" s="222" t="n"/>
      <c r="M56" s="1" t="n"/>
      <c r="N56" s="222" t="n"/>
      <c r="O56" s="1" t="n"/>
      <c r="P56" s="1" t="n"/>
      <c r="Q56" s="1" t="n"/>
      <c r="R56" s="1" t="n"/>
      <c r="S56" s="1" t="n"/>
      <c r="T56" s="1" t="n"/>
    </row>
    <row r="57" ht="15.75" customHeight="1" s="336">
      <c r="A57" s="1" t="n"/>
      <c r="B57" s="1" t="n"/>
      <c r="C57" s="1" t="n"/>
      <c r="D57" s="1" t="n"/>
      <c r="E57" s="222" t="n"/>
      <c r="F57" s="222" t="n"/>
      <c r="G57" s="1" t="n"/>
      <c r="H57" s="222" t="n"/>
      <c r="I57" s="1" t="n"/>
      <c r="J57" s="222" t="n"/>
      <c r="K57" s="1" t="n"/>
      <c r="L57" s="222" t="n"/>
      <c r="M57" s="1" t="n"/>
      <c r="N57" s="222" t="n"/>
      <c r="O57" s="1" t="n"/>
      <c r="P57" s="1" t="n"/>
      <c r="Q57" s="1" t="n"/>
      <c r="R57" s="1" t="n"/>
      <c r="S57" s="1" t="n"/>
      <c r="T57" s="1" t="n"/>
    </row>
    <row r="58" ht="15.75" customHeight="1" s="336">
      <c r="A58" s="1" t="n"/>
      <c r="B58" s="1" t="n"/>
      <c r="C58" s="1" t="n"/>
      <c r="D58" s="1" t="n"/>
      <c r="E58" s="222" t="n"/>
      <c r="F58" s="222" t="n"/>
      <c r="G58" s="1" t="n"/>
      <c r="H58" s="222" t="n"/>
      <c r="I58" s="1" t="n"/>
      <c r="J58" s="222" t="n"/>
      <c r="K58" s="1" t="n"/>
      <c r="L58" s="222" t="n"/>
      <c r="M58" s="1" t="n"/>
      <c r="N58" s="222" t="n"/>
      <c r="O58" s="1" t="n"/>
      <c r="P58" s="1" t="n"/>
      <c r="Q58" s="1" t="n"/>
      <c r="R58" s="1" t="n"/>
      <c r="S58" s="1" t="n"/>
      <c r="T58" s="1" t="n"/>
    </row>
    <row r="59" ht="15.75" customHeight="1" s="336">
      <c r="A59" s="1" t="n"/>
      <c r="B59" s="1" t="n"/>
      <c r="C59" s="1" t="n"/>
      <c r="D59" s="1" t="n"/>
      <c r="E59" s="222" t="n"/>
      <c r="F59" s="222" t="n"/>
      <c r="G59" s="1" t="n"/>
      <c r="H59" s="222" t="n"/>
      <c r="I59" s="1" t="n"/>
      <c r="J59" s="222" t="n"/>
      <c r="K59" s="1" t="n"/>
      <c r="L59" s="222" t="n"/>
      <c r="M59" s="1" t="n"/>
      <c r="N59" s="222" t="n"/>
      <c r="O59" s="1" t="n"/>
      <c r="P59" s="1" t="n"/>
      <c r="Q59" s="1" t="n"/>
      <c r="R59" s="1" t="n"/>
      <c r="S59" s="1" t="n"/>
      <c r="T59" s="1" t="n"/>
    </row>
    <row r="60" ht="15.75" customHeight="1" s="336">
      <c r="A60" s="1" t="n"/>
      <c r="B60" s="1" t="n"/>
      <c r="C60" s="1" t="n"/>
      <c r="D60" s="1" t="n"/>
      <c r="E60" s="222" t="n"/>
      <c r="F60" s="222" t="n"/>
      <c r="G60" s="1" t="n"/>
      <c r="H60" s="222" t="n"/>
      <c r="I60" s="1" t="n"/>
      <c r="J60" s="222" t="n"/>
      <c r="K60" s="1" t="n"/>
      <c r="L60" s="222" t="n"/>
      <c r="M60" s="1" t="n"/>
      <c r="N60" s="222" t="n"/>
      <c r="O60" s="1" t="n"/>
      <c r="P60" s="1" t="n"/>
      <c r="Q60" s="1" t="n"/>
      <c r="R60" s="1" t="n"/>
      <c r="S60" s="1" t="n"/>
      <c r="T60" s="1" t="n"/>
    </row>
    <row r="61" ht="15.75" customHeight="1" s="336">
      <c r="A61" s="1" t="n"/>
      <c r="B61" s="1" t="n"/>
      <c r="C61" s="1" t="n"/>
      <c r="D61" s="1" t="n"/>
      <c r="E61" s="222" t="n"/>
      <c r="F61" s="222" t="n"/>
      <c r="G61" s="1" t="n"/>
      <c r="H61" s="222" t="n"/>
      <c r="I61" s="1" t="n"/>
      <c r="J61" s="222" t="n"/>
      <c r="K61" s="1" t="n"/>
      <c r="L61" s="222" t="n"/>
      <c r="M61" s="1" t="n"/>
      <c r="N61" s="222" t="n"/>
      <c r="O61" s="1" t="n"/>
      <c r="P61" s="1" t="n"/>
      <c r="Q61" s="1" t="n"/>
      <c r="R61" s="1" t="n"/>
      <c r="S61" s="1" t="n"/>
      <c r="T61" s="1" t="n"/>
    </row>
    <row r="62" ht="15.75" customHeight="1" s="336">
      <c r="A62" s="1" t="n"/>
      <c r="B62" s="1" t="n"/>
      <c r="C62" s="1" t="n"/>
      <c r="D62" s="1" t="n"/>
      <c r="E62" s="222" t="n"/>
      <c r="F62" s="222" t="n"/>
      <c r="G62" s="1" t="n"/>
      <c r="H62" s="222" t="n"/>
      <c r="I62" s="1" t="n"/>
      <c r="J62" s="222" t="n"/>
      <c r="K62" s="1" t="n"/>
      <c r="L62" s="222" t="n"/>
      <c r="M62" s="1" t="n"/>
      <c r="N62" s="222" t="n"/>
      <c r="O62" s="1" t="n"/>
      <c r="P62" s="1" t="n"/>
      <c r="Q62" s="1" t="n"/>
      <c r="R62" s="1" t="n"/>
      <c r="S62" s="1" t="n"/>
      <c r="T62" s="1" t="n"/>
    </row>
    <row r="63" ht="15.75" customHeight="1" s="336">
      <c r="A63" s="1" t="n"/>
      <c r="B63" s="1" t="n"/>
      <c r="C63" s="1" t="n"/>
      <c r="D63" s="1" t="n"/>
      <c r="E63" s="222" t="n"/>
      <c r="F63" s="222" t="n"/>
      <c r="G63" s="1" t="n"/>
      <c r="H63" s="222" t="n"/>
      <c r="I63" s="1" t="n"/>
      <c r="J63" s="222" t="n"/>
      <c r="K63" s="1" t="n"/>
      <c r="L63" s="222" t="n"/>
      <c r="M63" s="1" t="n"/>
      <c r="N63" s="222" t="n"/>
      <c r="O63" s="1" t="n"/>
      <c r="P63" s="1" t="n"/>
      <c r="Q63" s="1" t="n"/>
      <c r="R63" s="1" t="n"/>
      <c r="S63" s="1" t="n"/>
      <c r="T63" s="1" t="n"/>
    </row>
    <row r="64" ht="15.75" customHeight="1" s="336">
      <c r="A64" s="1" t="n"/>
      <c r="B64" s="1" t="n"/>
      <c r="C64" s="1" t="n"/>
      <c r="D64" s="1" t="n"/>
      <c r="E64" s="222" t="n"/>
      <c r="F64" s="222" t="n"/>
      <c r="G64" s="1" t="n"/>
      <c r="H64" s="222" t="n"/>
      <c r="I64" s="1" t="n"/>
      <c r="J64" s="222" t="n"/>
      <c r="K64" s="1" t="n"/>
      <c r="L64" s="222" t="n"/>
      <c r="M64" s="1" t="n"/>
      <c r="N64" s="222" t="n"/>
      <c r="O64" s="1" t="n"/>
      <c r="P64" s="1" t="n"/>
      <c r="Q64" s="1" t="n"/>
      <c r="R64" s="1" t="n"/>
      <c r="S64" s="1" t="n"/>
      <c r="T64" s="1" t="n"/>
    </row>
    <row r="65" ht="15.75" customHeight="1" s="336">
      <c r="A65" s="1" t="n"/>
      <c r="B65" s="1" t="n"/>
      <c r="C65" s="1" t="n"/>
      <c r="D65" s="1" t="n"/>
      <c r="E65" s="222" t="n"/>
      <c r="F65" s="222" t="n"/>
      <c r="G65" s="1" t="n"/>
      <c r="H65" s="222" t="n"/>
      <c r="I65" s="1" t="n"/>
      <c r="J65" s="222" t="n"/>
      <c r="K65" s="1" t="n"/>
      <c r="L65" s="222" t="n"/>
      <c r="M65" s="1" t="n"/>
      <c r="N65" s="222" t="n"/>
      <c r="O65" s="1" t="n"/>
      <c r="P65" s="1" t="n"/>
      <c r="Q65" s="1" t="n"/>
      <c r="R65" s="1" t="n"/>
      <c r="S65" s="1" t="n"/>
      <c r="T65" s="1" t="n"/>
    </row>
    <row r="66" ht="15.75" customHeight="1" s="336">
      <c r="A66" s="1" t="n"/>
      <c r="B66" s="1" t="n"/>
      <c r="C66" s="1" t="n"/>
      <c r="D66" s="1" t="n"/>
      <c r="E66" s="222" t="n"/>
      <c r="F66" s="222" t="n"/>
      <c r="G66" s="1" t="n"/>
      <c r="H66" s="222" t="n"/>
      <c r="I66" s="1" t="n"/>
      <c r="J66" s="222" t="n"/>
      <c r="K66" s="1" t="n"/>
      <c r="L66" s="222" t="n"/>
      <c r="M66" s="1" t="n"/>
      <c r="N66" s="222" t="n"/>
      <c r="O66" s="1" t="n"/>
      <c r="P66" s="1" t="n"/>
      <c r="Q66" s="1" t="n"/>
      <c r="R66" s="1" t="n"/>
      <c r="S66" s="1" t="n"/>
      <c r="T66" s="1" t="n"/>
    </row>
    <row r="67" ht="15.75" customHeight="1" s="336">
      <c r="A67" s="1" t="n"/>
      <c r="B67" s="1" t="n"/>
      <c r="C67" s="1" t="n"/>
      <c r="D67" s="1" t="n"/>
      <c r="E67" s="222" t="n"/>
      <c r="F67" s="222" t="n"/>
      <c r="G67" s="1" t="n"/>
      <c r="H67" s="222" t="n"/>
      <c r="I67" s="1" t="n"/>
      <c r="J67" s="222" t="n"/>
      <c r="K67" s="1" t="n"/>
      <c r="L67" s="222" t="n"/>
      <c r="M67" s="1" t="n"/>
      <c r="N67" s="222" t="n"/>
      <c r="O67" s="1" t="n"/>
      <c r="P67" s="1" t="n"/>
      <c r="Q67" s="1" t="n"/>
      <c r="R67" s="1" t="n"/>
      <c r="S67" s="1" t="n"/>
      <c r="T67" s="1" t="n"/>
    </row>
    <row r="68" ht="15.75" customHeight="1" s="336">
      <c r="A68" s="1" t="n"/>
      <c r="B68" s="1" t="n"/>
      <c r="C68" s="1" t="n"/>
      <c r="D68" s="1" t="n"/>
      <c r="E68" s="222" t="n"/>
      <c r="F68" s="222" t="n"/>
      <c r="G68" s="1" t="n"/>
      <c r="H68" s="222" t="n"/>
      <c r="I68" s="1" t="n"/>
      <c r="J68" s="222" t="n"/>
      <c r="K68" s="1" t="n"/>
      <c r="L68" s="222" t="n"/>
      <c r="M68" s="1" t="n"/>
      <c r="N68" s="222" t="n"/>
      <c r="O68" s="1" t="n"/>
      <c r="P68" s="1" t="n"/>
      <c r="Q68" s="1" t="n"/>
      <c r="R68" s="1" t="n"/>
      <c r="S68" s="1" t="n"/>
      <c r="T68" s="1" t="n"/>
    </row>
    <row r="69" ht="15.75" customHeight="1" s="336">
      <c r="A69" s="1" t="n"/>
      <c r="B69" s="1" t="n"/>
      <c r="C69" s="1" t="n"/>
      <c r="D69" s="1" t="n"/>
      <c r="E69" s="222" t="n"/>
      <c r="F69" s="222" t="n"/>
      <c r="G69" s="1" t="n"/>
      <c r="H69" s="222" t="n"/>
      <c r="I69" s="1" t="n"/>
      <c r="J69" s="222" t="n"/>
      <c r="K69" s="1" t="n"/>
      <c r="L69" s="222" t="n"/>
      <c r="M69" s="1" t="n"/>
      <c r="N69" s="222" t="n"/>
      <c r="O69" s="1" t="n"/>
      <c r="P69" s="1" t="n"/>
      <c r="Q69" s="1" t="n"/>
      <c r="R69" s="1" t="n"/>
      <c r="S69" s="1" t="n"/>
      <c r="T69" s="1" t="n"/>
    </row>
    <row r="70" ht="15.75" customHeight="1" s="336">
      <c r="A70" s="1" t="n"/>
      <c r="B70" s="1" t="n"/>
      <c r="C70" s="1" t="n"/>
      <c r="D70" s="1" t="n"/>
      <c r="E70" s="222" t="n"/>
      <c r="F70" s="222" t="n"/>
      <c r="G70" s="1" t="n"/>
      <c r="H70" s="222" t="n"/>
      <c r="I70" s="1" t="n"/>
      <c r="J70" s="222" t="n"/>
      <c r="K70" s="1" t="n"/>
      <c r="L70" s="222" t="n"/>
      <c r="M70" s="1" t="n"/>
      <c r="N70" s="222" t="n"/>
      <c r="O70" s="1" t="n"/>
      <c r="P70" s="1" t="n"/>
      <c r="Q70" s="1" t="n"/>
      <c r="R70" s="1" t="n"/>
      <c r="S70" s="1" t="n"/>
      <c r="T70" s="1" t="n"/>
    </row>
    <row r="71" ht="15.75" customHeight="1" s="336">
      <c r="A71" s="1" t="n"/>
      <c r="B71" s="1" t="n"/>
      <c r="C71" s="1" t="n"/>
      <c r="D71" s="1" t="n"/>
      <c r="E71" s="222" t="n"/>
      <c r="F71" s="222" t="n"/>
      <c r="G71" s="1" t="n"/>
      <c r="H71" s="222" t="n"/>
      <c r="I71" s="1" t="n"/>
      <c r="J71" s="222" t="n"/>
      <c r="K71" s="1" t="n"/>
      <c r="L71" s="222" t="n"/>
      <c r="M71" s="1" t="n"/>
      <c r="N71" s="222" t="n"/>
      <c r="O71" s="1" t="n"/>
      <c r="P71" s="1" t="n"/>
      <c r="Q71" s="1" t="n"/>
      <c r="R71" s="1" t="n"/>
      <c r="S71" s="1" t="n"/>
      <c r="T71" s="1" t="n"/>
    </row>
    <row r="72" ht="15.75" customHeight="1" s="336">
      <c r="A72" s="1" t="n"/>
      <c r="B72" s="1" t="n"/>
      <c r="C72" s="1" t="n"/>
      <c r="D72" s="1" t="n"/>
      <c r="E72" s="222" t="n"/>
      <c r="F72" s="222" t="n"/>
      <c r="G72" s="1" t="n"/>
      <c r="H72" s="222" t="n"/>
      <c r="I72" s="1" t="n"/>
      <c r="J72" s="222" t="n"/>
      <c r="K72" s="1" t="n"/>
      <c r="L72" s="222" t="n"/>
      <c r="M72" s="1" t="n"/>
      <c r="N72" s="222" t="n"/>
      <c r="O72" s="1" t="n"/>
      <c r="P72" s="1" t="n"/>
      <c r="Q72" s="1" t="n"/>
      <c r="R72" s="1" t="n"/>
      <c r="S72" s="1" t="n"/>
      <c r="T72" s="1" t="n"/>
    </row>
    <row r="73" ht="15.75" customHeight="1" s="336">
      <c r="A73" s="1" t="n"/>
      <c r="B73" s="1" t="n"/>
      <c r="C73" s="1" t="n"/>
      <c r="D73" s="1" t="n"/>
      <c r="E73" s="222" t="n"/>
      <c r="F73" s="222" t="n"/>
      <c r="G73" s="1" t="n"/>
      <c r="H73" s="222" t="n"/>
      <c r="I73" s="1" t="n"/>
      <c r="J73" s="222" t="n"/>
      <c r="K73" s="1" t="n"/>
      <c r="L73" s="222" t="n"/>
      <c r="M73" s="1" t="n"/>
      <c r="N73" s="222" t="n"/>
      <c r="O73" s="1" t="n"/>
      <c r="P73" s="1" t="n"/>
      <c r="Q73" s="1" t="n"/>
      <c r="R73" s="1" t="n"/>
      <c r="S73" s="1" t="n"/>
      <c r="T73" s="1" t="n"/>
    </row>
    <row r="74" ht="15.75" customHeight="1" s="336">
      <c r="A74" s="1" t="n"/>
      <c r="B74" s="1" t="n"/>
      <c r="C74" s="1" t="n"/>
      <c r="D74" s="1" t="n"/>
      <c r="E74" s="222" t="n"/>
      <c r="F74" s="222" t="n"/>
      <c r="G74" s="1" t="n"/>
      <c r="H74" s="222" t="n"/>
      <c r="I74" s="1" t="n"/>
      <c r="J74" s="222" t="n"/>
      <c r="K74" s="1" t="n"/>
      <c r="L74" s="222" t="n"/>
      <c r="M74" s="1" t="n"/>
      <c r="N74" s="222" t="n"/>
      <c r="O74" s="1" t="n"/>
      <c r="P74" s="1" t="n"/>
      <c r="Q74" s="1" t="n"/>
      <c r="R74" s="1" t="n"/>
      <c r="S74" s="1" t="n"/>
      <c r="T74" s="1" t="n"/>
    </row>
    <row r="75" ht="15.75" customHeight="1" s="336">
      <c r="A75" s="1" t="n"/>
      <c r="B75" s="1" t="n"/>
      <c r="C75" s="1" t="n"/>
      <c r="D75" s="1" t="n"/>
      <c r="E75" s="222" t="n"/>
      <c r="F75" s="222" t="n"/>
      <c r="G75" s="1" t="n"/>
      <c r="H75" s="222" t="n"/>
      <c r="I75" s="1" t="n"/>
      <c r="J75" s="222" t="n"/>
      <c r="K75" s="1" t="n"/>
      <c r="L75" s="222" t="n"/>
      <c r="M75" s="1" t="n"/>
      <c r="N75" s="222" t="n"/>
      <c r="O75" s="1" t="n"/>
      <c r="P75" s="1" t="n"/>
      <c r="Q75" s="1" t="n"/>
      <c r="R75" s="1" t="n"/>
      <c r="S75" s="1" t="n"/>
      <c r="T75" s="1" t="n"/>
    </row>
    <row r="76" ht="15.75" customHeight="1" s="336">
      <c r="A76" s="1" t="n"/>
      <c r="B76" s="1" t="n"/>
      <c r="C76" s="1" t="n"/>
      <c r="D76" s="1" t="n"/>
      <c r="E76" s="222" t="n"/>
      <c r="F76" s="222" t="n"/>
      <c r="G76" s="1" t="n"/>
      <c r="H76" s="222" t="n"/>
      <c r="I76" s="1" t="n"/>
      <c r="J76" s="222" t="n"/>
      <c r="K76" s="1" t="n"/>
      <c r="L76" s="222" t="n"/>
      <c r="M76" s="1" t="n"/>
      <c r="N76" s="222" t="n"/>
      <c r="O76" s="1" t="n"/>
      <c r="P76" s="1" t="n"/>
      <c r="Q76" s="1" t="n"/>
      <c r="R76" s="1" t="n"/>
      <c r="S76" s="1" t="n"/>
      <c r="T76" s="1" t="n"/>
    </row>
    <row r="77" ht="15.75" customHeight="1" s="336">
      <c r="A77" s="1" t="n"/>
      <c r="B77" s="1" t="n"/>
      <c r="C77" s="1" t="n"/>
      <c r="D77" s="1" t="n"/>
      <c r="E77" s="222" t="n"/>
      <c r="F77" s="222" t="n"/>
      <c r="G77" s="1" t="n"/>
      <c r="H77" s="222" t="n"/>
      <c r="I77" s="1" t="n"/>
      <c r="J77" s="222" t="n"/>
      <c r="K77" s="1" t="n"/>
      <c r="L77" s="222" t="n"/>
      <c r="M77" s="1" t="n"/>
      <c r="N77" s="222" t="n"/>
      <c r="O77" s="1" t="n"/>
      <c r="P77" s="1" t="n"/>
      <c r="Q77" s="1" t="n"/>
      <c r="R77" s="1" t="n"/>
      <c r="S77" s="1" t="n"/>
      <c r="T77" s="1" t="n"/>
    </row>
    <row r="78" ht="15.75" customHeight="1" s="336">
      <c r="A78" s="1" t="n"/>
      <c r="B78" s="1" t="n"/>
      <c r="C78" s="1" t="n"/>
      <c r="D78" s="1" t="n"/>
      <c r="E78" s="222" t="n"/>
      <c r="F78" s="222" t="n"/>
      <c r="G78" s="1" t="n"/>
      <c r="H78" s="222" t="n"/>
      <c r="I78" s="1" t="n"/>
      <c r="J78" s="222" t="n"/>
      <c r="K78" s="1" t="n"/>
      <c r="L78" s="222" t="n"/>
      <c r="M78" s="1" t="n"/>
      <c r="N78" s="222" t="n"/>
      <c r="O78" s="1" t="n"/>
      <c r="P78" s="1" t="n"/>
      <c r="Q78" s="1" t="n"/>
      <c r="R78" s="1" t="n"/>
      <c r="S78" s="1" t="n"/>
      <c r="T78" s="1" t="n"/>
    </row>
    <row r="79" ht="15.75" customHeight="1" s="336">
      <c r="A79" s="1" t="n"/>
      <c r="B79" s="1" t="n"/>
      <c r="C79" s="1" t="n"/>
      <c r="D79" s="1" t="n"/>
      <c r="E79" s="222" t="n"/>
      <c r="F79" s="222" t="n"/>
      <c r="G79" s="1" t="n"/>
      <c r="H79" s="222" t="n"/>
      <c r="I79" s="1" t="n"/>
      <c r="J79" s="222" t="n"/>
      <c r="K79" s="1" t="n"/>
      <c r="L79" s="222" t="n"/>
      <c r="M79" s="1" t="n"/>
      <c r="N79" s="222" t="n"/>
      <c r="O79" s="1" t="n"/>
      <c r="P79" s="1" t="n"/>
      <c r="Q79" s="1" t="n"/>
      <c r="R79" s="1" t="n"/>
      <c r="S79" s="1" t="n"/>
      <c r="T79" s="1" t="n"/>
    </row>
    <row r="80" ht="15.75" customHeight="1" s="336">
      <c r="A80" s="1" t="n"/>
      <c r="B80" s="1" t="n"/>
      <c r="C80" s="1" t="n"/>
      <c r="D80" s="1" t="n"/>
      <c r="E80" s="222" t="n"/>
      <c r="F80" s="222" t="n"/>
      <c r="G80" s="1" t="n"/>
      <c r="H80" s="222" t="n"/>
      <c r="I80" s="1" t="n"/>
      <c r="J80" s="222" t="n"/>
      <c r="K80" s="1" t="n"/>
      <c r="L80" s="222" t="n"/>
      <c r="M80" s="1" t="n"/>
      <c r="N80" s="222" t="n"/>
      <c r="O80" s="1" t="n"/>
      <c r="P80" s="1" t="n"/>
      <c r="Q80" s="1" t="n"/>
      <c r="R80" s="1" t="n"/>
      <c r="S80" s="1" t="n"/>
      <c r="T80" s="1" t="n"/>
    </row>
    <row r="81" ht="15.75" customHeight="1" s="336">
      <c r="A81" s="1" t="n"/>
      <c r="B81" s="1" t="n"/>
      <c r="C81" s="1" t="n"/>
      <c r="D81" s="1" t="n"/>
      <c r="E81" s="222" t="n"/>
      <c r="F81" s="222" t="n"/>
      <c r="G81" s="1" t="n"/>
      <c r="H81" s="222" t="n"/>
      <c r="I81" s="1" t="n"/>
      <c r="J81" s="222" t="n"/>
      <c r="K81" s="1" t="n"/>
      <c r="L81" s="222" t="n"/>
      <c r="M81" s="1" t="n"/>
      <c r="N81" s="222" t="n"/>
      <c r="O81" s="1" t="n"/>
      <c r="P81" s="1" t="n"/>
      <c r="Q81" s="1" t="n"/>
      <c r="R81" s="1" t="n"/>
      <c r="S81" s="1" t="n"/>
      <c r="T81" s="1" t="n"/>
    </row>
    <row r="82" ht="15.75" customHeight="1" s="336">
      <c r="A82" s="1" t="n"/>
      <c r="B82" s="1" t="n"/>
      <c r="C82" s="1" t="n"/>
      <c r="D82" s="1" t="n"/>
      <c r="E82" s="222" t="n"/>
      <c r="F82" s="222" t="n"/>
      <c r="G82" s="1" t="n"/>
      <c r="H82" s="222" t="n"/>
      <c r="I82" s="1" t="n"/>
      <c r="J82" s="222" t="n"/>
      <c r="K82" s="1" t="n"/>
      <c r="L82" s="222" t="n"/>
      <c r="M82" s="1" t="n"/>
      <c r="N82" s="222" t="n"/>
      <c r="O82" s="1" t="n"/>
      <c r="P82" s="1" t="n"/>
      <c r="Q82" s="1" t="n"/>
      <c r="R82" s="1" t="n"/>
      <c r="S82" s="1" t="n"/>
      <c r="T82" s="1" t="n"/>
    </row>
    <row r="83" ht="15.75" customHeight="1" s="336">
      <c r="A83" s="1" t="n"/>
      <c r="B83" s="1" t="n"/>
      <c r="C83" s="1" t="n"/>
      <c r="D83" s="1" t="n"/>
      <c r="E83" s="222" t="n"/>
      <c r="F83" s="222" t="n"/>
      <c r="G83" s="1" t="n"/>
      <c r="H83" s="222" t="n"/>
      <c r="I83" s="1" t="n"/>
      <c r="J83" s="222" t="n"/>
      <c r="K83" s="1" t="n"/>
      <c r="L83" s="222" t="n"/>
      <c r="M83" s="1" t="n"/>
      <c r="N83" s="222" t="n"/>
      <c r="O83" s="1" t="n"/>
      <c r="P83" s="1" t="n"/>
      <c r="Q83" s="1" t="n"/>
      <c r="R83" s="1" t="n"/>
      <c r="S83" s="1" t="n"/>
      <c r="T83" s="1" t="n"/>
    </row>
    <row r="84" ht="15.75" customHeight="1" s="336">
      <c r="A84" s="1" t="n"/>
      <c r="B84" s="1" t="n"/>
      <c r="C84" s="1" t="n"/>
      <c r="D84" s="1" t="n"/>
      <c r="E84" s="222" t="n"/>
      <c r="F84" s="222" t="n"/>
      <c r="G84" s="1" t="n"/>
      <c r="H84" s="222" t="n"/>
      <c r="I84" s="1" t="n"/>
      <c r="J84" s="222" t="n"/>
      <c r="K84" s="1" t="n"/>
      <c r="L84" s="222" t="n"/>
      <c r="M84" s="1" t="n"/>
      <c r="N84" s="222" t="n"/>
      <c r="O84" s="1" t="n"/>
      <c r="P84" s="1" t="n"/>
      <c r="Q84" s="1" t="n"/>
      <c r="R84" s="1" t="n"/>
      <c r="S84" s="1" t="n"/>
      <c r="T84" s="1" t="n"/>
    </row>
    <row r="85" ht="15.75" customHeight="1" s="336">
      <c r="A85" s="1" t="n"/>
      <c r="B85" s="1" t="n"/>
      <c r="C85" s="1" t="n"/>
      <c r="D85" s="1" t="n"/>
      <c r="E85" s="222" t="n"/>
      <c r="F85" s="222" t="n"/>
      <c r="G85" s="1" t="n"/>
      <c r="H85" s="222" t="n"/>
      <c r="I85" s="1" t="n"/>
      <c r="J85" s="222" t="n"/>
      <c r="K85" s="1" t="n"/>
      <c r="L85" s="222" t="n"/>
      <c r="M85" s="1" t="n"/>
      <c r="N85" s="222" t="n"/>
      <c r="O85" s="1" t="n"/>
      <c r="P85" s="1" t="n"/>
      <c r="Q85" s="1" t="n"/>
      <c r="R85" s="1" t="n"/>
      <c r="S85" s="1" t="n"/>
      <c r="T85" s="1" t="n"/>
    </row>
    <row r="86" ht="15.75" customHeight="1" s="336">
      <c r="A86" s="1" t="n"/>
      <c r="B86" s="1" t="n"/>
      <c r="C86" s="1" t="n"/>
      <c r="D86" s="1" t="n"/>
      <c r="E86" s="222" t="n"/>
      <c r="F86" s="222" t="n"/>
      <c r="G86" s="1" t="n"/>
      <c r="H86" s="222" t="n"/>
      <c r="I86" s="1" t="n"/>
      <c r="J86" s="222" t="n"/>
      <c r="K86" s="1" t="n"/>
      <c r="L86" s="222" t="n"/>
      <c r="M86" s="1" t="n"/>
      <c r="N86" s="222" t="n"/>
      <c r="O86" s="1" t="n"/>
      <c r="P86" s="1" t="n"/>
      <c r="Q86" s="1" t="n"/>
      <c r="R86" s="1" t="n"/>
      <c r="S86" s="1" t="n"/>
      <c r="T86" s="1" t="n"/>
    </row>
    <row r="87" ht="15.75" customHeight="1" s="336">
      <c r="A87" s="1" t="n"/>
      <c r="B87" s="1" t="n"/>
      <c r="C87" s="1" t="n"/>
      <c r="D87" s="1" t="n"/>
      <c r="E87" s="222" t="n"/>
      <c r="F87" s="222" t="n"/>
      <c r="G87" s="1" t="n"/>
      <c r="H87" s="222" t="n"/>
      <c r="I87" s="1" t="n"/>
      <c r="J87" s="222" t="n"/>
      <c r="K87" s="1" t="n"/>
      <c r="L87" s="222" t="n"/>
      <c r="M87" s="1" t="n"/>
      <c r="N87" s="222" t="n"/>
      <c r="O87" s="1" t="n"/>
      <c r="P87" s="1" t="n"/>
      <c r="Q87" s="1" t="n"/>
      <c r="R87" s="1" t="n"/>
      <c r="S87" s="1" t="n"/>
      <c r="T87" s="1" t="n"/>
    </row>
    <row r="88" ht="15.75" customHeight="1" s="336">
      <c r="A88" s="1" t="n"/>
      <c r="B88" s="1" t="n"/>
      <c r="C88" s="1" t="n"/>
      <c r="D88" s="1" t="n"/>
      <c r="E88" s="222" t="n"/>
      <c r="F88" s="222" t="n"/>
      <c r="G88" s="1" t="n"/>
      <c r="H88" s="222" t="n"/>
      <c r="I88" s="1" t="n"/>
      <c r="J88" s="222" t="n"/>
      <c r="K88" s="1" t="n"/>
      <c r="L88" s="222" t="n"/>
      <c r="M88" s="1" t="n"/>
      <c r="N88" s="222" t="n"/>
      <c r="O88" s="1" t="n"/>
      <c r="P88" s="1" t="n"/>
      <c r="Q88" s="1" t="n"/>
      <c r="R88" s="1" t="n"/>
      <c r="S88" s="1" t="n"/>
      <c r="T88" s="1" t="n"/>
    </row>
    <row r="89" ht="15.75" customHeight="1" s="336">
      <c r="A89" s="1" t="n"/>
      <c r="B89" s="1" t="n"/>
      <c r="C89" s="1" t="n"/>
      <c r="D89" s="1" t="n"/>
      <c r="E89" s="222" t="n"/>
      <c r="F89" s="222" t="n"/>
      <c r="G89" s="1" t="n"/>
      <c r="H89" s="222" t="n"/>
      <c r="I89" s="1" t="n"/>
      <c r="J89" s="222" t="n"/>
      <c r="K89" s="1" t="n"/>
      <c r="L89" s="222" t="n"/>
      <c r="M89" s="1" t="n"/>
      <c r="N89" s="222" t="n"/>
      <c r="O89" s="1" t="n"/>
      <c r="P89" s="1" t="n"/>
      <c r="Q89" s="1" t="n"/>
      <c r="R89" s="1" t="n"/>
      <c r="S89" s="1" t="n"/>
      <c r="T89" s="1" t="n"/>
    </row>
    <row r="90" ht="15.75" customHeight="1" s="336">
      <c r="A90" s="1" t="n"/>
      <c r="B90" s="1" t="n"/>
      <c r="C90" s="1" t="n"/>
      <c r="D90" s="1" t="n"/>
      <c r="E90" s="222" t="n"/>
      <c r="F90" s="222" t="n"/>
      <c r="G90" s="1" t="n"/>
      <c r="H90" s="222" t="n"/>
      <c r="I90" s="1" t="n"/>
      <c r="J90" s="222" t="n"/>
      <c r="K90" s="1" t="n"/>
      <c r="L90" s="222" t="n"/>
      <c r="M90" s="1" t="n"/>
      <c r="N90" s="222" t="n"/>
      <c r="O90" s="1" t="n"/>
      <c r="P90" s="1" t="n"/>
      <c r="Q90" s="1" t="n"/>
      <c r="R90" s="1" t="n"/>
      <c r="S90" s="1" t="n"/>
      <c r="T90" s="1" t="n"/>
    </row>
    <row r="91" ht="15.75" customHeight="1" s="336">
      <c r="A91" s="1" t="n"/>
      <c r="B91" s="1" t="n"/>
      <c r="C91" s="1" t="n"/>
      <c r="D91" s="1" t="n"/>
      <c r="E91" s="222" t="n"/>
      <c r="F91" s="222" t="n"/>
      <c r="G91" s="1" t="n"/>
      <c r="H91" s="222" t="n"/>
      <c r="I91" s="1" t="n"/>
      <c r="J91" s="222" t="n"/>
      <c r="K91" s="1" t="n"/>
      <c r="L91" s="222" t="n"/>
      <c r="M91" s="1" t="n"/>
      <c r="N91" s="222" t="n"/>
      <c r="O91" s="1" t="n"/>
      <c r="P91" s="1" t="n"/>
      <c r="Q91" s="1" t="n"/>
      <c r="R91" s="1" t="n"/>
      <c r="S91" s="1" t="n"/>
      <c r="T91" s="1" t="n"/>
    </row>
    <row r="92" ht="15.75" customHeight="1" s="336">
      <c r="A92" s="1" t="n"/>
      <c r="B92" s="1" t="n"/>
      <c r="C92" s="1" t="n"/>
      <c r="D92" s="1" t="n"/>
      <c r="E92" s="222" t="n"/>
      <c r="F92" s="222" t="n"/>
      <c r="G92" s="1" t="n"/>
      <c r="H92" s="222" t="n"/>
      <c r="I92" s="1" t="n"/>
      <c r="J92" s="222" t="n"/>
      <c r="K92" s="1" t="n"/>
      <c r="L92" s="222" t="n"/>
      <c r="M92" s="1" t="n"/>
      <c r="N92" s="222" t="n"/>
      <c r="O92" s="1" t="n"/>
      <c r="P92" s="1" t="n"/>
      <c r="Q92" s="1" t="n"/>
      <c r="R92" s="1" t="n"/>
      <c r="S92" s="1" t="n"/>
      <c r="T92" s="1" t="n"/>
    </row>
    <row r="93" ht="15.75" customHeight="1" s="336">
      <c r="A93" s="1" t="n"/>
      <c r="B93" s="1" t="n"/>
      <c r="C93" s="1" t="n"/>
      <c r="D93" s="1" t="n"/>
      <c r="E93" s="222" t="n"/>
      <c r="F93" s="222" t="n"/>
      <c r="G93" s="1" t="n"/>
      <c r="H93" s="222" t="n"/>
      <c r="I93" s="1" t="n"/>
      <c r="J93" s="222" t="n"/>
      <c r="K93" s="1" t="n"/>
      <c r="L93" s="222" t="n"/>
      <c r="M93" s="1" t="n"/>
      <c r="N93" s="222" t="n"/>
      <c r="O93" s="1" t="n"/>
      <c r="P93" s="1" t="n"/>
      <c r="Q93" s="1" t="n"/>
      <c r="R93" s="1" t="n"/>
      <c r="S93" s="1" t="n"/>
      <c r="T93" s="1" t="n"/>
    </row>
    <row r="94" ht="15.75" customHeight="1" s="336">
      <c r="A94" s="1" t="n"/>
      <c r="B94" s="1" t="n"/>
      <c r="C94" s="1" t="n"/>
      <c r="D94" s="1" t="n"/>
      <c r="E94" s="222" t="n"/>
      <c r="F94" s="222" t="n"/>
      <c r="G94" s="1" t="n"/>
      <c r="H94" s="222" t="n"/>
      <c r="I94" s="1" t="n"/>
      <c r="J94" s="222" t="n"/>
      <c r="K94" s="1" t="n"/>
      <c r="L94" s="222" t="n"/>
      <c r="M94" s="1" t="n"/>
      <c r="N94" s="222" t="n"/>
      <c r="O94" s="1" t="n"/>
      <c r="P94" s="1" t="n"/>
      <c r="Q94" s="1" t="n"/>
      <c r="R94" s="1" t="n"/>
      <c r="S94" s="1" t="n"/>
      <c r="T94" s="1" t="n"/>
    </row>
    <row r="95" ht="15.75" customHeight="1" s="336">
      <c r="A95" s="1" t="n"/>
      <c r="B95" s="1" t="n"/>
      <c r="C95" s="1" t="n"/>
      <c r="D95" s="1" t="n"/>
      <c r="E95" s="222" t="n"/>
      <c r="F95" s="222" t="n"/>
      <c r="G95" s="1" t="n"/>
      <c r="H95" s="222" t="n"/>
      <c r="I95" s="1" t="n"/>
      <c r="J95" s="222" t="n"/>
      <c r="K95" s="1" t="n"/>
      <c r="L95" s="222" t="n"/>
      <c r="M95" s="1" t="n"/>
      <c r="N95" s="222" t="n"/>
      <c r="O95" s="1" t="n"/>
      <c r="P95" s="1" t="n"/>
      <c r="Q95" s="1" t="n"/>
      <c r="R95" s="1" t="n"/>
      <c r="S95" s="1" t="n"/>
      <c r="T95" s="1" t="n"/>
    </row>
    <row r="96" ht="15.75" customHeight="1" s="336">
      <c r="A96" s="1" t="n"/>
      <c r="B96" s="1" t="n"/>
      <c r="C96" s="1" t="n"/>
      <c r="D96" s="1" t="n"/>
      <c r="E96" s="222" t="n"/>
      <c r="F96" s="222" t="n"/>
      <c r="G96" s="1" t="n"/>
      <c r="H96" s="222" t="n"/>
      <c r="I96" s="1" t="n"/>
      <c r="J96" s="222" t="n"/>
      <c r="K96" s="1" t="n"/>
      <c r="L96" s="222" t="n"/>
      <c r="M96" s="1" t="n"/>
      <c r="N96" s="222" t="n"/>
      <c r="O96" s="1" t="n"/>
      <c r="P96" s="1" t="n"/>
      <c r="Q96" s="1" t="n"/>
      <c r="R96" s="1" t="n"/>
      <c r="S96" s="1" t="n"/>
      <c r="T96" s="1" t="n"/>
    </row>
    <row r="97" ht="15.75" customHeight="1" s="336">
      <c r="A97" s="1" t="n"/>
      <c r="B97" s="1" t="n"/>
      <c r="C97" s="1" t="n"/>
      <c r="D97" s="1" t="n"/>
      <c r="E97" s="222" t="n"/>
      <c r="F97" s="222" t="n"/>
      <c r="G97" s="1" t="n"/>
      <c r="H97" s="222" t="n"/>
      <c r="I97" s="1" t="n"/>
      <c r="J97" s="222" t="n"/>
      <c r="K97" s="1" t="n"/>
      <c r="L97" s="222" t="n"/>
      <c r="M97" s="1" t="n"/>
      <c r="N97" s="222" t="n"/>
      <c r="O97" s="1" t="n"/>
      <c r="P97" s="1" t="n"/>
      <c r="Q97" s="1" t="n"/>
      <c r="R97" s="1" t="n"/>
      <c r="S97" s="1" t="n"/>
      <c r="T97" s="1" t="n"/>
    </row>
    <row r="98" ht="15.75" customHeight="1" s="336">
      <c r="A98" s="1" t="n"/>
      <c r="B98" s="1" t="n"/>
      <c r="C98" s="1" t="n"/>
      <c r="D98" s="1" t="n"/>
      <c r="E98" s="222" t="n"/>
      <c r="F98" s="222" t="n"/>
      <c r="G98" s="1" t="n"/>
      <c r="H98" s="222" t="n"/>
      <c r="I98" s="1" t="n"/>
      <c r="J98" s="222" t="n"/>
      <c r="K98" s="1" t="n"/>
      <c r="L98" s="222" t="n"/>
      <c r="M98" s="1" t="n"/>
      <c r="N98" s="222" t="n"/>
      <c r="O98" s="1" t="n"/>
      <c r="P98" s="1" t="n"/>
      <c r="Q98" s="1" t="n"/>
      <c r="R98" s="1" t="n"/>
      <c r="S98" s="1" t="n"/>
      <c r="T98" s="1" t="n"/>
    </row>
    <row r="99" ht="15.75" customHeight="1" s="336">
      <c r="A99" s="1" t="n"/>
      <c r="B99" s="1" t="n"/>
      <c r="C99" s="1" t="n"/>
      <c r="D99" s="1" t="n"/>
      <c r="E99" s="222" t="n"/>
      <c r="F99" s="222" t="n"/>
      <c r="G99" s="1" t="n"/>
      <c r="H99" s="222" t="n"/>
      <c r="I99" s="1" t="n"/>
      <c r="J99" s="222" t="n"/>
      <c r="K99" s="1" t="n"/>
      <c r="L99" s="222" t="n"/>
      <c r="M99" s="1" t="n"/>
      <c r="N99" s="222" t="n"/>
      <c r="O99" s="1" t="n"/>
      <c r="P99" s="1" t="n"/>
      <c r="Q99" s="1" t="n"/>
      <c r="R99" s="1" t="n"/>
      <c r="S99" s="1" t="n"/>
      <c r="T99" s="1" t="n"/>
    </row>
    <row r="100" ht="15.75" customHeight="1" s="336">
      <c r="A100" s="1" t="n"/>
      <c r="B100" s="1" t="n"/>
      <c r="C100" s="1" t="n"/>
      <c r="D100" s="1" t="n"/>
      <c r="E100" s="222" t="n"/>
      <c r="F100" s="222" t="n"/>
      <c r="G100" s="1" t="n"/>
      <c r="H100" s="222" t="n"/>
      <c r="I100" s="1" t="n"/>
      <c r="J100" s="222" t="n"/>
      <c r="K100" s="1" t="n"/>
      <c r="L100" s="222" t="n"/>
      <c r="M100" s="1" t="n"/>
      <c r="N100" s="222" t="n"/>
      <c r="O100" s="1" t="n"/>
      <c r="P100" s="1" t="n"/>
      <c r="Q100" s="1" t="n"/>
      <c r="R100" s="1" t="n"/>
      <c r="S100" s="1" t="n"/>
      <c r="T100" s="1" t="n"/>
    </row>
    <row r="101" ht="15.75" customHeight="1" s="336">
      <c r="A101" s="1" t="n"/>
      <c r="B101" s="1" t="n"/>
      <c r="C101" s="1" t="n"/>
      <c r="D101" s="1" t="n"/>
      <c r="E101" s="222" t="n"/>
      <c r="F101" s="222" t="n"/>
      <c r="G101" s="1" t="n"/>
      <c r="H101" s="222" t="n"/>
      <c r="I101" s="1" t="n"/>
      <c r="J101" s="222" t="n"/>
      <c r="K101" s="1" t="n"/>
      <c r="L101" s="222" t="n"/>
      <c r="M101" s="1" t="n"/>
      <c r="N101" s="222" t="n"/>
      <c r="O101" s="1" t="n"/>
      <c r="P101" s="1" t="n"/>
      <c r="Q101" s="1" t="n"/>
      <c r="R101" s="1" t="n"/>
      <c r="S101" s="1" t="n"/>
      <c r="T101" s="1" t="n"/>
    </row>
    <row r="102" ht="15.75" customHeight="1" s="336">
      <c r="A102" s="1" t="n"/>
      <c r="B102" s="1" t="n"/>
      <c r="C102" s="1" t="n"/>
      <c r="D102" s="1" t="n"/>
      <c r="E102" s="222" t="n"/>
      <c r="F102" s="222" t="n"/>
      <c r="G102" s="1" t="n"/>
      <c r="H102" s="222" t="n"/>
      <c r="I102" s="1" t="n"/>
      <c r="J102" s="222" t="n"/>
      <c r="K102" s="1" t="n"/>
      <c r="L102" s="222" t="n"/>
      <c r="M102" s="1" t="n"/>
      <c r="N102" s="222" t="n"/>
      <c r="O102" s="1" t="n"/>
      <c r="P102" s="1" t="n"/>
      <c r="Q102" s="1" t="n"/>
      <c r="R102" s="1" t="n"/>
      <c r="S102" s="1" t="n"/>
      <c r="T102" s="1" t="n"/>
    </row>
    <row r="103" ht="15.75" customHeight="1" s="336">
      <c r="A103" s="1" t="n"/>
      <c r="B103" s="1" t="n"/>
      <c r="C103" s="1" t="n"/>
      <c r="D103" s="1" t="n"/>
      <c r="E103" s="222" t="n"/>
      <c r="F103" s="222" t="n"/>
      <c r="G103" s="1" t="n"/>
      <c r="H103" s="222" t="n"/>
      <c r="I103" s="1" t="n"/>
      <c r="J103" s="222" t="n"/>
      <c r="K103" s="1" t="n"/>
      <c r="L103" s="222" t="n"/>
      <c r="M103" s="1" t="n"/>
      <c r="N103" s="222" t="n"/>
      <c r="O103" s="1" t="n"/>
      <c r="P103" s="1" t="n"/>
      <c r="Q103" s="1" t="n"/>
      <c r="R103" s="1" t="n"/>
      <c r="S103" s="1" t="n"/>
      <c r="T103" s="1" t="n"/>
    </row>
    <row r="104" ht="15.75" customHeight="1" s="336">
      <c r="A104" s="1" t="n"/>
      <c r="B104" s="1" t="n"/>
      <c r="C104" s="1" t="n"/>
      <c r="D104" s="1" t="n"/>
      <c r="E104" s="222" t="n"/>
      <c r="F104" s="222" t="n"/>
      <c r="G104" s="1" t="n"/>
      <c r="H104" s="222" t="n"/>
      <c r="I104" s="1" t="n"/>
      <c r="J104" s="222" t="n"/>
      <c r="K104" s="1" t="n"/>
      <c r="L104" s="222" t="n"/>
      <c r="M104" s="1" t="n"/>
      <c r="N104" s="222" t="n"/>
      <c r="O104" s="1" t="n"/>
      <c r="P104" s="1" t="n"/>
      <c r="Q104" s="1" t="n"/>
      <c r="R104" s="1" t="n"/>
      <c r="S104" s="1" t="n"/>
      <c r="T104" s="1" t="n"/>
    </row>
    <row r="105" ht="15.75" customHeight="1" s="336">
      <c r="A105" s="1" t="n"/>
      <c r="B105" s="1" t="n"/>
      <c r="C105" s="1" t="n"/>
      <c r="D105" s="1" t="n"/>
      <c r="E105" s="222" t="n"/>
      <c r="F105" s="222" t="n"/>
      <c r="G105" s="1" t="n"/>
      <c r="H105" s="222" t="n"/>
      <c r="I105" s="1" t="n"/>
      <c r="J105" s="222" t="n"/>
      <c r="K105" s="1" t="n"/>
      <c r="L105" s="222" t="n"/>
      <c r="M105" s="1" t="n"/>
      <c r="N105" s="222" t="n"/>
      <c r="O105" s="1" t="n"/>
      <c r="P105" s="1" t="n"/>
      <c r="Q105" s="1" t="n"/>
      <c r="R105" s="1" t="n"/>
      <c r="S105" s="1" t="n"/>
      <c r="T105" s="1" t="n"/>
    </row>
    <row r="106" ht="15.75" customHeight="1" s="336">
      <c r="A106" s="1" t="n"/>
      <c r="B106" s="1" t="n"/>
      <c r="C106" s="1" t="n"/>
      <c r="D106" s="1" t="n"/>
      <c r="E106" s="222" t="n"/>
      <c r="F106" s="222" t="n"/>
      <c r="G106" s="1" t="n"/>
      <c r="H106" s="222" t="n"/>
      <c r="I106" s="1" t="n"/>
      <c r="J106" s="222" t="n"/>
      <c r="K106" s="1" t="n"/>
      <c r="L106" s="222" t="n"/>
      <c r="M106" s="1" t="n"/>
      <c r="N106" s="222" t="n"/>
      <c r="O106" s="1" t="n"/>
      <c r="P106" s="1" t="n"/>
      <c r="Q106" s="1" t="n"/>
      <c r="R106" s="1" t="n"/>
      <c r="S106" s="1" t="n"/>
      <c r="T106" s="1" t="n"/>
    </row>
    <row r="107" ht="15.75" customHeight="1" s="336">
      <c r="A107" s="1" t="n"/>
      <c r="B107" s="1" t="n"/>
      <c r="C107" s="1" t="n"/>
      <c r="D107" s="1" t="n"/>
      <c r="E107" s="222" t="n"/>
      <c r="F107" s="222" t="n"/>
      <c r="G107" s="1" t="n"/>
      <c r="H107" s="222" t="n"/>
      <c r="I107" s="1" t="n"/>
      <c r="J107" s="222" t="n"/>
      <c r="K107" s="1" t="n"/>
      <c r="L107" s="222" t="n"/>
      <c r="M107" s="1" t="n"/>
      <c r="N107" s="222" t="n"/>
      <c r="O107" s="1" t="n"/>
      <c r="P107" s="1" t="n"/>
      <c r="Q107" s="1" t="n"/>
      <c r="R107" s="1" t="n"/>
      <c r="S107" s="1" t="n"/>
      <c r="T107" s="1" t="n"/>
    </row>
    <row r="108" ht="15.75" customHeight="1" s="336">
      <c r="A108" s="1" t="n"/>
      <c r="B108" s="1" t="n"/>
      <c r="C108" s="1" t="n"/>
      <c r="D108" s="1" t="n"/>
      <c r="E108" s="222" t="n"/>
      <c r="F108" s="222" t="n"/>
      <c r="G108" s="1" t="n"/>
      <c r="H108" s="222" t="n"/>
      <c r="I108" s="1" t="n"/>
      <c r="J108" s="222" t="n"/>
      <c r="K108" s="1" t="n"/>
      <c r="L108" s="222" t="n"/>
      <c r="M108" s="1" t="n"/>
      <c r="N108" s="222" t="n"/>
      <c r="O108" s="1" t="n"/>
      <c r="P108" s="1" t="n"/>
      <c r="Q108" s="1" t="n"/>
      <c r="R108" s="1" t="n"/>
      <c r="S108" s="1" t="n"/>
      <c r="T108" s="1" t="n"/>
    </row>
    <row r="109" ht="15.75" customHeight="1" s="336">
      <c r="A109" s="1" t="n"/>
      <c r="B109" s="1" t="n"/>
      <c r="C109" s="1" t="n"/>
      <c r="D109" s="1" t="n"/>
      <c r="E109" s="222" t="n"/>
      <c r="F109" s="222" t="n"/>
      <c r="G109" s="1" t="n"/>
      <c r="H109" s="222" t="n"/>
      <c r="I109" s="1" t="n"/>
      <c r="J109" s="222" t="n"/>
      <c r="K109" s="1" t="n"/>
      <c r="L109" s="222" t="n"/>
      <c r="M109" s="1" t="n"/>
      <c r="N109" s="222" t="n"/>
      <c r="O109" s="1" t="n"/>
      <c r="P109" s="1" t="n"/>
      <c r="Q109" s="1" t="n"/>
      <c r="R109" s="1" t="n"/>
      <c r="S109" s="1" t="n"/>
      <c r="T109" s="1" t="n"/>
    </row>
    <row r="110" ht="15.75" customHeight="1" s="336">
      <c r="A110" s="1" t="n"/>
      <c r="B110" s="1" t="n"/>
      <c r="C110" s="1" t="n"/>
      <c r="D110" s="1" t="n"/>
      <c r="E110" s="222" t="n"/>
      <c r="F110" s="222" t="n"/>
      <c r="G110" s="1" t="n"/>
      <c r="H110" s="222" t="n"/>
      <c r="I110" s="1" t="n"/>
      <c r="J110" s="222" t="n"/>
      <c r="K110" s="1" t="n"/>
      <c r="L110" s="222" t="n"/>
      <c r="M110" s="1" t="n"/>
      <c r="N110" s="222" t="n"/>
      <c r="O110" s="1" t="n"/>
      <c r="P110" s="1" t="n"/>
      <c r="Q110" s="1" t="n"/>
      <c r="R110" s="1" t="n"/>
      <c r="S110" s="1" t="n"/>
      <c r="T110" s="1" t="n"/>
    </row>
    <row r="111" ht="15.75" customHeight="1" s="336">
      <c r="A111" s="1" t="n"/>
      <c r="B111" s="1" t="n"/>
      <c r="C111" s="1" t="n"/>
      <c r="D111" s="1" t="n"/>
      <c r="E111" s="222" t="n"/>
      <c r="F111" s="222" t="n"/>
      <c r="G111" s="1" t="n"/>
      <c r="H111" s="222" t="n"/>
      <c r="I111" s="1" t="n"/>
      <c r="J111" s="222" t="n"/>
      <c r="K111" s="1" t="n"/>
      <c r="L111" s="222" t="n"/>
      <c r="M111" s="1" t="n"/>
      <c r="N111" s="222" t="n"/>
      <c r="O111" s="1" t="n"/>
      <c r="P111" s="1" t="n"/>
      <c r="Q111" s="1" t="n"/>
      <c r="R111" s="1" t="n"/>
      <c r="S111" s="1" t="n"/>
      <c r="T111" s="1" t="n"/>
    </row>
    <row r="112" ht="15.75" customHeight="1" s="336">
      <c r="A112" s="1" t="n"/>
      <c r="B112" s="1" t="n"/>
      <c r="C112" s="1" t="n"/>
      <c r="D112" s="1" t="n"/>
      <c r="E112" s="222" t="n"/>
      <c r="F112" s="222" t="n"/>
      <c r="G112" s="1" t="n"/>
      <c r="H112" s="222" t="n"/>
      <c r="I112" s="1" t="n"/>
      <c r="J112" s="222" t="n"/>
      <c r="K112" s="1" t="n"/>
      <c r="L112" s="222" t="n"/>
      <c r="M112" s="1" t="n"/>
      <c r="N112" s="222" t="n"/>
      <c r="O112" s="1" t="n"/>
      <c r="P112" s="1" t="n"/>
      <c r="Q112" s="1" t="n"/>
      <c r="R112" s="1" t="n"/>
      <c r="S112" s="1" t="n"/>
      <c r="T112" s="1" t="n"/>
    </row>
    <row r="113" ht="15.75" customHeight="1" s="336">
      <c r="A113" s="1" t="n"/>
      <c r="B113" s="1" t="n"/>
      <c r="C113" s="1" t="n"/>
      <c r="D113" s="1" t="n"/>
      <c r="E113" s="222" t="n"/>
      <c r="F113" s="222" t="n"/>
      <c r="G113" s="1" t="n"/>
      <c r="H113" s="222" t="n"/>
      <c r="I113" s="1" t="n"/>
      <c r="J113" s="222" t="n"/>
      <c r="K113" s="1" t="n"/>
      <c r="L113" s="222" t="n"/>
      <c r="M113" s="1" t="n"/>
      <c r="N113" s="222" t="n"/>
      <c r="O113" s="1" t="n"/>
      <c r="P113" s="1" t="n"/>
      <c r="Q113" s="1" t="n"/>
      <c r="R113" s="1" t="n"/>
      <c r="S113" s="1" t="n"/>
      <c r="T113" s="1" t="n"/>
    </row>
    <row r="114" ht="15.75" customHeight="1" s="336">
      <c r="A114" s="1" t="n"/>
      <c r="B114" s="1" t="n"/>
      <c r="C114" s="1" t="n"/>
      <c r="D114" s="1" t="n"/>
      <c r="E114" s="222" t="n"/>
      <c r="F114" s="222" t="n"/>
      <c r="G114" s="1" t="n"/>
      <c r="H114" s="222" t="n"/>
      <c r="I114" s="1" t="n"/>
      <c r="J114" s="222" t="n"/>
      <c r="K114" s="1" t="n"/>
      <c r="L114" s="222" t="n"/>
      <c r="M114" s="1" t="n"/>
      <c r="N114" s="222" t="n"/>
      <c r="O114" s="1" t="n"/>
      <c r="P114" s="1" t="n"/>
      <c r="Q114" s="1" t="n"/>
      <c r="R114" s="1" t="n"/>
      <c r="S114" s="1" t="n"/>
      <c r="T114" s="1" t="n"/>
    </row>
    <row r="115" ht="15.75" customHeight="1" s="336">
      <c r="A115" s="1" t="n"/>
      <c r="B115" s="1" t="n"/>
      <c r="C115" s="1" t="n"/>
      <c r="D115" s="1" t="n"/>
      <c r="E115" s="222" t="n"/>
      <c r="F115" s="222" t="n"/>
      <c r="G115" s="1" t="n"/>
      <c r="H115" s="222" t="n"/>
      <c r="I115" s="1" t="n"/>
      <c r="J115" s="222" t="n"/>
      <c r="K115" s="1" t="n"/>
      <c r="L115" s="222" t="n"/>
      <c r="M115" s="1" t="n"/>
      <c r="N115" s="222" t="n"/>
      <c r="O115" s="1" t="n"/>
      <c r="P115" s="1" t="n"/>
      <c r="Q115" s="1" t="n"/>
      <c r="R115" s="1" t="n"/>
      <c r="S115" s="1" t="n"/>
      <c r="T115" s="1" t="n"/>
    </row>
    <row r="116" ht="15.75" customHeight="1" s="336">
      <c r="A116" s="1" t="n"/>
      <c r="B116" s="1" t="n"/>
      <c r="C116" s="1" t="n"/>
      <c r="D116" s="1" t="n"/>
      <c r="E116" s="222" t="n"/>
      <c r="F116" s="222" t="n"/>
      <c r="G116" s="1" t="n"/>
      <c r="H116" s="222" t="n"/>
      <c r="I116" s="1" t="n"/>
      <c r="J116" s="222" t="n"/>
      <c r="K116" s="1" t="n"/>
      <c r="L116" s="222" t="n"/>
      <c r="M116" s="1" t="n"/>
      <c r="N116" s="222" t="n"/>
      <c r="O116" s="1" t="n"/>
      <c r="P116" s="1" t="n"/>
      <c r="Q116" s="1" t="n"/>
      <c r="R116" s="1" t="n"/>
      <c r="S116" s="1" t="n"/>
      <c r="T116" s="1" t="n"/>
    </row>
    <row r="117" ht="15.75" customHeight="1" s="336">
      <c r="A117" s="1" t="n"/>
      <c r="B117" s="1" t="n"/>
      <c r="C117" s="1" t="n"/>
      <c r="D117" s="1" t="n"/>
      <c r="E117" s="222" t="n"/>
      <c r="F117" s="222" t="n"/>
      <c r="G117" s="1" t="n"/>
      <c r="H117" s="222" t="n"/>
      <c r="I117" s="1" t="n"/>
      <c r="J117" s="222" t="n"/>
      <c r="K117" s="1" t="n"/>
      <c r="L117" s="222" t="n"/>
      <c r="M117" s="1" t="n"/>
      <c r="N117" s="222" t="n"/>
      <c r="O117" s="1" t="n"/>
      <c r="P117" s="1" t="n"/>
      <c r="Q117" s="1" t="n"/>
      <c r="R117" s="1" t="n"/>
      <c r="S117" s="1" t="n"/>
      <c r="T117" s="1" t="n"/>
    </row>
    <row r="118" ht="15.75" customHeight="1" s="336">
      <c r="A118" s="1" t="n"/>
      <c r="B118" s="1" t="n"/>
      <c r="C118" s="1" t="n"/>
      <c r="D118" s="1" t="n"/>
      <c r="E118" s="222" t="n"/>
      <c r="F118" s="222" t="n"/>
      <c r="G118" s="1" t="n"/>
      <c r="H118" s="222" t="n"/>
      <c r="I118" s="1" t="n"/>
      <c r="J118" s="222" t="n"/>
      <c r="K118" s="1" t="n"/>
      <c r="L118" s="222" t="n"/>
      <c r="M118" s="1" t="n"/>
      <c r="N118" s="222" t="n"/>
      <c r="O118" s="1" t="n"/>
      <c r="P118" s="1" t="n"/>
      <c r="Q118" s="1" t="n"/>
      <c r="R118" s="1" t="n"/>
      <c r="S118" s="1" t="n"/>
      <c r="T118" s="1" t="n"/>
    </row>
    <row r="119" ht="15.75" customHeight="1" s="336">
      <c r="A119" s="1" t="n"/>
      <c r="B119" s="1" t="n"/>
      <c r="C119" s="1" t="n"/>
      <c r="D119" s="1" t="n"/>
      <c r="E119" s="222" t="n"/>
      <c r="F119" s="222" t="n"/>
      <c r="G119" s="1" t="n"/>
      <c r="H119" s="222" t="n"/>
      <c r="I119" s="1" t="n"/>
      <c r="J119" s="222" t="n"/>
      <c r="K119" s="1" t="n"/>
      <c r="L119" s="222" t="n"/>
      <c r="M119" s="1" t="n"/>
      <c r="N119" s="222" t="n"/>
      <c r="O119" s="1" t="n"/>
      <c r="P119" s="1" t="n"/>
      <c r="Q119" s="1" t="n"/>
      <c r="R119" s="1" t="n"/>
      <c r="S119" s="1" t="n"/>
      <c r="T119" s="1" t="n"/>
    </row>
    <row r="120" ht="15.75" customHeight="1" s="336">
      <c r="A120" s="1" t="n"/>
      <c r="B120" s="1" t="n"/>
      <c r="C120" s="1" t="n"/>
      <c r="D120" s="1" t="n"/>
      <c r="E120" s="222" t="n"/>
      <c r="F120" s="222" t="n"/>
      <c r="G120" s="1" t="n"/>
      <c r="H120" s="222" t="n"/>
      <c r="I120" s="1" t="n"/>
      <c r="J120" s="222" t="n"/>
      <c r="K120" s="1" t="n"/>
      <c r="L120" s="222" t="n"/>
      <c r="M120" s="1" t="n"/>
      <c r="N120" s="222" t="n"/>
      <c r="O120" s="1" t="n"/>
      <c r="P120" s="1" t="n"/>
      <c r="Q120" s="1" t="n"/>
      <c r="R120" s="1" t="n"/>
      <c r="S120" s="1" t="n"/>
      <c r="T120" s="1" t="n"/>
    </row>
    <row r="121" ht="15.75" customHeight="1" s="336">
      <c r="A121" s="1" t="n"/>
      <c r="B121" s="1" t="n"/>
      <c r="C121" s="1" t="n"/>
      <c r="D121" s="1" t="n"/>
      <c r="E121" s="222" t="n"/>
      <c r="F121" s="222" t="n"/>
      <c r="G121" s="1" t="n"/>
      <c r="H121" s="222" t="n"/>
      <c r="I121" s="1" t="n"/>
      <c r="J121" s="222" t="n"/>
      <c r="K121" s="1" t="n"/>
      <c r="L121" s="222" t="n"/>
      <c r="M121" s="1" t="n"/>
      <c r="N121" s="222" t="n"/>
      <c r="O121" s="1" t="n"/>
      <c r="P121" s="1" t="n"/>
      <c r="Q121" s="1" t="n"/>
      <c r="R121" s="1" t="n"/>
      <c r="S121" s="1" t="n"/>
      <c r="T121" s="1" t="n"/>
    </row>
    <row r="122" ht="15.75" customHeight="1" s="336">
      <c r="A122" s="1" t="n"/>
      <c r="B122" s="1" t="n"/>
      <c r="C122" s="1" t="n"/>
      <c r="D122" s="1" t="n"/>
      <c r="E122" s="222" t="n"/>
      <c r="F122" s="222" t="n"/>
      <c r="G122" s="1" t="n"/>
      <c r="H122" s="222" t="n"/>
      <c r="I122" s="1" t="n"/>
      <c r="J122" s="222" t="n"/>
      <c r="K122" s="1" t="n"/>
      <c r="L122" s="222" t="n"/>
      <c r="M122" s="1" t="n"/>
      <c r="N122" s="222" t="n"/>
      <c r="O122" s="1" t="n"/>
      <c r="P122" s="1" t="n"/>
      <c r="Q122" s="1" t="n"/>
      <c r="R122" s="1" t="n"/>
      <c r="S122" s="1" t="n"/>
      <c r="T122" s="1" t="n"/>
    </row>
    <row r="123" ht="15.75" customHeight="1" s="336">
      <c r="A123" s="1" t="n"/>
      <c r="B123" s="1" t="n"/>
      <c r="C123" s="1" t="n"/>
      <c r="D123" s="1" t="n"/>
      <c r="E123" s="222" t="n"/>
      <c r="F123" s="222" t="n"/>
      <c r="G123" s="1" t="n"/>
      <c r="H123" s="222" t="n"/>
      <c r="I123" s="1" t="n"/>
      <c r="J123" s="222" t="n"/>
      <c r="K123" s="1" t="n"/>
      <c r="L123" s="222" t="n"/>
      <c r="M123" s="1" t="n"/>
      <c r="N123" s="222" t="n"/>
      <c r="O123" s="1" t="n"/>
      <c r="P123" s="1" t="n"/>
      <c r="Q123" s="1" t="n"/>
      <c r="R123" s="1" t="n"/>
      <c r="S123" s="1" t="n"/>
      <c r="T123" s="1" t="n"/>
    </row>
    <row r="124" ht="15.75" customHeight="1" s="336">
      <c r="A124" s="1" t="n"/>
      <c r="B124" s="1" t="n"/>
      <c r="C124" s="1" t="n"/>
      <c r="D124" s="1" t="n"/>
      <c r="E124" s="222" t="n"/>
      <c r="F124" s="222" t="n"/>
      <c r="G124" s="1" t="n"/>
      <c r="H124" s="222" t="n"/>
      <c r="I124" s="1" t="n"/>
      <c r="J124" s="222" t="n"/>
      <c r="K124" s="1" t="n"/>
      <c r="L124" s="222" t="n"/>
      <c r="M124" s="1" t="n"/>
      <c r="N124" s="222" t="n"/>
      <c r="O124" s="1" t="n"/>
      <c r="P124" s="1" t="n"/>
      <c r="Q124" s="1" t="n"/>
      <c r="R124" s="1" t="n"/>
      <c r="S124" s="1" t="n"/>
      <c r="T124" s="1" t="n"/>
    </row>
    <row r="125" ht="15.75" customHeight="1" s="336">
      <c r="A125" s="1" t="n"/>
      <c r="B125" s="1" t="n"/>
      <c r="C125" s="1" t="n"/>
      <c r="D125" s="1" t="n"/>
      <c r="E125" s="222" t="n"/>
      <c r="F125" s="222" t="n"/>
      <c r="G125" s="1" t="n"/>
      <c r="H125" s="222" t="n"/>
      <c r="I125" s="1" t="n"/>
      <c r="J125" s="222" t="n"/>
      <c r="K125" s="1" t="n"/>
      <c r="L125" s="222" t="n"/>
      <c r="M125" s="1" t="n"/>
      <c r="N125" s="222" t="n"/>
      <c r="O125" s="1" t="n"/>
      <c r="P125" s="1" t="n"/>
      <c r="Q125" s="1" t="n"/>
      <c r="R125" s="1" t="n"/>
      <c r="S125" s="1" t="n"/>
      <c r="T125" s="1" t="n"/>
    </row>
    <row r="126" ht="15.75" customHeight="1" s="336">
      <c r="A126" s="1" t="n"/>
      <c r="B126" s="1" t="n"/>
      <c r="C126" s="1" t="n"/>
      <c r="D126" s="1" t="n"/>
      <c r="E126" s="222" t="n"/>
      <c r="F126" s="222" t="n"/>
      <c r="G126" s="1" t="n"/>
      <c r="H126" s="222" t="n"/>
      <c r="I126" s="1" t="n"/>
      <c r="J126" s="222" t="n"/>
      <c r="K126" s="1" t="n"/>
      <c r="L126" s="222" t="n"/>
      <c r="M126" s="1" t="n"/>
      <c r="N126" s="222" t="n"/>
      <c r="O126" s="1" t="n"/>
      <c r="P126" s="1" t="n"/>
      <c r="Q126" s="1" t="n"/>
      <c r="R126" s="1" t="n"/>
      <c r="S126" s="1" t="n"/>
      <c r="T126" s="1" t="n"/>
    </row>
    <row r="127" ht="15.75" customHeight="1" s="336">
      <c r="A127" s="1" t="n"/>
      <c r="B127" s="1" t="n"/>
      <c r="C127" s="1" t="n"/>
      <c r="D127" s="1" t="n"/>
      <c r="E127" s="222" t="n"/>
      <c r="F127" s="222" t="n"/>
      <c r="G127" s="1" t="n"/>
      <c r="H127" s="222" t="n"/>
      <c r="I127" s="1" t="n"/>
      <c r="J127" s="222" t="n"/>
      <c r="K127" s="1" t="n"/>
      <c r="L127" s="222" t="n"/>
      <c r="M127" s="1" t="n"/>
      <c r="N127" s="222" t="n"/>
      <c r="O127" s="1" t="n"/>
      <c r="P127" s="1" t="n"/>
      <c r="Q127" s="1" t="n"/>
      <c r="R127" s="1" t="n"/>
      <c r="S127" s="1" t="n"/>
      <c r="T127" s="1" t="n"/>
    </row>
    <row r="128" ht="15.75" customHeight="1" s="336">
      <c r="A128" s="1" t="n"/>
      <c r="B128" s="1" t="n"/>
      <c r="C128" s="1" t="n"/>
      <c r="D128" s="1" t="n"/>
      <c r="E128" s="222" t="n"/>
      <c r="F128" s="222" t="n"/>
      <c r="G128" s="1" t="n"/>
      <c r="H128" s="222" t="n"/>
      <c r="I128" s="1" t="n"/>
      <c r="J128" s="222" t="n"/>
      <c r="K128" s="1" t="n"/>
      <c r="L128" s="222" t="n"/>
      <c r="M128" s="1" t="n"/>
      <c r="N128" s="222" t="n"/>
      <c r="O128" s="1" t="n"/>
      <c r="P128" s="1" t="n"/>
      <c r="Q128" s="1" t="n"/>
      <c r="R128" s="1" t="n"/>
      <c r="S128" s="1" t="n"/>
      <c r="T128" s="1" t="n"/>
    </row>
    <row r="129" ht="15.75" customHeight="1" s="336">
      <c r="A129" s="1" t="n"/>
      <c r="B129" s="1" t="n"/>
      <c r="C129" s="1" t="n"/>
      <c r="D129" s="1" t="n"/>
      <c r="E129" s="222" t="n"/>
      <c r="F129" s="222" t="n"/>
      <c r="G129" s="1" t="n"/>
      <c r="H129" s="222" t="n"/>
      <c r="I129" s="1" t="n"/>
      <c r="J129" s="222" t="n"/>
      <c r="K129" s="1" t="n"/>
      <c r="L129" s="222" t="n"/>
      <c r="M129" s="1" t="n"/>
      <c r="N129" s="222" t="n"/>
      <c r="O129" s="1" t="n"/>
      <c r="P129" s="1" t="n"/>
      <c r="Q129" s="1" t="n"/>
      <c r="R129" s="1" t="n"/>
      <c r="S129" s="1" t="n"/>
      <c r="T129" s="1" t="n"/>
    </row>
    <row r="130" ht="15.75" customHeight="1" s="336">
      <c r="A130" s="1" t="n"/>
      <c r="B130" s="1" t="n"/>
      <c r="C130" s="1" t="n"/>
      <c r="D130" s="1" t="n"/>
      <c r="E130" s="222" t="n"/>
      <c r="F130" s="222" t="n"/>
      <c r="G130" s="1" t="n"/>
      <c r="H130" s="222" t="n"/>
      <c r="I130" s="1" t="n"/>
      <c r="J130" s="222" t="n"/>
      <c r="K130" s="1" t="n"/>
      <c r="L130" s="222" t="n"/>
      <c r="M130" s="1" t="n"/>
      <c r="N130" s="222" t="n"/>
      <c r="O130" s="1" t="n"/>
      <c r="P130" s="1" t="n"/>
      <c r="Q130" s="1" t="n"/>
      <c r="R130" s="1" t="n"/>
      <c r="S130" s="1" t="n"/>
      <c r="T130" s="1" t="n"/>
    </row>
    <row r="131" ht="15.75" customHeight="1" s="336">
      <c r="A131" s="1" t="n"/>
      <c r="B131" s="1" t="n"/>
      <c r="C131" s="1" t="n"/>
      <c r="D131" s="1" t="n"/>
      <c r="E131" s="222" t="n"/>
      <c r="F131" s="222" t="n"/>
      <c r="G131" s="1" t="n"/>
      <c r="H131" s="222" t="n"/>
      <c r="I131" s="1" t="n"/>
      <c r="J131" s="222" t="n"/>
      <c r="K131" s="1" t="n"/>
      <c r="L131" s="222" t="n"/>
      <c r="M131" s="1" t="n"/>
      <c r="N131" s="222" t="n"/>
      <c r="O131" s="1" t="n"/>
      <c r="P131" s="1" t="n"/>
      <c r="Q131" s="1" t="n"/>
      <c r="R131" s="1" t="n"/>
      <c r="S131" s="1" t="n"/>
      <c r="T131" s="1" t="n"/>
    </row>
    <row r="132" ht="15.75" customHeight="1" s="336">
      <c r="A132" s="1" t="n"/>
      <c r="B132" s="1" t="n"/>
      <c r="C132" s="1" t="n"/>
      <c r="D132" s="1" t="n"/>
      <c r="E132" s="222" t="n"/>
      <c r="F132" s="222" t="n"/>
      <c r="G132" s="1" t="n"/>
      <c r="H132" s="222" t="n"/>
      <c r="I132" s="1" t="n"/>
      <c r="J132" s="222" t="n"/>
      <c r="K132" s="1" t="n"/>
      <c r="L132" s="222" t="n"/>
      <c r="M132" s="1" t="n"/>
      <c r="N132" s="222" t="n"/>
      <c r="O132" s="1" t="n"/>
      <c r="P132" s="1" t="n"/>
      <c r="Q132" s="1" t="n"/>
      <c r="R132" s="1" t="n"/>
      <c r="S132" s="1" t="n"/>
      <c r="T132" s="1" t="n"/>
    </row>
    <row r="133" ht="15.75" customHeight="1" s="336">
      <c r="A133" s="1" t="n"/>
      <c r="B133" s="1" t="n"/>
      <c r="C133" s="1" t="n"/>
      <c r="D133" s="1" t="n"/>
      <c r="E133" s="222" t="n"/>
      <c r="F133" s="222" t="n"/>
      <c r="G133" s="1" t="n"/>
      <c r="H133" s="222" t="n"/>
      <c r="I133" s="1" t="n"/>
      <c r="J133" s="222" t="n"/>
      <c r="K133" s="1" t="n"/>
      <c r="L133" s="222" t="n"/>
      <c r="M133" s="1" t="n"/>
      <c r="N133" s="222" t="n"/>
      <c r="O133" s="1" t="n"/>
      <c r="P133" s="1" t="n"/>
      <c r="Q133" s="1" t="n"/>
      <c r="R133" s="1" t="n"/>
      <c r="S133" s="1" t="n"/>
      <c r="T133" s="1" t="n"/>
    </row>
    <row r="134" ht="15.75" customHeight="1" s="336">
      <c r="A134" s="1" t="n"/>
      <c r="B134" s="1" t="n"/>
      <c r="C134" s="1" t="n"/>
      <c r="D134" s="1" t="n"/>
      <c r="E134" s="222" t="n"/>
      <c r="F134" s="222" t="n"/>
      <c r="G134" s="1" t="n"/>
      <c r="H134" s="222" t="n"/>
      <c r="I134" s="1" t="n"/>
      <c r="J134" s="222" t="n"/>
      <c r="K134" s="1" t="n"/>
      <c r="L134" s="222" t="n"/>
      <c r="M134" s="1" t="n"/>
      <c r="N134" s="222" t="n"/>
      <c r="O134" s="1" t="n"/>
      <c r="P134" s="1" t="n"/>
      <c r="Q134" s="1" t="n"/>
      <c r="R134" s="1" t="n"/>
      <c r="S134" s="1" t="n"/>
      <c r="T134" s="1" t="n"/>
    </row>
    <row r="135" ht="15.75" customHeight="1" s="336">
      <c r="A135" s="1" t="n"/>
      <c r="B135" s="1" t="n"/>
      <c r="C135" s="1" t="n"/>
      <c r="D135" s="1" t="n"/>
      <c r="E135" s="222" t="n"/>
      <c r="F135" s="222" t="n"/>
      <c r="G135" s="1" t="n"/>
      <c r="H135" s="222" t="n"/>
      <c r="I135" s="1" t="n"/>
      <c r="J135" s="222" t="n"/>
      <c r="K135" s="1" t="n"/>
      <c r="L135" s="222" t="n"/>
      <c r="M135" s="1" t="n"/>
      <c r="N135" s="222" t="n"/>
      <c r="O135" s="1" t="n"/>
      <c r="P135" s="1" t="n"/>
      <c r="Q135" s="1" t="n"/>
      <c r="R135" s="1" t="n"/>
      <c r="S135" s="1" t="n"/>
      <c r="T135" s="1" t="n"/>
    </row>
    <row r="136" ht="15.75" customHeight="1" s="336">
      <c r="A136" s="1" t="n"/>
      <c r="B136" s="1" t="n"/>
      <c r="C136" s="1" t="n"/>
      <c r="D136" s="1" t="n"/>
      <c r="E136" s="222" t="n"/>
      <c r="F136" s="222" t="n"/>
      <c r="G136" s="1" t="n"/>
      <c r="H136" s="222" t="n"/>
      <c r="I136" s="1" t="n"/>
      <c r="J136" s="222" t="n"/>
      <c r="K136" s="1" t="n"/>
      <c r="L136" s="222" t="n"/>
      <c r="M136" s="1" t="n"/>
      <c r="N136" s="222" t="n"/>
      <c r="O136" s="1" t="n"/>
      <c r="P136" s="1" t="n"/>
      <c r="Q136" s="1" t="n"/>
      <c r="R136" s="1" t="n"/>
      <c r="S136" s="1" t="n"/>
      <c r="T136" s="1" t="n"/>
    </row>
    <row r="137" ht="15.75" customHeight="1" s="336">
      <c r="A137" s="1" t="n"/>
      <c r="B137" s="1" t="n"/>
      <c r="C137" s="1" t="n"/>
      <c r="D137" s="1" t="n"/>
      <c r="E137" s="222" t="n"/>
      <c r="F137" s="222" t="n"/>
      <c r="G137" s="1" t="n"/>
      <c r="H137" s="222" t="n"/>
      <c r="I137" s="1" t="n"/>
      <c r="J137" s="222" t="n"/>
      <c r="K137" s="1" t="n"/>
      <c r="L137" s="222" t="n"/>
      <c r="M137" s="1" t="n"/>
      <c r="N137" s="222" t="n"/>
      <c r="O137" s="1" t="n"/>
      <c r="P137" s="1" t="n"/>
      <c r="Q137" s="1" t="n"/>
      <c r="R137" s="1" t="n"/>
      <c r="S137" s="1" t="n"/>
      <c r="T137" s="1" t="n"/>
    </row>
    <row r="138" ht="15.75" customHeight="1" s="336">
      <c r="A138" s="1" t="n"/>
      <c r="B138" s="1" t="n"/>
      <c r="C138" s="1" t="n"/>
      <c r="D138" s="1" t="n"/>
      <c r="E138" s="222" t="n"/>
      <c r="F138" s="222" t="n"/>
      <c r="G138" s="1" t="n"/>
      <c r="H138" s="222" t="n"/>
      <c r="I138" s="1" t="n"/>
      <c r="J138" s="222" t="n"/>
      <c r="K138" s="1" t="n"/>
      <c r="L138" s="222" t="n"/>
      <c r="M138" s="1" t="n"/>
      <c r="N138" s="222" t="n"/>
      <c r="O138" s="1" t="n"/>
      <c r="P138" s="1" t="n"/>
      <c r="Q138" s="1" t="n"/>
      <c r="R138" s="1" t="n"/>
      <c r="S138" s="1" t="n"/>
      <c r="T138" s="1" t="n"/>
    </row>
    <row r="139" ht="15.75" customHeight="1" s="336">
      <c r="A139" s="1" t="n"/>
      <c r="B139" s="1" t="n"/>
      <c r="C139" s="1" t="n"/>
      <c r="D139" s="1" t="n"/>
      <c r="E139" s="222" t="n"/>
      <c r="F139" s="222" t="n"/>
      <c r="G139" s="1" t="n"/>
      <c r="H139" s="222" t="n"/>
      <c r="I139" s="1" t="n"/>
      <c r="J139" s="222" t="n"/>
      <c r="K139" s="1" t="n"/>
      <c r="L139" s="222" t="n"/>
      <c r="M139" s="1" t="n"/>
      <c r="N139" s="222" t="n"/>
      <c r="O139" s="1" t="n"/>
      <c r="P139" s="1" t="n"/>
      <c r="Q139" s="1" t="n"/>
      <c r="R139" s="1" t="n"/>
      <c r="S139" s="1" t="n"/>
      <c r="T139" s="1" t="n"/>
    </row>
    <row r="140" ht="15.75" customHeight="1" s="336">
      <c r="A140" s="1" t="n"/>
      <c r="B140" s="1" t="n"/>
      <c r="C140" s="1" t="n"/>
      <c r="D140" s="1" t="n"/>
      <c r="E140" s="222" t="n"/>
      <c r="F140" s="222" t="n"/>
      <c r="G140" s="1" t="n"/>
      <c r="H140" s="222" t="n"/>
      <c r="I140" s="1" t="n"/>
      <c r="J140" s="222" t="n"/>
      <c r="K140" s="1" t="n"/>
      <c r="L140" s="222" t="n"/>
      <c r="M140" s="1" t="n"/>
      <c r="N140" s="222" t="n"/>
      <c r="O140" s="1" t="n"/>
      <c r="P140" s="1" t="n"/>
      <c r="Q140" s="1" t="n"/>
      <c r="R140" s="1" t="n"/>
      <c r="S140" s="1" t="n"/>
      <c r="T140" s="1" t="n"/>
    </row>
    <row r="141" ht="15.75" customHeight="1" s="336">
      <c r="A141" s="1" t="n"/>
      <c r="B141" s="1" t="n"/>
      <c r="C141" s="1" t="n"/>
      <c r="D141" s="1" t="n"/>
      <c r="E141" s="222" t="n"/>
      <c r="F141" s="222" t="n"/>
      <c r="G141" s="1" t="n"/>
      <c r="H141" s="222" t="n"/>
      <c r="I141" s="1" t="n"/>
      <c r="J141" s="222" t="n"/>
      <c r="K141" s="1" t="n"/>
      <c r="L141" s="222" t="n"/>
      <c r="M141" s="1" t="n"/>
      <c r="N141" s="222" t="n"/>
      <c r="O141" s="1" t="n"/>
      <c r="P141" s="1" t="n"/>
      <c r="Q141" s="1" t="n"/>
      <c r="R141" s="1" t="n"/>
      <c r="S141" s="1" t="n"/>
      <c r="T141" s="1" t="n"/>
    </row>
    <row r="142" ht="15.75" customHeight="1" s="336">
      <c r="A142" s="1" t="n"/>
      <c r="B142" s="1" t="n"/>
      <c r="C142" s="1" t="n"/>
      <c r="D142" s="1" t="n"/>
      <c r="E142" s="222" t="n"/>
      <c r="F142" s="222" t="n"/>
      <c r="G142" s="1" t="n"/>
      <c r="H142" s="222" t="n"/>
      <c r="I142" s="1" t="n"/>
      <c r="J142" s="222" t="n"/>
      <c r="K142" s="1" t="n"/>
      <c r="L142" s="222" t="n"/>
      <c r="M142" s="1" t="n"/>
      <c r="N142" s="222" t="n"/>
      <c r="O142" s="1" t="n"/>
      <c r="P142" s="1" t="n"/>
      <c r="Q142" s="1" t="n"/>
      <c r="R142" s="1" t="n"/>
      <c r="S142" s="1" t="n"/>
      <c r="T142" s="1" t="n"/>
    </row>
    <row r="143" ht="15.75" customHeight="1" s="336">
      <c r="A143" s="1" t="n"/>
      <c r="B143" s="1" t="n"/>
      <c r="C143" s="1" t="n"/>
      <c r="D143" s="1" t="n"/>
      <c r="E143" s="222" t="n"/>
      <c r="F143" s="222" t="n"/>
      <c r="G143" s="1" t="n"/>
      <c r="H143" s="222" t="n"/>
      <c r="I143" s="1" t="n"/>
      <c r="J143" s="222" t="n"/>
      <c r="K143" s="1" t="n"/>
      <c r="L143" s="222" t="n"/>
      <c r="M143" s="1" t="n"/>
      <c r="N143" s="222" t="n"/>
      <c r="O143" s="1" t="n"/>
      <c r="P143" s="1" t="n"/>
      <c r="Q143" s="1" t="n"/>
      <c r="R143" s="1" t="n"/>
      <c r="S143" s="1" t="n"/>
      <c r="T143" s="1" t="n"/>
    </row>
    <row r="144" ht="15.75" customHeight="1" s="336">
      <c r="A144" s="1" t="n"/>
      <c r="B144" s="1" t="n"/>
      <c r="C144" s="1" t="n"/>
      <c r="D144" s="1" t="n"/>
      <c r="E144" s="222" t="n"/>
      <c r="F144" s="222" t="n"/>
      <c r="G144" s="1" t="n"/>
      <c r="H144" s="222" t="n"/>
      <c r="I144" s="1" t="n"/>
      <c r="J144" s="222" t="n"/>
      <c r="K144" s="1" t="n"/>
      <c r="L144" s="222" t="n"/>
      <c r="M144" s="1" t="n"/>
      <c r="N144" s="222" t="n"/>
      <c r="O144" s="1" t="n"/>
      <c r="P144" s="1" t="n"/>
      <c r="Q144" s="1" t="n"/>
      <c r="R144" s="1" t="n"/>
      <c r="S144" s="1" t="n"/>
      <c r="T144" s="1" t="n"/>
    </row>
    <row r="145" ht="15.75" customHeight="1" s="336">
      <c r="A145" s="1" t="n"/>
      <c r="B145" s="1" t="n"/>
      <c r="C145" s="1" t="n"/>
      <c r="D145" s="1" t="n"/>
      <c r="E145" s="222" t="n"/>
      <c r="F145" s="222" t="n"/>
      <c r="G145" s="1" t="n"/>
      <c r="H145" s="222" t="n"/>
      <c r="I145" s="1" t="n"/>
      <c r="J145" s="222" t="n"/>
      <c r="K145" s="1" t="n"/>
      <c r="L145" s="222" t="n"/>
      <c r="M145" s="1" t="n"/>
      <c r="N145" s="222" t="n"/>
      <c r="O145" s="1" t="n"/>
      <c r="P145" s="1" t="n"/>
      <c r="Q145" s="1" t="n"/>
      <c r="R145" s="1" t="n"/>
      <c r="S145" s="1" t="n"/>
      <c r="T145" s="1" t="n"/>
    </row>
    <row r="146" ht="15.75" customHeight="1" s="336">
      <c r="A146" s="1" t="n"/>
      <c r="B146" s="1" t="n"/>
      <c r="C146" s="1" t="n"/>
      <c r="D146" s="1" t="n"/>
      <c r="E146" s="222" t="n"/>
      <c r="F146" s="222" t="n"/>
      <c r="G146" s="1" t="n"/>
      <c r="H146" s="222" t="n"/>
      <c r="I146" s="1" t="n"/>
      <c r="J146" s="222" t="n"/>
      <c r="K146" s="1" t="n"/>
      <c r="L146" s="222" t="n"/>
      <c r="M146" s="1" t="n"/>
      <c r="N146" s="222" t="n"/>
      <c r="O146" s="1" t="n"/>
      <c r="P146" s="1" t="n"/>
      <c r="Q146" s="1" t="n"/>
      <c r="R146" s="1" t="n"/>
      <c r="S146" s="1" t="n"/>
      <c r="T146" s="1" t="n"/>
    </row>
    <row r="147" ht="15.75" customHeight="1" s="336">
      <c r="A147" s="1" t="n"/>
      <c r="B147" s="1" t="n"/>
      <c r="C147" s="1" t="n"/>
      <c r="D147" s="1" t="n"/>
      <c r="E147" s="222" t="n"/>
      <c r="F147" s="222" t="n"/>
      <c r="G147" s="1" t="n"/>
      <c r="H147" s="222" t="n"/>
      <c r="I147" s="1" t="n"/>
      <c r="J147" s="222" t="n"/>
      <c r="K147" s="1" t="n"/>
      <c r="L147" s="222" t="n"/>
      <c r="M147" s="1" t="n"/>
      <c r="N147" s="222" t="n"/>
      <c r="O147" s="1" t="n"/>
      <c r="P147" s="1" t="n"/>
      <c r="Q147" s="1" t="n"/>
      <c r="R147" s="1" t="n"/>
      <c r="S147" s="1" t="n"/>
      <c r="T147" s="1" t="n"/>
    </row>
    <row r="148" ht="15.75" customHeight="1" s="336">
      <c r="A148" s="1" t="n"/>
      <c r="B148" s="1" t="n"/>
      <c r="C148" s="1" t="n"/>
      <c r="D148" s="1" t="n"/>
      <c r="E148" s="222" t="n"/>
      <c r="F148" s="222" t="n"/>
      <c r="G148" s="1" t="n"/>
      <c r="H148" s="222" t="n"/>
      <c r="I148" s="1" t="n"/>
      <c r="J148" s="222" t="n"/>
      <c r="K148" s="1" t="n"/>
      <c r="L148" s="222" t="n"/>
      <c r="M148" s="1" t="n"/>
      <c r="N148" s="222" t="n"/>
      <c r="O148" s="1" t="n"/>
      <c r="P148" s="1" t="n"/>
      <c r="Q148" s="1" t="n"/>
      <c r="R148" s="1" t="n"/>
      <c r="S148" s="1" t="n"/>
      <c r="T148" s="1" t="n"/>
    </row>
    <row r="149" ht="15.75" customHeight="1" s="336">
      <c r="A149" s="1" t="n"/>
      <c r="B149" s="1" t="n"/>
      <c r="C149" s="1" t="n"/>
      <c r="D149" s="1" t="n"/>
      <c r="E149" s="222" t="n"/>
      <c r="F149" s="222" t="n"/>
      <c r="G149" s="1" t="n"/>
      <c r="H149" s="222" t="n"/>
      <c r="I149" s="1" t="n"/>
      <c r="J149" s="222" t="n"/>
      <c r="K149" s="1" t="n"/>
      <c r="L149" s="222" t="n"/>
      <c r="M149" s="1" t="n"/>
      <c r="N149" s="222" t="n"/>
      <c r="O149" s="1" t="n"/>
      <c r="P149" s="1" t="n"/>
      <c r="Q149" s="1" t="n"/>
      <c r="R149" s="1" t="n"/>
      <c r="S149" s="1" t="n"/>
      <c r="T149" s="1" t="n"/>
    </row>
    <row r="150" ht="15.75" customHeight="1" s="336">
      <c r="A150" s="1" t="n"/>
      <c r="B150" s="1" t="n"/>
      <c r="C150" s="1" t="n"/>
      <c r="D150" s="1" t="n"/>
      <c r="E150" s="222" t="n"/>
      <c r="F150" s="222" t="n"/>
      <c r="G150" s="1" t="n"/>
      <c r="H150" s="222" t="n"/>
      <c r="I150" s="1" t="n"/>
      <c r="J150" s="222" t="n"/>
      <c r="K150" s="1" t="n"/>
      <c r="L150" s="222" t="n"/>
      <c r="M150" s="1" t="n"/>
      <c r="N150" s="222" t="n"/>
      <c r="O150" s="1" t="n"/>
      <c r="P150" s="1" t="n"/>
      <c r="Q150" s="1" t="n"/>
      <c r="R150" s="1" t="n"/>
      <c r="S150" s="1" t="n"/>
      <c r="T150" s="1" t="n"/>
    </row>
    <row r="151" ht="15.75" customHeight="1" s="336">
      <c r="A151" s="1" t="n"/>
      <c r="B151" s="1" t="n"/>
      <c r="C151" s="1" t="n"/>
      <c r="D151" s="1" t="n"/>
      <c r="E151" s="222" t="n"/>
      <c r="F151" s="222" t="n"/>
      <c r="G151" s="1" t="n"/>
      <c r="H151" s="222" t="n"/>
      <c r="I151" s="1" t="n"/>
      <c r="J151" s="222" t="n"/>
      <c r="K151" s="1" t="n"/>
      <c r="L151" s="222" t="n"/>
      <c r="M151" s="1" t="n"/>
      <c r="N151" s="222" t="n"/>
      <c r="O151" s="1" t="n"/>
      <c r="P151" s="1" t="n"/>
      <c r="Q151" s="1" t="n"/>
      <c r="R151" s="1" t="n"/>
      <c r="S151" s="1" t="n"/>
      <c r="T151" s="1" t="n"/>
    </row>
    <row r="152" ht="15.75" customHeight="1" s="336">
      <c r="A152" s="1" t="n"/>
      <c r="B152" s="1" t="n"/>
      <c r="C152" s="1" t="n"/>
      <c r="D152" s="1" t="n"/>
      <c r="E152" s="222" t="n"/>
      <c r="F152" s="222" t="n"/>
      <c r="G152" s="1" t="n"/>
      <c r="H152" s="222" t="n"/>
      <c r="I152" s="1" t="n"/>
      <c r="J152" s="222" t="n"/>
      <c r="K152" s="1" t="n"/>
      <c r="L152" s="222" t="n"/>
      <c r="M152" s="1" t="n"/>
      <c r="N152" s="222" t="n"/>
      <c r="O152" s="1" t="n"/>
      <c r="P152" s="1" t="n"/>
      <c r="Q152" s="1" t="n"/>
      <c r="R152" s="1" t="n"/>
      <c r="S152" s="1" t="n"/>
      <c r="T152" s="1" t="n"/>
    </row>
    <row r="153" ht="15.75" customHeight="1" s="336">
      <c r="A153" s="1" t="n"/>
      <c r="B153" s="1" t="n"/>
      <c r="C153" s="1" t="n"/>
      <c r="D153" s="1" t="n"/>
      <c r="E153" s="222" t="n"/>
      <c r="F153" s="222" t="n"/>
      <c r="G153" s="1" t="n"/>
      <c r="H153" s="222" t="n"/>
      <c r="I153" s="1" t="n"/>
      <c r="J153" s="222" t="n"/>
      <c r="K153" s="1" t="n"/>
      <c r="L153" s="222" t="n"/>
      <c r="M153" s="1" t="n"/>
      <c r="N153" s="222" t="n"/>
      <c r="O153" s="1" t="n"/>
      <c r="P153" s="1" t="n"/>
      <c r="Q153" s="1" t="n"/>
      <c r="R153" s="1" t="n"/>
      <c r="S153" s="1" t="n"/>
      <c r="T153" s="1" t="n"/>
    </row>
    <row r="154" ht="15.75" customHeight="1" s="336">
      <c r="A154" s="1" t="n"/>
      <c r="B154" s="1" t="n"/>
      <c r="C154" s="1" t="n"/>
      <c r="D154" s="1" t="n"/>
      <c r="E154" s="222" t="n"/>
      <c r="F154" s="222" t="n"/>
      <c r="G154" s="1" t="n"/>
      <c r="H154" s="222" t="n"/>
      <c r="I154" s="1" t="n"/>
      <c r="J154" s="222" t="n"/>
      <c r="K154" s="1" t="n"/>
      <c r="L154" s="222" t="n"/>
      <c r="M154" s="1" t="n"/>
      <c r="N154" s="222" t="n"/>
      <c r="O154" s="1" t="n"/>
      <c r="P154" s="1" t="n"/>
      <c r="Q154" s="1" t="n"/>
      <c r="R154" s="1" t="n"/>
      <c r="S154" s="1" t="n"/>
      <c r="T154" s="1" t="n"/>
    </row>
    <row r="155" ht="15.75" customHeight="1" s="336">
      <c r="A155" s="1" t="n"/>
      <c r="B155" s="1" t="n"/>
      <c r="C155" s="1" t="n"/>
      <c r="D155" s="1" t="n"/>
      <c r="E155" s="222" t="n"/>
      <c r="F155" s="222" t="n"/>
      <c r="G155" s="1" t="n"/>
      <c r="H155" s="222" t="n"/>
      <c r="I155" s="1" t="n"/>
      <c r="J155" s="222" t="n"/>
      <c r="K155" s="1" t="n"/>
      <c r="L155" s="222" t="n"/>
      <c r="M155" s="1" t="n"/>
      <c r="N155" s="222" t="n"/>
      <c r="O155" s="1" t="n"/>
      <c r="P155" s="1" t="n"/>
      <c r="Q155" s="1" t="n"/>
      <c r="R155" s="1" t="n"/>
      <c r="S155" s="1" t="n"/>
      <c r="T155" s="1" t="n"/>
    </row>
    <row r="156" ht="15.75" customHeight="1" s="336">
      <c r="A156" s="1" t="n"/>
      <c r="B156" s="1" t="n"/>
      <c r="C156" s="1" t="n"/>
      <c r="D156" s="1" t="n"/>
      <c r="E156" s="222" t="n"/>
      <c r="F156" s="222" t="n"/>
      <c r="G156" s="1" t="n"/>
      <c r="H156" s="222" t="n"/>
      <c r="I156" s="1" t="n"/>
      <c r="J156" s="222" t="n"/>
      <c r="K156" s="1" t="n"/>
      <c r="L156" s="222" t="n"/>
      <c r="M156" s="1" t="n"/>
      <c r="N156" s="222" t="n"/>
      <c r="O156" s="1" t="n"/>
      <c r="P156" s="1" t="n"/>
      <c r="Q156" s="1" t="n"/>
      <c r="R156" s="1" t="n"/>
      <c r="S156" s="1" t="n"/>
      <c r="T156" s="1" t="n"/>
    </row>
    <row r="157" ht="15.75" customHeight="1" s="336">
      <c r="A157" s="1" t="n"/>
      <c r="B157" s="1" t="n"/>
      <c r="C157" s="1" t="n"/>
      <c r="D157" s="1" t="n"/>
      <c r="E157" s="222" t="n"/>
      <c r="F157" s="222" t="n"/>
      <c r="G157" s="1" t="n"/>
      <c r="H157" s="222" t="n"/>
      <c r="I157" s="1" t="n"/>
      <c r="J157" s="222" t="n"/>
      <c r="K157" s="1" t="n"/>
      <c r="L157" s="222" t="n"/>
      <c r="M157" s="1" t="n"/>
      <c r="N157" s="222" t="n"/>
      <c r="O157" s="1" t="n"/>
      <c r="P157" s="1" t="n"/>
      <c r="Q157" s="1" t="n"/>
      <c r="R157" s="1" t="n"/>
      <c r="S157" s="1" t="n"/>
      <c r="T157" s="1" t="n"/>
    </row>
    <row r="158" ht="15.75" customHeight="1" s="336">
      <c r="A158" s="1" t="n"/>
      <c r="B158" s="1" t="n"/>
      <c r="C158" s="1" t="n"/>
      <c r="D158" s="1" t="n"/>
      <c r="E158" s="222" t="n"/>
      <c r="F158" s="222" t="n"/>
      <c r="G158" s="1" t="n"/>
      <c r="H158" s="222" t="n"/>
      <c r="I158" s="1" t="n"/>
      <c r="J158" s="222" t="n"/>
      <c r="K158" s="1" t="n"/>
      <c r="L158" s="222" t="n"/>
      <c r="M158" s="1" t="n"/>
      <c r="N158" s="222" t="n"/>
      <c r="O158" s="1" t="n"/>
      <c r="P158" s="1" t="n"/>
      <c r="Q158" s="1" t="n"/>
      <c r="R158" s="1" t="n"/>
      <c r="S158" s="1" t="n"/>
      <c r="T158" s="1" t="n"/>
    </row>
    <row r="159" ht="15.75" customHeight="1" s="336">
      <c r="A159" s="1" t="n"/>
      <c r="B159" s="1" t="n"/>
      <c r="C159" s="1" t="n"/>
      <c r="D159" s="1" t="n"/>
      <c r="E159" s="222" t="n"/>
      <c r="F159" s="222" t="n"/>
      <c r="G159" s="1" t="n"/>
      <c r="H159" s="222" t="n"/>
      <c r="I159" s="1" t="n"/>
      <c r="J159" s="222" t="n"/>
      <c r="K159" s="1" t="n"/>
      <c r="L159" s="222" t="n"/>
      <c r="M159" s="1" t="n"/>
      <c r="N159" s="222" t="n"/>
      <c r="O159" s="1" t="n"/>
      <c r="P159" s="1" t="n"/>
      <c r="Q159" s="1" t="n"/>
      <c r="R159" s="1" t="n"/>
      <c r="S159" s="1" t="n"/>
      <c r="T159" s="1" t="n"/>
    </row>
    <row r="160" ht="15.75" customHeight="1" s="336">
      <c r="A160" s="1" t="n"/>
      <c r="B160" s="1" t="n"/>
      <c r="C160" s="1" t="n"/>
      <c r="D160" s="1" t="n"/>
      <c r="E160" s="222" t="n"/>
      <c r="F160" s="222" t="n"/>
      <c r="G160" s="1" t="n"/>
      <c r="H160" s="222" t="n"/>
      <c r="I160" s="1" t="n"/>
      <c r="J160" s="222" t="n"/>
      <c r="K160" s="1" t="n"/>
      <c r="L160" s="222" t="n"/>
      <c r="M160" s="1" t="n"/>
      <c r="N160" s="222" t="n"/>
      <c r="O160" s="1" t="n"/>
      <c r="P160" s="1" t="n"/>
      <c r="Q160" s="1" t="n"/>
      <c r="R160" s="1" t="n"/>
      <c r="S160" s="1" t="n"/>
      <c r="T160" s="1" t="n"/>
    </row>
    <row r="161" ht="15.75" customHeight="1" s="336">
      <c r="A161" s="1" t="n"/>
      <c r="B161" s="1" t="n"/>
      <c r="C161" s="1" t="n"/>
      <c r="D161" s="1" t="n"/>
      <c r="E161" s="222" t="n"/>
      <c r="F161" s="222" t="n"/>
      <c r="G161" s="1" t="n"/>
      <c r="H161" s="222" t="n"/>
      <c r="I161" s="1" t="n"/>
      <c r="J161" s="222" t="n"/>
      <c r="K161" s="1" t="n"/>
      <c r="L161" s="222" t="n"/>
      <c r="M161" s="1" t="n"/>
      <c r="N161" s="222" t="n"/>
      <c r="O161" s="1" t="n"/>
      <c r="P161" s="1" t="n"/>
      <c r="Q161" s="1" t="n"/>
      <c r="R161" s="1" t="n"/>
      <c r="S161" s="1" t="n"/>
      <c r="T161" s="1" t="n"/>
    </row>
    <row r="162" ht="15.75" customHeight="1" s="336">
      <c r="A162" s="1" t="n"/>
      <c r="B162" s="1" t="n"/>
      <c r="C162" s="1" t="n"/>
      <c r="D162" s="1" t="n"/>
      <c r="E162" s="222" t="n"/>
      <c r="F162" s="222" t="n"/>
      <c r="G162" s="1" t="n"/>
      <c r="H162" s="222" t="n"/>
      <c r="I162" s="1" t="n"/>
      <c r="J162" s="222" t="n"/>
      <c r="K162" s="1" t="n"/>
      <c r="L162" s="222" t="n"/>
      <c r="M162" s="1" t="n"/>
      <c r="N162" s="222" t="n"/>
      <c r="O162" s="1" t="n"/>
      <c r="P162" s="1" t="n"/>
      <c r="Q162" s="1" t="n"/>
      <c r="R162" s="1" t="n"/>
      <c r="S162" s="1" t="n"/>
      <c r="T162" s="1" t="n"/>
    </row>
    <row r="163" ht="15.75" customHeight="1" s="336">
      <c r="A163" s="1" t="n"/>
      <c r="B163" s="1" t="n"/>
      <c r="C163" s="1" t="n"/>
      <c r="D163" s="1" t="n"/>
      <c r="E163" s="222" t="n"/>
      <c r="F163" s="222" t="n"/>
      <c r="G163" s="1" t="n"/>
      <c r="H163" s="222" t="n"/>
      <c r="I163" s="1" t="n"/>
      <c r="J163" s="222" t="n"/>
      <c r="K163" s="1" t="n"/>
      <c r="L163" s="222" t="n"/>
      <c r="M163" s="1" t="n"/>
      <c r="N163" s="222" t="n"/>
      <c r="O163" s="1" t="n"/>
      <c r="P163" s="1" t="n"/>
      <c r="Q163" s="1" t="n"/>
      <c r="R163" s="1" t="n"/>
      <c r="S163" s="1" t="n"/>
      <c r="T163" s="1" t="n"/>
    </row>
    <row r="164" ht="15.75" customHeight="1" s="336">
      <c r="A164" s="1" t="n"/>
      <c r="B164" s="1" t="n"/>
      <c r="C164" s="1" t="n"/>
      <c r="D164" s="1" t="n"/>
      <c r="E164" s="222" t="n"/>
      <c r="F164" s="222" t="n"/>
      <c r="G164" s="1" t="n"/>
      <c r="H164" s="222" t="n"/>
      <c r="I164" s="1" t="n"/>
      <c r="J164" s="222" t="n"/>
      <c r="K164" s="1" t="n"/>
      <c r="L164" s="222" t="n"/>
      <c r="M164" s="1" t="n"/>
      <c r="N164" s="222" t="n"/>
      <c r="O164" s="1" t="n"/>
      <c r="P164" s="1" t="n"/>
      <c r="Q164" s="1" t="n"/>
      <c r="R164" s="1" t="n"/>
      <c r="S164" s="1" t="n"/>
      <c r="T164" s="1" t="n"/>
    </row>
    <row r="165" ht="15.75" customHeight="1" s="336">
      <c r="A165" s="1" t="n"/>
      <c r="B165" s="1" t="n"/>
      <c r="C165" s="1" t="n"/>
      <c r="D165" s="1" t="n"/>
      <c r="E165" s="222" t="n"/>
      <c r="F165" s="222" t="n"/>
      <c r="G165" s="1" t="n"/>
      <c r="H165" s="222" t="n"/>
      <c r="I165" s="1" t="n"/>
      <c r="J165" s="222" t="n"/>
      <c r="K165" s="1" t="n"/>
      <c r="L165" s="222" t="n"/>
      <c r="M165" s="1" t="n"/>
      <c r="N165" s="222" t="n"/>
      <c r="O165" s="1" t="n"/>
      <c r="P165" s="1" t="n"/>
      <c r="Q165" s="1" t="n"/>
      <c r="R165" s="1" t="n"/>
      <c r="S165" s="1" t="n"/>
      <c r="T165" s="1" t="n"/>
    </row>
    <row r="166" ht="15.75" customHeight="1" s="336">
      <c r="A166" s="1" t="n"/>
      <c r="B166" s="1" t="n"/>
      <c r="C166" s="1" t="n"/>
      <c r="D166" s="1" t="n"/>
      <c r="E166" s="222" t="n"/>
      <c r="F166" s="222" t="n"/>
      <c r="G166" s="1" t="n"/>
      <c r="H166" s="222" t="n"/>
      <c r="I166" s="1" t="n"/>
      <c r="J166" s="222" t="n"/>
      <c r="K166" s="1" t="n"/>
      <c r="L166" s="222" t="n"/>
      <c r="M166" s="1" t="n"/>
      <c r="N166" s="222" t="n"/>
      <c r="O166" s="1" t="n"/>
      <c r="P166" s="1" t="n"/>
      <c r="Q166" s="1" t="n"/>
      <c r="R166" s="1" t="n"/>
      <c r="S166" s="1" t="n"/>
      <c r="T166" s="1" t="n"/>
    </row>
    <row r="167" ht="15.75" customHeight="1" s="336">
      <c r="A167" s="1" t="n"/>
      <c r="B167" s="1" t="n"/>
      <c r="C167" s="1" t="n"/>
      <c r="D167" s="1" t="n"/>
      <c r="E167" s="222" t="n"/>
      <c r="F167" s="222" t="n"/>
      <c r="G167" s="1" t="n"/>
      <c r="H167" s="222" t="n"/>
      <c r="I167" s="1" t="n"/>
      <c r="J167" s="222" t="n"/>
      <c r="K167" s="1" t="n"/>
      <c r="L167" s="222" t="n"/>
      <c r="M167" s="1" t="n"/>
      <c r="N167" s="222" t="n"/>
      <c r="O167" s="1" t="n"/>
      <c r="P167" s="1" t="n"/>
      <c r="Q167" s="1" t="n"/>
      <c r="R167" s="1" t="n"/>
      <c r="S167" s="1" t="n"/>
      <c r="T167" s="1" t="n"/>
    </row>
    <row r="168" ht="15.75" customHeight="1" s="336">
      <c r="A168" s="1" t="n"/>
      <c r="B168" s="1" t="n"/>
      <c r="C168" s="1" t="n"/>
      <c r="D168" s="1" t="n"/>
      <c r="E168" s="222" t="n"/>
      <c r="F168" s="222" t="n"/>
      <c r="G168" s="1" t="n"/>
      <c r="H168" s="222" t="n"/>
      <c r="I168" s="1" t="n"/>
      <c r="J168" s="222" t="n"/>
      <c r="K168" s="1" t="n"/>
      <c r="L168" s="222" t="n"/>
      <c r="M168" s="1" t="n"/>
      <c r="N168" s="222" t="n"/>
      <c r="O168" s="1" t="n"/>
      <c r="P168" s="1" t="n"/>
      <c r="Q168" s="1" t="n"/>
      <c r="R168" s="1" t="n"/>
      <c r="S168" s="1" t="n"/>
      <c r="T168" s="1" t="n"/>
    </row>
    <row r="169" ht="15.75" customHeight="1" s="336">
      <c r="A169" s="1" t="n"/>
      <c r="B169" s="1" t="n"/>
      <c r="C169" s="1" t="n"/>
      <c r="D169" s="1" t="n"/>
      <c r="E169" s="222" t="n"/>
      <c r="F169" s="222" t="n"/>
      <c r="G169" s="1" t="n"/>
      <c r="H169" s="222" t="n"/>
      <c r="I169" s="1" t="n"/>
      <c r="J169" s="222" t="n"/>
      <c r="K169" s="1" t="n"/>
      <c r="L169" s="222" t="n"/>
      <c r="M169" s="1" t="n"/>
      <c r="N169" s="222" t="n"/>
      <c r="O169" s="1" t="n"/>
      <c r="P169" s="1" t="n"/>
      <c r="Q169" s="1" t="n"/>
      <c r="R169" s="1" t="n"/>
      <c r="S169" s="1" t="n"/>
      <c r="T169" s="1" t="n"/>
    </row>
    <row r="170" ht="15.75" customHeight="1" s="336">
      <c r="A170" s="1" t="n"/>
      <c r="B170" s="1" t="n"/>
      <c r="C170" s="1" t="n"/>
      <c r="D170" s="1" t="n"/>
      <c r="E170" s="222" t="n"/>
      <c r="F170" s="222" t="n"/>
      <c r="G170" s="1" t="n"/>
      <c r="H170" s="222" t="n"/>
      <c r="I170" s="1" t="n"/>
      <c r="J170" s="222" t="n"/>
      <c r="K170" s="1" t="n"/>
      <c r="L170" s="222" t="n"/>
      <c r="M170" s="1" t="n"/>
      <c r="N170" s="222" t="n"/>
      <c r="O170" s="1" t="n"/>
      <c r="P170" s="1" t="n"/>
      <c r="Q170" s="1" t="n"/>
      <c r="R170" s="1" t="n"/>
      <c r="S170" s="1" t="n"/>
      <c r="T170" s="1" t="n"/>
    </row>
    <row r="171" ht="15.75" customHeight="1" s="336">
      <c r="A171" s="1" t="n"/>
      <c r="B171" s="1" t="n"/>
      <c r="C171" s="1" t="n"/>
      <c r="D171" s="1" t="n"/>
      <c r="E171" s="222" t="n"/>
      <c r="F171" s="222" t="n"/>
      <c r="G171" s="1" t="n"/>
      <c r="H171" s="222" t="n"/>
      <c r="I171" s="1" t="n"/>
      <c r="J171" s="222" t="n"/>
      <c r="K171" s="1" t="n"/>
      <c r="L171" s="222" t="n"/>
      <c r="M171" s="1" t="n"/>
      <c r="N171" s="222" t="n"/>
      <c r="O171" s="1" t="n"/>
      <c r="P171" s="1" t="n"/>
      <c r="Q171" s="1" t="n"/>
      <c r="R171" s="1" t="n"/>
      <c r="S171" s="1" t="n"/>
      <c r="T171" s="1" t="n"/>
    </row>
    <row r="172" ht="15.75" customHeight="1" s="336">
      <c r="A172" s="1" t="n"/>
      <c r="B172" s="1" t="n"/>
      <c r="C172" s="1" t="n"/>
      <c r="D172" s="1" t="n"/>
      <c r="E172" s="222" t="n"/>
      <c r="F172" s="222" t="n"/>
      <c r="G172" s="1" t="n"/>
      <c r="H172" s="222" t="n"/>
      <c r="I172" s="1" t="n"/>
      <c r="J172" s="222" t="n"/>
      <c r="K172" s="1" t="n"/>
      <c r="L172" s="222" t="n"/>
      <c r="M172" s="1" t="n"/>
      <c r="N172" s="222" t="n"/>
      <c r="O172" s="1" t="n"/>
      <c r="P172" s="1" t="n"/>
      <c r="Q172" s="1" t="n"/>
      <c r="R172" s="1" t="n"/>
      <c r="S172" s="1" t="n"/>
      <c r="T172" s="1" t="n"/>
    </row>
    <row r="173" ht="15.75" customHeight="1" s="336">
      <c r="A173" s="1" t="n"/>
      <c r="B173" s="1" t="n"/>
      <c r="C173" s="1" t="n"/>
      <c r="D173" s="1" t="n"/>
      <c r="E173" s="222" t="n"/>
      <c r="F173" s="222" t="n"/>
      <c r="G173" s="1" t="n"/>
      <c r="H173" s="222" t="n"/>
      <c r="I173" s="1" t="n"/>
      <c r="J173" s="222" t="n"/>
      <c r="K173" s="1" t="n"/>
      <c r="L173" s="222" t="n"/>
      <c r="M173" s="1" t="n"/>
      <c r="N173" s="222" t="n"/>
      <c r="O173" s="1" t="n"/>
      <c r="P173" s="1" t="n"/>
      <c r="Q173" s="1" t="n"/>
      <c r="R173" s="1" t="n"/>
      <c r="S173" s="1" t="n"/>
      <c r="T173" s="1" t="n"/>
    </row>
    <row r="174" ht="15.75" customHeight="1" s="336">
      <c r="A174" s="1" t="n"/>
      <c r="B174" s="1" t="n"/>
      <c r="C174" s="1" t="n"/>
      <c r="D174" s="1" t="n"/>
      <c r="E174" s="222" t="n"/>
      <c r="F174" s="222" t="n"/>
      <c r="G174" s="1" t="n"/>
      <c r="H174" s="222" t="n"/>
      <c r="I174" s="1" t="n"/>
      <c r="J174" s="222" t="n"/>
      <c r="K174" s="1" t="n"/>
      <c r="L174" s="222" t="n"/>
      <c r="M174" s="1" t="n"/>
      <c r="N174" s="222" t="n"/>
      <c r="O174" s="1" t="n"/>
      <c r="P174" s="1" t="n"/>
      <c r="Q174" s="1" t="n"/>
      <c r="R174" s="1" t="n"/>
      <c r="S174" s="1" t="n"/>
      <c r="T174" s="1" t="n"/>
    </row>
    <row r="175" ht="15.75" customHeight="1" s="336">
      <c r="A175" s="1" t="n"/>
      <c r="B175" s="1" t="n"/>
      <c r="C175" s="1" t="n"/>
      <c r="D175" s="1" t="n"/>
      <c r="E175" s="222" t="n"/>
      <c r="F175" s="222" t="n"/>
      <c r="G175" s="1" t="n"/>
      <c r="H175" s="222" t="n"/>
      <c r="I175" s="1" t="n"/>
      <c r="J175" s="222" t="n"/>
      <c r="K175" s="1" t="n"/>
      <c r="L175" s="222" t="n"/>
      <c r="M175" s="1" t="n"/>
      <c r="N175" s="222" t="n"/>
      <c r="O175" s="1" t="n"/>
      <c r="P175" s="1" t="n"/>
      <c r="Q175" s="1" t="n"/>
      <c r="R175" s="1" t="n"/>
      <c r="S175" s="1" t="n"/>
      <c r="T175" s="1" t="n"/>
    </row>
    <row r="176" ht="15.75" customHeight="1" s="336">
      <c r="A176" s="1" t="n"/>
      <c r="B176" s="1" t="n"/>
      <c r="C176" s="1" t="n"/>
      <c r="D176" s="1" t="n"/>
      <c r="E176" s="222" t="n"/>
      <c r="F176" s="222" t="n"/>
      <c r="G176" s="1" t="n"/>
      <c r="H176" s="222" t="n"/>
      <c r="I176" s="1" t="n"/>
      <c r="J176" s="222" t="n"/>
      <c r="K176" s="1" t="n"/>
      <c r="L176" s="222" t="n"/>
      <c r="M176" s="1" t="n"/>
      <c r="N176" s="222" t="n"/>
      <c r="O176" s="1" t="n"/>
      <c r="P176" s="1" t="n"/>
      <c r="Q176" s="1" t="n"/>
      <c r="R176" s="1" t="n"/>
      <c r="S176" s="1" t="n"/>
      <c r="T176" s="1" t="n"/>
    </row>
    <row r="177" ht="15.75" customHeight="1" s="336">
      <c r="A177" s="1" t="n"/>
      <c r="B177" s="1" t="n"/>
      <c r="C177" s="1" t="n"/>
      <c r="D177" s="1" t="n"/>
      <c r="E177" s="222" t="n"/>
      <c r="F177" s="222" t="n"/>
      <c r="G177" s="1" t="n"/>
      <c r="H177" s="222" t="n"/>
      <c r="I177" s="1" t="n"/>
      <c r="J177" s="222" t="n"/>
      <c r="K177" s="1" t="n"/>
      <c r="L177" s="222" t="n"/>
      <c r="M177" s="1" t="n"/>
      <c r="N177" s="222" t="n"/>
      <c r="O177" s="1" t="n"/>
      <c r="P177" s="1" t="n"/>
      <c r="Q177" s="1" t="n"/>
      <c r="R177" s="1" t="n"/>
      <c r="S177" s="1" t="n"/>
      <c r="T177" s="1" t="n"/>
    </row>
    <row r="178" ht="15.75" customHeight="1" s="336">
      <c r="A178" s="1" t="n"/>
      <c r="B178" s="1" t="n"/>
      <c r="C178" s="1" t="n"/>
      <c r="D178" s="1" t="n"/>
      <c r="E178" s="222" t="n"/>
      <c r="F178" s="222" t="n"/>
      <c r="G178" s="1" t="n"/>
      <c r="H178" s="222" t="n"/>
      <c r="I178" s="1" t="n"/>
      <c r="J178" s="222" t="n"/>
      <c r="K178" s="1" t="n"/>
      <c r="L178" s="222" t="n"/>
      <c r="M178" s="1" t="n"/>
      <c r="N178" s="222" t="n"/>
      <c r="O178" s="1" t="n"/>
      <c r="P178" s="1" t="n"/>
      <c r="Q178" s="1" t="n"/>
      <c r="R178" s="1" t="n"/>
      <c r="S178" s="1" t="n"/>
      <c r="T178" s="1" t="n"/>
    </row>
    <row r="179" ht="15.75" customHeight="1" s="336">
      <c r="A179" s="1" t="n"/>
      <c r="B179" s="1" t="n"/>
      <c r="C179" s="1" t="n"/>
      <c r="D179" s="1" t="n"/>
      <c r="E179" s="222" t="n"/>
      <c r="F179" s="222" t="n"/>
      <c r="G179" s="1" t="n"/>
      <c r="H179" s="222" t="n"/>
      <c r="I179" s="1" t="n"/>
      <c r="J179" s="222" t="n"/>
      <c r="K179" s="1" t="n"/>
      <c r="L179" s="222" t="n"/>
      <c r="M179" s="1" t="n"/>
      <c r="N179" s="222" t="n"/>
      <c r="O179" s="1" t="n"/>
      <c r="P179" s="1" t="n"/>
      <c r="Q179" s="1" t="n"/>
      <c r="R179" s="1" t="n"/>
      <c r="S179" s="1" t="n"/>
      <c r="T179" s="1" t="n"/>
    </row>
    <row r="180" ht="15.75" customHeight="1" s="336">
      <c r="A180" s="1" t="n"/>
      <c r="B180" s="1" t="n"/>
      <c r="C180" s="1" t="n"/>
      <c r="D180" s="1" t="n"/>
      <c r="E180" s="222" t="n"/>
      <c r="F180" s="222" t="n"/>
      <c r="G180" s="1" t="n"/>
      <c r="H180" s="222" t="n"/>
      <c r="I180" s="1" t="n"/>
      <c r="J180" s="222" t="n"/>
      <c r="K180" s="1" t="n"/>
      <c r="L180" s="222" t="n"/>
      <c r="M180" s="1" t="n"/>
      <c r="N180" s="222" t="n"/>
      <c r="O180" s="1" t="n"/>
      <c r="P180" s="1" t="n"/>
      <c r="Q180" s="1" t="n"/>
      <c r="R180" s="1" t="n"/>
      <c r="S180" s="1" t="n"/>
      <c r="T180" s="1" t="n"/>
    </row>
    <row r="181" ht="15.75" customHeight="1" s="336">
      <c r="A181" s="1" t="n"/>
      <c r="B181" s="1" t="n"/>
      <c r="C181" s="1" t="n"/>
      <c r="D181" s="1" t="n"/>
      <c r="E181" s="222" t="n"/>
      <c r="F181" s="222" t="n"/>
      <c r="G181" s="1" t="n"/>
      <c r="H181" s="222" t="n"/>
      <c r="I181" s="1" t="n"/>
      <c r="J181" s="222" t="n"/>
      <c r="K181" s="1" t="n"/>
      <c r="L181" s="222" t="n"/>
      <c r="M181" s="1" t="n"/>
      <c r="N181" s="222" t="n"/>
      <c r="O181" s="1" t="n"/>
      <c r="P181" s="1" t="n"/>
      <c r="Q181" s="1" t="n"/>
      <c r="R181" s="1" t="n"/>
      <c r="S181" s="1" t="n"/>
      <c r="T181" s="1" t="n"/>
    </row>
    <row r="182" ht="15.75" customHeight="1" s="336">
      <c r="A182" s="1" t="n"/>
      <c r="B182" s="1" t="n"/>
      <c r="C182" s="1" t="n"/>
      <c r="D182" s="1" t="n"/>
      <c r="E182" s="222" t="n"/>
      <c r="F182" s="222" t="n"/>
      <c r="G182" s="1" t="n"/>
      <c r="H182" s="222" t="n"/>
      <c r="I182" s="1" t="n"/>
      <c r="J182" s="222" t="n"/>
      <c r="K182" s="1" t="n"/>
      <c r="L182" s="222" t="n"/>
      <c r="M182" s="1" t="n"/>
      <c r="N182" s="222" t="n"/>
      <c r="O182" s="1" t="n"/>
      <c r="P182" s="1" t="n"/>
      <c r="Q182" s="1" t="n"/>
      <c r="R182" s="1" t="n"/>
      <c r="S182" s="1" t="n"/>
      <c r="T182" s="1" t="n"/>
    </row>
    <row r="183" ht="15.75" customHeight="1" s="336">
      <c r="A183" s="1" t="n"/>
      <c r="B183" s="1" t="n"/>
      <c r="C183" s="1" t="n"/>
      <c r="D183" s="1" t="n"/>
      <c r="E183" s="222" t="n"/>
      <c r="F183" s="222" t="n"/>
      <c r="G183" s="1" t="n"/>
      <c r="H183" s="222" t="n"/>
      <c r="I183" s="1" t="n"/>
      <c r="J183" s="222" t="n"/>
      <c r="K183" s="1" t="n"/>
      <c r="L183" s="222" t="n"/>
      <c r="M183" s="1" t="n"/>
      <c r="N183" s="222" t="n"/>
      <c r="O183" s="1" t="n"/>
      <c r="P183" s="1" t="n"/>
      <c r="Q183" s="1" t="n"/>
      <c r="R183" s="1" t="n"/>
      <c r="S183" s="1" t="n"/>
      <c r="T183" s="1" t="n"/>
    </row>
    <row r="184" ht="15.75" customHeight="1" s="336">
      <c r="A184" s="1" t="n"/>
      <c r="B184" s="1" t="n"/>
      <c r="C184" s="1" t="n"/>
      <c r="D184" s="1" t="n"/>
      <c r="E184" s="222" t="n"/>
      <c r="F184" s="222" t="n"/>
      <c r="G184" s="1" t="n"/>
      <c r="H184" s="222" t="n"/>
      <c r="I184" s="1" t="n"/>
      <c r="J184" s="222" t="n"/>
      <c r="K184" s="1" t="n"/>
      <c r="L184" s="222" t="n"/>
      <c r="M184" s="1" t="n"/>
      <c r="N184" s="222" t="n"/>
      <c r="O184" s="1" t="n"/>
      <c r="P184" s="1" t="n"/>
      <c r="Q184" s="1" t="n"/>
      <c r="R184" s="1" t="n"/>
      <c r="S184" s="1" t="n"/>
      <c r="T184" s="1" t="n"/>
    </row>
    <row r="185" ht="15.75" customHeight="1" s="336">
      <c r="A185" s="1" t="n"/>
      <c r="B185" s="1" t="n"/>
      <c r="C185" s="1" t="n"/>
      <c r="D185" s="1" t="n"/>
      <c r="E185" s="222" t="n"/>
      <c r="F185" s="222" t="n"/>
      <c r="G185" s="1" t="n"/>
      <c r="H185" s="222" t="n"/>
      <c r="I185" s="1" t="n"/>
      <c r="J185" s="222" t="n"/>
      <c r="K185" s="1" t="n"/>
      <c r="L185" s="222" t="n"/>
      <c r="M185" s="1" t="n"/>
      <c r="N185" s="222" t="n"/>
      <c r="O185" s="1" t="n"/>
      <c r="P185" s="1" t="n"/>
      <c r="Q185" s="1" t="n"/>
      <c r="R185" s="1" t="n"/>
      <c r="S185" s="1" t="n"/>
      <c r="T185" s="1" t="n"/>
    </row>
    <row r="186" ht="15.75" customHeight="1" s="336">
      <c r="A186" s="1" t="n"/>
      <c r="B186" s="1" t="n"/>
      <c r="C186" s="1" t="n"/>
      <c r="D186" s="1" t="n"/>
      <c r="E186" s="222" t="n"/>
      <c r="F186" s="222" t="n"/>
      <c r="G186" s="1" t="n"/>
      <c r="H186" s="222" t="n"/>
      <c r="I186" s="1" t="n"/>
      <c r="J186" s="222" t="n"/>
      <c r="K186" s="1" t="n"/>
      <c r="L186" s="222" t="n"/>
      <c r="M186" s="1" t="n"/>
      <c r="N186" s="222" t="n"/>
      <c r="O186" s="1" t="n"/>
      <c r="P186" s="1" t="n"/>
      <c r="Q186" s="1" t="n"/>
      <c r="R186" s="1" t="n"/>
      <c r="S186" s="1" t="n"/>
      <c r="T186" s="1" t="n"/>
    </row>
    <row r="187" ht="15.75" customHeight="1" s="336">
      <c r="A187" s="1" t="n"/>
      <c r="B187" s="1" t="n"/>
      <c r="C187" s="1" t="n"/>
      <c r="D187" s="1" t="n"/>
      <c r="E187" s="222" t="n"/>
      <c r="F187" s="222" t="n"/>
      <c r="G187" s="1" t="n"/>
      <c r="H187" s="222" t="n"/>
      <c r="I187" s="1" t="n"/>
      <c r="J187" s="222" t="n"/>
      <c r="K187" s="1" t="n"/>
      <c r="L187" s="222" t="n"/>
      <c r="M187" s="1" t="n"/>
      <c r="N187" s="222" t="n"/>
      <c r="O187" s="1" t="n"/>
      <c r="P187" s="1" t="n"/>
      <c r="Q187" s="1" t="n"/>
      <c r="R187" s="1" t="n"/>
      <c r="S187" s="1" t="n"/>
      <c r="T187" s="1" t="n"/>
    </row>
    <row r="188" ht="15.75" customHeight="1" s="336">
      <c r="A188" s="1" t="n"/>
      <c r="B188" s="1" t="n"/>
      <c r="C188" s="1" t="n"/>
      <c r="D188" s="1" t="n"/>
      <c r="E188" s="222" t="n"/>
      <c r="F188" s="222" t="n"/>
      <c r="G188" s="1" t="n"/>
      <c r="H188" s="222" t="n"/>
      <c r="I188" s="1" t="n"/>
      <c r="J188" s="222" t="n"/>
      <c r="K188" s="1" t="n"/>
      <c r="L188" s="222" t="n"/>
      <c r="M188" s="1" t="n"/>
      <c r="N188" s="222" t="n"/>
      <c r="O188" s="1" t="n"/>
      <c r="P188" s="1" t="n"/>
      <c r="Q188" s="1" t="n"/>
      <c r="R188" s="1" t="n"/>
      <c r="S188" s="1" t="n"/>
      <c r="T188" s="1" t="n"/>
    </row>
    <row r="189" ht="15.75" customHeight="1" s="336">
      <c r="A189" s="1" t="n"/>
      <c r="B189" s="1" t="n"/>
      <c r="C189" s="1" t="n"/>
      <c r="D189" s="1" t="n"/>
      <c r="E189" s="222" t="n"/>
      <c r="F189" s="222" t="n"/>
      <c r="G189" s="1" t="n"/>
      <c r="H189" s="222" t="n"/>
      <c r="I189" s="1" t="n"/>
      <c r="J189" s="222" t="n"/>
      <c r="K189" s="1" t="n"/>
      <c r="L189" s="222" t="n"/>
      <c r="M189" s="1" t="n"/>
      <c r="N189" s="222" t="n"/>
      <c r="O189" s="1" t="n"/>
      <c r="P189" s="1" t="n"/>
      <c r="Q189" s="1" t="n"/>
      <c r="R189" s="1" t="n"/>
      <c r="S189" s="1" t="n"/>
      <c r="T189" s="1" t="n"/>
    </row>
    <row r="190" ht="15.75" customHeight="1" s="336">
      <c r="A190" s="1" t="n"/>
      <c r="B190" s="1" t="n"/>
      <c r="C190" s="1" t="n"/>
      <c r="D190" s="1" t="n"/>
      <c r="E190" s="222" t="n"/>
      <c r="F190" s="222" t="n"/>
      <c r="G190" s="1" t="n"/>
      <c r="H190" s="222" t="n"/>
      <c r="I190" s="1" t="n"/>
      <c r="J190" s="222" t="n"/>
      <c r="K190" s="1" t="n"/>
      <c r="L190" s="222" t="n"/>
      <c r="M190" s="1" t="n"/>
      <c r="N190" s="222" t="n"/>
      <c r="O190" s="1" t="n"/>
      <c r="P190" s="1" t="n"/>
      <c r="Q190" s="1" t="n"/>
      <c r="R190" s="1" t="n"/>
      <c r="S190" s="1" t="n"/>
      <c r="T190" s="1" t="n"/>
    </row>
    <row r="191" ht="15.75" customHeight="1" s="336">
      <c r="A191" s="1" t="n"/>
      <c r="B191" s="1" t="n"/>
      <c r="C191" s="1" t="n"/>
      <c r="D191" s="1" t="n"/>
      <c r="E191" s="222" t="n"/>
      <c r="F191" s="222" t="n"/>
      <c r="G191" s="1" t="n"/>
      <c r="H191" s="222" t="n"/>
      <c r="I191" s="1" t="n"/>
      <c r="J191" s="222" t="n"/>
      <c r="K191" s="1" t="n"/>
      <c r="L191" s="222" t="n"/>
      <c r="M191" s="1" t="n"/>
      <c r="N191" s="222" t="n"/>
      <c r="O191" s="1" t="n"/>
      <c r="P191" s="1" t="n"/>
      <c r="Q191" s="1" t="n"/>
      <c r="R191" s="1" t="n"/>
      <c r="S191" s="1" t="n"/>
      <c r="T191" s="1" t="n"/>
    </row>
    <row r="192" ht="15.75" customHeight="1" s="336">
      <c r="A192" s="1" t="n"/>
      <c r="B192" s="1" t="n"/>
      <c r="C192" s="1" t="n"/>
      <c r="D192" s="1" t="n"/>
      <c r="E192" s="222" t="n"/>
      <c r="F192" s="222" t="n"/>
      <c r="G192" s="1" t="n"/>
      <c r="H192" s="222" t="n"/>
      <c r="I192" s="1" t="n"/>
      <c r="J192" s="222" t="n"/>
      <c r="K192" s="1" t="n"/>
      <c r="L192" s="222" t="n"/>
      <c r="M192" s="1" t="n"/>
      <c r="N192" s="222" t="n"/>
      <c r="O192" s="1" t="n"/>
      <c r="P192" s="1" t="n"/>
      <c r="Q192" s="1" t="n"/>
      <c r="R192" s="1" t="n"/>
      <c r="S192" s="1" t="n"/>
      <c r="T192" s="1" t="n"/>
    </row>
    <row r="193" ht="15.75" customHeight="1" s="336">
      <c r="A193" s="1" t="n"/>
      <c r="B193" s="1" t="n"/>
      <c r="C193" s="1" t="n"/>
      <c r="D193" s="1" t="n"/>
      <c r="E193" s="222" t="n"/>
      <c r="F193" s="222" t="n"/>
      <c r="G193" s="1" t="n"/>
      <c r="H193" s="222" t="n"/>
      <c r="I193" s="1" t="n"/>
      <c r="J193" s="222" t="n"/>
      <c r="K193" s="1" t="n"/>
      <c r="L193" s="222" t="n"/>
      <c r="M193" s="1" t="n"/>
      <c r="N193" s="222" t="n"/>
      <c r="O193" s="1" t="n"/>
      <c r="P193" s="1" t="n"/>
      <c r="Q193" s="1" t="n"/>
      <c r="R193" s="1" t="n"/>
      <c r="S193" s="1" t="n"/>
      <c r="T193" s="1" t="n"/>
    </row>
    <row r="194" ht="15.75" customHeight="1" s="336">
      <c r="A194" s="1" t="n"/>
      <c r="B194" s="1" t="n"/>
      <c r="C194" s="1" t="n"/>
      <c r="D194" s="1" t="n"/>
      <c r="E194" s="222" t="n"/>
      <c r="F194" s="222" t="n"/>
      <c r="G194" s="1" t="n"/>
      <c r="H194" s="222" t="n"/>
      <c r="I194" s="1" t="n"/>
      <c r="J194" s="222" t="n"/>
      <c r="K194" s="1" t="n"/>
      <c r="L194" s="222" t="n"/>
      <c r="M194" s="1" t="n"/>
      <c r="N194" s="222" t="n"/>
      <c r="O194" s="1" t="n"/>
      <c r="P194" s="1" t="n"/>
      <c r="Q194" s="1" t="n"/>
      <c r="R194" s="1" t="n"/>
      <c r="S194" s="1" t="n"/>
      <c r="T194" s="1" t="n"/>
    </row>
    <row r="195" ht="15.75" customHeight="1" s="336">
      <c r="A195" s="1" t="n"/>
      <c r="B195" s="1" t="n"/>
      <c r="C195" s="1" t="n"/>
      <c r="D195" s="1" t="n"/>
      <c r="E195" s="222" t="n"/>
      <c r="F195" s="222" t="n"/>
      <c r="G195" s="1" t="n"/>
      <c r="H195" s="222" t="n"/>
      <c r="I195" s="1" t="n"/>
      <c r="J195" s="222" t="n"/>
      <c r="K195" s="1" t="n"/>
      <c r="L195" s="222" t="n"/>
      <c r="M195" s="1" t="n"/>
      <c r="N195" s="222" t="n"/>
      <c r="O195" s="1" t="n"/>
      <c r="P195" s="1" t="n"/>
      <c r="Q195" s="1" t="n"/>
      <c r="R195" s="1" t="n"/>
      <c r="S195" s="1" t="n"/>
      <c r="T195" s="1" t="n"/>
    </row>
    <row r="196" ht="15.75" customHeight="1" s="336">
      <c r="A196" s="1" t="n"/>
      <c r="B196" s="1" t="n"/>
      <c r="C196" s="1" t="n"/>
      <c r="D196" s="1" t="n"/>
      <c r="E196" s="222" t="n"/>
      <c r="F196" s="222" t="n"/>
      <c r="G196" s="1" t="n"/>
      <c r="H196" s="222" t="n"/>
      <c r="I196" s="1" t="n"/>
      <c r="J196" s="222" t="n"/>
      <c r="K196" s="1" t="n"/>
      <c r="L196" s="222" t="n"/>
      <c r="M196" s="1" t="n"/>
      <c r="N196" s="222" t="n"/>
      <c r="O196" s="1" t="n"/>
      <c r="P196" s="1" t="n"/>
      <c r="Q196" s="1" t="n"/>
      <c r="R196" s="1" t="n"/>
      <c r="S196" s="1" t="n"/>
      <c r="T196" s="1" t="n"/>
    </row>
    <row r="197" ht="15.75" customHeight="1" s="336">
      <c r="A197" s="1" t="n"/>
      <c r="B197" s="1" t="n"/>
      <c r="C197" s="1" t="n"/>
      <c r="D197" s="1" t="n"/>
      <c r="E197" s="222" t="n"/>
      <c r="F197" s="222" t="n"/>
      <c r="G197" s="1" t="n"/>
      <c r="H197" s="222" t="n"/>
      <c r="I197" s="1" t="n"/>
      <c r="J197" s="222" t="n"/>
      <c r="K197" s="1" t="n"/>
      <c r="L197" s="222" t="n"/>
      <c r="M197" s="1" t="n"/>
      <c r="N197" s="222" t="n"/>
      <c r="O197" s="1" t="n"/>
      <c r="P197" s="1" t="n"/>
      <c r="Q197" s="1" t="n"/>
      <c r="R197" s="1" t="n"/>
      <c r="S197" s="1" t="n"/>
      <c r="T197" s="1" t="n"/>
    </row>
    <row r="198" ht="15.75" customHeight="1" s="336">
      <c r="A198" s="1" t="n"/>
      <c r="B198" s="1" t="n"/>
      <c r="C198" s="1" t="n"/>
      <c r="D198" s="1" t="n"/>
      <c r="E198" s="222" t="n"/>
      <c r="F198" s="222" t="n"/>
      <c r="G198" s="1" t="n"/>
      <c r="H198" s="222" t="n"/>
      <c r="I198" s="1" t="n"/>
      <c r="J198" s="222" t="n"/>
      <c r="K198" s="1" t="n"/>
      <c r="L198" s="222" t="n"/>
      <c r="M198" s="1" t="n"/>
      <c r="N198" s="222" t="n"/>
      <c r="O198" s="1" t="n"/>
      <c r="P198" s="1" t="n"/>
      <c r="Q198" s="1" t="n"/>
      <c r="R198" s="1" t="n"/>
      <c r="S198" s="1" t="n"/>
      <c r="T198" s="1" t="n"/>
    </row>
    <row r="199" ht="15.75" customHeight="1" s="336">
      <c r="A199" s="1" t="n"/>
      <c r="B199" s="1" t="n"/>
      <c r="C199" s="1" t="n"/>
      <c r="D199" s="1" t="n"/>
      <c r="E199" s="222" t="n"/>
      <c r="F199" s="222" t="n"/>
      <c r="G199" s="1" t="n"/>
      <c r="H199" s="222" t="n"/>
      <c r="I199" s="1" t="n"/>
      <c r="J199" s="222" t="n"/>
      <c r="K199" s="1" t="n"/>
      <c r="L199" s="222" t="n"/>
      <c r="M199" s="1" t="n"/>
      <c r="N199" s="222" t="n"/>
      <c r="O199" s="1" t="n"/>
      <c r="P199" s="1" t="n"/>
      <c r="Q199" s="1" t="n"/>
      <c r="R199" s="1" t="n"/>
      <c r="S199" s="1" t="n"/>
      <c r="T199" s="1" t="n"/>
    </row>
    <row r="200" ht="15.75" customHeight="1" s="336">
      <c r="A200" s="1" t="n"/>
      <c r="B200" s="1" t="n"/>
      <c r="C200" s="1" t="n"/>
      <c r="D200" s="1" t="n"/>
      <c r="E200" s="222" t="n"/>
      <c r="F200" s="222" t="n"/>
      <c r="G200" s="1" t="n"/>
      <c r="H200" s="222" t="n"/>
      <c r="I200" s="1" t="n"/>
      <c r="J200" s="222" t="n"/>
      <c r="K200" s="1" t="n"/>
      <c r="L200" s="222" t="n"/>
      <c r="M200" s="1" t="n"/>
      <c r="N200" s="222" t="n"/>
      <c r="O200" s="1" t="n"/>
      <c r="P200" s="1" t="n"/>
      <c r="Q200" s="1" t="n"/>
      <c r="R200" s="1" t="n"/>
      <c r="S200" s="1" t="n"/>
      <c r="T200" s="1" t="n"/>
    </row>
    <row r="201" ht="15.75" customHeight="1" s="336">
      <c r="A201" s="1" t="n"/>
      <c r="B201" s="1" t="n"/>
      <c r="C201" s="1" t="n"/>
      <c r="D201" s="1" t="n"/>
      <c r="E201" s="222" t="n"/>
      <c r="F201" s="222" t="n"/>
      <c r="G201" s="1" t="n"/>
      <c r="H201" s="222" t="n"/>
      <c r="I201" s="1" t="n"/>
      <c r="J201" s="222" t="n"/>
      <c r="K201" s="1" t="n"/>
      <c r="L201" s="222" t="n"/>
      <c r="M201" s="1" t="n"/>
      <c r="N201" s="222" t="n"/>
      <c r="O201" s="1" t="n"/>
      <c r="P201" s="1" t="n"/>
      <c r="Q201" s="1" t="n"/>
      <c r="R201" s="1" t="n"/>
      <c r="S201" s="1" t="n"/>
      <c r="T201" s="1" t="n"/>
    </row>
    <row r="202" ht="15.75" customHeight="1" s="336">
      <c r="A202" s="1" t="n"/>
      <c r="B202" s="1" t="n"/>
      <c r="C202" s="1" t="n"/>
      <c r="D202" s="1" t="n"/>
      <c r="E202" s="222" t="n"/>
      <c r="F202" s="222" t="n"/>
      <c r="G202" s="1" t="n"/>
      <c r="H202" s="222" t="n"/>
      <c r="I202" s="1" t="n"/>
      <c r="J202" s="222" t="n"/>
      <c r="K202" s="1" t="n"/>
      <c r="L202" s="222" t="n"/>
      <c r="M202" s="1" t="n"/>
      <c r="N202" s="222" t="n"/>
      <c r="O202" s="1" t="n"/>
      <c r="P202" s="1" t="n"/>
      <c r="Q202" s="1" t="n"/>
      <c r="R202" s="1" t="n"/>
      <c r="S202" s="1" t="n"/>
      <c r="T202" s="1" t="n"/>
    </row>
    <row r="203" ht="15.75" customHeight="1" s="336">
      <c r="A203" s="1" t="n"/>
      <c r="B203" s="1" t="n"/>
      <c r="C203" s="1" t="n"/>
      <c r="D203" s="1" t="n"/>
      <c r="E203" s="222" t="n"/>
      <c r="F203" s="222" t="n"/>
      <c r="G203" s="1" t="n"/>
      <c r="H203" s="222" t="n"/>
      <c r="I203" s="1" t="n"/>
      <c r="J203" s="222" t="n"/>
      <c r="K203" s="1" t="n"/>
      <c r="L203" s="222" t="n"/>
      <c r="M203" s="1" t="n"/>
      <c r="N203" s="222" t="n"/>
      <c r="O203" s="1" t="n"/>
      <c r="P203" s="1" t="n"/>
      <c r="Q203" s="1" t="n"/>
      <c r="R203" s="1" t="n"/>
      <c r="S203" s="1" t="n"/>
      <c r="T203" s="1" t="n"/>
    </row>
    <row r="204" ht="15.75" customHeight="1" s="336">
      <c r="A204" s="1" t="n"/>
      <c r="B204" s="1" t="n"/>
      <c r="C204" s="1" t="n"/>
      <c r="D204" s="1" t="n"/>
      <c r="E204" s="222" t="n"/>
      <c r="F204" s="222" t="n"/>
      <c r="G204" s="1" t="n"/>
      <c r="H204" s="222" t="n"/>
      <c r="I204" s="1" t="n"/>
      <c r="J204" s="222" t="n"/>
      <c r="K204" s="1" t="n"/>
      <c r="L204" s="222" t="n"/>
      <c r="M204" s="1" t="n"/>
      <c r="N204" s="222" t="n"/>
      <c r="O204" s="1" t="n"/>
      <c r="P204" s="1" t="n"/>
      <c r="Q204" s="1" t="n"/>
      <c r="R204" s="1" t="n"/>
      <c r="S204" s="1" t="n"/>
      <c r="T204" s="1" t="n"/>
    </row>
    <row r="205" ht="15.75" customHeight="1" s="336">
      <c r="A205" s="1" t="n"/>
      <c r="B205" s="1" t="n"/>
      <c r="C205" s="1" t="n"/>
      <c r="D205" s="1" t="n"/>
      <c r="E205" s="222" t="n"/>
      <c r="F205" s="222" t="n"/>
      <c r="G205" s="1" t="n"/>
      <c r="H205" s="222" t="n"/>
      <c r="I205" s="1" t="n"/>
      <c r="J205" s="222" t="n"/>
      <c r="K205" s="1" t="n"/>
      <c r="L205" s="222" t="n"/>
      <c r="M205" s="1" t="n"/>
      <c r="N205" s="222" t="n"/>
      <c r="O205" s="1" t="n"/>
      <c r="P205" s="1" t="n"/>
      <c r="Q205" s="1" t="n"/>
      <c r="R205" s="1" t="n"/>
      <c r="S205" s="1" t="n"/>
      <c r="T205" s="1" t="n"/>
    </row>
    <row r="206" ht="15.75" customHeight="1" s="336">
      <c r="A206" s="1" t="n"/>
      <c r="B206" s="1" t="n"/>
      <c r="C206" s="1" t="n"/>
      <c r="D206" s="1" t="n"/>
      <c r="E206" s="222" t="n"/>
      <c r="F206" s="222" t="n"/>
      <c r="G206" s="1" t="n"/>
      <c r="H206" s="222" t="n"/>
      <c r="I206" s="1" t="n"/>
      <c r="J206" s="222" t="n"/>
      <c r="K206" s="1" t="n"/>
      <c r="L206" s="222" t="n"/>
      <c r="M206" s="1" t="n"/>
      <c r="N206" s="222" t="n"/>
      <c r="O206" s="1" t="n"/>
      <c r="P206" s="1" t="n"/>
      <c r="Q206" s="1" t="n"/>
      <c r="R206" s="1" t="n"/>
      <c r="S206" s="1" t="n"/>
      <c r="T206" s="1" t="n"/>
    </row>
    <row r="207" ht="15.75" customHeight="1" s="336">
      <c r="A207" s="1" t="n"/>
      <c r="B207" s="1" t="n"/>
      <c r="C207" s="1" t="n"/>
      <c r="D207" s="1" t="n"/>
      <c r="E207" s="222" t="n"/>
      <c r="F207" s="222" t="n"/>
      <c r="G207" s="1" t="n"/>
      <c r="H207" s="222" t="n"/>
      <c r="I207" s="1" t="n"/>
      <c r="J207" s="222" t="n"/>
      <c r="K207" s="1" t="n"/>
      <c r="L207" s="222" t="n"/>
      <c r="M207" s="1" t="n"/>
      <c r="N207" s="222" t="n"/>
      <c r="O207" s="1" t="n"/>
      <c r="P207" s="1" t="n"/>
      <c r="Q207" s="1" t="n"/>
      <c r="R207" s="1" t="n"/>
      <c r="S207" s="1" t="n"/>
      <c r="T207" s="1" t="n"/>
    </row>
    <row r="208" ht="15.75" customHeight="1" s="336">
      <c r="A208" s="1" t="n"/>
      <c r="B208" s="1" t="n"/>
      <c r="C208" s="1" t="n"/>
      <c r="D208" s="1" t="n"/>
      <c r="E208" s="222" t="n"/>
      <c r="F208" s="222" t="n"/>
      <c r="G208" s="1" t="n"/>
      <c r="H208" s="222" t="n"/>
      <c r="I208" s="1" t="n"/>
      <c r="J208" s="222" t="n"/>
      <c r="K208" s="1" t="n"/>
      <c r="L208" s="222" t="n"/>
      <c r="M208" s="1" t="n"/>
      <c r="N208" s="222" t="n"/>
      <c r="O208" s="1" t="n"/>
      <c r="P208" s="1" t="n"/>
      <c r="Q208" s="1" t="n"/>
      <c r="R208" s="1" t="n"/>
      <c r="S208" s="1" t="n"/>
      <c r="T208" s="1" t="n"/>
    </row>
    <row r="209" ht="15.75" customHeight="1" s="336">
      <c r="A209" s="1" t="n"/>
      <c r="B209" s="1" t="n"/>
      <c r="C209" s="1" t="n"/>
      <c r="D209" s="1" t="n"/>
      <c r="E209" s="222" t="n"/>
      <c r="F209" s="222" t="n"/>
      <c r="G209" s="1" t="n"/>
      <c r="H209" s="222" t="n"/>
      <c r="I209" s="1" t="n"/>
      <c r="J209" s="222" t="n"/>
      <c r="K209" s="1" t="n"/>
      <c r="L209" s="222" t="n"/>
      <c r="M209" s="1" t="n"/>
      <c r="N209" s="222" t="n"/>
      <c r="O209" s="1" t="n"/>
      <c r="P209" s="1" t="n"/>
      <c r="Q209" s="1" t="n"/>
      <c r="R209" s="1" t="n"/>
      <c r="S209" s="1" t="n"/>
      <c r="T209" s="1" t="n"/>
    </row>
    <row r="210" ht="15.75" customHeight="1" s="336">
      <c r="A210" s="1" t="n"/>
      <c r="B210" s="1" t="n"/>
      <c r="C210" s="1" t="n"/>
      <c r="D210" s="1" t="n"/>
      <c r="E210" s="222" t="n"/>
      <c r="F210" s="222" t="n"/>
      <c r="G210" s="1" t="n"/>
      <c r="H210" s="222" t="n"/>
      <c r="I210" s="1" t="n"/>
      <c r="J210" s="222" t="n"/>
      <c r="K210" s="1" t="n"/>
      <c r="L210" s="222" t="n"/>
      <c r="M210" s="1" t="n"/>
      <c r="N210" s="222" t="n"/>
      <c r="O210" s="1" t="n"/>
      <c r="P210" s="1" t="n"/>
      <c r="Q210" s="1" t="n"/>
      <c r="R210" s="1" t="n"/>
      <c r="S210" s="1" t="n"/>
      <c r="T210" s="1" t="n"/>
    </row>
    <row r="211" ht="15.75" customHeight="1" s="336">
      <c r="A211" s="1" t="n"/>
      <c r="B211" s="1" t="n"/>
      <c r="C211" s="1" t="n"/>
      <c r="D211" s="1" t="n"/>
      <c r="E211" s="222" t="n"/>
      <c r="F211" s="222" t="n"/>
      <c r="G211" s="1" t="n"/>
      <c r="H211" s="222" t="n"/>
      <c r="I211" s="1" t="n"/>
      <c r="J211" s="222" t="n"/>
      <c r="K211" s="1" t="n"/>
      <c r="L211" s="222" t="n"/>
      <c r="M211" s="1" t="n"/>
      <c r="N211" s="222" t="n"/>
      <c r="O211" s="1" t="n"/>
      <c r="P211" s="1" t="n"/>
      <c r="Q211" s="1" t="n"/>
      <c r="R211" s="1" t="n"/>
      <c r="S211" s="1" t="n"/>
      <c r="T211" s="1" t="n"/>
    </row>
    <row r="212" ht="15.75" customHeight="1" s="336">
      <c r="A212" s="1" t="n"/>
      <c r="B212" s="1" t="n"/>
      <c r="C212" s="1" t="n"/>
      <c r="D212" s="1" t="n"/>
      <c r="E212" s="222" t="n"/>
      <c r="F212" s="222" t="n"/>
      <c r="G212" s="1" t="n"/>
      <c r="H212" s="222" t="n"/>
      <c r="I212" s="1" t="n"/>
      <c r="J212" s="222" t="n"/>
      <c r="K212" s="1" t="n"/>
      <c r="L212" s="222" t="n"/>
      <c r="M212" s="1" t="n"/>
      <c r="N212" s="222" t="n"/>
      <c r="O212" s="1" t="n"/>
      <c r="P212" s="1" t="n"/>
      <c r="Q212" s="1" t="n"/>
      <c r="R212" s="1" t="n"/>
      <c r="S212" s="1" t="n"/>
      <c r="T212" s="1" t="n"/>
    </row>
    <row r="213" ht="15.75" customHeight="1" s="336">
      <c r="A213" s="1" t="n"/>
      <c r="B213" s="1" t="n"/>
      <c r="C213" s="1" t="n"/>
      <c r="D213" s="1" t="n"/>
      <c r="E213" s="222" t="n"/>
      <c r="F213" s="222" t="n"/>
      <c r="G213" s="1" t="n"/>
      <c r="H213" s="222" t="n"/>
      <c r="I213" s="1" t="n"/>
      <c r="J213" s="222" t="n"/>
      <c r="K213" s="1" t="n"/>
      <c r="L213" s="222" t="n"/>
      <c r="M213" s="1" t="n"/>
      <c r="N213" s="222" t="n"/>
      <c r="O213" s="1" t="n"/>
      <c r="P213" s="1" t="n"/>
      <c r="Q213" s="1" t="n"/>
      <c r="R213" s="1" t="n"/>
      <c r="S213" s="1" t="n"/>
      <c r="T213" s="1" t="n"/>
    </row>
    <row r="214" ht="15.75" customHeight="1" s="336">
      <c r="A214" s="1" t="n"/>
      <c r="B214" s="1" t="n"/>
      <c r="C214" s="1" t="n"/>
      <c r="D214" s="1" t="n"/>
      <c r="E214" s="222" t="n"/>
      <c r="F214" s="222" t="n"/>
      <c r="G214" s="1" t="n"/>
      <c r="H214" s="222" t="n"/>
      <c r="I214" s="1" t="n"/>
      <c r="J214" s="222" t="n"/>
      <c r="K214" s="1" t="n"/>
      <c r="L214" s="222" t="n"/>
      <c r="M214" s="1" t="n"/>
      <c r="N214" s="222" t="n"/>
      <c r="O214" s="1" t="n"/>
      <c r="P214" s="1" t="n"/>
      <c r="Q214" s="1" t="n"/>
      <c r="R214" s="1" t="n"/>
      <c r="S214" s="1" t="n"/>
      <c r="T214" s="1" t="n"/>
    </row>
    <row r="215" ht="15.75" customHeight="1" s="336">
      <c r="A215" s="1" t="n"/>
      <c r="B215" s="1" t="n"/>
      <c r="C215" s="1" t="n"/>
      <c r="D215" s="1" t="n"/>
      <c r="E215" s="222" t="n"/>
      <c r="F215" s="222" t="n"/>
      <c r="G215" s="1" t="n"/>
      <c r="H215" s="222" t="n"/>
      <c r="I215" s="1" t="n"/>
      <c r="J215" s="222" t="n"/>
      <c r="K215" s="1" t="n"/>
      <c r="L215" s="222" t="n"/>
      <c r="M215" s="1" t="n"/>
      <c r="N215" s="222" t="n"/>
      <c r="O215" s="1" t="n"/>
      <c r="P215" s="1" t="n"/>
      <c r="Q215" s="1" t="n"/>
      <c r="R215" s="1" t="n"/>
      <c r="S215" s="1" t="n"/>
      <c r="T215" s="1" t="n"/>
    </row>
    <row r="216" ht="15.75" customHeight="1" s="336">
      <c r="A216" s="1" t="n"/>
      <c r="B216" s="1" t="n"/>
      <c r="C216" s="1" t="n"/>
      <c r="D216" s="1" t="n"/>
      <c r="E216" s="222" t="n"/>
      <c r="F216" s="222" t="n"/>
      <c r="G216" s="1" t="n"/>
      <c r="H216" s="222" t="n"/>
      <c r="I216" s="1" t="n"/>
      <c r="J216" s="222" t="n"/>
      <c r="K216" s="1" t="n"/>
      <c r="L216" s="222" t="n"/>
      <c r="M216" s="1" t="n"/>
      <c r="N216" s="222" t="n"/>
      <c r="O216" s="1" t="n"/>
      <c r="P216" s="1" t="n"/>
      <c r="Q216" s="1" t="n"/>
      <c r="R216" s="1" t="n"/>
      <c r="S216" s="1" t="n"/>
      <c r="T216" s="1" t="n"/>
    </row>
    <row r="217" ht="15.75" customHeight="1" s="336">
      <c r="A217" s="1" t="n"/>
      <c r="B217" s="1" t="n"/>
      <c r="C217" s="1" t="n"/>
      <c r="D217" s="1" t="n"/>
      <c r="E217" s="222" t="n"/>
      <c r="F217" s="222" t="n"/>
      <c r="G217" s="1" t="n"/>
      <c r="H217" s="222" t="n"/>
      <c r="I217" s="1" t="n"/>
      <c r="J217" s="222" t="n"/>
      <c r="K217" s="1" t="n"/>
      <c r="L217" s="222" t="n"/>
      <c r="M217" s="1" t="n"/>
      <c r="N217" s="222" t="n"/>
      <c r="O217" s="1" t="n"/>
      <c r="P217" s="1" t="n"/>
      <c r="Q217" s="1" t="n"/>
      <c r="R217" s="1" t="n"/>
    </row>
    <row r="218" ht="15.75" customHeight="1" s="336">
      <c r="A218" s="1" t="n"/>
      <c r="B218" s="1" t="n"/>
      <c r="C218" s="1" t="n"/>
      <c r="D218" s="1" t="n"/>
      <c r="E218" s="222" t="n"/>
      <c r="F218" s="222" t="n"/>
      <c r="G218" s="1" t="n"/>
      <c r="H218" s="222" t="n"/>
      <c r="I218" s="1" t="n"/>
      <c r="J218" s="222" t="n"/>
      <c r="K218" s="1" t="n"/>
      <c r="L218" s="222" t="n"/>
      <c r="M218" s="1" t="n"/>
      <c r="N218" s="222" t="n"/>
      <c r="O218" s="1" t="n"/>
      <c r="P218" s="1" t="n"/>
      <c r="Q218" s="1" t="n"/>
      <c r="R218" s="1" t="n"/>
    </row>
    <row r="219" ht="15.75" customHeight="1" s="336">
      <c r="A219" s="1" t="n"/>
      <c r="B219" s="1" t="n"/>
      <c r="C219" s="1" t="n"/>
      <c r="D219" s="1" t="n"/>
      <c r="E219" s="222" t="n"/>
      <c r="F219" s="222" t="n"/>
      <c r="G219" s="1" t="n"/>
      <c r="H219" s="222" t="n"/>
      <c r="I219" s="1" t="n"/>
      <c r="J219" s="222" t="n"/>
      <c r="K219" s="1" t="n"/>
      <c r="L219" s="222" t="n"/>
      <c r="M219" s="1" t="n"/>
      <c r="N219" s="222" t="n"/>
      <c r="O219" s="1" t="n"/>
      <c r="P219" s="1" t="n"/>
      <c r="Q219" s="1" t="n"/>
      <c r="R219" s="1" t="n"/>
    </row>
    <row r="220" ht="15.75" customHeight="1" s="336">
      <c r="A220" s="1" t="n"/>
      <c r="B220" s="1" t="n"/>
      <c r="C220" s="1" t="n"/>
      <c r="D220" s="1" t="n"/>
      <c r="E220" s="222" t="n"/>
      <c r="F220" s="222" t="n"/>
      <c r="G220" s="1" t="n"/>
      <c r="H220" s="222" t="n"/>
      <c r="I220" s="1" t="n"/>
      <c r="J220" s="222" t="n"/>
      <c r="K220" s="1" t="n"/>
      <c r="L220" s="222" t="n"/>
      <c r="M220" s="1" t="n"/>
      <c r="N220" s="222" t="n"/>
      <c r="O220" s="1" t="n"/>
      <c r="P220" s="1" t="n"/>
      <c r="Q220" s="1" t="n"/>
      <c r="R220" s="1" t="n"/>
    </row>
    <row r="221" ht="15.75" customHeight="1" s="336"/>
    <row r="222" ht="15.75" customHeight="1" s="336"/>
    <row r="223" ht="15.75" customHeight="1" s="336"/>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21">
    <mergeCell ref="B16:C16"/>
    <mergeCell ref="B7:C7"/>
    <mergeCell ref="F5:Q5"/>
    <mergeCell ref="B6:E6"/>
    <mergeCell ref="B17:D17"/>
    <mergeCell ref="F6:G6"/>
    <mergeCell ref="B12:C12"/>
    <mergeCell ref="H6:I6"/>
    <mergeCell ref="B11:C11"/>
    <mergeCell ref="J6:K6"/>
    <mergeCell ref="B14:C14"/>
    <mergeCell ref="Q6:Q7"/>
    <mergeCell ref="B20:Q22"/>
    <mergeCell ref="B8:C8"/>
    <mergeCell ref="B13:C13"/>
    <mergeCell ref="B10:C10"/>
    <mergeCell ref="B9:C9"/>
    <mergeCell ref="B15:C15"/>
    <mergeCell ref="L6:M6"/>
    <mergeCell ref="N6:O6"/>
    <mergeCell ref="B19:Q19"/>
  </mergeCells>
  <pageMargins left="0.7" right="0.7" top="0.75" bottom="0.75" header="0" footer="0"/>
  <pageSetup orientation="portrait"/>
  <drawing xmlns:r="http://schemas.openxmlformats.org/officeDocument/2006/relationships" r:id="rId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220"/>
  <sheetViews>
    <sheetView showGridLines="0" workbookViewId="0">
      <selection activeCell="A1" sqref="A1"/>
    </sheetView>
  </sheetViews>
  <sheetFormatPr baseColWidth="10" defaultColWidth="12.58203125" defaultRowHeight="15" customHeight="1"/>
  <cols>
    <col width="8.5" customWidth="1" style="336" min="1" max="1"/>
    <col width="54.33203125" customWidth="1" style="336" min="2" max="2"/>
    <col width="62" customWidth="1" style="336" min="3" max="3"/>
    <col width="30" customWidth="1" style="336" min="4" max="4"/>
    <col width="17" customWidth="1" style="336" min="5" max="5"/>
    <col width="30" customWidth="1" style="336" min="6" max="7"/>
    <col width="17" customWidth="1" style="336" min="7" max="7"/>
    <col width="19.33203125" customWidth="1" style="336" min="8" max="8"/>
    <col width="30" customWidth="1" style="336" min="9" max="9"/>
    <col width="19.33203125" customWidth="1" style="336" min="10" max="26"/>
    <col width="17" customWidth="1" style="336" min="11" max="11"/>
    <col width="19.33203125" customWidth="1" style="336" min="12" max="12"/>
    <col width="17" customWidth="1" style="336" min="13" max="13"/>
    <col width="19.33203125" customWidth="1" style="336" min="14" max="14"/>
    <col width="17" customWidth="1" style="336" min="15" max="15"/>
    <col width="17" customWidth="1" style="336" min="16" max="16"/>
    <col width="9.33203125" customWidth="1" style="336" min="17" max="17"/>
    <col width="12.5" customWidth="1" style="336" min="18" max="18"/>
  </cols>
  <sheetData>
    <row r="1" ht="14.5" customHeight="1" s="336">
      <c r="A1" s="1" t="n"/>
      <c r="B1" s="1" t="n"/>
      <c r="C1" s="222" t="n"/>
      <c r="D1" s="1" t="n"/>
      <c r="E1" s="1" t="n"/>
      <c r="F1" s="1" t="n"/>
      <c r="G1" s="1" t="n"/>
      <c r="H1" s="1" t="n"/>
      <c r="I1" s="1" t="n"/>
      <c r="J1" s="1" t="n"/>
      <c r="K1" s="1" t="n"/>
      <c r="L1" s="1" t="n"/>
      <c r="M1" s="1" t="n"/>
      <c r="N1" s="1" t="n"/>
      <c r="O1" s="1" t="n"/>
    </row>
    <row r="2" ht="14.5" customHeight="1" s="336">
      <c r="A2" s="1" t="n"/>
      <c r="B2" s="1" t="n"/>
      <c r="C2" s="222" t="n"/>
      <c r="D2" s="1" t="n"/>
      <c r="E2" s="1" t="n"/>
      <c r="F2" s="1" t="n"/>
      <c r="G2" s="1" t="n"/>
      <c r="H2" s="1" t="n"/>
      <c r="I2" s="1" t="n"/>
      <c r="J2" s="1" t="n"/>
      <c r="K2" s="1" t="n"/>
      <c r="L2" s="1" t="n"/>
      <c r="M2" s="1" t="n"/>
      <c r="N2" s="1" t="n"/>
      <c r="O2" s="1" t="n"/>
    </row>
    <row r="3" ht="14.5" customHeight="1" s="336">
      <c r="A3" s="1" t="n"/>
      <c r="B3" s="1" t="n"/>
      <c r="C3" s="222" t="n"/>
      <c r="D3" s="1" t="n"/>
      <c r="E3" s="49" t="inlineStr">
        <is>
          <t>10. DESCRIPCIÓN Y CUANTIFICACIÓN DE SEGUIMIENTO/INTERVENTORIA</t>
        </is>
      </c>
      <c r="F3" s="1" t="n"/>
      <c r="G3" s="49" t="n"/>
      <c r="H3" s="1" t="n"/>
      <c r="I3" s="49" t="n"/>
      <c r="J3" s="1" t="n"/>
      <c r="K3" s="49" t="n"/>
      <c r="L3" s="1" t="n"/>
      <c r="M3" s="49" t="n"/>
      <c r="N3" s="1" t="n"/>
      <c r="O3" s="1" t="n"/>
    </row>
    <row r="4" ht="14.5" customHeight="1" s="336">
      <c r="A4" s="1" t="n"/>
    </row>
    <row r="5" ht="14.5" customHeight="1" s="336">
      <c r="A5" s="1" t="n"/>
      <c r="B5" s="384" t="n"/>
      <c r="C5" s="384" t="n"/>
      <c r="D5" s="384" t="n"/>
      <c r="E5" s="384" t="n"/>
      <c r="F5" s="384" t="n"/>
      <c r="G5" s="384" t="n"/>
      <c r="H5" s="384" t="n"/>
      <c r="I5" s="384" t="n"/>
      <c r="J5" s="384" t="n"/>
      <c r="K5" s="384" t="n"/>
      <c r="L5" s="384" t="n"/>
      <c r="M5" s="384" t="n"/>
      <c r="N5" s="384" t="n"/>
      <c r="O5" s="384" t="n"/>
    </row>
    <row r="6" ht="14.5" customHeight="1" s="336">
      <c r="A6" s="1" t="n"/>
      <c r="B6" s="1" t="n"/>
      <c r="C6" s="1" t="n"/>
      <c r="D6" s="222" t="n"/>
      <c r="E6" s="88" t="inlineStr">
        <is>
          <t>FUENTES</t>
        </is>
      </c>
      <c r="F6" s="450" t="n"/>
      <c r="G6" s="88" t="n"/>
      <c r="H6" s="450" t="n"/>
      <c r="I6" s="88" t="n"/>
      <c r="J6" s="450" t="n"/>
      <c r="K6" s="88" t="n"/>
      <c r="L6" s="450" t="n"/>
      <c r="M6" s="88" t="n"/>
      <c r="N6" s="450" t="n"/>
      <c r="O6" s="450" t="n"/>
      <c r="P6" s="451" t="n"/>
    </row>
    <row r="7" ht="45" customHeight="1" s="336">
      <c r="A7" s="1" t="n"/>
      <c r="B7" s="595" t="inlineStr">
        <is>
          <t>10. DESCRIPCIÓN Y CUANTIFICACIÓN DE SEGUIMIENTO/INTERVENTORIA</t>
        </is>
      </c>
      <c r="C7" s="458" t="n"/>
      <c r="D7" s="502" t="n"/>
      <c r="E7" s="88" t="inlineStr">
        <is>
          <t>Entidad 1 – Universidad Santo Tomás de Colombia, sede Villavicencio — entidad proponente y ejecutora</t>
        </is>
      </c>
      <c r="F7" s="451" t="n"/>
      <c r="G7" s="88" t="inlineStr">
        <is>
          <t>Entidad 2 – Municipio de Manizales (Caldas)</t>
        </is>
      </c>
      <c r="H7" s="451" t="n"/>
      <c r="I7" s="88" t="inlineStr">
        <is>
          <t>Entidad 3 – Municipio de Calarcá (Quindío)</t>
        </is>
      </c>
      <c r="J7" s="451" t="n"/>
      <c r="K7" s="88" t="inlineStr">
        <is>
          <t>Entidad 4 – Avanciencia — oficina de transferencia de resultados de investigación (OTRI) [razón social y NIT por diligenciar]</t>
        </is>
      </c>
      <c r="L7" s="451" t="n"/>
      <c r="M7" s="88" t="inlineStr">
        <is>
          <t>Entidad 5 – Gestión y Medio Ambiente — aliado tecnológico [razón social y NIT por diligenciar]</t>
        </is>
      </c>
      <c r="N7" s="451" t="n"/>
      <c r="O7" s="231" t="inlineStr">
        <is>
          <t>SGR</t>
        </is>
      </c>
      <c r="P7" s="88" t="inlineStr">
        <is>
          <t>TOTAL</t>
        </is>
      </c>
      <c r="Q7" s="232" t="n"/>
    </row>
    <row r="8" ht="14.5" customHeight="1" s="336">
      <c r="A8" s="1" t="n"/>
      <c r="B8" s="88" t="inlineStr">
        <is>
          <t>DESCRIPCIÓN</t>
        </is>
      </c>
      <c r="C8" s="233" t="inlineStr">
        <is>
          <t>JUSTIFICACIÓN</t>
        </is>
      </c>
      <c r="D8" s="88" t="inlineStr">
        <is>
          <t>VALOR TOTAL</t>
        </is>
      </c>
      <c r="E8" s="223" t="inlineStr">
        <is>
          <t>Especie</t>
        </is>
      </c>
      <c r="F8" s="223" t="inlineStr">
        <is>
          <t>Efectivo</t>
        </is>
      </c>
      <c r="G8" s="223" t="inlineStr">
        <is>
          <t>Especie</t>
        </is>
      </c>
      <c r="H8" s="223" t="inlineStr">
        <is>
          <t>Efectivo</t>
        </is>
      </c>
      <c r="I8" s="223" t="inlineStr">
        <is>
          <t>Especie</t>
        </is>
      </c>
      <c r="J8" s="223" t="inlineStr">
        <is>
          <t>Efectivo</t>
        </is>
      </c>
      <c r="K8" s="223" t="inlineStr">
        <is>
          <t>Especie</t>
        </is>
      </c>
      <c r="L8" s="223" t="inlineStr">
        <is>
          <t>Efectivo</t>
        </is>
      </c>
      <c r="M8" s="223" t="inlineStr">
        <is>
          <t>Especie</t>
        </is>
      </c>
      <c r="N8" s="223" t="inlineStr">
        <is>
          <t>Efectivo</t>
        </is>
      </c>
      <c r="O8" s="231" t="inlineStr">
        <is>
          <t>Efectivo</t>
        </is>
      </c>
      <c r="P8" s="453" t="n"/>
      <c r="Q8" s="232" t="n"/>
    </row>
    <row r="9" ht="71" customHeight="1" s="336">
      <c r="A9" s="1" t="n"/>
      <c r="B9" s="459" t="inlineStr">
        <is>
          <t>Apoyo a la supervisión y plataforma de seguimiento</t>
        </is>
      </c>
      <c r="C9" s="643" t="inlineStr">
        <is>
          <t>Act. 1.8, 2.8 y 3.6 · hitos H0 a H8: apoyo a la supervisión y plataforma de seguimiento durante 24 meses × $8.000.000 = $192.000.000 (línea O05b de la Tabla 30.3, TdR §19; formulación sin referencia equivalente); 8 informes trimestrales. Falta la estimación por perfil, dedicación, desplazamientos y equipos que exige el TdR §19 (VACÍO-06).</t>
        </is>
      </c>
      <c r="D9" s="632">
        <f>'MC. Memoria de cálculo'!$G$74</f>
        <v>192000000</v>
      </c>
      <c r="E9" s="632" t="n">
        <v>0</v>
      </c>
      <c r="F9" s="632" t="n">
        <v>0</v>
      </c>
      <c r="G9" s="632" t="n">
        <v>0</v>
      </c>
      <c r="H9" s="632" t="n">
        <v>0</v>
      </c>
      <c r="I9" s="632" t="n">
        <v>0</v>
      </c>
      <c r="J9" s="632" t="n">
        <v>0</v>
      </c>
      <c r="K9" s="632" t="n">
        <v>0</v>
      </c>
      <c r="L9" s="632" t="n">
        <v>0</v>
      </c>
      <c r="M9" s="632" t="n">
        <v>0</v>
      </c>
      <c r="N9" s="632" t="n">
        <v>0</v>
      </c>
      <c r="O9" s="632">
        <f>D9-(E9+F9+G9+H9+I9+J9+K9+L9+M9+N9)</f>
        <v>192000000</v>
      </c>
      <c r="P9" s="644">
        <f>O9+E9+F9+G9+H9+I9+J9+K9+L9+M9+N9</f>
        <v>192000000</v>
      </c>
    </row>
    <row r="10" ht="14.5" customHeight="1" s="336">
      <c r="A10" s="1" t="n"/>
      <c r="B10" s="486" t="n"/>
      <c r="C10" s="645" t="n"/>
      <c r="D10" s="636" t="n">
        <v>0</v>
      </c>
      <c r="E10" s="636" t="n">
        <v>0</v>
      </c>
      <c r="F10" s="636" t="n">
        <v>0</v>
      </c>
      <c r="G10" s="636" t="n">
        <v>0</v>
      </c>
      <c r="H10" s="636" t="n">
        <v>0</v>
      </c>
      <c r="I10" s="636" t="n">
        <v>0</v>
      </c>
      <c r="J10" s="636" t="n">
        <v>0</v>
      </c>
      <c r="K10" s="636" t="n">
        <v>0</v>
      </c>
      <c r="L10" s="636" t="n">
        <v>0</v>
      </c>
      <c r="M10" s="636" t="n">
        <v>0</v>
      </c>
      <c r="N10" s="636" t="n">
        <v>0</v>
      </c>
      <c r="O10" s="636">
        <f>D10-(E10+F10+G10+H10+I10+J10+K10+L10+M10+N10)</f>
        <v>0</v>
      </c>
      <c r="P10" s="646">
        <f>O10+E10+F10+G10+H10+I10+J10+K10+L10+M10+N10</f>
        <v>0</v>
      </c>
    </row>
    <row r="11" ht="14.5" customHeight="1" s="336">
      <c r="A11" s="1" t="n"/>
      <c r="B11" s="486" t="n"/>
      <c r="C11" s="647" t="n"/>
      <c r="D11" s="636" t="n">
        <v>0</v>
      </c>
      <c r="E11" s="636" t="n">
        <v>0</v>
      </c>
      <c r="F11" s="636" t="n">
        <v>0</v>
      </c>
      <c r="G11" s="636" t="n">
        <v>0</v>
      </c>
      <c r="H11" s="636" t="n">
        <v>0</v>
      </c>
      <c r="I11" s="636" t="n">
        <v>0</v>
      </c>
      <c r="J11" s="636" t="n">
        <v>0</v>
      </c>
      <c r="K11" s="636" t="n">
        <v>0</v>
      </c>
      <c r="L11" s="636" t="n">
        <v>0</v>
      </c>
      <c r="M11" s="636" t="n">
        <v>0</v>
      </c>
      <c r="N11" s="636" t="n">
        <v>0</v>
      </c>
      <c r="O11" s="636">
        <f>D11-(E11+F11+G11+H11+I11+J11+K11+L11+M11+N11)</f>
        <v>0</v>
      </c>
      <c r="P11" s="646">
        <f>O11+E11+F11+G11+H11+I11+J11+K11+L11+M11+N11</f>
        <v>0</v>
      </c>
    </row>
    <row r="12" ht="14.5" customHeight="1" s="336">
      <c r="A12" s="1" t="n"/>
      <c r="B12" s="648" t="n"/>
      <c r="C12" s="648" t="n"/>
      <c r="D12" s="649" t="n">
        <v>0</v>
      </c>
      <c r="E12" s="650" t="n">
        <v>0</v>
      </c>
      <c r="F12" s="650" t="n">
        <v>0</v>
      </c>
      <c r="G12" s="650" t="n">
        <v>0</v>
      </c>
      <c r="H12" s="650" t="n">
        <v>0</v>
      </c>
      <c r="I12" s="650" t="n">
        <v>0</v>
      </c>
      <c r="J12" s="650" t="n">
        <v>0</v>
      </c>
      <c r="K12" s="650" t="n">
        <v>0</v>
      </c>
      <c r="L12" s="650" t="n">
        <v>0</v>
      </c>
      <c r="M12" s="650" t="n">
        <v>0</v>
      </c>
      <c r="N12" s="650" t="n">
        <v>0</v>
      </c>
      <c r="O12" s="649">
        <f>D12-(E12+F12+G12+H12+I12+J12+K12+L12+M12+N12)</f>
        <v>0</v>
      </c>
      <c r="P12" s="646">
        <f>O12+E12+F12+G12+H12+I12+J12+K12+L12+M12+N12</f>
        <v>0</v>
      </c>
    </row>
    <row r="13" ht="14.5" customHeight="1" s="336">
      <c r="A13" s="1" t="n"/>
      <c r="B13" s="67" t="inlineStr">
        <is>
          <t>TOTALES</t>
        </is>
      </c>
      <c r="C13" s="451" t="n"/>
      <c r="D13" s="561">
        <f>SUM(D9:D12)</f>
        <v>192000000</v>
      </c>
      <c r="E13" s="561">
        <f>SUM(E9:E12)</f>
        <v>0</v>
      </c>
      <c r="F13" s="561">
        <f>SUM(F9:F12)</f>
        <v>0</v>
      </c>
      <c r="G13" s="561">
        <f>SUM(G9:G12)</f>
        <v>0</v>
      </c>
      <c r="H13" s="561">
        <f>SUM(H9:H12)</f>
        <v>0</v>
      </c>
      <c r="I13" s="561">
        <f>SUM(I9:I12)</f>
        <v>0</v>
      </c>
      <c r="J13" s="561">
        <f>SUM(J9:J12)</f>
        <v>0</v>
      </c>
      <c r="K13" s="561">
        <f>SUM(K9:K12)</f>
        <v>0</v>
      </c>
      <c r="L13" s="561">
        <f>SUM(L9:L12)</f>
        <v>0</v>
      </c>
      <c r="M13" s="561">
        <f>SUM(M9:M12)</f>
        <v>0</v>
      </c>
      <c r="N13" s="561">
        <f>SUM(N9:N12)</f>
        <v>0</v>
      </c>
      <c r="O13" s="561">
        <f>SUM(O9:O12)</f>
        <v>192000000</v>
      </c>
      <c r="P13" s="561">
        <f>SUM(P9:P12)</f>
        <v>192000000</v>
      </c>
    </row>
    <row r="14" ht="15.75" customHeight="1" s="336">
      <c r="A14" s="1" t="n"/>
      <c r="B14" s="1" t="n"/>
      <c r="C14" s="222" t="n"/>
      <c r="D14" s="1" t="n"/>
      <c r="E14" s="1" t="n"/>
      <c r="F14" s="1" t="n"/>
      <c r="G14" s="1" t="n"/>
      <c r="H14" s="1" t="n"/>
      <c r="I14" s="1" t="n"/>
      <c r="J14" s="1" t="n"/>
      <c r="K14" s="1" t="n"/>
      <c r="L14" s="1" t="n"/>
      <c r="M14" s="1" t="n"/>
      <c r="N14" s="1" t="n"/>
      <c r="O14" s="1" t="n"/>
    </row>
    <row r="15" ht="79.5" customHeight="1" s="336">
      <c r="A15" s="1" t="n"/>
      <c r="B15" s="651" t="inlineStr">
        <is>
          <t>Desagregar el equipo de profesionales, uno a uno, y elementos o recursos requeridos para el seguimiento (supervisión y/o interventoría) que desea presupuestar. Es importante describir la formación académica y experiencia profesional, funciones y tiempo de dedicación del personal de acuerdo con las necesidades del proyecto (tal como se sugirió en el rubro de talento humano), al igual que las especificaciones técnicas de los elementos, materiales o recursos necesarios con su respectivo costo unitario.</t>
        </is>
      </c>
    </row>
    <row r="16" ht="15.75" customHeight="1" s="336">
      <c r="A16" s="1" t="n"/>
      <c r="B16" s="1" t="n"/>
      <c r="C16" s="222" t="n"/>
      <c r="D16" s="1" t="n"/>
      <c r="E16" s="1" t="n"/>
      <c r="F16" s="1" t="n"/>
      <c r="G16" s="1" t="n"/>
      <c r="H16" s="1" t="n"/>
      <c r="I16" s="1" t="n"/>
      <c r="J16" s="1" t="n"/>
      <c r="K16" s="1" t="n"/>
      <c r="L16" s="1" t="n"/>
      <c r="M16" s="1" t="n"/>
      <c r="N16" s="1" t="n"/>
      <c r="O16" s="1" t="n"/>
    </row>
    <row r="17" ht="52.5" customHeight="1" s="336">
      <c r="A17" s="1" t="n"/>
      <c r="B17" s="651" t="inlineStr">
        <is>
          <t xml:space="preserve">Tener en cuenta lo establecido en el apartado vigilancia de los proyectos señalado en los términos de referencia para efectos de determinar cuando aplica la figura de supervisión, apoyo a la supervisión o interventoría, o el valor correspondiente.  </t>
        </is>
      </c>
    </row>
    <row r="18" ht="15.75" customHeight="1" s="336">
      <c r="A18" s="1" t="n"/>
      <c r="B18" s="1" t="n"/>
      <c r="C18" s="222" t="n"/>
      <c r="D18" s="1" t="n"/>
      <c r="E18" s="1" t="n"/>
      <c r="F18" s="1" t="n"/>
      <c r="G18" s="1" t="n"/>
      <c r="H18" s="1" t="n"/>
      <c r="I18" s="1" t="n"/>
      <c r="J18" s="1" t="n"/>
      <c r="K18" s="1" t="n"/>
      <c r="L18" s="1" t="n"/>
      <c r="M18" s="1" t="n"/>
      <c r="N18" s="1" t="n"/>
      <c r="O18" s="1" t="n"/>
    </row>
    <row r="19" ht="15.75" customHeight="1" s="336">
      <c r="A19" s="1" t="n"/>
      <c r="B19" s="1" t="n"/>
      <c r="C19" s="222" t="n"/>
      <c r="D19" s="1" t="n"/>
      <c r="E19" s="1" t="n"/>
      <c r="F19" s="1" t="n"/>
      <c r="G19" s="1" t="n"/>
      <c r="H19" s="1" t="n"/>
      <c r="I19" s="1" t="n"/>
      <c r="J19" s="1" t="n"/>
      <c r="K19" s="1" t="n"/>
      <c r="L19" s="1" t="n"/>
      <c r="M19" s="1" t="n"/>
      <c r="N19" s="1" t="n"/>
      <c r="O19" s="1" t="n"/>
    </row>
    <row r="20" ht="15.75" customHeight="1" s="336">
      <c r="A20" s="1" t="n"/>
      <c r="B20" s="511" t="inlineStr">
        <is>
          <t>ESTUDIO DE MERCADO · SEGUIMIENTO (TdR §12.2, nota 4: análisis de costos con dos cotizaciones por ítem)</t>
        </is>
      </c>
      <c r="C20" s="222" t="n"/>
      <c r="D20" s="1" t="n"/>
      <c r="E20" s="1" t="n"/>
      <c r="F20" s="1" t="n"/>
      <c r="G20" s="1" t="n"/>
      <c r="H20" s="1" t="n"/>
      <c r="I20" s="1" t="n"/>
      <c r="J20" s="1" t="n"/>
      <c r="K20" s="1" t="n"/>
      <c r="L20" s="1" t="n"/>
      <c r="M20" s="1" t="n"/>
      <c r="N20" s="1" t="n"/>
      <c r="O20" s="1" t="n"/>
    </row>
    <row r="21" ht="30" customHeight="1" s="336">
      <c r="A21" s="1" t="n"/>
      <c r="B21" s="551" t="inlineStr">
        <is>
          <t>Ítem del rubro presupuestal</t>
        </is>
      </c>
      <c r="C21" s="551" t="inlineStr">
        <is>
          <t>Descripción del ítem</t>
        </is>
      </c>
      <c r="D21" s="551" t="inlineStr">
        <is>
          <t>Cotización 1</t>
        </is>
      </c>
      <c r="E21" s="551" t="inlineStr">
        <is>
          <t>Valor unitario</t>
        </is>
      </c>
      <c r="F21" s="551" t="inlineStr">
        <is>
          <t>Cotización 2</t>
        </is>
      </c>
      <c r="G21" s="551" t="inlineStr">
        <is>
          <t>Valor unitario 2</t>
        </is>
      </c>
      <c r="H21" s="551" t="inlineStr">
        <is>
          <t>Valor cotización seleccionada</t>
        </is>
      </c>
      <c r="I21" s="551" t="inlineStr">
        <is>
          <t>Justificación</t>
        </is>
      </c>
      <c r="J21" s="1" t="n"/>
      <c r="K21" s="1" t="n"/>
      <c r="L21" s="1" t="n"/>
      <c r="M21" s="1" t="n"/>
      <c r="N21" s="1" t="n"/>
      <c r="O21" s="1" t="n"/>
    </row>
    <row r="22" ht="96" customHeight="1" s="336">
      <c r="A22" s="1" t="n"/>
      <c r="B22" s="514" t="inlineStr">
        <is>
          <t>Apoyo a la supervisión y plataforma de seguimiento</t>
        </is>
      </c>
      <c r="C22" s="514" t="inlineStr">
        <is>
          <t>Apoyo a la supervisión y plataforma de seguimiento [SE-01]</t>
        </is>
      </c>
      <c r="D22" s="514" t="inlineStr">
        <is>
          <t>Formulación: Formulación Anexo 2, línea O05b</t>
        </is>
      </c>
      <c r="E22" s="567">
        <f>'Estudio de mercado'!$L$64</f>
        <v>8000000</v>
      </c>
      <c r="F22" s="554" t="inlineStr">
        <is>
          <t>[○ Cotización 2 pendiente]: Pendiente de desagregar costos, responsables y base de cálculo; el porcentaje o provisión presupuestado no constituye segunda oferta.</t>
        </is>
      </c>
      <c r="G22" s="567" t="n"/>
      <c r="H22" s="567">
        <f>'10. Seguimiento'!$D$9</f>
        <v>192000000</v>
      </c>
      <c r="I22" s="514" t="inlineStr">
        <is>
          <t>Valor de dimensionamiento del proyecto sin oferta de proveedor; las cotizaciones 1 y 2 se reúnen antes de radicar (TdR §12.2, nota 4). Soporte del cálculo en la hoja «Estudio de mercado», clave p_O05b. Sin soporte económico específico en el expediente. Falta: No diligenciar proveedor ni precio de cotización 2 con el valor presupuestado. (valor total del ítem)</t>
        </is>
      </c>
      <c r="J22" s="1" t="n"/>
      <c r="K22" s="1" t="n"/>
      <c r="L22" s="1" t="n"/>
      <c r="M22" s="1" t="n"/>
      <c r="N22" s="1" t="n"/>
      <c r="O22" s="1" t="n"/>
    </row>
    <row r="23" ht="15.75" customHeight="1" s="336">
      <c r="A23" s="1" t="n"/>
      <c r="B23" s="1" t="n"/>
      <c r="C23" s="222" t="n"/>
      <c r="D23" s="1" t="n"/>
      <c r="E23" s="1" t="n"/>
      <c r="F23" s="1" t="n"/>
      <c r="G23" s="1" t="n"/>
      <c r="H23" s="1" t="n"/>
      <c r="I23" s="1" t="n"/>
      <c r="J23" s="1" t="n"/>
      <c r="K23" s="1" t="n"/>
      <c r="L23" s="1" t="n"/>
      <c r="M23" s="1" t="n"/>
      <c r="N23" s="1" t="n"/>
      <c r="O23" s="1" t="n"/>
    </row>
    <row r="24" ht="15.75" customHeight="1" s="336">
      <c r="A24" s="1" t="n"/>
      <c r="B24" s="1" t="n"/>
      <c r="C24" s="222" t="n"/>
      <c r="D24" s="1" t="n"/>
      <c r="E24" s="1" t="n"/>
      <c r="F24" s="1" t="n"/>
      <c r="G24" s="1" t="n"/>
      <c r="H24" s="1" t="n"/>
      <c r="I24" s="1" t="n"/>
      <c r="J24" s="1" t="n"/>
      <c r="K24" s="1" t="n"/>
      <c r="L24" s="1" t="n"/>
      <c r="M24" s="1" t="n"/>
      <c r="N24" s="1" t="n"/>
      <c r="O24" s="1" t="n"/>
    </row>
    <row r="25" ht="15.75" customHeight="1" s="336">
      <c r="A25" s="1" t="n"/>
      <c r="B25" s="1" t="n"/>
      <c r="C25" s="222" t="n"/>
      <c r="D25" s="1" t="n"/>
      <c r="E25" s="1" t="n"/>
      <c r="F25" s="1" t="n"/>
      <c r="G25" s="1" t="n"/>
      <c r="H25" s="1" t="n"/>
      <c r="I25" s="1" t="n"/>
      <c r="J25" s="1" t="n"/>
      <c r="K25" s="1" t="n"/>
      <c r="L25" s="1" t="n"/>
      <c r="M25" s="1" t="n"/>
      <c r="N25" s="1" t="n"/>
      <c r="O25" s="1" t="n"/>
    </row>
    <row r="26" ht="15.75" customHeight="1" s="336">
      <c r="A26" s="1" t="n"/>
      <c r="B26" s="1" t="n"/>
      <c r="C26" s="222" t="n"/>
      <c r="D26" s="1" t="n"/>
      <c r="E26" s="1" t="n"/>
      <c r="F26" s="1" t="n"/>
      <c r="G26" s="1" t="n"/>
      <c r="H26" s="1" t="n"/>
      <c r="I26" s="1" t="n"/>
      <c r="J26" s="1" t="n"/>
      <c r="K26" s="1" t="n"/>
      <c r="L26" s="1" t="n"/>
      <c r="M26" s="1" t="n"/>
      <c r="N26" s="1" t="n"/>
      <c r="O26" s="1" t="n"/>
    </row>
    <row r="27" ht="15.75" customHeight="1" s="336">
      <c r="A27" s="1" t="n"/>
      <c r="B27" s="1" t="n"/>
      <c r="C27" s="222" t="n"/>
      <c r="D27" s="1" t="n"/>
      <c r="E27" s="1" t="n"/>
      <c r="F27" s="1" t="n"/>
      <c r="G27" s="1" t="n"/>
      <c r="H27" s="1" t="n"/>
      <c r="I27" s="1" t="n"/>
      <c r="J27" s="1" t="n"/>
      <c r="K27" s="1" t="n"/>
      <c r="L27" s="1" t="n"/>
      <c r="M27" s="1" t="n"/>
      <c r="N27" s="1" t="n"/>
      <c r="O27" s="1" t="n"/>
    </row>
    <row r="28" ht="15.75" customHeight="1" s="336">
      <c r="A28" s="1" t="n"/>
      <c r="B28" s="1" t="n"/>
      <c r="C28" s="222" t="n"/>
      <c r="D28" s="1" t="n"/>
      <c r="E28" s="1" t="n"/>
      <c r="F28" s="1" t="n"/>
      <c r="G28" s="1" t="n"/>
      <c r="H28" s="1" t="n"/>
      <c r="I28" s="1" t="n"/>
      <c r="J28" s="1" t="n"/>
      <c r="K28" s="1" t="n"/>
      <c r="L28" s="1" t="n"/>
      <c r="M28" s="1" t="n"/>
      <c r="N28" s="1" t="n"/>
      <c r="O28" s="1" t="n"/>
    </row>
    <row r="29" ht="15.75" customHeight="1" s="336">
      <c r="A29" s="1" t="n"/>
      <c r="B29" s="1" t="n"/>
      <c r="C29" s="222" t="n"/>
      <c r="D29" s="1" t="n"/>
      <c r="E29" s="1" t="n"/>
      <c r="F29" s="1" t="n"/>
      <c r="G29" s="1" t="n"/>
      <c r="H29" s="1" t="n"/>
      <c r="I29" s="1" t="n"/>
      <c r="J29" s="1" t="n"/>
      <c r="K29" s="1" t="n"/>
      <c r="L29" s="1" t="n"/>
      <c r="M29" s="1" t="n"/>
      <c r="N29" s="1" t="n"/>
      <c r="O29" s="1" t="n"/>
    </row>
    <row r="30" ht="15.75" customHeight="1" s="336">
      <c r="A30" s="1" t="n"/>
      <c r="B30" s="1" t="n"/>
      <c r="C30" s="222" t="n"/>
      <c r="D30" s="1" t="n"/>
      <c r="E30" s="1" t="n"/>
      <c r="F30" s="1" t="n"/>
      <c r="G30" s="1" t="n"/>
      <c r="H30" s="1" t="n"/>
      <c r="I30" s="1" t="n"/>
      <c r="J30" s="1" t="n"/>
      <c r="K30" s="1" t="n"/>
      <c r="L30" s="1" t="n"/>
      <c r="M30" s="1" t="n"/>
      <c r="N30" s="1" t="n"/>
      <c r="O30" s="1" t="n"/>
    </row>
    <row r="31" ht="15.75" customHeight="1" s="336">
      <c r="A31" s="1" t="n"/>
      <c r="B31" s="1" t="n"/>
      <c r="C31" s="222" t="n"/>
      <c r="D31" s="1" t="n"/>
      <c r="E31" s="1" t="n"/>
      <c r="F31" s="1" t="n"/>
      <c r="G31" s="1" t="n"/>
      <c r="H31" s="1" t="n"/>
      <c r="I31" s="1" t="n"/>
      <c r="J31" s="1" t="n"/>
      <c r="K31" s="1" t="n"/>
      <c r="L31" s="1" t="n"/>
      <c r="M31" s="1" t="n"/>
      <c r="N31" s="1" t="n"/>
      <c r="O31" s="1" t="n"/>
    </row>
    <row r="32" ht="15.75" customHeight="1" s="336">
      <c r="A32" s="1" t="n"/>
      <c r="B32" s="1" t="n"/>
      <c r="C32" s="222" t="n"/>
      <c r="D32" s="1" t="n"/>
      <c r="E32" s="1" t="n"/>
      <c r="F32" s="1" t="n"/>
      <c r="G32" s="1" t="n"/>
      <c r="H32" s="1" t="n"/>
      <c r="I32" s="1" t="n"/>
      <c r="J32" s="1" t="n"/>
      <c r="K32" s="1" t="n"/>
      <c r="L32" s="1" t="n"/>
      <c r="M32" s="1" t="n"/>
      <c r="N32" s="1" t="n"/>
      <c r="O32" s="1" t="n"/>
    </row>
    <row r="33" ht="15.75" customHeight="1" s="336">
      <c r="A33" s="1" t="n"/>
      <c r="B33" s="1" t="n"/>
      <c r="C33" s="222" t="n"/>
      <c r="D33" s="1" t="n"/>
      <c r="E33" s="1" t="n"/>
      <c r="F33" s="1" t="n"/>
      <c r="G33" s="1" t="n"/>
      <c r="H33" s="1" t="n"/>
      <c r="I33" s="1" t="n"/>
      <c r="J33" s="1" t="n"/>
      <c r="K33" s="1" t="n"/>
      <c r="L33" s="1" t="n"/>
      <c r="M33" s="1" t="n"/>
      <c r="N33" s="1" t="n"/>
      <c r="O33" s="1" t="n"/>
    </row>
    <row r="34" ht="15.75" customHeight="1" s="336">
      <c r="A34" s="1" t="n"/>
      <c r="B34" s="1" t="n"/>
      <c r="C34" s="222" t="n"/>
      <c r="D34" s="1" t="n"/>
      <c r="E34" s="1" t="n"/>
      <c r="F34" s="1" t="n"/>
      <c r="G34" s="1" t="n"/>
      <c r="H34" s="1" t="n"/>
      <c r="I34" s="1" t="n"/>
      <c r="J34" s="1" t="n"/>
      <c r="K34" s="1" t="n"/>
      <c r="L34" s="1" t="n"/>
      <c r="M34" s="1" t="n"/>
      <c r="N34" s="1" t="n"/>
      <c r="O34" s="1" t="n"/>
    </row>
    <row r="35" ht="15.75" customHeight="1" s="336">
      <c r="A35" s="1" t="n"/>
      <c r="B35" s="1" t="n"/>
      <c r="C35" s="222" t="n"/>
      <c r="D35" s="1" t="n"/>
      <c r="E35" s="1" t="n"/>
      <c r="F35" s="1" t="n"/>
      <c r="G35" s="1" t="n"/>
      <c r="H35" s="1" t="n"/>
      <c r="I35" s="1" t="n"/>
      <c r="J35" s="1" t="n"/>
      <c r="K35" s="1" t="n"/>
      <c r="L35" s="1" t="n"/>
      <c r="M35" s="1" t="n"/>
      <c r="N35" s="1" t="n"/>
      <c r="O35" s="1" t="n"/>
    </row>
    <row r="36" ht="15.75" customHeight="1" s="336">
      <c r="A36" s="1" t="n"/>
      <c r="B36" s="1" t="n"/>
      <c r="C36" s="222" t="n"/>
      <c r="D36" s="1" t="n"/>
      <c r="E36" s="1" t="n"/>
      <c r="F36" s="1" t="n"/>
      <c r="G36" s="1" t="n"/>
      <c r="H36" s="1" t="n"/>
      <c r="I36" s="1" t="n"/>
      <c r="J36" s="1" t="n"/>
      <c r="K36" s="1" t="n"/>
      <c r="L36" s="1" t="n"/>
      <c r="M36" s="1" t="n"/>
      <c r="N36" s="1" t="n"/>
      <c r="O36" s="1" t="n"/>
    </row>
    <row r="37" ht="15.75" customHeight="1" s="336">
      <c r="A37" s="1" t="n"/>
      <c r="B37" s="1" t="n"/>
      <c r="C37" s="222" t="n"/>
      <c r="D37" s="1" t="n"/>
      <c r="E37" s="1" t="n"/>
      <c r="F37" s="1" t="n"/>
      <c r="G37" s="1" t="n"/>
      <c r="H37" s="1" t="n"/>
      <c r="I37" s="1" t="n"/>
      <c r="J37" s="1" t="n"/>
      <c r="K37" s="1" t="n"/>
      <c r="L37" s="1" t="n"/>
      <c r="M37" s="1" t="n"/>
      <c r="N37" s="1" t="n"/>
      <c r="O37" s="1" t="n"/>
    </row>
    <row r="38" ht="15.75" customHeight="1" s="336">
      <c r="A38" s="1" t="n"/>
      <c r="B38" s="1" t="n"/>
      <c r="C38" s="222" t="n"/>
      <c r="D38" s="1" t="n"/>
      <c r="E38" s="1" t="n"/>
      <c r="F38" s="1" t="n"/>
      <c r="G38" s="1" t="n"/>
      <c r="H38" s="1" t="n"/>
      <c r="I38" s="1" t="n"/>
      <c r="J38" s="1" t="n"/>
      <c r="K38" s="1" t="n"/>
      <c r="L38" s="1" t="n"/>
      <c r="M38" s="1" t="n"/>
      <c r="N38" s="1" t="n"/>
      <c r="O38" s="1" t="n"/>
    </row>
    <row r="39" ht="15.75" customHeight="1" s="336">
      <c r="A39" s="1" t="n"/>
      <c r="B39" s="1" t="n"/>
      <c r="C39" s="222" t="n"/>
      <c r="D39" s="1" t="n"/>
      <c r="E39" s="1" t="n"/>
      <c r="F39" s="1" t="n"/>
      <c r="G39" s="1" t="n"/>
      <c r="H39" s="1" t="n"/>
      <c r="I39" s="1" t="n"/>
      <c r="J39" s="1" t="n"/>
      <c r="K39" s="1" t="n"/>
      <c r="L39" s="1" t="n"/>
      <c r="M39" s="1" t="n"/>
      <c r="N39" s="1" t="n"/>
      <c r="O39" s="1" t="n"/>
    </row>
    <row r="40" ht="15.75" customHeight="1" s="336">
      <c r="A40" s="1" t="n"/>
      <c r="B40" s="1" t="n"/>
      <c r="C40" s="222" t="n"/>
      <c r="D40" s="1" t="n"/>
      <c r="E40" s="1" t="n"/>
      <c r="F40" s="1" t="n"/>
      <c r="G40" s="1" t="n"/>
      <c r="H40" s="1" t="n"/>
      <c r="I40" s="1" t="n"/>
      <c r="J40" s="1" t="n"/>
      <c r="K40" s="1" t="n"/>
      <c r="L40" s="1" t="n"/>
      <c r="M40" s="1" t="n"/>
      <c r="N40" s="1" t="n"/>
      <c r="O40" s="1" t="n"/>
    </row>
    <row r="41" ht="15.75" customHeight="1" s="336">
      <c r="A41" s="1" t="n"/>
      <c r="B41" s="1" t="n"/>
      <c r="C41" s="222" t="n"/>
      <c r="D41" s="1" t="n"/>
      <c r="E41" s="1" t="n"/>
      <c r="F41" s="1" t="n"/>
      <c r="G41" s="1" t="n"/>
      <c r="H41" s="1" t="n"/>
      <c r="I41" s="1" t="n"/>
      <c r="J41" s="1" t="n"/>
      <c r="K41" s="1" t="n"/>
      <c r="L41" s="1" t="n"/>
      <c r="M41" s="1" t="n"/>
      <c r="N41" s="1" t="n"/>
      <c r="O41" s="1" t="n"/>
    </row>
    <row r="42" ht="15.75" customHeight="1" s="336">
      <c r="A42" s="1" t="n"/>
      <c r="B42" s="1" t="n"/>
      <c r="C42" s="222" t="n"/>
      <c r="D42" s="1" t="n"/>
      <c r="E42" s="1" t="n"/>
      <c r="F42" s="1" t="n"/>
      <c r="G42" s="1" t="n"/>
      <c r="H42" s="1" t="n"/>
      <c r="I42" s="1" t="n"/>
      <c r="J42" s="1" t="n"/>
      <c r="K42" s="1" t="n"/>
      <c r="L42" s="1" t="n"/>
      <c r="M42" s="1" t="n"/>
      <c r="N42" s="1" t="n"/>
      <c r="O42" s="1" t="n"/>
    </row>
    <row r="43" ht="15.75" customHeight="1" s="336">
      <c r="A43" s="1" t="n"/>
      <c r="B43" s="1" t="n"/>
      <c r="C43" s="222" t="n"/>
      <c r="D43" s="1" t="n"/>
      <c r="E43" s="1" t="n"/>
      <c r="F43" s="1" t="n"/>
      <c r="G43" s="1" t="n"/>
      <c r="H43" s="1" t="n"/>
      <c r="I43" s="1" t="n"/>
      <c r="J43" s="1" t="n"/>
      <c r="K43" s="1" t="n"/>
      <c r="L43" s="1" t="n"/>
      <c r="M43" s="1" t="n"/>
      <c r="N43" s="1" t="n"/>
      <c r="O43" s="1" t="n"/>
    </row>
    <row r="44" ht="15.75" customHeight="1" s="336">
      <c r="A44" s="1" t="n"/>
      <c r="B44" s="1" t="n"/>
      <c r="C44" s="222" t="n"/>
      <c r="D44" s="1" t="n"/>
      <c r="E44" s="1" t="n"/>
      <c r="F44" s="1" t="n"/>
      <c r="G44" s="1" t="n"/>
      <c r="H44" s="1" t="n"/>
      <c r="I44" s="1" t="n"/>
      <c r="J44" s="1" t="n"/>
      <c r="K44" s="1" t="n"/>
      <c r="L44" s="1" t="n"/>
      <c r="M44" s="1" t="n"/>
      <c r="N44" s="1" t="n"/>
      <c r="O44" s="1" t="n"/>
    </row>
    <row r="45" ht="15.75" customHeight="1" s="336">
      <c r="A45" s="1" t="n"/>
      <c r="B45" s="1" t="n"/>
      <c r="C45" s="222" t="n"/>
      <c r="D45" s="1" t="n"/>
      <c r="E45" s="1" t="n"/>
      <c r="F45" s="1" t="n"/>
      <c r="G45" s="1" t="n"/>
      <c r="H45" s="1" t="n"/>
      <c r="I45" s="1" t="n"/>
      <c r="J45" s="1" t="n"/>
      <c r="K45" s="1" t="n"/>
      <c r="L45" s="1" t="n"/>
      <c r="M45" s="1" t="n"/>
      <c r="N45" s="1" t="n"/>
      <c r="O45" s="1" t="n"/>
    </row>
    <row r="46" ht="15.75" customHeight="1" s="336">
      <c r="A46" s="1" t="n"/>
      <c r="B46" s="1" t="n"/>
      <c r="C46" s="222" t="n"/>
      <c r="D46" s="1" t="n"/>
      <c r="E46" s="1" t="n"/>
      <c r="F46" s="1" t="n"/>
      <c r="G46" s="1" t="n"/>
      <c r="H46" s="1" t="n"/>
      <c r="I46" s="1" t="n"/>
      <c r="J46" s="1" t="n"/>
      <c r="K46" s="1" t="n"/>
      <c r="L46" s="1" t="n"/>
      <c r="M46" s="1" t="n"/>
      <c r="N46" s="1" t="n"/>
      <c r="O46" s="1" t="n"/>
    </row>
    <row r="47" ht="15.75" customHeight="1" s="336">
      <c r="A47" s="1" t="n"/>
      <c r="B47" s="1" t="n"/>
      <c r="C47" s="222" t="n"/>
      <c r="D47" s="1" t="n"/>
      <c r="E47" s="1" t="n"/>
      <c r="F47" s="1" t="n"/>
      <c r="G47" s="1" t="n"/>
      <c r="H47" s="1" t="n"/>
      <c r="I47" s="1" t="n"/>
      <c r="J47" s="1" t="n"/>
      <c r="K47" s="1" t="n"/>
      <c r="L47" s="1" t="n"/>
      <c r="M47" s="1" t="n"/>
      <c r="N47" s="1" t="n"/>
      <c r="O47" s="1" t="n"/>
    </row>
    <row r="48" ht="15.75" customHeight="1" s="336">
      <c r="A48" s="1" t="n"/>
      <c r="B48" s="1" t="n"/>
      <c r="C48" s="222" t="n"/>
      <c r="D48" s="1" t="n"/>
      <c r="E48" s="1" t="n"/>
      <c r="F48" s="1" t="n"/>
      <c r="G48" s="1" t="n"/>
      <c r="H48" s="1" t="n"/>
      <c r="I48" s="1" t="n"/>
      <c r="J48" s="1" t="n"/>
      <c r="K48" s="1" t="n"/>
      <c r="L48" s="1" t="n"/>
      <c r="M48" s="1" t="n"/>
      <c r="N48" s="1" t="n"/>
      <c r="O48" s="1" t="n"/>
    </row>
    <row r="49" ht="15.75" customHeight="1" s="336">
      <c r="A49" s="1" t="n"/>
      <c r="B49" s="1" t="n"/>
      <c r="C49" s="222" t="n"/>
      <c r="D49" s="1" t="n"/>
      <c r="E49" s="1" t="n"/>
      <c r="F49" s="1" t="n"/>
      <c r="G49" s="1" t="n"/>
      <c r="H49" s="1" t="n"/>
      <c r="I49" s="1" t="n"/>
      <c r="J49" s="1" t="n"/>
      <c r="K49" s="1" t="n"/>
      <c r="L49" s="1" t="n"/>
      <c r="M49" s="1" t="n"/>
      <c r="N49" s="1" t="n"/>
      <c r="O49" s="1" t="n"/>
    </row>
    <row r="50" ht="15.75" customHeight="1" s="336">
      <c r="A50" s="1" t="n"/>
      <c r="B50" s="1" t="n"/>
      <c r="C50" s="222" t="n"/>
      <c r="D50" s="1" t="n"/>
      <c r="E50" s="1" t="n"/>
      <c r="F50" s="1" t="n"/>
      <c r="G50" s="1" t="n"/>
      <c r="H50" s="1" t="n"/>
      <c r="I50" s="1" t="n"/>
      <c r="J50" s="1" t="n"/>
      <c r="K50" s="1" t="n"/>
      <c r="L50" s="1" t="n"/>
      <c r="M50" s="1" t="n"/>
      <c r="N50" s="1" t="n"/>
      <c r="O50" s="1" t="n"/>
    </row>
    <row r="51" ht="15.75" customHeight="1" s="336">
      <c r="A51" s="1" t="n"/>
      <c r="B51" s="1" t="n"/>
      <c r="C51" s="222" t="n"/>
      <c r="D51" s="1" t="n"/>
      <c r="E51" s="1" t="n"/>
      <c r="F51" s="1" t="n"/>
      <c r="G51" s="1" t="n"/>
      <c r="H51" s="1" t="n"/>
      <c r="I51" s="1" t="n"/>
      <c r="J51" s="1" t="n"/>
      <c r="K51" s="1" t="n"/>
      <c r="L51" s="1" t="n"/>
      <c r="M51" s="1" t="n"/>
      <c r="N51" s="1" t="n"/>
      <c r="O51" s="1" t="n"/>
    </row>
    <row r="52" ht="15.75" customHeight="1" s="336">
      <c r="A52" s="1" t="n"/>
      <c r="B52" s="1" t="n"/>
      <c r="C52" s="222" t="n"/>
      <c r="D52" s="1" t="n"/>
      <c r="E52" s="1" t="n"/>
      <c r="F52" s="1" t="n"/>
      <c r="G52" s="1" t="n"/>
      <c r="H52" s="1" t="n"/>
      <c r="I52" s="1" t="n"/>
      <c r="J52" s="1" t="n"/>
      <c r="K52" s="1" t="n"/>
      <c r="L52" s="1" t="n"/>
      <c r="M52" s="1" t="n"/>
      <c r="N52" s="1" t="n"/>
      <c r="O52" s="1" t="n"/>
    </row>
    <row r="53" ht="15.75" customHeight="1" s="336">
      <c r="A53" s="1" t="n"/>
      <c r="B53" s="1" t="n"/>
      <c r="C53" s="222" t="n"/>
      <c r="D53" s="1" t="n"/>
      <c r="E53" s="1" t="n"/>
      <c r="F53" s="1" t="n"/>
      <c r="G53" s="1" t="n"/>
      <c r="H53" s="1" t="n"/>
      <c r="I53" s="1" t="n"/>
      <c r="J53" s="1" t="n"/>
      <c r="K53" s="1" t="n"/>
      <c r="L53" s="1" t="n"/>
      <c r="M53" s="1" t="n"/>
      <c r="N53" s="1" t="n"/>
      <c r="O53" s="1" t="n"/>
    </row>
    <row r="54" ht="15.75" customHeight="1" s="336">
      <c r="A54" s="1" t="n"/>
      <c r="B54" s="1" t="n"/>
      <c r="C54" s="222" t="n"/>
      <c r="D54" s="1" t="n"/>
      <c r="E54" s="1" t="n"/>
      <c r="F54" s="1" t="n"/>
      <c r="G54" s="1" t="n"/>
      <c r="H54" s="1" t="n"/>
      <c r="I54" s="1" t="n"/>
      <c r="J54" s="1" t="n"/>
      <c r="K54" s="1" t="n"/>
      <c r="L54" s="1" t="n"/>
      <c r="M54" s="1" t="n"/>
      <c r="N54" s="1" t="n"/>
      <c r="O54" s="1" t="n"/>
    </row>
    <row r="55" ht="15.75" customHeight="1" s="336">
      <c r="A55" s="1" t="n"/>
      <c r="B55" s="1" t="n"/>
      <c r="C55" s="222" t="n"/>
      <c r="D55" s="1" t="n"/>
      <c r="E55" s="1" t="n"/>
      <c r="F55" s="1" t="n"/>
      <c r="G55" s="1" t="n"/>
      <c r="H55" s="1" t="n"/>
      <c r="I55" s="1" t="n"/>
      <c r="J55" s="1" t="n"/>
      <c r="K55" s="1" t="n"/>
      <c r="L55" s="1" t="n"/>
      <c r="M55" s="1" t="n"/>
      <c r="N55" s="1" t="n"/>
      <c r="O55" s="1" t="n"/>
    </row>
    <row r="56" ht="15.75" customHeight="1" s="336">
      <c r="A56" s="1" t="n"/>
      <c r="B56" s="1" t="n"/>
      <c r="C56" s="222" t="n"/>
      <c r="D56" s="1" t="n"/>
      <c r="E56" s="1" t="n"/>
      <c r="F56" s="1" t="n"/>
      <c r="G56" s="1" t="n"/>
      <c r="H56" s="1" t="n"/>
      <c r="I56" s="1" t="n"/>
      <c r="J56" s="1" t="n"/>
      <c r="K56" s="1" t="n"/>
      <c r="L56" s="1" t="n"/>
      <c r="M56" s="1" t="n"/>
      <c r="N56" s="1" t="n"/>
      <c r="O56" s="1" t="n"/>
    </row>
    <row r="57" ht="15.75" customHeight="1" s="336">
      <c r="A57" s="1" t="n"/>
      <c r="B57" s="1" t="n"/>
      <c r="C57" s="222" t="n"/>
      <c r="D57" s="1" t="n"/>
      <c r="E57" s="1" t="n"/>
      <c r="F57" s="1" t="n"/>
      <c r="G57" s="1" t="n"/>
      <c r="H57" s="1" t="n"/>
      <c r="I57" s="1" t="n"/>
      <c r="J57" s="1" t="n"/>
      <c r="K57" s="1" t="n"/>
      <c r="L57" s="1" t="n"/>
      <c r="M57" s="1" t="n"/>
      <c r="N57" s="1" t="n"/>
      <c r="O57" s="1" t="n"/>
    </row>
    <row r="58" ht="15.75" customHeight="1" s="336">
      <c r="A58" s="1" t="n"/>
      <c r="B58" s="1" t="n"/>
      <c r="C58" s="222" t="n"/>
      <c r="D58" s="1" t="n"/>
      <c r="E58" s="1" t="n"/>
      <c r="F58" s="1" t="n"/>
      <c r="G58" s="1" t="n"/>
      <c r="H58" s="1" t="n"/>
      <c r="I58" s="1" t="n"/>
      <c r="J58" s="1" t="n"/>
      <c r="K58" s="1" t="n"/>
      <c r="L58" s="1" t="n"/>
      <c r="M58" s="1" t="n"/>
      <c r="N58" s="1" t="n"/>
      <c r="O58" s="1" t="n"/>
    </row>
    <row r="59" ht="15.75" customHeight="1" s="336">
      <c r="A59" s="1" t="n"/>
      <c r="B59" s="1" t="n"/>
      <c r="C59" s="222" t="n"/>
      <c r="D59" s="1" t="n"/>
      <c r="E59" s="1" t="n"/>
      <c r="F59" s="1" t="n"/>
      <c r="G59" s="1" t="n"/>
      <c r="H59" s="1" t="n"/>
      <c r="I59" s="1" t="n"/>
      <c r="J59" s="1" t="n"/>
      <c r="K59" s="1" t="n"/>
      <c r="L59" s="1" t="n"/>
      <c r="M59" s="1" t="n"/>
      <c r="N59" s="1" t="n"/>
      <c r="O59" s="1" t="n"/>
    </row>
    <row r="60" ht="15.75" customHeight="1" s="336">
      <c r="A60" s="1" t="n"/>
      <c r="B60" s="1" t="n"/>
      <c r="C60" s="222" t="n"/>
      <c r="D60" s="1" t="n"/>
      <c r="E60" s="1" t="n"/>
      <c r="F60" s="1" t="n"/>
      <c r="G60" s="1" t="n"/>
      <c r="H60" s="1" t="n"/>
      <c r="I60" s="1" t="n"/>
      <c r="J60" s="1" t="n"/>
      <c r="K60" s="1" t="n"/>
      <c r="L60" s="1" t="n"/>
      <c r="M60" s="1" t="n"/>
      <c r="N60" s="1" t="n"/>
      <c r="O60" s="1" t="n"/>
    </row>
    <row r="61" ht="15.75" customHeight="1" s="336">
      <c r="A61" s="1" t="n"/>
      <c r="B61" s="1" t="n"/>
      <c r="C61" s="222" t="n"/>
      <c r="D61" s="1" t="n"/>
      <c r="E61" s="1" t="n"/>
      <c r="F61" s="1" t="n"/>
      <c r="G61" s="1" t="n"/>
      <c r="H61" s="1" t="n"/>
      <c r="I61" s="1" t="n"/>
      <c r="J61" s="1" t="n"/>
      <c r="K61" s="1" t="n"/>
      <c r="L61" s="1" t="n"/>
      <c r="M61" s="1" t="n"/>
      <c r="N61" s="1" t="n"/>
      <c r="O61" s="1" t="n"/>
    </row>
    <row r="62" ht="15.75" customHeight="1" s="336">
      <c r="A62" s="1" t="n"/>
      <c r="B62" s="1" t="n"/>
      <c r="C62" s="222" t="n"/>
      <c r="D62" s="1" t="n"/>
      <c r="E62" s="1" t="n"/>
      <c r="F62" s="1" t="n"/>
      <c r="G62" s="1" t="n"/>
      <c r="H62" s="1" t="n"/>
      <c r="I62" s="1" t="n"/>
      <c r="J62" s="1" t="n"/>
      <c r="K62" s="1" t="n"/>
      <c r="L62" s="1" t="n"/>
      <c r="M62" s="1" t="n"/>
      <c r="N62" s="1" t="n"/>
      <c r="O62" s="1" t="n"/>
    </row>
    <row r="63" ht="15.75" customHeight="1" s="336">
      <c r="A63" s="1" t="n"/>
      <c r="B63" s="1" t="n"/>
      <c r="C63" s="222" t="n"/>
      <c r="D63" s="1" t="n"/>
      <c r="E63" s="1" t="n"/>
      <c r="F63" s="1" t="n"/>
      <c r="G63" s="1" t="n"/>
      <c r="H63" s="1" t="n"/>
      <c r="I63" s="1" t="n"/>
      <c r="J63" s="1" t="n"/>
      <c r="K63" s="1" t="n"/>
      <c r="L63" s="1" t="n"/>
      <c r="M63" s="1" t="n"/>
      <c r="N63" s="1" t="n"/>
      <c r="O63" s="1" t="n"/>
    </row>
    <row r="64" ht="15.75" customHeight="1" s="336">
      <c r="A64" s="1" t="n"/>
      <c r="B64" s="1" t="n"/>
      <c r="C64" s="222" t="n"/>
      <c r="D64" s="1" t="n"/>
      <c r="E64" s="1" t="n"/>
      <c r="F64" s="1" t="n"/>
      <c r="G64" s="1" t="n"/>
      <c r="H64" s="1" t="n"/>
      <c r="I64" s="1" t="n"/>
      <c r="J64" s="1" t="n"/>
      <c r="K64" s="1" t="n"/>
      <c r="L64" s="1" t="n"/>
      <c r="M64" s="1" t="n"/>
      <c r="N64" s="1" t="n"/>
      <c r="O64" s="1" t="n"/>
    </row>
    <row r="65" ht="15.75" customHeight="1" s="336">
      <c r="A65" s="1" t="n"/>
      <c r="B65" s="1" t="n"/>
      <c r="C65" s="222" t="n"/>
      <c r="D65" s="1" t="n"/>
      <c r="E65" s="1" t="n"/>
      <c r="F65" s="1" t="n"/>
      <c r="G65" s="1" t="n"/>
      <c r="H65" s="1" t="n"/>
      <c r="I65" s="1" t="n"/>
      <c r="J65" s="1" t="n"/>
      <c r="K65" s="1" t="n"/>
      <c r="L65" s="1" t="n"/>
      <c r="M65" s="1" t="n"/>
      <c r="N65" s="1" t="n"/>
      <c r="O65" s="1" t="n"/>
    </row>
    <row r="66" ht="15.75" customHeight="1" s="336">
      <c r="A66" s="1" t="n"/>
      <c r="B66" s="1" t="n"/>
      <c r="C66" s="222" t="n"/>
      <c r="D66" s="1" t="n"/>
      <c r="E66" s="1" t="n"/>
      <c r="F66" s="1" t="n"/>
      <c r="G66" s="1" t="n"/>
      <c r="H66" s="1" t="n"/>
      <c r="I66" s="1" t="n"/>
      <c r="J66" s="1" t="n"/>
      <c r="K66" s="1" t="n"/>
      <c r="L66" s="1" t="n"/>
      <c r="M66" s="1" t="n"/>
      <c r="N66" s="1" t="n"/>
      <c r="O66" s="1" t="n"/>
    </row>
    <row r="67" ht="15.75" customHeight="1" s="336">
      <c r="A67" s="1" t="n"/>
      <c r="B67" s="1" t="n"/>
      <c r="C67" s="222" t="n"/>
      <c r="D67" s="1" t="n"/>
      <c r="E67" s="1" t="n"/>
      <c r="F67" s="1" t="n"/>
      <c r="G67" s="1" t="n"/>
      <c r="H67" s="1" t="n"/>
      <c r="I67" s="1" t="n"/>
      <c r="J67" s="1" t="n"/>
      <c r="K67" s="1" t="n"/>
      <c r="L67" s="1" t="n"/>
      <c r="M67" s="1" t="n"/>
      <c r="N67" s="1" t="n"/>
      <c r="O67" s="1" t="n"/>
    </row>
    <row r="68" ht="15.75" customHeight="1" s="336">
      <c r="A68" s="1" t="n"/>
      <c r="B68" s="1" t="n"/>
      <c r="C68" s="222" t="n"/>
      <c r="D68" s="1" t="n"/>
      <c r="E68" s="1" t="n"/>
      <c r="F68" s="1" t="n"/>
      <c r="G68" s="1" t="n"/>
      <c r="H68" s="1" t="n"/>
      <c r="I68" s="1" t="n"/>
      <c r="J68" s="1" t="n"/>
      <c r="K68" s="1" t="n"/>
      <c r="L68" s="1" t="n"/>
      <c r="M68" s="1" t="n"/>
      <c r="N68" s="1" t="n"/>
      <c r="O68" s="1" t="n"/>
    </row>
    <row r="69" ht="15.75" customHeight="1" s="336">
      <c r="A69" s="1" t="n"/>
      <c r="B69" s="1" t="n"/>
      <c r="C69" s="222" t="n"/>
      <c r="D69" s="1" t="n"/>
      <c r="E69" s="1" t="n"/>
      <c r="F69" s="1" t="n"/>
      <c r="G69" s="1" t="n"/>
      <c r="H69" s="1" t="n"/>
      <c r="I69" s="1" t="n"/>
      <c r="J69" s="1" t="n"/>
      <c r="K69" s="1" t="n"/>
      <c r="L69" s="1" t="n"/>
      <c r="M69" s="1" t="n"/>
      <c r="N69" s="1" t="n"/>
      <c r="O69" s="1" t="n"/>
    </row>
    <row r="70" ht="15.75" customHeight="1" s="336">
      <c r="A70" s="1" t="n"/>
      <c r="B70" s="1" t="n"/>
      <c r="C70" s="222" t="n"/>
      <c r="D70" s="1" t="n"/>
      <c r="E70" s="1" t="n"/>
      <c r="F70" s="1" t="n"/>
      <c r="G70" s="1" t="n"/>
      <c r="H70" s="1" t="n"/>
      <c r="I70" s="1" t="n"/>
      <c r="J70" s="1" t="n"/>
      <c r="K70" s="1" t="n"/>
      <c r="L70" s="1" t="n"/>
      <c r="M70" s="1" t="n"/>
      <c r="N70" s="1" t="n"/>
      <c r="O70" s="1" t="n"/>
    </row>
    <row r="71" ht="15.75" customHeight="1" s="336">
      <c r="A71" s="1" t="n"/>
      <c r="B71" s="1" t="n"/>
      <c r="C71" s="222" t="n"/>
      <c r="D71" s="1" t="n"/>
      <c r="E71" s="1" t="n"/>
      <c r="F71" s="1" t="n"/>
      <c r="G71" s="1" t="n"/>
      <c r="H71" s="1" t="n"/>
      <c r="I71" s="1" t="n"/>
      <c r="J71" s="1" t="n"/>
      <c r="K71" s="1" t="n"/>
      <c r="L71" s="1" t="n"/>
      <c r="M71" s="1" t="n"/>
      <c r="N71" s="1" t="n"/>
      <c r="O71" s="1" t="n"/>
    </row>
    <row r="72" ht="15.75" customHeight="1" s="336">
      <c r="A72" s="1" t="n"/>
      <c r="B72" s="1" t="n"/>
      <c r="C72" s="222" t="n"/>
      <c r="D72" s="1" t="n"/>
      <c r="E72" s="1" t="n"/>
      <c r="F72" s="1" t="n"/>
      <c r="G72" s="1" t="n"/>
      <c r="H72" s="1" t="n"/>
      <c r="I72" s="1" t="n"/>
      <c r="J72" s="1" t="n"/>
      <c r="K72" s="1" t="n"/>
      <c r="L72" s="1" t="n"/>
      <c r="M72" s="1" t="n"/>
      <c r="N72" s="1" t="n"/>
      <c r="O72" s="1" t="n"/>
    </row>
    <row r="73" ht="15.75" customHeight="1" s="336">
      <c r="A73" s="1" t="n"/>
      <c r="B73" s="1" t="n"/>
      <c r="C73" s="222" t="n"/>
      <c r="D73" s="1" t="n"/>
      <c r="E73" s="1" t="n"/>
      <c r="F73" s="1" t="n"/>
      <c r="G73" s="1" t="n"/>
      <c r="H73" s="1" t="n"/>
      <c r="I73" s="1" t="n"/>
      <c r="J73" s="1" t="n"/>
      <c r="K73" s="1" t="n"/>
      <c r="L73" s="1" t="n"/>
      <c r="M73" s="1" t="n"/>
      <c r="N73" s="1" t="n"/>
      <c r="O73" s="1" t="n"/>
    </row>
    <row r="74" ht="15.75" customHeight="1" s="336">
      <c r="A74" s="1" t="n"/>
      <c r="B74" s="1" t="n"/>
      <c r="C74" s="222" t="n"/>
      <c r="D74" s="1" t="n"/>
      <c r="E74" s="1" t="n"/>
      <c r="F74" s="1" t="n"/>
      <c r="G74" s="1" t="n"/>
      <c r="H74" s="1" t="n"/>
      <c r="I74" s="1" t="n"/>
      <c r="J74" s="1" t="n"/>
      <c r="K74" s="1" t="n"/>
      <c r="L74" s="1" t="n"/>
      <c r="M74" s="1" t="n"/>
      <c r="N74" s="1" t="n"/>
      <c r="O74" s="1" t="n"/>
    </row>
    <row r="75" ht="15.75" customHeight="1" s="336">
      <c r="A75" s="1" t="n"/>
      <c r="B75" s="1" t="n"/>
      <c r="C75" s="222" t="n"/>
      <c r="D75" s="1" t="n"/>
      <c r="E75" s="1" t="n"/>
      <c r="F75" s="1" t="n"/>
      <c r="G75" s="1" t="n"/>
      <c r="H75" s="1" t="n"/>
      <c r="I75" s="1" t="n"/>
      <c r="J75" s="1" t="n"/>
      <c r="K75" s="1" t="n"/>
      <c r="L75" s="1" t="n"/>
      <c r="M75" s="1" t="n"/>
      <c r="N75" s="1" t="n"/>
      <c r="O75" s="1" t="n"/>
    </row>
    <row r="76" ht="15.75" customHeight="1" s="336">
      <c r="A76" s="1" t="n"/>
      <c r="B76" s="1" t="n"/>
      <c r="C76" s="222" t="n"/>
      <c r="D76" s="1" t="n"/>
      <c r="E76" s="1" t="n"/>
      <c r="F76" s="1" t="n"/>
      <c r="G76" s="1" t="n"/>
      <c r="H76" s="1" t="n"/>
      <c r="I76" s="1" t="n"/>
      <c r="J76" s="1" t="n"/>
      <c r="K76" s="1" t="n"/>
      <c r="L76" s="1" t="n"/>
      <c r="M76" s="1" t="n"/>
      <c r="N76" s="1" t="n"/>
      <c r="O76" s="1" t="n"/>
    </row>
    <row r="77" ht="15.75" customHeight="1" s="336">
      <c r="A77" s="1" t="n"/>
      <c r="B77" s="1" t="n"/>
      <c r="C77" s="222" t="n"/>
      <c r="D77" s="1" t="n"/>
      <c r="E77" s="1" t="n"/>
      <c r="F77" s="1" t="n"/>
      <c r="G77" s="1" t="n"/>
      <c r="H77" s="1" t="n"/>
      <c r="I77" s="1" t="n"/>
      <c r="J77" s="1" t="n"/>
      <c r="K77" s="1" t="n"/>
      <c r="L77" s="1" t="n"/>
      <c r="M77" s="1" t="n"/>
      <c r="N77" s="1" t="n"/>
      <c r="O77" s="1" t="n"/>
    </row>
    <row r="78" ht="15.75" customHeight="1" s="336">
      <c r="A78" s="1" t="n"/>
      <c r="B78" s="1" t="n"/>
      <c r="C78" s="222" t="n"/>
      <c r="D78" s="1" t="n"/>
      <c r="E78" s="1" t="n"/>
      <c r="F78" s="1" t="n"/>
      <c r="G78" s="1" t="n"/>
      <c r="H78" s="1" t="n"/>
      <c r="I78" s="1" t="n"/>
      <c r="J78" s="1" t="n"/>
      <c r="K78" s="1" t="n"/>
      <c r="L78" s="1" t="n"/>
      <c r="M78" s="1" t="n"/>
      <c r="N78" s="1" t="n"/>
      <c r="O78" s="1" t="n"/>
    </row>
    <row r="79" ht="15.75" customHeight="1" s="336">
      <c r="A79" s="1" t="n"/>
      <c r="B79" s="1" t="n"/>
      <c r="C79" s="222" t="n"/>
      <c r="D79" s="1" t="n"/>
      <c r="E79" s="1" t="n"/>
      <c r="F79" s="1" t="n"/>
      <c r="G79" s="1" t="n"/>
      <c r="H79" s="1" t="n"/>
      <c r="I79" s="1" t="n"/>
      <c r="J79" s="1" t="n"/>
      <c r="K79" s="1" t="n"/>
      <c r="L79" s="1" t="n"/>
      <c r="M79" s="1" t="n"/>
      <c r="N79" s="1" t="n"/>
      <c r="O79" s="1" t="n"/>
    </row>
    <row r="80" ht="15.75" customHeight="1" s="336">
      <c r="A80" s="1" t="n"/>
      <c r="B80" s="1" t="n"/>
      <c r="C80" s="222" t="n"/>
      <c r="D80" s="1" t="n"/>
      <c r="E80" s="1" t="n"/>
      <c r="F80" s="1" t="n"/>
      <c r="G80" s="1" t="n"/>
      <c r="H80" s="1" t="n"/>
      <c r="I80" s="1" t="n"/>
      <c r="J80" s="1" t="n"/>
      <c r="K80" s="1" t="n"/>
      <c r="L80" s="1" t="n"/>
      <c r="M80" s="1" t="n"/>
      <c r="N80" s="1" t="n"/>
      <c r="O80" s="1" t="n"/>
    </row>
    <row r="81" ht="15.75" customHeight="1" s="336">
      <c r="A81" s="1" t="n"/>
      <c r="B81" s="1" t="n"/>
      <c r="C81" s="222" t="n"/>
      <c r="D81" s="1" t="n"/>
      <c r="E81" s="1" t="n"/>
      <c r="F81" s="1" t="n"/>
      <c r="G81" s="1" t="n"/>
      <c r="H81" s="1" t="n"/>
      <c r="I81" s="1" t="n"/>
      <c r="J81" s="1" t="n"/>
      <c r="K81" s="1" t="n"/>
      <c r="L81" s="1" t="n"/>
      <c r="M81" s="1" t="n"/>
      <c r="N81" s="1" t="n"/>
      <c r="O81" s="1" t="n"/>
    </row>
    <row r="82" ht="15.75" customHeight="1" s="336">
      <c r="A82" s="1" t="n"/>
      <c r="B82" s="1" t="n"/>
      <c r="C82" s="222" t="n"/>
      <c r="D82" s="1" t="n"/>
      <c r="E82" s="1" t="n"/>
      <c r="F82" s="1" t="n"/>
      <c r="G82" s="1" t="n"/>
      <c r="H82" s="1" t="n"/>
      <c r="I82" s="1" t="n"/>
      <c r="J82" s="1" t="n"/>
      <c r="K82" s="1" t="n"/>
      <c r="L82" s="1" t="n"/>
      <c r="M82" s="1" t="n"/>
      <c r="N82" s="1" t="n"/>
      <c r="O82" s="1" t="n"/>
    </row>
    <row r="83" ht="15.75" customHeight="1" s="336">
      <c r="A83" s="1" t="n"/>
      <c r="B83" s="1" t="n"/>
      <c r="C83" s="222" t="n"/>
      <c r="D83" s="1" t="n"/>
      <c r="E83" s="1" t="n"/>
      <c r="F83" s="1" t="n"/>
      <c r="G83" s="1" t="n"/>
      <c r="H83" s="1" t="n"/>
      <c r="I83" s="1" t="n"/>
      <c r="J83" s="1" t="n"/>
      <c r="K83" s="1" t="n"/>
      <c r="L83" s="1" t="n"/>
      <c r="M83" s="1" t="n"/>
      <c r="N83" s="1" t="n"/>
      <c r="O83" s="1" t="n"/>
    </row>
    <row r="84" ht="15.75" customHeight="1" s="336">
      <c r="A84" s="1" t="n"/>
      <c r="B84" s="1" t="n"/>
      <c r="C84" s="222" t="n"/>
      <c r="D84" s="1" t="n"/>
      <c r="E84" s="1" t="n"/>
      <c r="F84" s="1" t="n"/>
      <c r="G84" s="1" t="n"/>
      <c r="H84" s="1" t="n"/>
      <c r="I84" s="1" t="n"/>
      <c r="J84" s="1" t="n"/>
      <c r="K84" s="1" t="n"/>
      <c r="L84" s="1" t="n"/>
      <c r="M84" s="1" t="n"/>
      <c r="N84" s="1" t="n"/>
      <c r="O84" s="1" t="n"/>
    </row>
    <row r="85" ht="15.75" customHeight="1" s="336">
      <c r="A85" s="1" t="n"/>
      <c r="B85" s="1" t="n"/>
      <c r="C85" s="222" t="n"/>
      <c r="D85" s="1" t="n"/>
      <c r="E85" s="1" t="n"/>
      <c r="F85" s="1" t="n"/>
      <c r="G85" s="1" t="n"/>
      <c r="H85" s="1" t="n"/>
      <c r="I85" s="1" t="n"/>
      <c r="J85" s="1" t="n"/>
      <c r="K85" s="1" t="n"/>
      <c r="L85" s="1" t="n"/>
      <c r="M85" s="1" t="n"/>
      <c r="N85" s="1" t="n"/>
      <c r="O85" s="1" t="n"/>
    </row>
    <row r="86" ht="15.75" customHeight="1" s="336">
      <c r="A86" s="1" t="n"/>
      <c r="B86" s="1" t="n"/>
      <c r="C86" s="222" t="n"/>
      <c r="D86" s="1" t="n"/>
      <c r="E86" s="1" t="n"/>
      <c r="F86" s="1" t="n"/>
      <c r="G86" s="1" t="n"/>
      <c r="H86" s="1" t="n"/>
      <c r="I86" s="1" t="n"/>
      <c r="J86" s="1" t="n"/>
      <c r="K86" s="1" t="n"/>
      <c r="L86" s="1" t="n"/>
      <c r="M86" s="1" t="n"/>
      <c r="N86" s="1" t="n"/>
      <c r="O86" s="1" t="n"/>
    </row>
    <row r="87" ht="15.75" customHeight="1" s="336">
      <c r="A87" s="1" t="n"/>
      <c r="B87" s="1" t="n"/>
      <c r="C87" s="222" t="n"/>
      <c r="D87" s="1" t="n"/>
      <c r="E87" s="1" t="n"/>
      <c r="F87" s="1" t="n"/>
      <c r="G87" s="1" t="n"/>
      <c r="H87" s="1" t="n"/>
      <c r="I87" s="1" t="n"/>
      <c r="J87" s="1" t="n"/>
      <c r="K87" s="1" t="n"/>
      <c r="L87" s="1" t="n"/>
      <c r="M87" s="1" t="n"/>
      <c r="N87" s="1" t="n"/>
      <c r="O87" s="1" t="n"/>
    </row>
    <row r="88" ht="15.75" customHeight="1" s="336">
      <c r="A88" s="1" t="n"/>
      <c r="B88" s="1" t="n"/>
      <c r="C88" s="222" t="n"/>
      <c r="D88" s="1" t="n"/>
      <c r="E88" s="1" t="n"/>
      <c r="F88" s="1" t="n"/>
      <c r="G88" s="1" t="n"/>
      <c r="H88" s="1" t="n"/>
      <c r="I88" s="1" t="n"/>
      <c r="J88" s="1" t="n"/>
      <c r="K88" s="1" t="n"/>
      <c r="L88" s="1" t="n"/>
      <c r="M88" s="1" t="n"/>
      <c r="N88" s="1" t="n"/>
      <c r="O88" s="1" t="n"/>
    </row>
    <row r="89" ht="15.75" customHeight="1" s="336">
      <c r="A89" s="1" t="n"/>
      <c r="B89" s="1" t="n"/>
      <c r="C89" s="222" t="n"/>
      <c r="D89" s="1" t="n"/>
      <c r="E89" s="1" t="n"/>
      <c r="F89" s="1" t="n"/>
      <c r="G89" s="1" t="n"/>
      <c r="H89" s="1" t="n"/>
      <c r="I89" s="1" t="n"/>
      <c r="J89" s="1" t="n"/>
      <c r="K89" s="1" t="n"/>
      <c r="L89" s="1" t="n"/>
      <c r="M89" s="1" t="n"/>
      <c r="N89" s="1" t="n"/>
      <c r="O89" s="1" t="n"/>
    </row>
    <row r="90" ht="15.75" customHeight="1" s="336">
      <c r="A90" s="1" t="n"/>
      <c r="B90" s="1" t="n"/>
      <c r="C90" s="222" t="n"/>
      <c r="D90" s="1" t="n"/>
      <c r="E90" s="1" t="n"/>
      <c r="F90" s="1" t="n"/>
      <c r="G90" s="1" t="n"/>
      <c r="H90" s="1" t="n"/>
      <c r="I90" s="1" t="n"/>
      <c r="J90" s="1" t="n"/>
      <c r="K90" s="1" t="n"/>
      <c r="L90" s="1" t="n"/>
      <c r="M90" s="1" t="n"/>
      <c r="N90" s="1" t="n"/>
      <c r="O90" s="1" t="n"/>
    </row>
    <row r="91" ht="15.75" customHeight="1" s="336">
      <c r="A91" s="1" t="n"/>
      <c r="B91" s="1" t="n"/>
      <c r="C91" s="222" t="n"/>
      <c r="D91" s="1" t="n"/>
      <c r="E91" s="1" t="n"/>
      <c r="F91" s="1" t="n"/>
      <c r="G91" s="1" t="n"/>
      <c r="H91" s="1" t="n"/>
      <c r="I91" s="1" t="n"/>
      <c r="J91" s="1" t="n"/>
      <c r="K91" s="1" t="n"/>
      <c r="L91" s="1" t="n"/>
      <c r="M91" s="1" t="n"/>
      <c r="N91" s="1" t="n"/>
      <c r="O91" s="1" t="n"/>
    </row>
    <row r="92" ht="15.75" customHeight="1" s="336">
      <c r="A92" s="1" t="n"/>
      <c r="B92" s="1" t="n"/>
      <c r="C92" s="222" t="n"/>
      <c r="D92" s="1" t="n"/>
      <c r="E92" s="1" t="n"/>
      <c r="F92" s="1" t="n"/>
      <c r="G92" s="1" t="n"/>
      <c r="H92" s="1" t="n"/>
      <c r="I92" s="1" t="n"/>
      <c r="J92" s="1" t="n"/>
      <c r="K92" s="1" t="n"/>
      <c r="L92" s="1" t="n"/>
      <c r="M92" s="1" t="n"/>
      <c r="N92" s="1" t="n"/>
      <c r="O92" s="1" t="n"/>
    </row>
    <row r="93" ht="15.75" customHeight="1" s="336">
      <c r="A93" s="1" t="n"/>
      <c r="B93" s="1" t="n"/>
      <c r="C93" s="222" t="n"/>
      <c r="D93" s="1" t="n"/>
      <c r="E93" s="1" t="n"/>
      <c r="F93" s="1" t="n"/>
      <c r="G93" s="1" t="n"/>
      <c r="H93" s="1" t="n"/>
      <c r="I93" s="1" t="n"/>
      <c r="J93" s="1" t="n"/>
      <c r="K93" s="1" t="n"/>
      <c r="L93" s="1" t="n"/>
      <c r="M93" s="1" t="n"/>
      <c r="N93" s="1" t="n"/>
      <c r="O93" s="1" t="n"/>
    </row>
    <row r="94" ht="15.75" customHeight="1" s="336">
      <c r="A94" s="1" t="n"/>
      <c r="B94" s="1" t="n"/>
      <c r="C94" s="222" t="n"/>
      <c r="D94" s="1" t="n"/>
      <c r="E94" s="1" t="n"/>
      <c r="F94" s="1" t="n"/>
      <c r="G94" s="1" t="n"/>
      <c r="H94" s="1" t="n"/>
      <c r="I94" s="1" t="n"/>
      <c r="J94" s="1" t="n"/>
      <c r="K94" s="1" t="n"/>
      <c r="L94" s="1" t="n"/>
      <c r="M94" s="1" t="n"/>
      <c r="N94" s="1" t="n"/>
      <c r="O94" s="1" t="n"/>
    </row>
    <row r="95" ht="15.75" customHeight="1" s="336">
      <c r="A95" s="1" t="n"/>
      <c r="B95" s="1" t="n"/>
      <c r="C95" s="222" t="n"/>
      <c r="D95" s="1" t="n"/>
      <c r="E95" s="1" t="n"/>
      <c r="F95" s="1" t="n"/>
      <c r="G95" s="1" t="n"/>
      <c r="H95" s="1" t="n"/>
      <c r="I95" s="1" t="n"/>
      <c r="J95" s="1" t="n"/>
      <c r="K95" s="1" t="n"/>
      <c r="L95" s="1" t="n"/>
      <c r="M95" s="1" t="n"/>
      <c r="N95" s="1" t="n"/>
      <c r="O95" s="1" t="n"/>
    </row>
    <row r="96" ht="15.75" customHeight="1" s="336">
      <c r="A96" s="1" t="n"/>
      <c r="B96" s="1" t="n"/>
      <c r="C96" s="222" t="n"/>
      <c r="D96" s="1" t="n"/>
      <c r="E96" s="1" t="n"/>
      <c r="F96" s="1" t="n"/>
      <c r="G96" s="1" t="n"/>
      <c r="H96" s="1" t="n"/>
      <c r="I96" s="1" t="n"/>
      <c r="J96" s="1" t="n"/>
      <c r="K96" s="1" t="n"/>
      <c r="L96" s="1" t="n"/>
      <c r="M96" s="1" t="n"/>
      <c r="N96" s="1" t="n"/>
      <c r="O96" s="1" t="n"/>
    </row>
    <row r="97" ht="15.75" customHeight="1" s="336">
      <c r="A97" s="1" t="n"/>
      <c r="B97" s="1" t="n"/>
      <c r="C97" s="222" t="n"/>
      <c r="D97" s="1" t="n"/>
      <c r="E97" s="1" t="n"/>
      <c r="F97" s="1" t="n"/>
      <c r="G97" s="1" t="n"/>
      <c r="H97" s="1" t="n"/>
      <c r="I97" s="1" t="n"/>
      <c r="J97" s="1" t="n"/>
      <c r="K97" s="1" t="n"/>
      <c r="L97" s="1" t="n"/>
      <c r="M97" s="1" t="n"/>
      <c r="N97" s="1" t="n"/>
      <c r="O97" s="1" t="n"/>
    </row>
    <row r="98" ht="15.75" customHeight="1" s="336">
      <c r="A98" s="1" t="n"/>
      <c r="B98" s="1" t="n"/>
      <c r="C98" s="222" t="n"/>
      <c r="D98" s="1" t="n"/>
      <c r="E98" s="1" t="n"/>
      <c r="F98" s="1" t="n"/>
      <c r="G98" s="1" t="n"/>
      <c r="H98" s="1" t="n"/>
      <c r="I98" s="1" t="n"/>
      <c r="J98" s="1" t="n"/>
      <c r="K98" s="1" t="n"/>
      <c r="L98" s="1" t="n"/>
      <c r="M98" s="1" t="n"/>
      <c r="N98" s="1" t="n"/>
      <c r="O98" s="1" t="n"/>
    </row>
    <row r="99" ht="15.75" customHeight="1" s="336">
      <c r="A99" s="1" t="n"/>
      <c r="B99" s="1" t="n"/>
      <c r="C99" s="222" t="n"/>
      <c r="D99" s="1" t="n"/>
      <c r="E99" s="1" t="n"/>
      <c r="F99" s="1" t="n"/>
      <c r="G99" s="1" t="n"/>
      <c r="H99" s="1" t="n"/>
      <c r="I99" s="1" t="n"/>
      <c r="J99" s="1" t="n"/>
      <c r="K99" s="1" t="n"/>
      <c r="L99" s="1" t="n"/>
      <c r="M99" s="1" t="n"/>
      <c r="N99" s="1" t="n"/>
      <c r="O99" s="1" t="n"/>
    </row>
    <row r="100" ht="15.75" customHeight="1" s="336">
      <c r="A100" s="1" t="n"/>
      <c r="B100" s="1" t="n"/>
      <c r="C100" s="222" t="n"/>
      <c r="D100" s="1" t="n"/>
      <c r="E100" s="1" t="n"/>
      <c r="F100" s="1" t="n"/>
      <c r="G100" s="1" t="n"/>
      <c r="H100" s="1" t="n"/>
      <c r="I100" s="1" t="n"/>
      <c r="J100" s="1" t="n"/>
      <c r="K100" s="1" t="n"/>
      <c r="L100" s="1" t="n"/>
      <c r="M100" s="1" t="n"/>
      <c r="N100" s="1" t="n"/>
      <c r="O100" s="1" t="n"/>
    </row>
    <row r="101" ht="15.75" customHeight="1" s="336">
      <c r="A101" s="1" t="n"/>
      <c r="B101" s="1" t="n"/>
      <c r="C101" s="222" t="n"/>
      <c r="D101" s="1" t="n"/>
      <c r="E101" s="1" t="n"/>
      <c r="F101" s="1" t="n"/>
      <c r="G101" s="1" t="n"/>
      <c r="H101" s="1" t="n"/>
      <c r="I101" s="1" t="n"/>
      <c r="J101" s="1" t="n"/>
      <c r="K101" s="1" t="n"/>
      <c r="L101" s="1" t="n"/>
      <c r="M101" s="1" t="n"/>
      <c r="N101" s="1" t="n"/>
      <c r="O101" s="1" t="n"/>
    </row>
    <row r="102" ht="15.75" customHeight="1" s="336">
      <c r="A102" s="1" t="n"/>
      <c r="B102" s="1" t="n"/>
      <c r="C102" s="222" t="n"/>
      <c r="D102" s="1" t="n"/>
      <c r="E102" s="1" t="n"/>
      <c r="F102" s="1" t="n"/>
      <c r="G102" s="1" t="n"/>
      <c r="H102" s="1" t="n"/>
      <c r="I102" s="1" t="n"/>
      <c r="J102" s="1" t="n"/>
      <c r="K102" s="1" t="n"/>
      <c r="L102" s="1" t="n"/>
      <c r="M102" s="1" t="n"/>
      <c r="N102" s="1" t="n"/>
      <c r="O102" s="1" t="n"/>
    </row>
    <row r="103" ht="15.75" customHeight="1" s="336">
      <c r="A103" s="1" t="n"/>
      <c r="B103" s="1" t="n"/>
      <c r="C103" s="222" t="n"/>
      <c r="D103" s="1" t="n"/>
      <c r="E103" s="1" t="n"/>
      <c r="F103" s="1" t="n"/>
      <c r="G103" s="1" t="n"/>
      <c r="H103" s="1" t="n"/>
      <c r="I103" s="1" t="n"/>
      <c r="J103" s="1" t="n"/>
      <c r="K103" s="1" t="n"/>
      <c r="L103" s="1" t="n"/>
      <c r="M103" s="1" t="n"/>
      <c r="N103" s="1" t="n"/>
      <c r="O103" s="1" t="n"/>
    </row>
    <row r="104" ht="15.75" customHeight="1" s="336">
      <c r="A104" s="1" t="n"/>
      <c r="B104" s="1" t="n"/>
      <c r="C104" s="222" t="n"/>
      <c r="D104" s="1" t="n"/>
      <c r="E104" s="1" t="n"/>
      <c r="F104" s="1" t="n"/>
      <c r="G104" s="1" t="n"/>
      <c r="H104" s="1" t="n"/>
      <c r="I104" s="1" t="n"/>
      <c r="J104" s="1" t="n"/>
      <c r="K104" s="1" t="n"/>
      <c r="L104" s="1" t="n"/>
      <c r="M104" s="1" t="n"/>
      <c r="N104" s="1" t="n"/>
      <c r="O104" s="1" t="n"/>
    </row>
    <row r="105" ht="15.75" customHeight="1" s="336">
      <c r="A105" s="1" t="n"/>
      <c r="B105" s="1" t="n"/>
      <c r="C105" s="222" t="n"/>
      <c r="D105" s="1" t="n"/>
      <c r="E105" s="1" t="n"/>
      <c r="F105" s="1" t="n"/>
      <c r="G105" s="1" t="n"/>
      <c r="H105" s="1" t="n"/>
      <c r="I105" s="1" t="n"/>
      <c r="J105" s="1" t="n"/>
      <c r="K105" s="1" t="n"/>
      <c r="L105" s="1" t="n"/>
      <c r="M105" s="1" t="n"/>
      <c r="N105" s="1" t="n"/>
      <c r="O105" s="1" t="n"/>
    </row>
    <row r="106" ht="15.75" customHeight="1" s="336">
      <c r="A106" s="1" t="n"/>
      <c r="B106" s="1" t="n"/>
      <c r="C106" s="222" t="n"/>
      <c r="D106" s="1" t="n"/>
      <c r="E106" s="1" t="n"/>
      <c r="F106" s="1" t="n"/>
      <c r="G106" s="1" t="n"/>
      <c r="H106" s="1" t="n"/>
      <c r="I106" s="1" t="n"/>
      <c r="J106" s="1" t="n"/>
      <c r="K106" s="1" t="n"/>
      <c r="L106" s="1" t="n"/>
      <c r="M106" s="1" t="n"/>
      <c r="N106" s="1" t="n"/>
      <c r="O106" s="1" t="n"/>
    </row>
    <row r="107" ht="15.75" customHeight="1" s="336">
      <c r="A107" s="1" t="n"/>
      <c r="B107" s="1" t="n"/>
      <c r="C107" s="222" t="n"/>
      <c r="D107" s="1" t="n"/>
      <c r="E107" s="1" t="n"/>
      <c r="F107" s="1" t="n"/>
      <c r="G107" s="1" t="n"/>
      <c r="H107" s="1" t="n"/>
      <c r="I107" s="1" t="n"/>
      <c r="J107" s="1" t="n"/>
      <c r="K107" s="1" t="n"/>
      <c r="L107" s="1" t="n"/>
      <c r="M107" s="1" t="n"/>
      <c r="N107" s="1" t="n"/>
      <c r="O107" s="1" t="n"/>
    </row>
    <row r="108" ht="15.75" customHeight="1" s="336">
      <c r="A108" s="1" t="n"/>
      <c r="B108" s="1" t="n"/>
      <c r="C108" s="222" t="n"/>
      <c r="D108" s="1" t="n"/>
      <c r="E108" s="1" t="n"/>
      <c r="F108" s="1" t="n"/>
      <c r="G108" s="1" t="n"/>
      <c r="H108" s="1" t="n"/>
      <c r="I108" s="1" t="n"/>
      <c r="J108" s="1" t="n"/>
      <c r="K108" s="1" t="n"/>
      <c r="L108" s="1" t="n"/>
      <c r="M108" s="1" t="n"/>
      <c r="N108" s="1" t="n"/>
      <c r="O108" s="1" t="n"/>
    </row>
    <row r="109" ht="15.75" customHeight="1" s="336">
      <c r="A109" s="1" t="n"/>
      <c r="B109" s="1" t="n"/>
      <c r="C109" s="222" t="n"/>
      <c r="D109" s="1" t="n"/>
      <c r="E109" s="1" t="n"/>
      <c r="F109" s="1" t="n"/>
      <c r="G109" s="1" t="n"/>
      <c r="H109" s="1" t="n"/>
      <c r="I109" s="1" t="n"/>
      <c r="J109" s="1" t="n"/>
      <c r="K109" s="1" t="n"/>
      <c r="L109" s="1" t="n"/>
      <c r="M109" s="1" t="n"/>
      <c r="N109" s="1" t="n"/>
      <c r="O109" s="1" t="n"/>
    </row>
    <row r="110" ht="15.75" customHeight="1" s="336">
      <c r="A110" s="1" t="n"/>
      <c r="B110" s="1" t="n"/>
      <c r="C110" s="222" t="n"/>
      <c r="D110" s="1" t="n"/>
      <c r="E110" s="1" t="n"/>
      <c r="F110" s="1" t="n"/>
      <c r="G110" s="1" t="n"/>
      <c r="H110" s="1" t="n"/>
      <c r="I110" s="1" t="n"/>
      <c r="J110" s="1" t="n"/>
      <c r="K110" s="1" t="n"/>
      <c r="L110" s="1" t="n"/>
      <c r="M110" s="1" t="n"/>
      <c r="N110" s="1" t="n"/>
      <c r="O110" s="1" t="n"/>
    </row>
    <row r="111" ht="15.75" customHeight="1" s="336">
      <c r="A111" s="1" t="n"/>
      <c r="B111" s="1" t="n"/>
      <c r="C111" s="222" t="n"/>
      <c r="D111" s="1" t="n"/>
      <c r="E111" s="1" t="n"/>
      <c r="F111" s="1" t="n"/>
      <c r="G111" s="1" t="n"/>
      <c r="H111" s="1" t="n"/>
      <c r="I111" s="1" t="n"/>
      <c r="J111" s="1" t="n"/>
      <c r="K111" s="1" t="n"/>
      <c r="L111" s="1" t="n"/>
      <c r="M111" s="1" t="n"/>
      <c r="N111" s="1" t="n"/>
      <c r="O111" s="1" t="n"/>
    </row>
    <row r="112" ht="15.75" customHeight="1" s="336">
      <c r="A112" s="1" t="n"/>
      <c r="B112" s="1" t="n"/>
      <c r="C112" s="222" t="n"/>
      <c r="D112" s="1" t="n"/>
      <c r="E112" s="1" t="n"/>
      <c r="F112" s="1" t="n"/>
      <c r="G112" s="1" t="n"/>
      <c r="H112" s="1" t="n"/>
      <c r="I112" s="1" t="n"/>
      <c r="J112" s="1" t="n"/>
      <c r="K112" s="1" t="n"/>
      <c r="L112" s="1" t="n"/>
      <c r="M112" s="1" t="n"/>
      <c r="N112" s="1" t="n"/>
      <c r="O112" s="1" t="n"/>
    </row>
    <row r="113" ht="15.75" customHeight="1" s="336">
      <c r="A113" s="1" t="n"/>
      <c r="B113" s="1" t="n"/>
      <c r="C113" s="222" t="n"/>
      <c r="D113" s="1" t="n"/>
      <c r="E113" s="1" t="n"/>
      <c r="F113" s="1" t="n"/>
      <c r="G113" s="1" t="n"/>
      <c r="H113" s="1" t="n"/>
      <c r="I113" s="1" t="n"/>
      <c r="J113" s="1" t="n"/>
      <c r="K113" s="1" t="n"/>
      <c r="L113" s="1" t="n"/>
      <c r="M113" s="1" t="n"/>
      <c r="N113" s="1" t="n"/>
      <c r="O113" s="1" t="n"/>
    </row>
    <row r="114" ht="15.75" customHeight="1" s="336">
      <c r="A114" s="1" t="n"/>
      <c r="B114" s="1" t="n"/>
      <c r="C114" s="222" t="n"/>
      <c r="D114" s="1" t="n"/>
      <c r="E114" s="1" t="n"/>
      <c r="F114" s="1" t="n"/>
      <c r="G114" s="1" t="n"/>
      <c r="H114" s="1" t="n"/>
      <c r="I114" s="1" t="n"/>
      <c r="J114" s="1" t="n"/>
      <c r="K114" s="1" t="n"/>
      <c r="L114" s="1" t="n"/>
      <c r="M114" s="1" t="n"/>
      <c r="N114" s="1" t="n"/>
      <c r="O114" s="1" t="n"/>
    </row>
    <row r="115" ht="15.75" customHeight="1" s="336">
      <c r="A115" s="1" t="n"/>
      <c r="B115" s="1" t="n"/>
      <c r="C115" s="222" t="n"/>
      <c r="D115" s="1" t="n"/>
      <c r="E115" s="1" t="n"/>
      <c r="F115" s="1" t="n"/>
      <c r="G115" s="1" t="n"/>
      <c r="H115" s="1" t="n"/>
      <c r="I115" s="1" t="n"/>
      <c r="J115" s="1" t="n"/>
      <c r="K115" s="1" t="n"/>
      <c r="L115" s="1" t="n"/>
      <c r="M115" s="1" t="n"/>
      <c r="N115" s="1" t="n"/>
      <c r="O115" s="1" t="n"/>
    </row>
    <row r="116" ht="15.75" customHeight="1" s="336">
      <c r="A116" s="1" t="n"/>
      <c r="B116" s="1" t="n"/>
      <c r="C116" s="222" t="n"/>
      <c r="D116" s="1" t="n"/>
      <c r="E116" s="1" t="n"/>
      <c r="F116" s="1" t="n"/>
      <c r="G116" s="1" t="n"/>
      <c r="H116" s="1" t="n"/>
      <c r="I116" s="1" t="n"/>
      <c r="J116" s="1" t="n"/>
      <c r="K116" s="1" t="n"/>
      <c r="L116" s="1" t="n"/>
      <c r="M116" s="1" t="n"/>
      <c r="N116" s="1" t="n"/>
      <c r="O116" s="1" t="n"/>
    </row>
    <row r="117" ht="15.75" customHeight="1" s="336">
      <c r="A117" s="1" t="n"/>
      <c r="B117" s="1" t="n"/>
      <c r="C117" s="222" t="n"/>
      <c r="D117" s="1" t="n"/>
      <c r="E117" s="1" t="n"/>
      <c r="F117" s="1" t="n"/>
      <c r="G117" s="1" t="n"/>
      <c r="H117" s="1" t="n"/>
      <c r="I117" s="1" t="n"/>
      <c r="J117" s="1" t="n"/>
      <c r="K117" s="1" t="n"/>
      <c r="L117" s="1" t="n"/>
      <c r="M117" s="1" t="n"/>
      <c r="N117" s="1" t="n"/>
      <c r="O117" s="1" t="n"/>
    </row>
    <row r="118" ht="15.75" customHeight="1" s="336">
      <c r="A118" s="1" t="n"/>
      <c r="B118" s="1" t="n"/>
      <c r="C118" s="222" t="n"/>
      <c r="D118" s="1" t="n"/>
      <c r="E118" s="1" t="n"/>
      <c r="F118" s="1" t="n"/>
      <c r="G118" s="1" t="n"/>
      <c r="H118" s="1" t="n"/>
      <c r="I118" s="1" t="n"/>
      <c r="J118" s="1" t="n"/>
      <c r="K118" s="1" t="n"/>
      <c r="L118" s="1" t="n"/>
      <c r="M118" s="1" t="n"/>
      <c r="N118" s="1" t="n"/>
      <c r="O118" s="1" t="n"/>
    </row>
    <row r="119" ht="15.75" customHeight="1" s="336">
      <c r="A119" s="1" t="n"/>
      <c r="B119" s="1" t="n"/>
      <c r="C119" s="222" t="n"/>
      <c r="D119" s="1" t="n"/>
      <c r="E119" s="1" t="n"/>
      <c r="F119" s="1" t="n"/>
      <c r="G119" s="1" t="n"/>
      <c r="H119" s="1" t="n"/>
      <c r="I119" s="1" t="n"/>
      <c r="J119" s="1" t="n"/>
      <c r="K119" s="1" t="n"/>
      <c r="L119" s="1" t="n"/>
      <c r="M119" s="1" t="n"/>
      <c r="N119" s="1" t="n"/>
      <c r="O119" s="1" t="n"/>
    </row>
    <row r="120" ht="15.75" customHeight="1" s="336">
      <c r="A120" s="1" t="n"/>
      <c r="B120" s="1" t="n"/>
      <c r="C120" s="222" t="n"/>
      <c r="D120" s="1" t="n"/>
      <c r="E120" s="1" t="n"/>
      <c r="F120" s="1" t="n"/>
      <c r="G120" s="1" t="n"/>
      <c r="H120" s="1" t="n"/>
      <c r="I120" s="1" t="n"/>
      <c r="J120" s="1" t="n"/>
      <c r="K120" s="1" t="n"/>
      <c r="L120" s="1" t="n"/>
      <c r="M120" s="1" t="n"/>
      <c r="N120" s="1" t="n"/>
      <c r="O120" s="1" t="n"/>
    </row>
    <row r="121" ht="15.75" customHeight="1" s="336">
      <c r="A121" s="1" t="n"/>
      <c r="B121" s="1" t="n"/>
      <c r="C121" s="222" t="n"/>
      <c r="D121" s="1" t="n"/>
      <c r="E121" s="1" t="n"/>
      <c r="F121" s="1" t="n"/>
      <c r="G121" s="1" t="n"/>
      <c r="H121" s="1" t="n"/>
      <c r="I121" s="1" t="n"/>
      <c r="J121" s="1" t="n"/>
      <c r="K121" s="1" t="n"/>
      <c r="L121" s="1" t="n"/>
      <c r="M121" s="1" t="n"/>
      <c r="N121" s="1" t="n"/>
      <c r="O121" s="1" t="n"/>
    </row>
    <row r="122" ht="15.75" customHeight="1" s="336">
      <c r="A122" s="1" t="n"/>
      <c r="B122" s="1" t="n"/>
      <c r="C122" s="222" t="n"/>
      <c r="D122" s="1" t="n"/>
      <c r="E122" s="1" t="n"/>
      <c r="F122" s="1" t="n"/>
      <c r="G122" s="1" t="n"/>
      <c r="H122" s="1" t="n"/>
      <c r="I122" s="1" t="n"/>
      <c r="J122" s="1" t="n"/>
      <c r="K122" s="1" t="n"/>
      <c r="L122" s="1" t="n"/>
      <c r="M122" s="1" t="n"/>
      <c r="N122" s="1" t="n"/>
      <c r="O122" s="1" t="n"/>
    </row>
    <row r="123" ht="15.75" customHeight="1" s="336">
      <c r="A123" s="1" t="n"/>
      <c r="B123" s="1" t="n"/>
      <c r="C123" s="222" t="n"/>
      <c r="D123" s="1" t="n"/>
      <c r="E123" s="1" t="n"/>
      <c r="F123" s="1" t="n"/>
      <c r="G123" s="1" t="n"/>
      <c r="H123" s="1" t="n"/>
      <c r="I123" s="1" t="n"/>
      <c r="J123" s="1" t="n"/>
      <c r="K123" s="1" t="n"/>
      <c r="L123" s="1" t="n"/>
      <c r="M123" s="1" t="n"/>
      <c r="N123" s="1" t="n"/>
      <c r="O123" s="1" t="n"/>
    </row>
    <row r="124" ht="15.75" customHeight="1" s="336">
      <c r="A124" s="1" t="n"/>
      <c r="B124" s="1" t="n"/>
      <c r="C124" s="222" t="n"/>
      <c r="D124" s="1" t="n"/>
      <c r="E124" s="1" t="n"/>
      <c r="F124" s="1" t="n"/>
      <c r="G124" s="1" t="n"/>
      <c r="H124" s="1" t="n"/>
      <c r="I124" s="1" t="n"/>
      <c r="J124" s="1" t="n"/>
      <c r="K124" s="1" t="n"/>
      <c r="L124" s="1" t="n"/>
      <c r="M124" s="1" t="n"/>
      <c r="N124" s="1" t="n"/>
      <c r="O124" s="1" t="n"/>
    </row>
    <row r="125" ht="15.75" customHeight="1" s="336">
      <c r="A125" s="1" t="n"/>
      <c r="B125" s="1" t="n"/>
      <c r="C125" s="222" t="n"/>
      <c r="D125" s="1" t="n"/>
      <c r="E125" s="1" t="n"/>
      <c r="F125" s="1" t="n"/>
      <c r="G125" s="1" t="n"/>
      <c r="H125" s="1" t="n"/>
      <c r="I125" s="1" t="n"/>
      <c r="J125" s="1" t="n"/>
      <c r="K125" s="1" t="n"/>
      <c r="L125" s="1" t="n"/>
      <c r="M125" s="1" t="n"/>
      <c r="N125" s="1" t="n"/>
      <c r="O125" s="1" t="n"/>
    </row>
    <row r="126" ht="15.75" customHeight="1" s="336">
      <c r="A126" s="1" t="n"/>
      <c r="B126" s="1" t="n"/>
      <c r="C126" s="222" t="n"/>
      <c r="D126" s="1" t="n"/>
      <c r="E126" s="1" t="n"/>
      <c r="F126" s="1" t="n"/>
      <c r="G126" s="1" t="n"/>
      <c r="H126" s="1" t="n"/>
      <c r="I126" s="1" t="n"/>
      <c r="J126" s="1" t="n"/>
      <c r="K126" s="1" t="n"/>
      <c r="L126" s="1" t="n"/>
      <c r="M126" s="1" t="n"/>
      <c r="N126" s="1" t="n"/>
      <c r="O126" s="1" t="n"/>
    </row>
    <row r="127" ht="15.75" customHeight="1" s="336">
      <c r="A127" s="1" t="n"/>
      <c r="B127" s="1" t="n"/>
      <c r="C127" s="222" t="n"/>
      <c r="D127" s="1" t="n"/>
      <c r="E127" s="1" t="n"/>
      <c r="F127" s="1" t="n"/>
      <c r="G127" s="1" t="n"/>
      <c r="H127" s="1" t="n"/>
      <c r="I127" s="1" t="n"/>
      <c r="J127" s="1" t="n"/>
      <c r="K127" s="1" t="n"/>
      <c r="L127" s="1" t="n"/>
      <c r="M127" s="1" t="n"/>
      <c r="N127" s="1" t="n"/>
      <c r="O127" s="1" t="n"/>
    </row>
    <row r="128" ht="15.75" customHeight="1" s="336">
      <c r="A128" s="1" t="n"/>
      <c r="B128" s="1" t="n"/>
      <c r="C128" s="222" t="n"/>
      <c r="D128" s="1" t="n"/>
      <c r="E128" s="1" t="n"/>
      <c r="F128" s="1" t="n"/>
      <c r="G128" s="1" t="n"/>
      <c r="H128" s="1" t="n"/>
      <c r="I128" s="1" t="n"/>
      <c r="J128" s="1" t="n"/>
      <c r="K128" s="1" t="n"/>
      <c r="L128" s="1" t="n"/>
      <c r="M128" s="1" t="n"/>
      <c r="N128" s="1" t="n"/>
      <c r="O128" s="1" t="n"/>
    </row>
    <row r="129" ht="15.75" customHeight="1" s="336">
      <c r="A129" s="1" t="n"/>
      <c r="B129" s="1" t="n"/>
      <c r="C129" s="222" t="n"/>
      <c r="D129" s="1" t="n"/>
      <c r="E129" s="1" t="n"/>
      <c r="F129" s="1" t="n"/>
      <c r="G129" s="1" t="n"/>
      <c r="H129" s="1" t="n"/>
      <c r="I129" s="1" t="n"/>
      <c r="J129" s="1" t="n"/>
      <c r="K129" s="1" t="n"/>
      <c r="L129" s="1" t="n"/>
      <c r="M129" s="1" t="n"/>
      <c r="N129" s="1" t="n"/>
      <c r="O129" s="1" t="n"/>
    </row>
    <row r="130" ht="15.75" customHeight="1" s="336">
      <c r="A130" s="1" t="n"/>
      <c r="B130" s="1" t="n"/>
      <c r="C130" s="222" t="n"/>
      <c r="D130" s="1" t="n"/>
      <c r="E130" s="1" t="n"/>
      <c r="F130" s="1" t="n"/>
      <c r="G130" s="1" t="n"/>
      <c r="H130" s="1" t="n"/>
      <c r="I130" s="1" t="n"/>
      <c r="J130" s="1" t="n"/>
      <c r="K130" s="1" t="n"/>
      <c r="L130" s="1" t="n"/>
      <c r="M130" s="1" t="n"/>
      <c r="N130" s="1" t="n"/>
      <c r="O130" s="1" t="n"/>
    </row>
    <row r="131" ht="15.75" customHeight="1" s="336">
      <c r="A131" s="1" t="n"/>
      <c r="B131" s="1" t="n"/>
      <c r="C131" s="222" t="n"/>
      <c r="D131" s="1" t="n"/>
      <c r="E131" s="1" t="n"/>
      <c r="F131" s="1" t="n"/>
      <c r="G131" s="1" t="n"/>
      <c r="H131" s="1" t="n"/>
      <c r="I131" s="1" t="n"/>
      <c r="J131" s="1" t="n"/>
      <c r="K131" s="1" t="n"/>
      <c r="L131" s="1" t="n"/>
      <c r="M131" s="1" t="n"/>
      <c r="N131" s="1" t="n"/>
      <c r="O131" s="1" t="n"/>
    </row>
    <row r="132" ht="15.75" customHeight="1" s="336">
      <c r="A132" s="1" t="n"/>
      <c r="B132" s="1" t="n"/>
      <c r="C132" s="222" t="n"/>
      <c r="D132" s="1" t="n"/>
      <c r="E132" s="1" t="n"/>
      <c r="F132" s="1" t="n"/>
      <c r="G132" s="1" t="n"/>
      <c r="H132" s="1" t="n"/>
      <c r="I132" s="1" t="n"/>
      <c r="J132" s="1" t="n"/>
      <c r="K132" s="1" t="n"/>
      <c r="L132" s="1" t="n"/>
      <c r="M132" s="1" t="n"/>
      <c r="N132" s="1" t="n"/>
      <c r="O132" s="1" t="n"/>
    </row>
    <row r="133" ht="15.75" customHeight="1" s="336">
      <c r="A133" s="1" t="n"/>
      <c r="B133" s="1" t="n"/>
      <c r="C133" s="222" t="n"/>
      <c r="D133" s="1" t="n"/>
      <c r="E133" s="1" t="n"/>
      <c r="F133" s="1" t="n"/>
      <c r="G133" s="1" t="n"/>
      <c r="H133" s="1" t="n"/>
      <c r="I133" s="1" t="n"/>
      <c r="J133" s="1" t="n"/>
      <c r="K133" s="1" t="n"/>
      <c r="L133" s="1" t="n"/>
      <c r="M133" s="1" t="n"/>
      <c r="N133" s="1" t="n"/>
      <c r="O133" s="1" t="n"/>
    </row>
    <row r="134" ht="15.75" customHeight="1" s="336">
      <c r="A134" s="1" t="n"/>
      <c r="B134" s="1" t="n"/>
      <c r="C134" s="222" t="n"/>
      <c r="D134" s="1" t="n"/>
      <c r="E134" s="1" t="n"/>
      <c r="F134" s="1" t="n"/>
      <c r="G134" s="1" t="n"/>
      <c r="H134" s="1" t="n"/>
      <c r="I134" s="1" t="n"/>
      <c r="J134" s="1" t="n"/>
      <c r="K134" s="1" t="n"/>
      <c r="L134" s="1" t="n"/>
      <c r="M134" s="1" t="n"/>
      <c r="N134" s="1" t="n"/>
      <c r="O134" s="1" t="n"/>
    </row>
    <row r="135" ht="15.75" customHeight="1" s="336">
      <c r="A135" s="1" t="n"/>
      <c r="B135" s="1" t="n"/>
      <c r="C135" s="222" t="n"/>
      <c r="D135" s="1" t="n"/>
      <c r="E135" s="1" t="n"/>
      <c r="F135" s="1" t="n"/>
      <c r="G135" s="1" t="n"/>
      <c r="H135" s="1" t="n"/>
      <c r="I135" s="1" t="n"/>
      <c r="J135" s="1" t="n"/>
      <c r="K135" s="1" t="n"/>
      <c r="L135" s="1" t="n"/>
      <c r="M135" s="1" t="n"/>
      <c r="N135" s="1" t="n"/>
      <c r="O135" s="1" t="n"/>
    </row>
    <row r="136" ht="15.75" customHeight="1" s="336">
      <c r="A136" s="1" t="n"/>
      <c r="B136" s="1" t="n"/>
      <c r="C136" s="222" t="n"/>
      <c r="D136" s="1" t="n"/>
      <c r="E136" s="1" t="n"/>
      <c r="F136" s="1" t="n"/>
      <c r="G136" s="1" t="n"/>
      <c r="H136" s="1" t="n"/>
      <c r="I136" s="1" t="n"/>
      <c r="J136" s="1" t="n"/>
      <c r="K136" s="1" t="n"/>
      <c r="L136" s="1" t="n"/>
      <c r="M136" s="1" t="n"/>
      <c r="N136" s="1" t="n"/>
      <c r="O136" s="1" t="n"/>
    </row>
    <row r="137" ht="15.75" customHeight="1" s="336">
      <c r="A137" s="1" t="n"/>
      <c r="B137" s="1" t="n"/>
      <c r="C137" s="222" t="n"/>
      <c r="D137" s="1" t="n"/>
      <c r="E137" s="1" t="n"/>
      <c r="F137" s="1" t="n"/>
      <c r="G137" s="1" t="n"/>
      <c r="H137" s="1" t="n"/>
      <c r="I137" s="1" t="n"/>
      <c r="J137" s="1" t="n"/>
      <c r="K137" s="1" t="n"/>
      <c r="L137" s="1" t="n"/>
      <c r="M137" s="1" t="n"/>
      <c r="N137" s="1" t="n"/>
      <c r="O137" s="1" t="n"/>
    </row>
    <row r="138" ht="15.75" customHeight="1" s="336">
      <c r="A138" s="1" t="n"/>
      <c r="B138" s="1" t="n"/>
      <c r="C138" s="222" t="n"/>
      <c r="D138" s="1" t="n"/>
      <c r="E138" s="1" t="n"/>
      <c r="F138" s="1" t="n"/>
      <c r="G138" s="1" t="n"/>
      <c r="H138" s="1" t="n"/>
      <c r="I138" s="1" t="n"/>
      <c r="J138" s="1" t="n"/>
      <c r="K138" s="1" t="n"/>
      <c r="L138" s="1" t="n"/>
      <c r="M138" s="1" t="n"/>
      <c r="N138" s="1" t="n"/>
      <c r="O138" s="1" t="n"/>
    </row>
    <row r="139" ht="15.75" customHeight="1" s="336">
      <c r="A139" s="1" t="n"/>
      <c r="B139" s="1" t="n"/>
      <c r="C139" s="222" t="n"/>
      <c r="D139" s="1" t="n"/>
      <c r="E139" s="1" t="n"/>
      <c r="F139" s="1" t="n"/>
      <c r="G139" s="1" t="n"/>
      <c r="H139" s="1" t="n"/>
      <c r="I139" s="1" t="n"/>
      <c r="J139" s="1" t="n"/>
      <c r="K139" s="1" t="n"/>
      <c r="L139" s="1" t="n"/>
      <c r="M139" s="1" t="n"/>
      <c r="N139" s="1" t="n"/>
      <c r="O139" s="1" t="n"/>
    </row>
    <row r="140" ht="15.75" customHeight="1" s="336">
      <c r="A140" s="1" t="n"/>
      <c r="B140" s="1" t="n"/>
      <c r="C140" s="222" t="n"/>
      <c r="D140" s="1" t="n"/>
      <c r="E140" s="1" t="n"/>
      <c r="F140" s="1" t="n"/>
      <c r="G140" s="1" t="n"/>
      <c r="H140" s="1" t="n"/>
      <c r="I140" s="1" t="n"/>
      <c r="J140" s="1" t="n"/>
      <c r="K140" s="1" t="n"/>
      <c r="L140" s="1" t="n"/>
      <c r="M140" s="1" t="n"/>
      <c r="N140" s="1" t="n"/>
      <c r="O140" s="1" t="n"/>
    </row>
    <row r="141" ht="15.75" customHeight="1" s="336">
      <c r="A141" s="1" t="n"/>
      <c r="B141" s="1" t="n"/>
      <c r="C141" s="222" t="n"/>
      <c r="D141" s="1" t="n"/>
      <c r="E141" s="1" t="n"/>
      <c r="F141" s="1" t="n"/>
      <c r="G141" s="1" t="n"/>
      <c r="H141" s="1" t="n"/>
      <c r="I141" s="1" t="n"/>
      <c r="J141" s="1" t="n"/>
      <c r="K141" s="1" t="n"/>
      <c r="L141" s="1" t="n"/>
      <c r="M141" s="1" t="n"/>
      <c r="N141" s="1" t="n"/>
      <c r="O141" s="1" t="n"/>
    </row>
    <row r="142" ht="15.75" customHeight="1" s="336">
      <c r="A142" s="1" t="n"/>
      <c r="B142" s="1" t="n"/>
      <c r="C142" s="222" t="n"/>
      <c r="D142" s="1" t="n"/>
      <c r="E142" s="1" t="n"/>
      <c r="F142" s="1" t="n"/>
      <c r="G142" s="1" t="n"/>
      <c r="H142" s="1" t="n"/>
      <c r="I142" s="1" t="n"/>
      <c r="J142" s="1" t="n"/>
      <c r="K142" s="1" t="n"/>
      <c r="L142" s="1" t="n"/>
      <c r="M142" s="1" t="n"/>
      <c r="N142" s="1" t="n"/>
      <c r="O142" s="1" t="n"/>
    </row>
    <row r="143" ht="15.75" customHeight="1" s="336">
      <c r="A143" s="1" t="n"/>
      <c r="B143" s="1" t="n"/>
      <c r="C143" s="222" t="n"/>
      <c r="D143" s="1" t="n"/>
      <c r="E143" s="1" t="n"/>
      <c r="F143" s="1" t="n"/>
      <c r="G143" s="1" t="n"/>
      <c r="H143" s="1" t="n"/>
      <c r="I143" s="1" t="n"/>
      <c r="J143" s="1" t="n"/>
      <c r="K143" s="1" t="n"/>
      <c r="L143" s="1" t="n"/>
      <c r="M143" s="1" t="n"/>
      <c r="N143" s="1" t="n"/>
      <c r="O143" s="1" t="n"/>
    </row>
    <row r="144" ht="15.75" customHeight="1" s="336">
      <c r="A144" s="1" t="n"/>
      <c r="B144" s="1" t="n"/>
      <c r="C144" s="222" t="n"/>
      <c r="D144" s="1" t="n"/>
      <c r="E144" s="1" t="n"/>
      <c r="F144" s="1" t="n"/>
      <c r="G144" s="1" t="n"/>
      <c r="H144" s="1" t="n"/>
      <c r="I144" s="1" t="n"/>
      <c r="J144" s="1" t="n"/>
      <c r="K144" s="1" t="n"/>
      <c r="L144" s="1" t="n"/>
      <c r="M144" s="1" t="n"/>
      <c r="N144" s="1" t="n"/>
      <c r="O144" s="1" t="n"/>
    </row>
    <row r="145" ht="15.75" customHeight="1" s="336">
      <c r="A145" s="1" t="n"/>
      <c r="B145" s="1" t="n"/>
      <c r="C145" s="222" t="n"/>
      <c r="D145" s="1" t="n"/>
      <c r="E145" s="1" t="n"/>
      <c r="F145" s="1" t="n"/>
      <c r="G145" s="1" t="n"/>
      <c r="H145" s="1" t="n"/>
      <c r="I145" s="1" t="n"/>
      <c r="J145" s="1" t="n"/>
      <c r="K145" s="1" t="n"/>
      <c r="L145" s="1" t="n"/>
      <c r="M145" s="1" t="n"/>
      <c r="N145" s="1" t="n"/>
      <c r="O145" s="1" t="n"/>
    </row>
    <row r="146" ht="15.75" customHeight="1" s="336">
      <c r="A146" s="1" t="n"/>
      <c r="B146" s="1" t="n"/>
      <c r="C146" s="222" t="n"/>
      <c r="D146" s="1" t="n"/>
      <c r="E146" s="1" t="n"/>
      <c r="F146" s="1" t="n"/>
      <c r="G146" s="1" t="n"/>
      <c r="H146" s="1" t="n"/>
      <c r="I146" s="1" t="n"/>
      <c r="J146" s="1" t="n"/>
      <c r="K146" s="1" t="n"/>
      <c r="L146" s="1" t="n"/>
      <c r="M146" s="1" t="n"/>
      <c r="N146" s="1" t="n"/>
      <c r="O146" s="1" t="n"/>
    </row>
    <row r="147" ht="15.75" customHeight="1" s="336">
      <c r="A147" s="1" t="n"/>
      <c r="B147" s="1" t="n"/>
      <c r="C147" s="222" t="n"/>
      <c r="D147" s="1" t="n"/>
      <c r="E147" s="1" t="n"/>
      <c r="F147" s="1" t="n"/>
      <c r="G147" s="1" t="n"/>
      <c r="H147" s="1" t="n"/>
      <c r="I147" s="1" t="n"/>
      <c r="J147" s="1" t="n"/>
      <c r="K147" s="1" t="n"/>
      <c r="L147" s="1" t="n"/>
      <c r="M147" s="1" t="n"/>
      <c r="N147" s="1" t="n"/>
      <c r="O147" s="1" t="n"/>
    </row>
    <row r="148" ht="15.75" customHeight="1" s="336">
      <c r="A148" s="1" t="n"/>
      <c r="B148" s="1" t="n"/>
      <c r="C148" s="222" t="n"/>
      <c r="D148" s="1" t="n"/>
      <c r="E148" s="1" t="n"/>
      <c r="F148" s="1" t="n"/>
      <c r="G148" s="1" t="n"/>
      <c r="H148" s="1" t="n"/>
      <c r="I148" s="1" t="n"/>
      <c r="J148" s="1" t="n"/>
      <c r="K148" s="1" t="n"/>
      <c r="L148" s="1" t="n"/>
      <c r="M148" s="1" t="n"/>
      <c r="N148" s="1" t="n"/>
      <c r="O148" s="1" t="n"/>
    </row>
    <row r="149" ht="15.75" customHeight="1" s="336">
      <c r="A149" s="1" t="n"/>
      <c r="B149" s="1" t="n"/>
      <c r="C149" s="222" t="n"/>
      <c r="D149" s="1" t="n"/>
      <c r="E149" s="1" t="n"/>
      <c r="F149" s="1" t="n"/>
      <c r="G149" s="1" t="n"/>
      <c r="H149" s="1" t="n"/>
      <c r="I149" s="1" t="n"/>
      <c r="J149" s="1" t="n"/>
      <c r="K149" s="1" t="n"/>
      <c r="L149" s="1" t="n"/>
      <c r="M149" s="1" t="n"/>
      <c r="N149" s="1" t="n"/>
      <c r="O149" s="1" t="n"/>
    </row>
    <row r="150" ht="15.75" customHeight="1" s="336">
      <c r="A150" s="1" t="n"/>
      <c r="B150" s="1" t="n"/>
      <c r="C150" s="222" t="n"/>
      <c r="D150" s="1" t="n"/>
      <c r="E150" s="1" t="n"/>
      <c r="F150" s="1" t="n"/>
      <c r="G150" s="1" t="n"/>
      <c r="H150" s="1" t="n"/>
      <c r="I150" s="1" t="n"/>
      <c r="J150" s="1" t="n"/>
      <c r="K150" s="1" t="n"/>
      <c r="L150" s="1" t="n"/>
      <c r="M150" s="1" t="n"/>
      <c r="N150" s="1" t="n"/>
      <c r="O150" s="1" t="n"/>
    </row>
    <row r="151" ht="15.75" customHeight="1" s="336">
      <c r="A151" s="1" t="n"/>
      <c r="B151" s="1" t="n"/>
      <c r="C151" s="222" t="n"/>
      <c r="D151" s="1" t="n"/>
      <c r="E151" s="1" t="n"/>
      <c r="F151" s="1" t="n"/>
      <c r="G151" s="1" t="n"/>
      <c r="H151" s="1" t="n"/>
      <c r="I151" s="1" t="n"/>
      <c r="J151" s="1" t="n"/>
      <c r="K151" s="1" t="n"/>
      <c r="L151" s="1" t="n"/>
      <c r="M151" s="1" t="n"/>
      <c r="N151" s="1" t="n"/>
      <c r="O151" s="1" t="n"/>
    </row>
    <row r="152" ht="15.75" customHeight="1" s="336">
      <c r="A152" s="1" t="n"/>
      <c r="B152" s="1" t="n"/>
      <c r="C152" s="222" t="n"/>
      <c r="D152" s="1" t="n"/>
      <c r="E152" s="1" t="n"/>
      <c r="F152" s="1" t="n"/>
      <c r="G152" s="1" t="n"/>
      <c r="H152" s="1" t="n"/>
      <c r="I152" s="1" t="n"/>
      <c r="J152" s="1" t="n"/>
      <c r="K152" s="1" t="n"/>
      <c r="L152" s="1" t="n"/>
      <c r="M152" s="1" t="n"/>
      <c r="N152" s="1" t="n"/>
      <c r="O152" s="1" t="n"/>
    </row>
    <row r="153" ht="15.75" customHeight="1" s="336">
      <c r="A153" s="1" t="n"/>
      <c r="B153" s="1" t="n"/>
      <c r="C153" s="222" t="n"/>
      <c r="D153" s="1" t="n"/>
      <c r="E153" s="1" t="n"/>
      <c r="F153" s="1" t="n"/>
      <c r="G153" s="1" t="n"/>
      <c r="H153" s="1" t="n"/>
      <c r="I153" s="1" t="n"/>
      <c r="J153" s="1" t="n"/>
      <c r="K153" s="1" t="n"/>
      <c r="L153" s="1" t="n"/>
      <c r="M153" s="1" t="n"/>
      <c r="N153" s="1" t="n"/>
      <c r="O153" s="1" t="n"/>
    </row>
    <row r="154" ht="15.75" customHeight="1" s="336">
      <c r="A154" s="1" t="n"/>
      <c r="B154" s="1" t="n"/>
      <c r="C154" s="222" t="n"/>
      <c r="D154" s="1" t="n"/>
      <c r="E154" s="1" t="n"/>
      <c r="F154" s="1" t="n"/>
      <c r="G154" s="1" t="n"/>
      <c r="H154" s="1" t="n"/>
      <c r="I154" s="1" t="n"/>
      <c r="J154" s="1" t="n"/>
      <c r="K154" s="1" t="n"/>
      <c r="L154" s="1" t="n"/>
      <c r="M154" s="1" t="n"/>
      <c r="N154" s="1" t="n"/>
      <c r="O154" s="1" t="n"/>
    </row>
    <row r="155" ht="15.75" customHeight="1" s="336">
      <c r="A155" s="1" t="n"/>
      <c r="B155" s="1" t="n"/>
      <c r="C155" s="222" t="n"/>
      <c r="D155" s="1" t="n"/>
      <c r="E155" s="1" t="n"/>
      <c r="F155" s="1" t="n"/>
      <c r="G155" s="1" t="n"/>
      <c r="H155" s="1" t="n"/>
      <c r="I155" s="1" t="n"/>
      <c r="J155" s="1" t="n"/>
      <c r="K155" s="1" t="n"/>
      <c r="L155" s="1" t="n"/>
      <c r="M155" s="1" t="n"/>
      <c r="N155" s="1" t="n"/>
      <c r="O155" s="1" t="n"/>
    </row>
    <row r="156" ht="15.75" customHeight="1" s="336">
      <c r="A156" s="1" t="n"/>
      <c r="B156" s="1" t="n"/>
      <c r="C156" s="222" t="n"/>
      <c r="D156" s="1" t="n"/>
      <c r="E156" s="1" t="n"/>
      <c r="F156" s="1" t="n"/>
      <c r="G156" s="1" t="n"/>
      <c r="H156" s="1" t="n"/>
      <c r="I156" s="1" t="n"/>
      <c r="J156" s="1" t="n"/>
      <c r="K156" s="1" t="n"/>
      <c r="L156" s="1" t="n"/>
      <c r="M156" s="1" t="n"/>
      <c r="N156" s="1" t="n"/>
      <c r="O156" s="1" t="n"/>
    </row>
    <row r="157" ht="15.75" customHeight="1" s="336">
      <c r="A157" s="1" t="n"/>
      <c r="B157" s="1" t="n"/>
      <c r="C157" s="222" t="n"/>
      <c r="D157" s="1" t="n"/>
      <c r="E157" s="1" t="n"/>
      <c r="F157" s="1" t="n"/>
      <c r="G157" s="1" t="n"/>
      <c r="H157" s="1" t="n"/>
      <c r="I157" s="1" t="n"/>
      <c r="J157" s="1" t="n"/>
      <c r="K157" s="1" t="n"/>
      <c r="L157" s="1" t="n"/>
      <c r="M157" s="1" t="n"/>
      <c r="N157" s="1" t="n"/>
      <c r="O157" s="1" t="n"/>
    </row>
    <row r="158" ht="15.75" customHeight="1" s="336">
      <c r="A158" s="1" t="n"/>
      <c r="B158" s="1" t="n"/>
      <c r="C158" s="222" t="n"/>
      <c r="D158" s="1" t="n"/>
      <c r="E158" s="1" t="n"/>
      <c r="F158" s="1" t="n"/>
      <c r="G158" s="1" t="n"/>
      <c r="H158" s="1" t="n"/>
      <c r="I158" s="1" t="n"/>
      <c r="J158" s="1" t="n"/>
      <c r="K158" s="1" t="n"/>
      <c r="L158" s="1" t="n"/>
      <c r="M158" s="1" t="n"/>
      <c r="N158" s="1" t="n"/>
      <c r="O158" s="1" t="n"/>
    </row>
    <row r="159" ht="15.75" customHeight="1" s="336">
      <c r="A159" s="1" t="n"/>
      <c r="B159" s="1" t="n"/>
      <c r="C159" s="222" t="n"/>
      <c r="D159" s="1" t="n"/>
      <c r="E159" s="1" t="n"/>
      <c r="F159" s="1" t="n"/>
      <c r="G159" s="1" t="n"/>
      <c r="H159" s="1" t="n"/>
      <c r="I159" s="1" t="n"/>
      <c r="J159" s="1" t="n"/>
      <c r="K159" s="1" t="n"/>
      <c r="L159" s="1" t="n"/>
      <c r="M159" s="1" t="n"/>
      <c r="N159" s="1" t="n"/>
      <c r="O159" s="1" t="n"/>
    </row>
    <row r="160" ht="15.75" customHeight="1" s="336">
      <c r="A160" s="1" t="n"/>
      <c r="B160" s="1" t="n"/>
      <c r="C160" s="222" t="n"/>
      <c r="D160" s="1" t="n"/>
      <c r="E160" s="1" t="n"/>
      <c r="F160" s="1" t="n"/>
      <c r="G160" s="1" t="n"/>
      <c r="H160" s="1" t="n"/>
      <c r="I160" s="1" t="n"/>
      <c r="J160" s="1" t="n"/>
      <c r="K160" s="1" t="n"/>
      <c r="L160" s="1" t="n"/>
      <c r="M160" s="1" t="n"/>
      <c r="N160" s="1" t="n"/>
      <c r="O160" s="1" t="n"/>
    </row>
    <row r="161" ht="15.75" customHeight="1" s="336">
      <c r="A161" s="1" t="n"/>
      <c r="B161" s="1" t="n"/>
      <c r="C161" s="222" t="n"/>
      <c r="D161" s="1" t="n"/>
      <c r="E161" s="1" t="n"/>
      <c r="F161" s="1" t="n"/>
      <c r="G161" s="1" t="n"/>
      <c r="H161" s="1" t="n"/>
      <c r="I161" s="1" t="n"/>
      <c r="J161" s="1" t="n"/>
      <c r="K161" s="1" t="n"/>
      <c r="L161" s="1" t="n"/>
      <c r="M161" s="1" t="n"/>
      <c r="N161" s="1" t="n"/>
      <c r="O161" s="1" t="n"/>
    </row>
    <row r="162" ht="15.75" customHeight="1" s="336">
      <c r="A162" s="1" t="n"/>
      <c r="B162" s="1" t="n"/>
      <c r="C162" s="222" t="n"/>
      <c r="D162" s="1" t="n"/>
      <c r="E162" s="1" t="n"/>
      <c r="F162" s="1" t="n"/>
      <c r="G162" s="1" t="n"/>
      <c r="H162" s="1" t="n"/>
      <c r="I162" s="1" t="n"/>
      <c r="J162" s="1" t="n"/>
      <c r="K162" s="1" t="n"/>
      <c r="L162" s="1" t="n"/>
      <c r="M162" s="1" t="n"/>
      <c r="N162" s="1" t="n"/>
      <c r="O162" s="1" t="n"/>
    </row>
    <row r="163" ht="15.75" customHeight="1" s="336">
      <c r="A163" s="1" t="n"/>
      <c r="B163" s="1" t="n"/>
      <c r="C163" s="222" t="n"/>
      <c r="D163" s="1" t="n"/>
      <c r="E163" s="1" t="n"/>
      <c r="F163" s="1" t="n"/>
      <c r="G163" s="1" t="n"/>
      <c r="H163" s="1" t="n"/>
      <c r="I163" s="1" t="n"/>
      <c r="J163" s="1" t="n"/>
      <c r="K163" s="1" t="n"/>
      <c r="L163" s="1" t="n"/>
      <c r="M163" s="1" t="n"/>
      <c r="N163" s="1" t="n"/>
      <c r="O163" s="1" t="n"/>
    </row>
    <row r="164" ht="15.75" customHeight="1" s="336">
      <c r="A164" s="1" t="n"/>
      <c r="B164" s="1" t="n"/>
      <c r="C164" s="222" t="n"/>
      <c r="D164" s="1" t="n"/>
      <c r="E164" s="1" t="n"/>
      <c r="F164" s="1" t="n"/>
      <c r="G164" s="1" t="n"/>
      <c r="H164" s="1" t="n"/>
      <c r="I164" s="1" t="n"/>
      <c r="J164" s="1" t="n"/>
      <c r="K164" s="1" t="n"/>
      <c r="L164" s="1" t="n"/>
      <c r="M164" s="1" t="n"/>
      <c r="N164" s="1" t="n"/>
      <c r="O164" s="1" t="n"/>
    </row>
    <row r="165" ht="15.75" customHeight="1" s="336">
      <c r="A165" s="1" t="n"/>
      <c r="B165" s="1" t="n"/>
      <c r="C165" s="222" t="n"/>
      <c r="D165" s="1" t="n"/>
      <c r="E165" s="1" t="n"/>
      <c r="F165" s="1" t="n"/>
      <c r="G165" s="1" t="n"/>
      <c r="H165" s="1" t="n"/>
      <c r="I165" s="1" t="n"/>
      <c r="J165" s="1" t="n"/>
      <c r="K165" s="1" t="n"/>
      <c r="L165" s="1" t="n"/>
      <c r="M165" s="1" t="n"/>
      <c r="N165" s="1" t="n"/>
      <c r="O165" s="1" t="n"/>
    </row>
    <row r="166" ht="15.75" customHeight="1" s="336">
      <c r="A166" s="1" t="n"/>
      <c r="B166" s="1" t="n"/>
      <c r="C166" s="222" t="n"/>
      <c r="D166" s="1" t="n"/>
      <c r="E166" s="1" t="n"/>
      <c r="F166" s="1" t="n"/>
      <c r="G166" s="1" t="n"/>
      <c r="H166" s="1" t="n"/>
      <c r="I166" s="1" t="n"/>
      <c r="J166" s="1" t="n"/>
      <c r="K166" s="1" t="n"/>
      <c r="L166" s="1" t="n"/>
      <c r="M166" s="1" t="n"/>
      <c r="N166" s="1" t="n"/>
      <c r="O166" s="1" t="n"/>
    </row>
    <row r="167" ht="15.75" customHeight="1" s="336">
      <c r="A167" s="1" t="n"/>
      <c r="B167" s="1" t="n"/>
      <c r="C167" s="222" t="n"/>
      <c r="D167" s="1" t="n"/>
      <c r="E167" s="1" t="n"/>
      <c r="F167" s="1" t="n"/>
      <c r="G167" s="1" t="n"/>
      <c r="H167" s="1" t="n"/>
      <c r="I167" s="1" t="n"/>
      <c r="J167" s="1" t="n"/>
      <c r="K167" s="1" t="n"/>
      <c r="L167" s="1" t="n"/>
      <c r="M167" s="1" t="n"/>
      <c r="N167" s="1" t="n"/>
      <c r="O167" s="1" t="n"/>
    </row>
    <row r="168" ht="15.75" customHeight="1" s="336">
      <c r="A168" s="1" t="n"/>
      <c r="B168" s="1" t="n"/>
      <c r="C168" s="222" t="n"/>
      <c r="D168" s="1" t="n"/>
      <c r="E168" s="1" t="n"/>
      <c r="F168" s="1" t="n"/>
      <c r="G168" s="1" t="n"/>
      <c r="H168" s="1" t="n"/>
      <c r="I168" s="1" t="n"/>
      <c r="J168" s="1" t="n"/>
      <c r="K168" s="1" t="n"/>
      <c r="L168" s="1" t="n"/>
      <c r="M168" s="1" t="n"/>
      <c r="N168" s="1" t="n"/>
      <c r="O168" s="1" t="n"/>
    </row>
    <row r="169" ht="15.75" customHeight="1" s="336">
      <c r="A169" s="1" t="n"/>
      <c r="B169" s="1" t="n"/>
      <c r="C169" s="222" t="n"/>
      <c r="D169" s="1" t="n"/>
      <c r="E169" s="1" t="n"/>
      <c r="F169" s="1" t="n"/>
      <c r="G169" s="1" t="n"/>
      <c r="H169" s="1" t="n"/>
      <c r="I169" s="1" t="n"/>
      <c r="J169" s="1" t="n"/>
      <c r="K169" s="1" t="n"/>
      <c r="L169" s="1" t="n"/>
      <c r="M169" s="1" t="n"/>
      <c r="N169" s="1" t="n"/>
      <c r="O169" s="1" t="n"/>
    </row>
    <row r="170" ht="15.75" customHeight="1" s="336">
      <c r="A170" s="1" t="n"/>
      <c r="B170" s="1" t="n"/>
      <c r="C170" s="222" t="n"/>
      <c r="D170" s="1" t="n"/>
      <c r="E170" s="1" t="n"/>
      <c r="F170" s="1" t="n"/>
      <c r="G170" s="1" t="n"/>
      <c r="H170" s="1" t="n"/>
      <c r="I170" s="1" t="n"/>
      <c r="J170" s="1" t="n"/>
      <c r="K170" s="1" t="n"/>
      <c r="L170" s="1" t="n"/>
      <c r="M170" s="1" t="n"/>
      <c r="N170" s="1" t="n"/>
      <c r="O170" s="1" t="n"/>
    </row>
    <row r="171" ht="15.75" customHeight="1" s="336">
      <c r="A171" s="1" t="n"/>
      <c r="B171" s="1" t="n"/>
      <c r="C171" s="222" t="n"/>
      <c r="D171" s="1" t="n"/>
      <c r="E171" s="1" t="n"/>
      <c r="F171" s="1" t="n"/>
      <c r="G171" s="1" t="n"/>
      <c r="H171" s="1" t="n"/>
      <c r="I171" s="1" t="n"/>
      <c r="J171" s="1" t="n"/>
      <c r="K171" s="1" t="n"/>
      <c r="L171" s="1" t="n"/>
      <c r="M171" s="1" t="n"/>
      <c r="N171" s="1" t="n"/>
      <c r="O171" s="1" t="n"/>
    </row>
    <row r="172" ht="15.75" customHeight="1" s="336">
      <c r="A172" s="1" t="n"/>
      <c r="B172" s="1" t="n"/>
      <c r="C172" s="222" t="n"/>
      <c r="D172" s="1" t="n"/>
      <c r="E172" s="1" t="n"/>
      <c r="F172" s="1" t="n"/>
      <c r="G172" s="1" t="n"/>
      <c r="H172" s="1" t="n"/>
      <c r="I172" s="1" t="n"/>
      <c r="J172" s="1" t="n"/>
      <c r="K172" s="1" t="n"/>
      <c r="L172" s="1" t="n"/>
      <c r="M172" s="1" t="n"/>
      <c r="N172" s="1" t="n"/>
      <c r="O172" s="1" t="n"/>
    </row>
    <row r="173" ht="15.75" customHeight="1" s="336">
      <c r="A173" s="1" t="n"/>
      <c r="B173" s="1" t="n"/>
      <c r="C173" s="222" t="n"/>
      <c r="D173" s="1" t="n"/>
      <c r="E173" s="1" t="n"/>
      <c r="F173" s="1" t="n"/>
      <c r="G173" s="1" t="n"/>
      <c r="H173" s="1" t="n"/>
      <c r="I173" s="1" t="n"/>
      <c r="J173" s="1" t="n"/>
      <c r="K173" s="1" t="n"/>
      <c r="L173" s="1" t="n"/>
      <c r="M173" s="1" t="n"/>
      <c r="N173" s="1" t="n"/>
      <c r="O173" s="1" t="n"/>
    </row>
    <row r="174" ht="15.75" customHeight="1" s="336">
      <c r="A174" s="1" t="n"/>
      <c r="B174" s="1" t="n"/>
      <c r="C174" s="222" t="n"/>
      <c r="D174" s="1" t="n"/>
      <c r="E174" s="1" t="n"/>
      <c r="F174" s="1" t="n"/>
      <c r="G174" s="1" t="n"/>
      <c r="H174" s="1" t="n"/>
      <c r="I174" s="1" t="n"/>
      <c r="J174" s="1" t="n"/>
      <c r="K174" s="1" t="n"/>
      <c r="L174" s="1" t="n"/>
      <c r="M174" s="1" t="n"/>
      <c r="N174" s="1" t="n"/>
      <c r="O174" s="1" t="n"/>
    </row>
    <row r="175" ht="15.75" customHeight="1" s="336">
      <c r="A175" s="1" t="n"/>
      <c r="B175" s="1" t="n"/>
      <c r="C175" s="222" t="n"/>
      <c r="D175" s="1" t="n"/>
      <c r="E175" s="1" t="n"/>
      <c r="F175" s="1" t="n"/>
      <c r="G175" s="1" t="n"/>
      <c r="H175" s="1" t="n"/>
      <c r="I175" s="1" t="n"/>
      <c r="J175" s="1" t="n"/>
      <c r="K175" s="1" t="n"/>
      <c r="L175" s="1" t="n"/>
      <c r="M175" s="1" t="n"/>
      <c r="N175" s="1" t="n"/>
      <c r="O175" s="1" t="n"/>
    </row>
    <row r="176" ht="15.75" customHeight="1" s="336">
      <c r="A176" s="1" t="n"/>
      <c r="B176" s="1" t="n"/>
      <c r="C176" s="222" t="n"/>
      <c r="D176" s="1" t="n"/>
      <c r="E176" s="1" t="n"/>
      <c r="F176" s="1" t="n"/>
      <c r="G176" s="1" t="n"/>
      <c r="H176" s="1" t="n"/>
      <c r="I176" s="1" t="n"/>
      <c r="J176" s="1" t="n"/>
      <c r="K176" s="1" t="n"/>
      <c r="L176" s="1" t="n"/>
      <c r="M176" s="1" t="n"/>
      <c r="N176" s="1" t="n"/>
      <c r="O176" s="1" t="n"/>
    </row>
    <row r="177" ht="15.75" customHeight="1" s="336">
      <c r="A177" s="1" t="n"/>
      <c r="B177" s="1" t="n"/>
      <c r="C177" s="222" t="n"/>
      <c r="D177" s="1" t="n"/>
      <c r="E177" s="1" t="n"/>
      <c r="F177" s="1" t="n"/>
      <c r="G177" s="1" t="n"/>
      <c r="H177" s="1" t="n"/>
      <c r="I177" s="1" t="n"/>
      <c r="J177" s="1" t="n"/>
      <c r="K177" s="1" t="n"/>
      <c r="L177" s="1" t="n"/>
      <c r="M177" s="1" t="n"/>
      <c r="N177" s="1" t="n"/>
      <c r="O177" s="1" t="n"/>
    </row>
    <row r="178" ht="15.75" customHeight="1" s="336">
      <c r="A178" s="1" t="n"/>
      <c r="B178" s="1" t="n"/>
      <c r="C178" s="222" t="n"/>
      <c r="D178" s="1" t="n"/>
      <c r="E178" s="1" t="n"/>
      <c r="F178" s="1" t="n"/>
      <c r="G178" s="1" t="n"/>
      <c r="H178" s="1" t="n"/>
      <c r="I178" s="1" t="n"/>
      <c r="J178" s="1" t="n"/>
      <c r="K178" s="1" t="n"/>
      <c r="L178" s="1" t="n"/>
      <c r="M178" s="1" t="n"/>
      <c r="N178" s="1" t="n"/>
      <c r="O178" s="1" t="n"/>
    </row>
    <row r="179" ht="15.75" customHeight="1" s="336">
      <c r="A179" s="1" t="n"/>
      <c r="B179" s="1" t="n"/>
      <c r="C179" s="222" t="n"/>
      <c r="D179" s="1" t="n"/>
      <c r="E179" s="1" t="n"/>
      <c r="F179" s="1" t="n"/>
      <c r="G179" s="1" t="n"/>
      <c r="H179" s="1" t="n"/>
      <c r="I179" s="1" t="n"/>
      <c r="J179" s="1" t="n"/>
      <c r="K179" s="1" t="n"/>
      <c r="L179" s="1" t="n"/>
      <c r="M179" s="1" t="n"/>
      <c r="N179" s="1" t="n"/>
      <c r="O179" s="1" t="n"/>
    </row>
    <row r="180" ht="15.75" customHeight="1" s="336">
      <c r="A180" s="1" t="n"/>
      <c r="B180" s="1" t="n"/>
      <c r="C180" s="222" t="n"/>
      <c r="D180" s="1" t="n"/>
      <c r="E180" s="1" t="n"/>
      <c r="F180" s="1" t="n"/>
      <c r="G180" s="1" t="n"/>
      <c r="H180" s="1" t="n"/>
      <c r="I180" s="1" t="n"/>
      <c r="J180" s="1" t="n"/>
      <c r="K180" s="1" t="n"/>
      <c r="L180" s="1" t="n"/>
      <c r="M180" s="1" t="n"/>
      <c r="N180" s="1" t="n"/>
      <c r="O180" s="1" t="n"/>
    </row>
    <row r="181" ht="15.75" customHeight="1" s="336">
      <c r="A181" s="1" t="n"/>
      <c r="B181" s="1" t="n"/>
      <c r="C181" s="222" t="n"/>
      <c r="D181" s="1" t="n"/>
      <c r="E181" s="1" t="n"/>
      <c r="F181" s="1" t="n"/>
      <c r="G181" s="1" t="n"/>
      <c r="H181" s="1" t="n"/>
      <c r="I181" s="1" t="n"/>
      <c r="J181" s="1" t="n"/>
      <c r="K181" s="1" t="n"/>
      <c r="L181" s="1" t="n"/>
      <c r="M181" s="1" t="n"/>
      <c r="N181" s="1" t="n"/>
      <c r="O181" s="1" t="n"/>
    </row>
    <row r="182" ht="15.75" customHeight="1" s="336">
      <c r="A182" s="1" t="n"/>
      <c r="B182" s="1" t="n"/>
      <c r="C182" s="222" t="n"/>
      <c r="D182" s="1" t="n"/>
      <c r="E182" s="1" t="n"/>
      <c r="F182" s="1" t="n"/>
      <c r="G182" s="1" t="n"/>
      <c r="H182" s="1" t="n"/>
      <c r="I182" s="1" t="n"/>
      <c r="J182" s="1" t="n"/>
      <c r="K182" s="1" t="n"/>
      <c r="L182" s="1" t="n"/>
      <c r="M182" s="1" t="n"/>
      <c r="N182" s="1" t="n"/>
      <c r="O182" s="1" t="n"/>
    </row>
    <row r="183" ht="15.75" customHeight="1" s="336">
      <c r="A183" s="1" t="n"/>
      <c r="B183" s="1" t="n"/>
      <c r="C183" s="222" t="n"/>
      <c r="D183" s="1" t="n"/>
      <c r="E183" s="1" t="n"/>
      <c r="F183" s="1" t="n"/>
      <c r="G183" s="1" t="n"/>
      <c r="H183" s="1" t="n"/>
      <c r="I183" s="1" t="n"/>
      <c r="J183" s="1" t="n"/>
      <c r="K183" s="1" t="n"/>
      <c r="L183" s="1" t="n"/>
      <c r="M183" s="1" t="n"/>
      <c r="N183" s="1" t="n"/>
      <c r="O183" s="1" t="n"/>
    </row>
    <row r="184" ht="15.75" customHeight="1" s="336">
      <c r="A184" s="1" t="n"/>
      <c r="B184" s="1" t="n"/>
      <c r="C184" s="222" t="n"/>
      <c r="D184" s="1" t="n"/>
      <c r="E184" s="1" t="n"/>
      <c r="F184" s="1" t="n"/>
      <c r="G184" s="1" t="n"/>
      <c r="H184" s="1" t="n"/>
      <c r="I184" s="1" t="n"/>
      <c r="J184" s="1" t="n"/>
      <c r="K184" s="1" t="n"/>
      <c r="L184" s="1" t="n"/>
      <c r="M184" s="1" t="n"/>
      <c r="N184" s="1" t="n"/>
      <c r="O184" s="1" t="n"/>
    </row>
    <row r="185" ht="15.75" customHeight="1" s="336">
      <c r="A185" s="1" t="n"/>
      <c r="B185" s="1" t="n"/>
      <c r="C185" s="222" t="n"/>
      <c r="D185" s="1" t="n"/>
      <c r="E185" s="1" t="n"/>
      <c r="F185" s="1" t="n"/>
      <c r="G185" s="1" t="n"/>
      <c r="H185" s="1" t="n"/>
      <c r="I185" s="1" t="n"/>
      <c r="J185" s="1" t="n"/>
      <c r="K185" s="1" t="n"/>
      <c r="L185" s="1" t="n"/>
      <c r="M185" s="1" t="n"/>
      <c r="N185" s="1" t="n"/>
      <c r="O185" s="1" t="n"/>
    </row>
    <row r="186" ht="15.75" customHeight="1" s="336">
      <c r="A186" s="1" t="n"/>
      <c r="B186" s="1" t="n"/>
      <c r="C186" s="222" t="n"/>
      <c r="D186" s="1" t="n"/>
      <c r="E186" s="1" t="n"/>
      <c r="F186" s="1" t="n"/>
      <c r="G186" s="1" t="n"/>
      <c r="H186" s="1" t="n"/>
      <c r="I186" s="1" t="n"/>
      <c r="J186" s="1" t="n"/>
      <c r="K186" s="1" t="n"/>
      <c r="L186" s="1" t="n"/>
      <c r="M186" s="1" t="n"/>
      <c r="N186" s="1" t="n"/>
      <c r="O186" s="1" t="n"/>
    </row>
    <row r="187" ht="15.75" customHeight="1" s="336">
      <c r="A187" s="1" t="n"/>
      <c r="B187" s="1" t="n"/>
      <c r="C187" s="222" t="n"/>
      <c r="D187" s="1" t="n"/>
      <c r="E187" s="1" t="n"/>
      <c r="F187" s="1" t="n"/>
      <c r="G187" s="1" t="n"/>
      <c r="H187" s="1" t="n"/>
      <c r="I187" s="1" t="n"/>
      <c r="J187" s="1" t="n"/>
      <c r="K187" s="1" t="n"/>
      <c r="L187" s="1" t="n"/>
      <c r="M187" s="1" t="n"/>
      <c r="N187" s="1" t="n"/>
      <c r="O187" s="1" t="n"/>
    </row>
    <row r="188" ht="15.75" customHeight="1" s="336">
      <c r="A188" s="1" t="n"/>
      <c r="B188" s="1" t="n"/>
      <c r="C188" s="222" t="n"/>
      <c r="D188" s="1" t="n"/>
      <c r="E188" s="1" t="n"/>
      <c r="F188" s="1" t="n"/>
      <c r="G188" s="1" t="n"/>
      <c r="H188" s="1" t="n"/>
      <c r="I188" s="1" t="n"/>
      <c r="J188" s="1" t="n"/>
      <c r="K188" s="1" t="n"/>
      <c r="L188" s="1" t="n"/>
      <c r="M188" s="1" t="n"/>
      <c r="N188" s="1" t="n"/>
      <c r="O188" s="1" t="n"/>
    </row>
    <row r="189" ht="15.75" customHeight="1" s="336">
      <c r="A189" s="1" t="n"/>
      <c r="B189" s="1" t="n"/>
      <c r="C189" s="222" t="n"/>
      <c r="D189" s="1" t="n"/>
      <c r="E189" s="1" t="n"/>
      <c r="F189" s="1" t="n"/>
      <c r="G189" s="1" t="n"/>
      <c r="H189" s="1" t="n"/>
      <c r="I189" s="1" t="n"/>
      <c r="J189" s="1" t="n"/>
      <c r="K189" s="1" t="n"/>
      <c r="L189" s="1" t="n"/>
      <c r="M189" s="1" t="n"/>
      <c r="N189" s="1" t="n"/>
      <c r="O189" s="1" t="n"/>
    </row>
    <row r="190" ht="15.75" customHeight="1" s="336">
      <c r="A190" s="1" t="n"/>
      <c r="B190" s="1" t="n"/>
      <c r="C190" s="222" t="n"/>
      <c r="D190" s="1" t="n"/>
      <c r="E190" s="1" t="n"/>
      <c r="F190" s="1" t="n"/>
      <c r="G190" s="1" t="n"/>
      <c r="H190" s="1" t="n"/>
      <c r="I190" s="1" t="n"/>
      <c r="J190" s="1" t="n"/>
      <c r="K190" s="1" t="n"/>
      <c r="L190" s="1" t="n"/>
      <c r="M190" s="1" t="n"/>
      <c r="N190" s="1" t="n"/>
      <c r="O190" s="1" t="n"/>
    </row>
    <row r="191" ht="15.75" customHeight="1" s="336">
      <c r="A191" s="1" t="n"/>
      <c r="B191" s="1" t="n"/>
      <c r="C191" s="222" t="n"/>
      <c r="D191" s="1" t="n"/>
      <c r="E191" s="1" t="n"/>
      <c r="F191" s="1" t="n"/>
      <c r="G191" s="1" t="n"/>
      <c r="H191" s="1" t="n"/>
      <c r="I191" s="1" t="n"/>
      <c r="J191" s="1" t="n"/>
      <c r="K191" s="1" t="n"/>
      <c r="L191" s="1" t="n"/>
      <c r="M191" s="1" t="n"/>
      <c r="N191" s="1" t="n"/>
      <c r="O191" s="1" t="n"/>
    </row>
    <row r="192" ht="15.75" customHeight="1" s="336">
      <c r="A192" s="1" t="n"/>
      <c r="B192" s="1" t="n"/>
      <c r="C192" s="222" t="n"/>
      <c r="D192" s="1" t="n"/>
      <c r="E192" s="1" t="n"/>
      <c r="F192" s="1" t="n"/>
      <c r="G192" s="1" t="n"/>
      <c r="H192" s="1" t="n"/>
      <c r="I192" s="1" t="n"/>
      <c r="J192" s="1" t="n"/>
      <c r="K192" s="1" t="n"/>
      <c r="L192" s="1" t="n"/>
      <c r="M192" s="1" t="n"/>
      <c r="N192" s="1" t="n"/>
      <c r="O192" s="1" t="n"/>
    </row>
    <row r="193" ht="15.75" customHeight="1" s="336">
      <c r="A193" s="1" t="n"/>
      <c r="B193" s="1" t="n"/>
      <c r="C193" s="222" t="n"/>
      <c r="D193" s="1" t="n"/>
      <c r="E193" s="1" t="n"/>
      <c r="F193" s="1" t="n"/>
      <c r="G193" s="1" t="n"/>
      <c r="H193" s="1" t="n"/>
      <c r="I193" s="1" t="n"/>
      <c r="J193" s="1" t="n"/>
      <c r="K193" s="1" t="n"/>
      <c r="L193" s="1" t="n"/>
      <c r="M193" s="1" t="n"/>
      <c r="N193" s="1" t="n"/>
      <c r="O193" s="1" t="n"/>
    </row>
    <row r="194" ht="15.75" customHeight="1" s="336">
      <c r="A194" s="1" t="n"/>
      <c r="B194" s="1" t="n"/>
      <c r="C194" s="222" t="n"/>
      <c r="D194" s="1" t="n"/>
      <c r="E194" s="1" t="n"/>
      <c r="F194" s="1" t="n"/>
      <c r="G194" s="1" t="n"/>
      <c r="H194" s="1" t="n"/>
      <c r="I194" s="1" t="n"/>
      <c r="J194" s="1" t="n"/>
      <c r="K194" s="1" t="n"/>
      <c r="L194" s="1" t="n"/>
      <c r="M194" s="1" t="n"/>
      <c r="N194" s="1" t="n"/>
      <c r="O194" s="1" t="n"/>
    </row>
    <row r="195" ht="15.75" customHeight="1" s="336">
      <c r="A195" s="1" t="n"/>
      <c r="B195" s="1" t="n"/>
      <c r="C195" s="222" t="n"/>
      <c r="D195" s="1" t="n"/>
      <c r="E195" s="1" t="n"/>
      <c r="F195" s="1" t="n"/>
      <c r="G195" s="1" t="n"/>
      <c r="H195" s="1" t="n"/>
      <c r="I195" s="1" t="n"/>
      <c r="J195" s="1" t="n"/>
      <c r="K195" s="1" t="n"/>
      <c r="L195" s="1" t="n"/>
      <c r="M195" s="1" t="n"/>
      <c r="N195" s="1" t="n"/>
      <c r="O195" s="1" t="n"/>
    </row>
    <row r="196" ht="15.75" customHeight="1" s="336">
      <c r="A196" s="1" t="n"/>
      <c r="B196" s="1" t="n"/>
      <c r="C196" s="222" t="n"/>
      <c r="D196" s="1" t="n"/>
      <c r="E196" s="1" t="n"/>
      <c r="F196" s="1" t="n"/>
      <c r="G196" s="1" t="n"/>
      <c r="H196" s="1" t="n"/>
      <c r="I196" s="1" t="n"/>
      <c r="J196" s="1" t="n"/>
      <c r="K196" s="1" t="n"/>
      <c r="L196" s="1" t="n"/>
      <c r="M196" s="1" t="n"/>
      <c r="N196" s="1" t="n"/>
      <c r="O196" s="1" t="n"/>
    </row>
    <row r="197" ht="15.75" customHeight="1" s="336">
      <c r="A197" s="1" t="n"/>
      <c r="B197" s="1" t="n"/>
      <c r="C197" s="222" t="n"/>
      <c r="D197" s="1" t="n"/>
      <c r="E197" s="1" t="n"/>
      <c r="F197" s="1" t="n"/>
      <c r="G197" s="1" t="n"/>
      <c r="H197" s="1" t="n"/>
      <c r="I197" s="1" t="n"/>
      <c r="J197" s="1" t="n"/>
      <c r="K197" s="1" t="n"/>
      <c r="L197" s="1" t="n"/>
      <c r="M197" s="1" t="n"/>
      <c r="N197" s="1" t="n"/>
      <c r="O197" s="1" t="n"/>
    </row>
    <row r="198" ht="15.75" customHeight="1" s="336">
      <c r="A198" s="1" t="n"/>
      <c r="B198" s="1" t="n"/>
      <c r="C198" s="222" t="n"/>
      <c r="D198" s="1" t="n"/>
      <c r="E198" s="1" t="n"/>
      <c r="F198" s="1" t="n"/>
      <c r="G198" s="1" t="n"/>
      <c r="H198" s="1" t="n"/>
      <c r="I198" s="1" t="n"/>
      <c r="J198" s="1" t="n"/>
      <c r="K198" s="1" t="n"/>
      <c r="L198" s="1" t="n"/>
      <c r="M198" s="1" t="n"/>
      <c r="N198" s="1" t="n"/>
      <c r="O198" s="1" t="n"/>
    </row>
    <row r="199" ht="15.75" customHeight="1" s="336">
      <c r="A199" s="1" t="n"/>
      <c r="B199" s="1" t="n"/>
      <c r="C199" s="222" t="n"/>
      <c r="D199" s="1" t="n"/>
      <c r="E199" s="1" t="n"/>
      <c r="F199" s="1" t="n"/>
      <c r="G199" s="1" t="n"/>
      <c r="H199" s="1" t="n"/>
      <c r="I199" s="1" t="n"/>
      <c r="J199" s="1" t="n"/>
      <c r="K199" s="1" t="n"/>
      <c r="L199" s="1" t="n"/>
      <c r="M199" s="1" t="n"/>
      <c r="N199" s="1" t="n"/>
      <c r="O199" s="1" t="n"/>
    </row>
    <row r="200" ht="15.75" customHeight="1" s="336">
      <c r="A200" s="1" t="n"/>
      <c r="B200" s="1" t="n"/>
      <c r="C200" s="222" t="n"/>
      <c r="D200" s="1" t="n"/>
      <c r="E200" s="1" t="n"/>
      <c r="F200" s="1" t="n"/>
      <c r="G200" s="1" t="n"/>
      <c r="H200" s="1" t="n"/>
      <c r="I200" s="1" t="n"/>
      <c r="J200" s="1" t="n"/>
      <c r="K200" s="1" t="n"/>
      <c r="L200" s="1" t="n"/>
      <c r="M200" s="1" t="n"/>
      <c r="N200" s="1" t="n"/>
      <c r="O200" s="1" t="n"/>
    </row>
    <row r="201" ht="15.75" customHeight="1" s="336">
      <c r="A201" s="1" t="n"/>
      <c r="B201" s="1" t="n"/>
      <c r="C201" s="222" t="n"/>
      <c r="D201" s="1" t="n"/>
      <c r="E201" s="1" t="n"/>
      <c r="F201" s="1" t="n"/>
      <c r="G201" s="1" t="n"/>
      <c r="H201" s="1" t="n"/>
      <c r="I201" s="1" t="n"/>
      <c r="J201" s="1" t="n"/>
      <c r="K201" s="1" t="n"/>
      <c r="L201" s="1" t="n"/>
      <c r="M201" s="1" t="n"/>
      <c r="N201" s="1" t="n"/>
      <c r="O201" s="1" t="n"/>
    </row>
    <row r="202" ht="15.75" customHeight="1" s="336">
      <c r="A202" s="1" t="n"/>
      <c r="B202" s="1" t="n"/>
      <c r="C202" s="222" t="n"/>
      <c r="D202" s="1" t="n"/>
      <c r="E202" s="1" t="n"/>
      <c r="F202" s="1" t="n"/>
      <c r="G202" s="1" t="n"/>
      <c r="H202" s="1" t="n"/>
      <c r="I202" s="1" t="n"/>
      <c r="J202" s="1" t="n"/>
      <c r="K202" s="1" t="n"/>
      <c r="L202" s="1" t="n"/>
      <c r="M202" s="1" t="n"/>
      <c r="N202" s="1" t="n"/>
      <c r="O202" s="1" t="n"/>
    </row>
    <row r="203" ht="15.75" customHeight="1" s="336">
      <c r="A203" s="1" t="n"/>
      <c r="B203" s="1" t="n"/>
      <c r="C203" s="222" t="n"/>
      <c r="D203" s="1" t="n"/>
      <c r="E203" s="1" t="n"/>
      <c r="F203" s="1" t="n"/>
      <c r="G203" s="1" t="n"/>
      <c r="H203" s="1" t="n"/>
      <c r="I203" s="1" t="n"/>
      <c r="J203" s="1" t="n"/>
      <c r="K203" s="1" t="n"/>
      <c r="L203" s="1" t="n"/>
      <c r="M203" s="1" t="n"/>
      <c r="N203" s="1" t="n"/>
      <c r="O203" s="1" t="n"/>
    </row>
    <row r="204" ht="15.75" customHeight="1" s="336">
      <c r="A204" s="1" t="n"/>
      <c r="B204" s="1" t="n"/>
      <c r="C204" s="222" t="n"/>
      <c r="D204" s="1" t="n"/>
      <c r="E204" s="1" t="n"/>
      <c r="F204" s="1" t="n"/>
      <c r="G204" s="1" t="n"/>
      <c r="H204" s="1" t="n"/>
      <c r="I204" s="1" t="n"/>
      <c r="J204" s="1" t="n"/>
      <c r="K204" s="1" t="n"/>
      <c r="L204" s="1" t="n"/>
      <c r="M204" s="1" t="n"/>
      <c r="N204" s="1" t="n"/>
      <c r="O204" s="1" t="n"/>
    </row>
    <row r="205" ht="15.75" customHeight="1" s="336">
      <c r="A205" s="1" t="n"/>
      <c r="B205" s="1" t="n"/>
      <c r="C205" s="222" t="n"/>
      <c r="D205" s="1" t="n"/>
      <c r="E205" s="1" t="n"/>
      <c r="F205" s="1" t="n"/>
      <c r="G205" s="1" t="n"/>
      <c r="H205" s="1" t="n"/>
      <c r="I205" s="1" t="n"/>
      <c r="J205" s="1" t="n"/>
      <c r="K205" s="1" t="n"/>
      <c r="L205" s="1" t="n"/>
      <c r="M205" s="1" t="n"/>
      <c r="N205" s="1" t="n"/>
      <c r="O205" s="1" t="n"/>
    </row>
    <row r="206" ht="15.75" customHeight="1" s="336">
      <c r="A206" s="1" t="n"/>
      <c r="B206" s="1" t="n"/>
      <c r="C206" s="222" t="n"/>
      <c r="D206" s="1" t="n"/>
      <c r="E206" s="1" t="n"/>
      <c r="F206" s="1" t="n"/>
      <c r="G206" s="1" t="n"/>
      <c r="H206" s="1" t="n"/>
      <c r="I206" s="1" t="n"/>
      <c r="J206" s="1" t="n"/>
      <c r="K206" s="1" t="n"/>
      <c r="L206" s="1" t="n"/>
      <c r="M206" s="1" t="n"/>
      <c r="N206" s="1" t="n"/>
      <c r="O206" s="1" t="n"/>
    </row>
    <row r="207" ht="15.75" customHeight="1" s="336">
      <c r="A207" s="1" t="n"/>
      <c r="B207" s="1" t="n"/>
      <c r="C207" s="222" t="n"/>
      <c r="D207" s="1" t="n"/>
      <c r="E207" s="1" t="n"/>
      <c r="F207" s="1" t="n"/>
      <c r="G207" s="1" t="n"/>
      <c r="H207" s="1" t="n"/>
      <c r="I207" s="1" t="n"/>
      <c r="J207" s="1" t="n"/>
      <c r="K207" s="1" t="n"/>
      <c r="L207" s="1" t="n"/>
      <c r="M207" s="1" t="n"/>
      <c r="N207" s="1" t="n"/>
      <c r="O207" s="1" t="n"/>
    </row>
    <row r="208" ht="15.75" customHeight="1" s="336">
      <c r="A208" s="1" t="n"/>
      <c r="B208" s="1" t="n"/>
      <c r="C208" s="222" t="n"/>
      <c r="D208" s="1" t="n"/>
      <c r="E208" s="1" t="n"/>
      <c r="F208" s="1" t="n"/>
      <c r="G208" s="1" t="n"/>
      <c r="H208" s="1" t="n"/>
      <c r="I208" s="1" t="n"/>
      <c r="J208" s="1" t="n"/>
      <c r="K208" s="1" t="n"/>
      <c r="L208" s="1" t="n"/>
      <c r="M208" s="1" t="n"/>
      <c r="N208" s="1" t="n"/>
      <c r="O208" s="1" t="n"/>
    </row>
    <row r="209" ht="15.75" customHeight="1" s="336">
      <c r="A209" s="1" t="n"/>
      <c r="B209" s="1" t="n"/>
      <c r="C209" s="222" t="n"/>
      <c r="D209" s="1" t="n"/>
      <c r="E209" s="1" t="n"/>
      <c r="F209" s="1" t="n"/>
      <c r="G209" s="1" t="n"/>
      <c r="H209" s="1" t="n"/>
      <c r="I209" s="1" t="n"/>
      <c r="J209" s="1" t="n"/>
      <c r="K209" s="1" t="n"/>
      <c r="L209" s="1" t="n"/>
      <c r="M209" s="1" t="n"/>
      <c r="N209" s="1" t="n"/>
      <c r="O209" s="1" t="n"/>
    </row>
    <row r="210" ht="15.75" customHeight="1" s="336">
      <c r="A210" s="1" t="n"/>
      <c r="B210" s="1" t="n"/>
      <c r="C210" s="222" t="n"/>
      <c r="D210" s="1" t="n"/>
      <c r="E210" s="1" t="n"/>
      <c r="F210" s="1" t="n"/>
      <c r="G210" s="1" t="n"/>
      <c r="H210" s="1" t="n"/>
      <c r="I210" s="1" t="n"/>
      <c r="J210" s="1" t="n"/>
      <c r="K210" s="1" t="n"/>
      <c r="L210" s="1" t="n"/>
      <c r="M210" s="1" t="n"/>
      <c r="N210" s="1" t="n"/>
      <c r="O210" s="1" t="n"/>
    </row>
    <row r="211" ht="15.75" customHeight="1" s="336">
      <c r="A211" s="1" t="n"/>
      <c r="B211" s="1" t="n"/>
      <c r="C211" s="222" t="n"/>
      <c r="D211" s="1" t="n"/>
      <c r="E211" s="1" t="n"/>
      <c r="F211" s="1" t="n"/>
      <c r="G211" s="1" t="n"/>
      <c r="H211" s="1" t="n"/>
      <c r="I211" s="1" t="n"/>
      <c r="J211" s="1" t="n"/>
      <c r="K211" s="1" t="n"/>
      <c r="L211" s="1" t="n"/>
      <c r="M211" s="1" t="n"/>
      <c r="N211" s="1" t="n"/>
      <c r="O211" s="1" t="n"/>
    </row>
    <row r="212" ht="15.75" customHeight="1" s="336">
      <c r="A212" s="1" t="n"/>
      <c r="B212" s="1" t="n"/>
      <c r="C212" s="222" t="n"/>
      <c r="D212" s="1" t="n"/>
      <c r="E212" s="1" t="n"/>
      <c r="F212" s="1" t="n"/>
      <c r="G212" s="1" t="n"/>
      <c r="H212" s="1" t="n"/>
      <c r="I212" s="1" t="n"/>
      <c r="J212" s="1" t="n"/>
      <c r="K212" s="1" t="n"/>
      <c r="L212" s="1" t="n"/>
      <c r="M212" s="1" t="n"/>
      <c r="N212" s="1" t="n"/>
      <c r="O212" s="1" t="n"/>
    </row>
    <row r="213" ht="15.75" customHeight="1" s="336">
      <c r="A213" s="1" t="n"/>
      <c r="C213" s="222" t="n"/>
      <c r="D213" s="1" t="n"/>
    </row>
    <row r="214" ht="15.75" customHeight="1" s="336">
      <c r="A214" s="1" t="n"/>
      <c r="C214" s="222" t="n"/>
      <c r="D214" s="1" t="n"/>
    </row>
    <row r="215" ht="15.75" customHeight="1" s="336">
      <c r="A215" s="1" t="n"/>
      <c r="C215" s="222" t="n"/>
      <c r="D215" s="1" t="n"/>
    </row>
    <row r="216" ht="15.75" customHeight="1" s="336">
      <c r="A216" s="1" t="n"/>
      <c r="C216" s="222" t="n"/>
      <c r="D216" s="1" t="n"/>
    </row>
    <row r="217" ht="15.75" customHeight="1" s="336">
      <c r="A217" s="1" t="n"/>
      <c r="C217" s="222" t="n"/>
      <c r="D217" s="1" t="n"/>
    </row>
    <row r="218" ht="15.75" customHeight="1" s="336">
      <c r="A218" s="1" t="n"/>
      <c r="C218" s="222" t="n"/>
      <c r="D218" s="1" t="n"/>
    </row>
    <row r="219" ht="15.75" customHeight="1" s="336">
      <c r="A219" s="1" t="n"/>
      <c r="C219" s="222" t="n"/>
      <c r="D219" s="1" t="n"/>
    </row>
    <row r="220" ht="15.75" customHeight="1" s="336">
      <c r="A220" s="1" t="n"/>
      <c r="C220" s="222" t="n"/>
      <c r="D220" s="1" t="n"/>
    </row>
    <row r="221" ht="15.75" customHeight="1" s="336"/>
    <row r="222" ht="15.75" customHeight="1" s="336"/>
    <row r="223" ht="15.75" customHeight="1" s="336"/>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1">
    <mergeCell ref="B13:C13"/>
    <mergeCell ref="B15:P15"/>
    <mergeCell ref="E6:P6"/>
    <mergeCell ref="K7:L7"/>
    <mergeCell ref="M7:N7"/>
    <mergeCell ref="G7:H7"/>
    <mergeCell ref="E7:F7"/>
    <mergeCell ref="I7:J7"/>
    <mergeCell ref="P7:P8"/>
    <mergeCell ref="B17:P17"/>
    <mergeCell ref="B7:D7"/>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H222"/>
  <sheetViews>
    <sheetView showGridLines="0" workbookViewId="0">
      <selection activeCell="A1" sqref="A1"/>
    </sheetView>
  </sheetViews>
  <sheetFormatPr baseColWidth="10" defaultColWidth="12.58203125" defaultRowHeight="15" customHeight="1"/>
  <cols>
    <col width="4.5" customWidth="1" style="336" min="1" max="1"/>
    <col width="50.33203125" customWidth="1" style="336" min="2" max="2"/>
    <col width="62" customWidth="1" style="336" min="3" max="3"/>
    <col width="21.33203125" customWidth="1" style="336" min="4" max="4"/>
    <col width="12.33203125" customWidth="1" style="336" min="5" max="5"/>
    <col width="15.33203125" customWidth="1" style="336" min="6" max="6"/>
    <col width="17" customWidth="1" style="336" min="7" max="7"/>
    <col width="17" customWidth="1" style="336" min="8" max="8"/>
    <col width="17" customWidth="1" style="336" min="9" max="9"/>
    <col width="17" customWidth="1" style="336" min="10" max="10"/>
    <col width="17" customWidth="1" style="336" min="11" max="11"/>
    <col width="17" customWidth="1" style="336" min="12" max="12"/>
    <col width="17" customWidth="1" style="336" min="13" max="26"/>
    <col width="17" customWidth="1" style="336" min="14" max="14"/>
    <col width="17" customWidth="1" style="336" min="15" max="15"/>
    <col width="17" customWidth="1" style="336" min="16" max="16"/>
    <col width="17" customWidth="1" style="336" min="17" max="17"/>
    <col width="19.5" customWidth="1" style="336" min="18" max="18"/>
    <col width="17" customWidth="1" style="336" min="19" max="19"/>
    <col width="16.33203125" customWidth="1" style="336" min="20" max="20"/>
    <col width="9.33203125" customWidth="1" style="336" min="21" max="21"/>
  </cols>
  <sheetData>
    <row r="1" ht="14.5" customHeight="1" s="336">
      <c r="A1" s="1" t="n"/>
      <c r="B1" s="21" t="n"/>
      <c r="C1" s="181" t="n"/>
      <c r="D1" s="1" t="n"/>
      <c r="E1" s="1" t="n"/>
      <c r="F1" s="1" t="n"/>
      <c r="G1" s="1" t="n"/>
      <c r="H1" s="1" t="n"/>
      <c r="I1" s="1" t="n"/>
      <c r="J1" s="1" t="n"/>
      <c r="K1" s="1" t="n"/>
      <c r="L1" s="1" t="n"/>
      <c r="M1" s="1" t="n"/>
      <c r="N1" s="1" t="n"/>
      <c r="O1" s="1" t="n"/>
      <c r="P1" s="1" t="n"/>
      <c r="Q1" s="1" t="n"/>
      <c r="R1" s="1" t="n"/>
      <c r="S1" s="1" t="n"/>
      <c r="T1" s="1" t="n"/>
      <c r="U1" s="1" t="n"/>
      <c r="V1" s="1" t="n"/>
      <c r="W1" s="1" t="n"/>
    </row>
    <row r="2" ht="14.5" customHeight="1" s="336">
      <c r="A2" s="1" t="n"/>
      <c r="B2" s="21" t="n"/>
      <c r="C2" s="181" t="n"/>
      <c r="D2" s="1" t="n"/>
      <c r="E2" s="1" t="n"/>
      <c r="F2" s="1" t="n"/>
      <c r="G2" s="1" t="n"/>
      <c r="H2" s="1" t="n"/>
      <c r="I2" s="1" t="n"/>
      <c r="J2" s="1" t="n"/>
      <c r="K2" s="1" t="n"/>
      <c r="L2" s="1" t="n"/>
      <c r="M2" s="1" t="n"/>
      <c r="N2" s="1" t="n"/>
      <c r="O2" s="1" t="n"/>
      <c r="P2" s="1" t="n"/>
      <c r="Q2" s="1" t="n"/>
      <c r="R2" s="1" t="n"/>
      <c r="S2" s="1" t="n"/>
      <c r="T2" s="1" t="n"/>
      <c r="U2" s="1" t="n"/>
      <c r="V2" s="1" t="n"/>
      <c r="W2" s="1" t="n"/>
    </row>
    <row r="3" ht="14.5" customHeight="1" s="336">
      <c r="A3" s="1" t="n"/>
      <c r="B3" s="21" t="n"/>
      <c r="C3" s="181" t="n"/>
      <c r="D3" s="1" t="n"/>
      <c r="E3" s="1" t="n"/>
      <c r="F3" s="49" t="inlineStr">
        <is>
          <t>11. OTROS</t>
        </is>
      </c>
      <c r="G3" s="1" t="n"/>
      <c r="H3" s="1" t="n"/>
      <c r="I3" s="1" t="n"/>
      <c r="J3" s="1" t="n"/>
      <c r="K3" s="1" t="n"/>
      <c r="L3" s="1" t="n"/>
      <c r="M3" s="1" t="n"/>
      <c r="N3" s="1" t="n"/>
      <c r="O3" s="1" t="n"/>
      <c r="P3" s="1" t="n"/>
      <c r="Q3" s="1" t="n"/>
      <c r="R3" s="1" t="n"/>
      <c r="S3" s="1" t="n"/>
      <c r="T3" s="1" t="n"/>
      <c r="U3" s="1" t="n"/>
      <c r="V3" s="1" t="n"/>
      <c r="W3" s="1" t="n"/>
    </row>
    <row r="4" ht="14.5" customHeight="1" s="336">
      <c r="A4" s="1" t="n"/>
      <c r="B4" s="21" t="n"/>
      <c r="C4" s="181" t="n"/>
      <c r="D4" s="1" t="n"/>
      <c r="E4" s="1" t="n"/>
      <c r="F4" s="1" t="n"/>
      <c r="G4" s="1" t="n"/>
      <c r="H4" s="1" t="n"/>
      <c r="I4" s="1" t="n"/>
      <c r="J4" s="1" t="n"/>
      <c r="K4" s="1" t="n"/>
      <c r="L4" s="1" t="n"/>
      <c r="M4" s="1" t="n"/>
      <c r="N4" s="1" t="n"/>
      <c r="O4" s="1" t="n"/>
      <c r="P4" s="1" t="n"/>
      <c r="Q4" s="1" t="n"/>
      <c r="R4" s="1" t="n"/>
      <c r="S4" s="1" t="n"/>
      <c r="T4" s="1" t="n"/>
      <c r="U4" s="1" t="n"/>
      <c r="V4" s="1" t="n"/>
      <c r="W4" s="1" t="n"/>
    </row>
    <row r="5" ht="14.5" customHeight="1" s="336">
      <c r="A5" s="1" t="n"/>
      <c r="T5" s="1" t="n"/>
      <c r="U5" s="1" t="n"/>
      <c r="V5" s="1" t="n"/>
      <c r="W5" s="1" t="n"/>
    </row>
    <row r="6" ht="14.5" customHeight="1" s="336">
      <c r="A6" s="1" t="n"/>
      <c r="B6" s="21" t="n"/>
      <c r="C6" s="181" t="n"/>
      <c r="D6" s="1" t="n"/>
      <c r="E6" s="1" t="n"/>
      <c r="F6" s="1" t="n"/>
      <c r="G6" s="1" t="n"/>
      <c r="H6" s="3" t="inlineStr">
        <is>
          <t>FUENTES</t>
        </is>
      </c>
      <c r="I6" s="450" t="n"/>
      <c r="J6" s="3" t="n"/>
      <c r="K6" s="450" t="n"/>
      <c r="L6" s="3" t="n"/>
      <c r="M6" s="450" t="n"/>
      <c r="N6" s="3" t="n"/>
      <c r="O6" s="450" t="n"/>
      <c r="P6" s="3" t="n"/>
      <c r="Q6" s="450" t="n"/>
      <c r="R6" s="450" t="n"/>
      <c r="S6" s="451" t="n"/>
      <c r="T6" s="1" t="n"/>
      <c r="U6" s="1" t="n"/>
      <c r="V6" s="1" t="n"/>
      <c r="W6" s="1" t="n"/>
    </row>
    <row r="7" ht="14.5" customHeight="1" s="336">
      <c r="A7" s="1" t="n"/>
      <c r="B7" s="21" t="n"/>
      <c r="C7" s="181" t="n"/>
      <c r="D7" s="1" t="n"/>
      <c r="E7" s="1" t="n"/>
      <c r="F7" s="1" t="n"/>
      <c r="G7" s="1" t="n"/>
      <c r="H7" s="3" t="inlineStr">
        <is>
          <t>CONTRAPARTIDA</t>
        </is>
      </c>
      <c r="I7" s="450" t="n"/>
      <c r="J7" s="3" t="n"/>
      <c r="K7" s="450" t="n"/>
      <c r="L7" s="3" t="n"/>
      <c r="M7" s="450" t="n"/>
      <c r="N7" s="3" t="n"/>
      <c r="O7" s="450" t="n"/>
      <c r="P7" s="3" t="n"/>
      <c r="Q7" s="450" t="n"/>
      <c r="R7" s="3" t="inlineStr">
        <is>
          <t>SGR</t>
        </is>
      </c>
      <c r="S7" s="3" t="inlineStr">
        <is>
          <t>TOTAL</t>
        </is>
      </c>
      <c r="T7" s="1" t="n"/>
      <c r="U7" s="1" t="n"/>
      <c r="V7" s="1" t="n"/>
      <c r="W7" s="1" t="n"/>
    </row>
    <row r="8" ht="51" customHeight="1" s="336">
      <c r="A8" s="1" t="n"/>
      <c r="B8" s="595" t="inlineStr">
        <is>
          <t>11. OTROS</t>
        </is>
      </c>
      <c r="C8" s="458" t="n"/>
      <c r="D8" s="458" t="n"/>
      <c r="E8" s="458" t="n"/>
      <c r="F8" s="458" t="n"/>
      <c r="G8" s="502" t="n"/>
      <c r="H8" s="88" t="inlineStr">
        <is>
          <t>Entidad 1 – Universidad Santo Tomás de Colombia, sede Villavicencio — entidad proponente y ejecutora</t>
        </is>
      </c>
      <c r="I8" s="451" t="n"/>
      <c r="J8" s="88" t="inlineStr">
        <is>
          <t>Entidad 2 – Municipio de Manizales (Caldas)</t>
        </is>
      </c>
      <c r="K8" s="451" t="n"/>
      <c r="L8" s="88" t="inlineStr">
        <is>
          <t>Entidad 3 – Municipio de Calarcá (Quindío)</t>
        </is>
      </c>
      <c r="M8" s="451" t="n"/>
      <c r="N8" s="88" t="inlineStr">
        <is>
          <t>Entidad 4 – Avanciencia — oficina de transferencia de resultados de investigación (OTRI) [razón social y NIT por diligenciar]</t>
        </is>
      </c>
      <c r="O8" s="451" t="n"/>
      <c r="P8" s="88" t="inlineStr">
        <is>
          <t>Entidad 5 – Gestión y Medio Ambiente — aliado tecnológico [razón social y NIT por diligenciar]</t>
        </is>
      </c>
      <c r="Q8" s="451" t="n"/>
      <c r="R8" s="453" t="n"/>
      <c r="S8" s="452" t="n"/>
      <c r="T8" s="1" t="n"/>
      <c r="U8" s="1" t="n"/>
      <c r="V8" s="1" t="n"/>
      <c r="W8" s="1" t="n"/>
    </row>
    <row r="9" ht="14.5" customHeight="1" s="336">
      <c r="A9" s="1" t="n"/>
      <c r="B9" s="239" t="inlineStr">
        <is>
          <t>OTROS</t>
        </is>
      </c>
      <c r="C9" s="231" t="inlineStr">
        <is>
          <t>JUSTIFICACIÓN</t>
        </is>
      </c>
      <c r="D9" s="240" t="inlineStr">
        <is>
          <t>Unidad de medida</t>
        </is>
      </c>
      <c r="E9" s="240" t="inlineStr">
        <is>
          <t>Cantidad</t>
        </is>
      </c>
      <c r="F9" s="240" t="inlineStr">
        <is>
          <t>Valor unitario</t>
        </is>
      </c>
      <c r="G9" s="3" t="inlineStr">
        <is>
          <t>COSTO</t>
        </is>
      </c>
      <c r="H9" s="3" t="inlineStr">
        <is>
          <t>Especie</t>
        </is>
      </c>
      <c r="I9" s="3" t="inlineStr">
        <is>
          <t>Efectivo</t>
        </is>
      </c>
      <c r="J9" s="3" t="inlineStr">
        <is>
          <t>Especie</t>
        </is>
      </c>
      <c r="K9" s="3" t="inlineStr">
        <is>
          <t>Efectivo</t>
        </is>
      </c>
      <c r="L9" s="3" t="inlineStr">
        <is>
          <t>Especie</t>
        </is>
      </c>
      <c r="M9" s="3" t="inlineStr">
        <is>
          <t>Efectivo</t>
        </is>
      </c>
      <c r="N9" s="3" t="inlineStr">
        <is>
          <t>Especie</t>
        </is>
      </c>
      <c r="O9" s="3" t="inlineStr">
        <is>
          <t>Efectivo</t>
        </is>
      </c>
      <c r="P9" s="3" t="inlineStr">
        <is>
          <t>Especie</t>
        </is>
      </c>
      <c r="Q9" s="3" t="inlineStr">
        <is>
          <t>Efectivo</t>
        </is>
      </c>
      <c r="R9" s="3" t="inlineStr">
        <is>
          <t>Efectivo</t>
        </is>
      </c>
      <c r="S9" s="453" t="n"/>
      <c r="T9" s="1" t="n"/>
      <c r="U9" s="1" t="n"/>
      <c r="V9" s="1" t="n"/>
      <c r="W9" s="1" t="n"/>
    </row>
    <row r="10" ht="14.5" customHeight="1" s="336">
      <c r="A10" s="1" t="n"/>
      <c r="B10" s="652" t="n"/>
      <c r="C10" s="486" t="n"/>
      <c r="D10" s="653" t="n"/>
      <c r="E10" s="654" t="n"/>
      <c r="F10" s="490" t="n"/>
      <c r="G10" s="490">
        <f>E10*F10</f>
        <v>0</v>
      </c>
      <c r="H10" s="490" t="n">
        <v>0</v>
      </c>
      <c r="I10" s="490" t="n">
        <v>0</v>
      </c>
      <c r="J10" s="490" t="n">
        <v>0</v>
      </c>
      <c r="K10" s="490" t="n">
        <v>0</v>
      </c>
      <c r="L10" s="490" t="n">
        <v>0</v>
      </c>
      <c r="M10" s="490" t="n">
        <v>0</v>
      </c>
      <c r="N10" s="490" t="n">
        <v>0</v>
      </c>
      <c r="O10" s="490" t="n">
        <v>0</v>
      </c>
      <c r="P10" s="490" t="n">
        <v>0</v>
      </c>
      <c r="Q10" s="490" t="n">
        <v>0</v>
      </c>
      <c r="R10" s="490">
        <f>G10-(H10+I10+J10+K10+L10+M10+N10+O10+P10+Q10)</f>
        <v>0</v>
      </c>
      <c r="S10" s="490">
        <f>R10+H10+I10+J10+K10+L10+M10+N10+O10+P10+Q10</f>
        <v>0</v>
      </c>
      <c r="T10" s="1" t="n"/>
      <c r="U10" s="1" t="n"/>
      <c r="V10" s="1" t="n"/>
      <c r="W10" s="1" t="n"/>
      <c r="X10" s="1" t="n"/>
      <c r="Y10" s="1" t="n"/>
      <c r="Z10" s="1" t="n"/>
      <c r="AA10" s="1" t="n"/>
      <c r="AB10" s="1" t="n"/>
      <c r="AC10" s="1" t="n"/>
      <c r="AD10" s="1" t="n"/>
      <c r="AE10" s="1" t="n"/>
      <c r="AF10" s="1" t="n"/>
      <c r="AG10" s="1" t="n"/>
      <c r="AH10" s="1" t="n"/>
    </row>
    <row r="11" ht="14.5" customHeight="1" s="336">
      <c r="A11" s="1" t="n"/>
      <c r="B11" s="652" t="n"/>
      <c r="C11" s="486" t="n"/>
      <c r="D11" s="653" t="n"/>
      <c r="E11" s="654" t="n"/>
      <c r="F11" s="490" t="n"/>
      <c r="G11" s="490">
        <f>E11*F11</f>
        <v>0</v>
      </c>
      <c r="H11" s="490" t="n">
        <v>0</v>
      </c>
      <c r="I11" s="490" t="n">
        <v>0</v>
      </c>
      <c r="J11" s="490" t="n">
        <v>0</v>
      </c>
      <c r="K11" s="490" t="n">
        <v>0</v>
      </c>
      <c r="L11" s="490" t="n">
        <v>0</v>
      </c>
      <c r="M11" s="490" t="n">
        <v>0</v>
      </c>
      <c r="N11" s="490" t="n">
        <v>0</v>
      </c>
      <c r="O11" s="490" t="n">
        <v>0</v>
      </c>
      <c r="P11" s="490" t="n">
        <v>0</v>
      </c>
      <c r="Q11" s="490" t="n">
        <v>0</v>
      </c>
      <c r="R11" s="490">
        <f>G11-(H11+I11+J11+K11+L11+M11+N11+O11+P11+Q11)</f>
        <v>0</v>
      </c>
      <c r="S11" s="490">
        <f>R11+H11+I11+J11+K11+L11+M11+N11+O11+P11+Q11</f>
        <v>0</v>
      </c>
      <c r="T11" s="1" t="n"/>
      <c r="U11" s="1" t="n"/>
      <c r="V11" s="1" t="n"/>
      <c r="W11" s="1" t="n"/>
      <c r="X11" s="1" t="n"/>
      <c r="Y11" s="1" t="n"/>
      <c r="Z11" s="1" t="n"/>
      <c r="AA11" s="1" t="n"/>
      <c r="AB11" s="1" t="n"/>
      <c r="AC11" s="1" t="n"/>
      <c r="AD11" s="1" t="n"/>
      <c r="AE11" s="1" t="n"/>
      <c r="AF11" s="1" t="n"/>
      <c r="AG11" s="1" t="n"/>
      <c r="AH11" s="1" t="n"/>
    </row>
    <row r="12" ht="14.5" customHeight="1" s="336">
      <c r="A12" s="1" t="n"/>
      <c r="B12" s="652" t="n"/>
      <c r="C12" s="486" t="n"/>
      <c r="D12" s="653" t="n"/>
      <c r="E12" s="654" t="n"/>
      <c r="F12" s="490" t="n"/>
      <c r="G12" s="490">
        <f>E12*F12</f>
        <v>0</v>
      </c>
      <c r="H12" s="490" t="n">
        <v>0</v>
      </c>
      <c r="I12" s="490" t="n">
        <v>0</v>
      </c>
      <c r="J12" s="490" t="n">
        <v>0</v>
      </c>
      <c r="K12" s="490" t="n">
        <v>0</v>
      </c>
      <c r="L12" s="490" t="n">
        <v>0</v>
      </c>
      <c r="M12" s="490" t="n">
        <v>0</v>
      </c>
      <c r="N12" s="490" t="n">
        <v>0</v>
      </c>
      <c r="O12" s="490" t="n">
        <v>0</v>
      </c>
      <c r="P12" s="490" t="n">
        <v>0</v>
      </c>
      <c r="Q12" s="490" t="n">
        <v>0</v>
      </c>
      <c r="R12" s="490">
        <f>G12-(H12+I12+J12+K12+L12+M12+N12+O12+P12+Q12)</f>
        <v>0</v>
      </c>
      <c r="S12" s="490">
        <f>R12+H12+I12+J12+K12+L12+M12+N12+O12+P12+Q12</f>
        <v>0</v>
      </c>
      <c r="T12" s="1" t="n"/>
      <c r="U12" s="1" t="n"/>
      <c r="V12" s="1" t="n"/>
      <c r="W12" s="1" t="n"/>
      <c r="X12" s="1" t="n"/>
      <c r="Y12" s="1" t="n"/>
      <c r="Z12" s="1" t="n"/>
      <c r="AA12" s="1" t="n"/>
      <c r="AB12" s="1" t="n"/>
      <c r="AC12" s="1" t="n"/>
      <c r="AD12" s="1" t="n"/>
      <c r="AE12" s="1" t="n"/>
      <c r="AF12" s="1" t="n"/>
      <c r="AG12" s="1" t="n"/>
      <c r="AH12" s="1" t="n"/>
    </row>
    <row r="13" ht="14.5" customHeight="1" s="336">
      <c r="A13" s="1" t="n"/>
      <c r="B13" s="88" t="inlineStr">
        <is>
          <t>Total</t>
        </is>
      </c>
      <c r="C13" s="450" t="n"/>
      <c r="D13" s="450" t="n"/>
      <c r="E13" s="450" t="n"/>
      <c r="F13" s="451" t="n"/>
      <c r="G13" s="484">
        <f>SUM(G10:G12)</f>
        <v>0</v>
      </c>
      <c r="H13" s="484">
        <f>SUM(H10:H12)</f>
        <v>0</v>
      </c>
      <c r="I13" s="484">
        <f>SUM(I10:I12)</f>
        <v>0</v>
      </c>
      <c r="J13" s="484">
        <f>SUM(J10:J12)</f>
        <v>0</v>
      </c>
      <c r="K13" s="484">
        <f>SUM(K10:K12)</f>
        <v>0</v>
      </c>
      <c r="L13" s="484">
        <f>SUM(L10:L12)</f>
        <v>0</v>
      </c>
      <c r="M13" s="484">
        <f>SUM(M10:M12)</f>
        <v>0</v>
      </c>
      <c r="N13" s="484">
        <f>SUM(N10:N12)</f>
        <v>0</v>
      </c>
      <c r="O13" s="484">
        <f>SUM(O10:O12)</f>
        <v>0</v>
      </c>
      <c r="P13" s="484">
        <f>SUM(P10:P12)</f>
        <v>0</v>
      </c>
      <c r="Q13" s="484">
        <f>SUM(Q10:Q12)</f>
        <v>0</v>
      </c>
      <c r="R13" s="484">
        <f>SUM(R10:R12)</f>
        <v>0</v>
      </c>
      <c r="S13" s="484">
        <f>SUM(S10:S12)</f>
        <v>0</v>
      </c>
      <c r="T13" s="1" t="n"/>
      <c r="U13" s="1" t="n"/>
      <c r="V13" s="1" t="n"/>
      <c r="W13" s="1" t="n"/>
    </row>
    <row r="14" ht="14.5" customHeight="1" s="336">
      <c r="A14" s="1" t="n"/>
      <c r="B14" s="21" t="n"/>
      <c r="C14" s="181" t="n"/>
      <c r="D14" s="1" t="n"/>
      <c r="E14" s="1" t="n"/>
      <c r="F14" s="1" t="n"/>
      <c r="G14" s="1" t="n"/>
      <c r="H14" s="1" t="n"/>
      <c r="I14" s="1" t="n"/>
      <c r="J14" s="1" t="n"/>
      <c r="K14" s="1" t="n"/>
      <c r="L14" s="1" t="n"/>
      <c r="M14" s="1" t="n"/>
      <c r="N14" s="1" t="n"/>
      <c r="O14" s="1" t="n"/>
      <c r="P14" s="1" t="n"/>
      <c r="Q14" s="1" t="n"/>
      <c r="R14" s="1" t="n"/>
      <c r="S14" s="8" t="n"/>
      <c r="T14" s="1" t="n"/>
      <c r="U14" s="1" t="n"/>
      <c r="V14" s="1" t="n"/>
      <c r="W14" s="1" t="n"/>
    </row>
    <row r="15" ht="14.5" customHeight="1" s="336">
      <c r="A15" s="1" t="n"/>
      <c r="B15" s="21" t="n"/>
      <c r="C15" s="181" t="n"/>
      <c r="D15" s="1" t="n"/>
      <c r="E15" s="1" t="n"/>
      <c r="F15" s="1" t="n"/>
      <c r="G15" s="1" t="n"/>
      <c r="H15" s="1" t="n"/>
      <c r="I15" s="1" t="n"/>
      <c r="J15" s="1" t="n"/>
      <c r="K15" s="1" t="n"/>
      <c r="L15" s="1" t="n"/>
      <c r="M15" s="1" t="n"/>
      <c r="N15" s="1" t="n"/>
      <c r="O15" s="1" t="n"/>
      <c r="P15" s="1" t="n"/>
      <c r="Q15" s="1" t="n"/>
      <c r="R15" s="1" t="n"/>
      <c r="S15" s="9" t="n"/>
      <c r="T15" s="1" t="n"/>
      <c r="U15" s="1" t="n"/>
      <c r="V15" s="1" t="n"/>
      <c r="W15" s="1" t="n"/>
    </row>
    <row r="16" ht="14.5" customHeight="1" s="336">
      <c r="A16" s="1" t="n"/>
      <c r="B16" s="21" t="n"/>
      <c r="C16" s="181" t="n"/>
      <c r="D16" s="1" t="n"/>
      <c r="E16" s="1" t="n"/>
      <c r="F16" s="1" t="n"/>
      <c r="G16" s="1" t="n"/>
      <c r="H16" s="1" t="n"/>
      <c r="I16" s="1" t="n"/>
      <c r="J16" s="1" t="n"/>
      <c r="K16" s="1" t="n"/>
      <c r="L16" s="1" t="n"/>
      <c r="M16" s="1" t="n"/>
      <c r="N16" s="1" t="n"/>
      <c r="O16" s="1" t="n"/>
      <c r="P16" s="1" t="n"/>
      <c r="Q16" s="1" t="n"/>
      <c r="R16" s="1" t="n"/>
      <c r="S16" s="9" t="n"/>
      <c r="T16" s="1" t="n"/>
      <c r="U16" s="1" t="n"/>
      <c r="V16" s="1" t="n"/>
      <c r="W16" s="1" t="n"/>
    </row>
    <row r="17" ht="58.5" customHeight="1" s="336">
      <c r="A17" s="1" t="n"/>
      <c r="B17" s="651" t="inlineStr">
        <is>
          <t>Para el diligenciamiento del rubro “Otros” establecida en el  presente formato del presupuesto detallado, se recomienda a la entidad registrar en este espacio, todos aquellos ítems que por su naturaleza no pueden ser catalogados en otros rubros presupuestales.</t>
        </is>
      </c>
      <c r="T17" s="1" t="n"/>
      <c r="U17" s="1" t="n"/>
      <c r="V17" s="1" t="n"/>
      <c r="W17" s="1" t="n"/>
    </row>
    <row r="18" ht="66" customHeight="1" s="336">
      <c r="A18" s="1" t="n"/>
      <c r="B18" s="21" t="n"/>
      <c r="C18" s="181" t="n"/>
      <c r="D18" s="1" t="n"/>
      <c r="E18" s="1" t="n"/>
      <c r="F18" s="1" t="n"/>
      <c r="G18" s="1" t="n"/>
      <c r="H18" s="1" t="n"/>
      <c r="I18" s="1" t="n"/>
      <c r="J18" s="1" t="n"/>
      <c r="K18" s="1" t="n"/>
      <c r="L18" s="1" t="n"/>
      <c r="M18" s="1" t="n"/>
      <c r="N18" s="1" t="n"/>
      <c r="O18" s="1" t="n"/>
      <c r="P18" s="1" t="n"/>
      <c r="Q18" s="1" t="n"/>
      <c r="R18" s="1" t="n"/>
      <c r="S18" s="9" t="n"/>
      <c r="T18" s="1" t="n"/>
      <c r="U18" s="1" t="n"/>
      <c r="V18" s="1" t="n"/>
      <c r="W18" s="1" t="n"/>
    </row>
    <row r="19" ht="14.5" customHeight="1" s="336">
      <c r="A19" s="1" t="n"/>
      <c r="B19" s="21" t="n"/>
      <c r="C19" s="181" t="n"/>
      <c r="D19" s="1" t="n"/>
      <c r="E19" s="1" t="n"/>
      <c r="F19" s="1" t="n"/>
      <c r="G19" s="1" t="n"/>
      <c r="H19" s="1" t="n"/>
      <c r="I19" s="1" t="n"/>
      <c r="J19" s="1" t="n"/>
      <c r="K19" s="1" t="n"/>
      <c r="L19" s="1" t="n"/>
      <c r="M19" s="1" t="n"/>
      <c r="N19" s="1" t="n"/>
      <c r="O19" s="1" t="n"/>
      <c r="P19" s="1" t="n"/>
      <c r="Q19" s="1" t="n"/>
      <c r="R19" s="1" t="n"/>
      <c r="S19" s="1" t="n"/>
      <c r="T19" s="1" t="n"/>
      <c r="U19" s="1" t="n"/>
      <c r="V19" s="1" t="n"/>
      <c r="W19" s="1" t="n"/>
    </row>
    <row r="20" ht="14.5" customHeight="1" s="336">
      <c r="A20" s="1" t="n"/>
      <c r="B20" s="21" t="n"/>
      <c r="C20" s="181" t="n"/>
      <c r="D20" s="1" t="n"/>
      <c r="E20" s="1" t="n"/>
      <c r="F20" s="1" t="n"/>
      <c r="G20" s="1" t="n"/>
      <c r="H20" s="1" t="n"/>
      <c r="I20" s="1" t="n"/>
      <c r="J20" s="1" t="n"/>
      <c r="K20" s="1" t="n"/>
      <c r="L20" s="1" t="n"/>
      <c r="M20" s="1" t="n"/>
      <c r="N20" s="1" t="n"/>
      <c r="O20" s="1" t="n"/>
      <c r="P20" s="1" t="n"/>
      <c r="Q20" s="1" t="n"/>
      <c r="R20" s="1" t="n"/>
      <c r="S20" s="1" t="n"/>
      <c r="T20" s="1" t="n"/>
      <c r="U20" s="1" t="n"/>
      <c r="V20" s="1" t="n"/>
      <c r="W20" s="1" t="n"/>
    </row>
    <row r="21" ht="14.5" customHeight="1" s="336">
      <c r="A21" s="1" t="n"/>
      <c r="B21" s="21" t="n"/>
      <c r="C21" s="181" t="n"/>
      <c r="D21" s="1" t="n"/>
      <c r="E21" s="1" t="n"/>
      <c r="F21" s="1" t="n"/>
      <c r="G21" s="1" t="n"/>
      <c r="H21" s="1" t="n"/>
      <c r="I21" s="1" t="n"/>
      <c r="J21" s="1" t="n"/>
      <c r="K21" s="1" t="n"/>
      <c r="L21" s="1" t="n"/>
      <c r="M21" s="1" t="n"/>
      <c r="N21" s="1" t="n"/>
      <c r="O21" s="1" t="n"/>
      <c r="P21" s="1" t="n"/>
      <c r="Q21" s="1" t="n"/>
      <c r="R21" s="1" t="n"/>
      <c r="S21" s="1" t="n"/>
      <c r="T21" s="1" t="n"/>
      <c r="U21" s="1" t="n"/>
      <c r="V21" s="1" t="n"/>
      <c r="W21" s="1" t="n"/>
    </row>
    <row r="22" ht="14.5" customHeight="1" s="336">
      <c r="A22" s="1" t="n"/>
      <c r="B22" s="21" t="n"/>
      <c r="C22" s="181" t="n"/>
      <c r="D22" s="1" t="n"/>
      <c r="E22" s="1" t="n"/>
      <c r="F22" s="1" t="n"/>
      <c r="G22" s="1" t="n"/>
      <c r="H22" s="1" t="n"/>
      <c r="I22" s="1" t="n"/>
      <c r="J22" s="1" t="n"/>
      <c r="K22" s="1" t="n"/>
      <c r="L22" s="1" t="n"/>
      <c r="M22" s="1" t="n"/>
      <c r="N22" s="1" t="n"/>
      <c r="O22" s="1" t="n"/>
      <c r="P22" s="1" t="n"/>
      <c r="Q22" s="1" t="n"/>
      <c r="R22" s="1" t="n"/>
      <c r="S22" s="1" t="n"/>
      <c r="T22" s="1" t="n"/>
      <c r="U22" s="1" t="n"/>
      <c r="V22" s="1" t="n"/>
      <c r="W22" s="1" t="n"/>
    </row>
    <row r="23" ht="15.75" customHeight="1" s="336">
      <c r="A23" s="1" t="n"/>
      <c r="B23" s="21" t="n"/>
      <c r="C23" s="181" t="n"/>
      <c r="D23" s="1" t="n"/>
      <c r="E23" s="1" t="n"/>
      <c r="F23" s="1" t="n"/>
      <c r="G23" s="1" t="n"/>
      <c r="H23" s="1" t="n"/>
      <c r="I23" s="1" t="n"/>
      <c r="J23" s="1" t="n"/>
      <c r="K23" s="1" t="n"/>
      <c r="L23" s="1" t="n"/>
      <c r="M23" s="1" t="n"/>
      <c r="N23" s="1" t="n"/>
      <c r="O23" s="1" t="n"/>
      <c r="P23" s="1" t="n"/>
      <c r="Q23" s="1" t="n"/>
      <c r="R23" s="1" t="n"/>
      <c r="S23" s="1" t="n"/>
      <c r="T23" s="1" t="n"/>
      <c r="U23" s="1" t="n"/>
      <c r="V23" s="1" t="n"/>
      <c r="W23" s="1" t="n"/>
    </row>
    <row r="24" ht="15.75" customHeight="1" s="336">
      <c r="A24" s="1" t="n"/>
      <c r="B24" s="21" t="n"/>
      <c r="C24" s="181" t="n"/>
      <c r="D24" s="1" t="n"/>
      <c r="E24" s="1" t="n"/>
      <c r="F24" s="1" t="n"/>
      <c r="G24" s="1" t="n"/>
      <c r="H24" s="1" t="n"/>
      <c r="I24" s="1" t="n"/>
      <c r="J24" s="1" t="n"/>
      <c r="K24" s="1" t="n"/>
      <c r="L24" s="1" t="n"/>
      <c r="M24" s="1" t="n"/>
      <c r="N24" s="1" t="n"/>
      <c r="O24" s="1" t="n"/>
      <c r="P24" s="1" t="n"/>
      <c r="Q24" s="1" t="n"/>
      <c r="R24" s="1" t="n"/>
      <c r="S24" s="1" t="n"/>
      <c r="T24" s="1" t="n"/>
      <c r="U24" s="1" t="n"/>
      <c r="V24" s="1" t="n"/>
      <c r="W24" s="1" t="n"/>
    </row>
    <row r="25" ht="15.75" customHeight="1" s="336">
      <c r="A25" s="1" t="n"/>
      <c r="B25" s="21" t="n"/>
      <c r="C25" s="181" t="n"/>
      <c r="D25" s="1" t="n"/>
      <c r="E25" s="1" t="n"/>
      <c r="F25" s="1" t="n"/>
      <c r="G25" s="1" t="n"/>
      <c r="H25" s="1" t="n"/>
      <c r="I25" s="1" t="n"/>
      <c r="J25" s="1" t="n"/>
      <c r="K25" s="1" t="n"/>
      <c r="L25" s="1" t="n"/>
      <c r="M25" s="1" t="n"/>
      <c r="N25" s="1" t="n"/>
      <c r="O25" s="1" t="n"/>
      <c r="P25" s="1" t="n"/>
      <c r="Q25" s="1" t="n"/>
      <c r="R25" s="1" t="n"/>
      <c r="S25" s="1" t="n"/>
      <c r="T25" s="1" t="n"/>
      <c r="U25" s="1" t="n"/>
      <c r="V25" s="1" t="n"/>
      <c r="W25" s="1" t="n"/>
    </row>
    <row r="26" ht="15.75" customHeight="1" s="336">
      <c r="A26" s="1" t="n"/>
      <c r="B26" s="21" t="n"/>
      <c r="C26" s="181" t="n"/>
      <c r="D26" s="1" t="n"/>
      <c r="E26" s="1" t="n"/>
      <c r="F26" s="1" t="n"/>
      <c r="G26" s="1" t="n"/>
      <c r="H26" s="1" t="n"/>
      <c r="I26" s="1" t="n"/>
      <c r="J26" s="1" t="n"/>
      <c r="K26" s="1" t="n"/>
      <c r="L26" s="1" t="n"/>
      <c r="M26" s="1" t="n"/>
      <c r="N26" s="1" t="n"/>
      <c r="O26" s="1" t="n"/>
      <c r="P26" s="1" t="n"/>
      <c r="Q26" s="1" t="n"/>
      <c r="R26" s="1" t="n"/>
      <c r="S26" s="1" t="n"/>
      <c r="T26" s="1" t="n"/>
      <c r="U26" s="1" t="n"/>
      <c r="V26" s="1" t="n"/>
      <c r="W26" s="1" t="n"/>
    </row>
    <row r="27" ht="15.75" customHeight="1" s="336">
      <c r="A27" s="1" t="n"/>
      <c r="B27" s="21" t="n"/>
      <c r="C27" s="181" t="n"/>
      <c r="D27" s="1" t="n"/>
      <c r="E27" s="1" t="n"/>
      <c r="F27" s="1" t="n"/>
      <c r="G27" s="1" t="n"/>
      <c r="H27" s="1" t="n"/>
      <c r="I27" s="1" t="n"/>
      <c r="J27" s="1" t="n"/>
      <c r="K27" s="1" t="n"/>
      <c r="L27" s="1" t="n"/>
      <c r="M27" s="1" t="n"/>
      <c r="N27" s="1" t="n"/>
      <c r="O27" s="1" t="n"/>
      <c r="P27" s="1" t="n"/>
      <c r="Q27" s="1" t="n"/>
      <c r="R27" s="1" t="n"/>
      <c r="S27" s="1" t="n"/>
      <c r="T27" s="1" t="n"/>
      <c r="U27" s="1" t="n"/>
      <c r="V27" s="1" t="n"/>
      <c r="W27" s="1" t="n"/>
    </row>
    <row r="28" ht="15.75" customHeight="1" s="336">
      <c r="A28" s="1" t="n"/>
      <c r="B28" s="21" t="n"/>
      <c r="C28" s="181" t="n"/>
      <c r="D28" s="1" t="n"/>
      <c r="E28" s="1" t="n"/>
      <c r="F28" s="1" t="n"/>
      <c r="G28" s="1" t="n"/>
      <c r="H28" s="1" t="n"/>
      <c r="I28" s="1" t="n"/>
      <c r="J28" s="1" t="n"/>
      <c r="K28" s="1" t="n"/>
      <c r="L28" s="1" t="n"/>
      <c r="M28" s="1" t="n"/>
      <c r="N28" s="1" t="n"/>
      <c r="O28" s="1" t="n"/>
      <c r="P28" s="1" t="n"/>
      <c r="Q28" s="1" t="n"/>
      <c r="R28" s="1" t="n"/>
      <c r="S28" s="1" t="n"/>
      <c r="T28" s="1" t="n"/>
      <c r="U28" s="1" t="n"/>
      <c r="V28" s="1" t="n"/>
      <c r="W28" s="1" t="n"/>
    </row>
    <row r="29" ht="15.75" customHeight="1" s="336">
      <c r="A29" s="1" t="n"/>
      <c r="B29" s="21" t="n"/>
      <c r="C29" s="181" t="n"/>
      <c r="D29" s="1" t="n"/>
      <c r="E29" s="1" t="n"/>
      <c r="F29" s="1" t="n"/>
      <c r="G29" s="1" t="n"/>
      <c r="H29" s="1" t="n"/>
      <c r="I29" s="1" t="n"/>
      <c r="J29" s="1" t="n"/>
      <c r="K29" s="1" t="n"/>
      <c r="L29" s="1" t="n"/>
      <c r="M29" s="1" t="n"/>
      <c r="N29" s="1" t="n"/>
      <c r="O29" s="1" t="n"/>
      <c r="P29" s="1" t="n"/>
      <c r="Q29" s="1" t="n"/>
      <c r="R29" s="1" t="n"/>
      <c r="S29" s="1" t="n"/>
      <c r="T29" s="1" t="n"/>
      <c r="U29" s="1" t="n"/>
      <c r="V29" s="1" t="n"/>
      <c r="W29" s="1" t="n"/>
    </row>
    <row r="30" ht="15.75" customHeight="1" s="336">
      <c r="A30" s="1" t="n"/>
      <c r="B30" s="21" t="n"/>
      <c r="C30" s="181" t="n"/>
      <c r="D30" s="1" t="n"/>
      <c r="E30" s="1" t="n"/>
      <c r="F30" s="1" t="n"/>
      <c r="G30" s="1" t="n"/>
      <c r="H30" s="1" t="n"/>
      <c r="I30" s="1" t="n"/>
      <c r="J30" s="1" t="n"/>
      <c r="K30" s="1" t="n"/>
      <c r="L30" s="1" t="n"/>
      <c r="M30" s="1" t="n"/>
      <c r="N30" s="1" t="n"/>
      <c r="O30" s="1" t="n"/>
      <c r="P30" s="1" t="n"/>
      <c r="Q30" s="1" t="n"/>
      <c r="R30" s="1" t="n"/>
      <c r="S30" s="1" t="n"/>
      <c r="T30" s="1" t="n"/>
      <c r="U30" s="1" t="n"/>
      <c r="V30" s="1" t="n"/>
      <c r="W30" s="1" t="n"/>
    </row>
    <row r="31" ht="15.75" customHeight="1" s="336">
      <c r="A31" s="1" t="n"/>
      <c r="B31" s="21" t="n"/>
      <c r="C31" s="181" t="n"/>
      <c r="D31" s="1" t="n"/>
      <c r="E31" s="1" t="n"/>
      <c r="F31" s="1" t="n"/>
      <c r="G31" s="1" t="n"/>
      <c r="H31" s="1" t="n"/>
      <c r="I31" s="1" t="n"/>
      <c r="J31" s="1" t="n"/>
      <c r="K31" s="1" t="n"/>
      <c r="L31" s="1" t="n"/>
      <c r="M31" s="1" t="n"/>
      <c r="N31" s="1" t="n"/>
      <c r="O31" s="1" t="n"/>
      <c r="P31" s="1" t="n"/>
      <c r="Q31" s="1" t="n"/>
      <c r="R31" s="1" t="n"/>
      <c r="S31" s="1" t="n"/>
      <c r="T31" s="1" t="n"/>
      <c r="U31" s="1" t="n"/>
      <c r="V31" s="1" t="n"/>
      <c r="W31" s="1" t="n"/>
    </row>
    <row r="32" ht="15.75" customHeight="1" s="336">
      <c r="A32" s="1" t="n"/>
      <c r="B32" s="21" t="n"/>
      <c r="C32" s="181" t="n"/>
      <c r="D32" s="1" t="n"/>
      <c r="E32" s="1" t="n"/>
      <c r="F32" s="1" t="n"/>
      <c r="G32" s="1" t="n"/>
      <c r="H32" s="1" t="n"/>
      <c r="I32" s="1" t="n"/>
      <c r="J32" s="1" t="n"/>
      <c r="K32" s="1" t="n"/>
      <c r="L32" s="1" t="n"/>
      <c r="M32" s="1" t="n"/>
      <c r="N32" s="1" t="n"/>
      <c r="O32" s="1" t="n"/>
      <c r="P32" s="1" t="n"/>
      <c r="Q32" s="1" t="n"/>
      <c r="R32" s="1" t="n"/>
      <c r="S32" s="1" t="n"/>
      <c r="T32" s="1" t="n"/>
      <c r="U32" s="1" t="n"/>
      <c r="V32" s="1" t="n"/>
      <c r="W32" s="1" t="n"/>
    </row>
    <row r="33" ht="15.75" customHeight="1" s="336">
      <c r="A33" s="1" t="n"/>
      <c r="B33" s="21" t="n"/>
      <c r="C33" s="181" t="n"/>
      <c r="D33" s="1" t="n"/>
      <c r="E33" s="1" t="n"/>
      <c r="F33" s="1" t="n"/>
      <c r="G33" s="1" t="n"/>
      <c r="H33" s="1" t="n"/>
      <c r="I33" s="1" t="n"/>
      <c r="J33" s="1" t="n"/>
      <c r="K33" s="1" t="n"/>
      <c r="L33" s="1" t="n"/>
      <c r="M33" s="1" t="n"/>
      <c r="N33" s="1" t="n"/>
      <c r="O33" s="1" t="n"/>
      <c r="P33" s="1" t="n"/>
      <c r="Q33" s="1" t="n"/>
      <c r="R33" s="1" t="n"/>
      <c r="S33" s="1" t="n"/>
      <c r="T33" s="1" t="n"/>
      <c r="U33" s="1" t="n"/>
      <c r="V33" s="1" t="n"/>
      <c r="W33" s="1" t="n"/>
    </row>
    <row r="34" ht="15.75" customHeight="1" s="336">
      <c r="A34" s="1" t="n"/>
      <c r="B34" s="21" t="n"/>
      <c r="C34" s="181" t="n"/>
      <c r="D34" s="1" t="n"/>
      <c r="E34" s="1" t="n"/>
      <c r="F34" s="1" t="n"/>
      <c r="G34" s="1" t="n"/>
      <c r="H34" s="1" t="n"/>
      <c r="I34" s="1" t="n"/>
      <c r="J34" s="1" t="n"/>
      <c r="K34" s="1" t="n"/>
      <c r="L34" s="1" t="n"/>
      <c r="M34" s="1" t="n"/>
      <c r="N34" s="1" t="n"/>
      <c r="O34" s="1" t="n"/>
      <c r="P34" s="1" t="n"/>
      <c r="Q34" s="1" t="n"/>
      <c r="R34" s="1" t="n"/>
      <c r="S34" s="1" t="n"/>
      <c r="T34" s="1" t="n"/>
      <c r="U34" s="1" t="n"/>
      <c r="V34" s="1" t="n"/>
      <c r="W34" s="1" t="n"/>
    </row>
    <row r="35" ht="15.75" customHeight="1" s="336">
      <c r="A35" s="1" t="n"/>
      <c r="B35" s="21" t="n"/>
      <c r="C35" s="181" t="n"/>
      <c r="D35" s="1" t="n"/>
      <c r="E35" s="1" t="n"/>
      <c r="F35" s="1" t="n"/>
      <c r="G35" s="1" t="n"/>
      <c r="H35" s="1" t="n"/>
      <c r="I35" s="1" t="n"/>
      <c r="J35" s="1" t="n"/>
      <c r="K35" s="1" t="n"/>
      <c r="L35" s="1" t="n"/>
      <c r="M35" s="1" t="n"/>
      <c r="N35" s="1" t="n"/>
      <c r="O35" s="1" t="n"/>
      <c r="P35" s="1" t="n"/>
      <c r="Q35" s="1" t="n"/>
      <c r="R35" s="1" t="n"/>
      <c r="S35" s="1" t="n"/>
      <c r="T35" s="1" t="n"/>
      <c r="U35" s="1" t="n"/>
      <c r="V35" s="1" t="n"/>
      <c r="W35" s="1" t="n"/>
    </row>
    <row r="36" ht="15.75" customHeight="1" s="336">
      <c r="A36" s="1" t="n"/>
      <c r="B36" s="21" t="n"/>
      <c r="C36" s="181" t="n"/>
      <c r="D36" s="1" t="n"/>
      <c r="E36" s="1" t="n"/>
      <c r="F36" s="1" t="n"/>
      <c r="G36" s="1" t="n"/>
      <c r="H36" s="1" t="n"/>
      <c r="I36" s="1" t="n"/>
      <c r="J36" s="1" t="n"/>
      <c r="K36" s="1" t="n"/>
      <c r="L36" s="1" t="n"/>
      <c r="M36" s="1" t="n"/>
      <c r="N36" s="1" t="n"/>
      <c r="O36" s="1" t="n"/>
      <c r="P36" s="1" t="n"/>
      <c r="Q36" s="1" t="n"/>
      <c r="R36" s="1" t="n"/>
      <c r="S36" s="1" t="n"/>
      <c r="T36" s="1" t="n"/>
      <c r="U36" s="1" t="n"/>
      <c r="V36" s="1" t="n"/>
      <c r="W36" s="1" t="n"/>
    </row>
    <row r="37" ht="15.75" customHeight="1" s="336">
      <c r="A37" s="1" t="n"/>
      <c r="B37" s="21" t="n"/>
      <c r="C37" s="181" t="n"/>
      <c r="D37" s="1" t="n"/>
      <c r="E37" s="1" t="n"/>
      <c r="F37" s="1" t="n"/>
      <c r="G37" s="1" t="n"/>
      <c r="H37" s="1" t="n"/>
      <c r="I37" s="1" t="n"/>
      <c r="J37" s="1" t="n"/>
      <c r="K37" s="1" t="n"/>
      <c r="L37" s="1" t="n"/>
      <c r="M37" s="1" t="n"/>
      <c r="N37" s="1" t="n"/>
      <c r="O37" s="1" t="n"/>
      <c r="P37" s="1" t="n"/>
      <c r="Q37" s="1" t="n"/>
      <c r="R37" s="1" t="n"/>
      <c r="S37" s="1" t="n"/>
      <c r="T37" s="1" t="n"/>
      <c r="U37" s="1" t="n"/>
      <c r="V37" s="1" t="n"/>
      <c r="W37" s="1" t="n"/>
    </row>
    <row r="38" ht="15.75" customHeight="1" s="336">
      <c r="A38" s="1" t="n"/>
      <c r="B38" s="21" t="n"/>
      <c r="C38" s="181" t="n"/>
      <c r="D38" s="1" t="n"/>
      <c r="E38" s="1" t="n"/>
      <c r="F38" s="1" t="n"/>
      <c r="G38" s="1" t="n"/>
      <c r="H38" s="1" t="n"/>
      <c r="I38" s="1" t="n"/>
      <c r="J38" s="1" t="n"/>
      <c r="K38" s="1" t="n"/>
      <c r="L38" s="1" t="n"/>
      <c r="M38" s="1" t="n"/>
      <c r="N38" s="1" t="n"/>
      <c r="O38" s="1" t="n"/>
      <c r="P38" s="1" t="n"/>
      <c r="Q38" s="1" t="n"/>
      <c r="R38" s="1" t="n"/>
      <c r="S38" s="1" t="n"/>
      <c r="T38" s="1" t="n"/>
      <c r="U38" s="1" t="n"/>
      <c r="V38" s="1" t="n"/>
      <c r="W38" s="1" t="n"/>
    </row>
    <row r="39" ht="15.75" customHeight="1" s="336">
      <c r="A39" s="1" t="n"/>
      <c r="B39" s="21" t="n"/>
      <c r="C39" s="181" t="n"/>
      <c r="D39" s="1" t="n"/>
      <c r="E39" s="1" t="n"/>
      <c r="F39" s="1" t="n"/>
      <c r="G39" s="1" t="n"/>
      <c r="H39" s="1" t="n"/>
      <c r="I39" s="1" t="n"/>
      <c r="J39" s="1" t="n"/>
      <c r="K39" s="1" t="n"/>
      <c r="L39" s="1" t="n"/>
      <c r="M39" s="1" t="n"/>
      <c r="N39" s="1" t="n"/>
      <c r="O39" s="1" t="n"/>
      <c r="P39" s="1" t="n"/>
      <c r="Q39" s="1" t="n"/>
      <c r="R39" s="1" t="n"/>
      <c r="S39" s="1" t="n"/>
      <c r="T39" s="1" t="n"/>
      <c r="U39" s="1" t="n"/>
      <c r="V39" s="1" t="n"/>
      <c r="W39" s="1" t="n"/>
    </row>
    <row r="40" ht="15.75" customHeight="1" s="336">
      <c r="A40" s="1" t="n"/>
      <c r="B40" s="21" t="n"/>
      <c r="C40" s="181" t="n"/>
      <c r="D40" s="1" t="n"/>
      <c r="E40" s="1" t="n"/>
      <c r="F40" s="1" t="n"/>
      <c r="G40" s="1" t="n"/>
      <c r="H40" s="1" t="n"/>
      <c r="I40" s="1" t="n"/>
      <c r="J40" s="1" t="n"/>
      <c r="K40" s="1" t="n"/>
      <c r="L40" s="1" t="n"/>
      <c r="M40" s="1" t="n"/>
      <c r="N40" s="1" t="n"/>
      <c r="O40" s="1" t="n"/>
      <c r="P40" s="1" t="n"/>
      <c r="Q40" s="1" t="n"/>
      <c r="R40" s="1" t="n"/>
      <c r="S40" s="1" t="n"/>
      <c r="T40" s="1" t="n"/>
      <c r="U40" s="1" t="n"/>
      <c r="V40" s="1" t="n"/>
      <c r="W40" s="1" t="n"/>
    </row>
    <row r="41" ht="15.75" customHeight="1" s="336">
      <c r="A41" s="1" t="n"/>
      <c r="B41" s="21" t="n"/>
      <c r="C41" s="181" t="n"/>
      <c r="D41" s="1" t="n"/>
      <c r="E41" s="1" t="n"/>
      <c r="F41" s="1" t="n"/>
      <c r="G41" s="1" t="n"/>
      <c r="H41" s="1" t="n"/>
      <c r="I41" s="1" t="n"/>
      <c r="J41" s="1" t="n"/>
      <c r="K41" s="1" t="n"/>
      <c r="L41" s="1" t="n"/>
      <c r="M41" s="1" t="n"/>
      <c r="N41" s="1" t="n"/>
      <c r="O41" s="1" t="n"/>
      <c r="P41" s="1" t="n"/>
      <c r="Q41" s="1" t="n"/>
      <c r="R41" s="1" t="n"/>
      <c r="S41" s="1" t="n"/>
      <c r="T41" s="1" t="n"/>
      <c r="U41" s="1" t="n"/>
      <c r="V41" s="1" t="n"/>
      <c r="W41" s="1" t="n"/>
    </row>
    <row r="42" ht="15.75" customHeight="1" s="336">
      <c r="A42" s="1" t="n"/>
      <c r="B42" s="21" t="n"/>
      <c r="C42" s="181" t="n"/>
      <c r="D42" s="1" t="n"/>
      <c r="E42" s="1" t="n"/>
      <c r="F42" s="1" t="n"/>
      <c r="G42" s="1" t="n"/>
      <c r="H42" s="1" t="n"/>
      <c r="I42" s="1" t="n"/>
      <c r="J42" s="1" t="n"/>
      <c r="K42" s="1" t="n"/>
      <c r="L42" s="1" t="n"/>
      <c r="M42" s="1" t="n"/>
      <c r="N42" s="1" t="n"/>
      <c r="O42" s="1" t="n"/>
      <c r="P42" s="1" t="n"/>
      <c r="Q42" s="1" t="n"/>
      <c r="R42" s="1" t="n"/>
      <c r="S42" s="1" t="n"/>
      <c r="T42" s="1" t="n"/>
      <c r="U42" s="1" t="n"/>
      <c r="V42" s="1" t="n"/>
      <c r="W42" s="1" t="n"/>
    </row>
    <row r="43" ht="15.75" customHeight="1" s="336">
      <c r="A43" s="1" t="n"/>
      <c r="B43" s="21" t="n"/>
      <c r="C43" s="181" t="n"/>
      <c r="D43" s="1" t="n"/>
      <c r="E43" s="1" t="n"/>
      <c r="F43" s="1" t="n"/>
      <c r="G43" s="1" t="n"/>
      <c r="H43" s="1" t="n"/>
      <c r="I43" s="1" t="n"/>
      <c r="J43" s="1" t="n"/>
      <c r="K43" s="1" t="n"/>
      <c r="L43" s="1" t="n"/>
      <c r="M43" s="1" t="n"/>
      <c r="N43" s="1" t="n"/>
      <c r="O43" s="1" t="n"/>
      <c r="P43" s="1" t="n"/>
      <c r="Q43" s="1" t="n"/>
      <c r="R43" s="1" t="n"/>
      <c r="S43" s="1" t="n"/>
      <c r="T43" s="1" t="n"/>
      <c r="U43" s="1" t="n"/>
      <c r="V43" s="1" t="n"/>
      <c r="W43" s="1" t="n"/>
    </row>
    <row r="44" ht="15.75" customHeight="1" s="336">
      <c r="A44" s="1" t="n"/>
      <c r="B44" s="21" t="n"/>
      <c r="C44" s="181" t="n"/>
      <c r="D44" s="1" t="n"/>
      <c r="E44" s="1" t="n"/>
      <c r="F44" s="1" t="n"/>
      <c r="G44" s="1" t="n"/>
      <c r="H44" s="1" t="n"/>
      <c r="I44" s="1" t="n"/>
      <c r="J44" s="1" t="n"/>
      <c r="K44" s="1" t="n"/>
      <c r="L44" s="1" t="n"/>
      <c r="M44" s="1" t="n"/>
      <c r="N44" s="1" t="n"/>
      <c r="O44" s="1" t="n"/>
      <c r="P44" s="1" t="n"/>
      <c r="Q44" s="1" t="n"/>
      <c r="R44" s="1" t="n"/>
      <c r="S44" s="1" t="n"/>
      <c r="T44" s="1" t="n"/>
      <c r="U44" s="1" t="n"/>
      <c r="V44" s="1" t="n"/>
      <c r="W44" s="1" t="n"/>
    </row>
    <row r="45" ht="15.75" customHeight="1" s="336">
      <c r="A45" s="1" t="n"/>
      <c r="B45" s="21" t="n"/>
      <c r="C45" s="181" t="n"/>
      <c r="D45" s="1" t="n"/>
      <c r="E45" s="1" t="n"/>
      <c r="F45" s="1" t="n"/>
      <c r="G45" s="1" t="n"/>
      <c r="H45" s="1" t="n"/>
      <c r="I45" s="1" t="n"/>
      <c r="J45" s="1" t="n"/>
      <c r="K45" s="1" t="n"/>
      <c r="L45" s="1" t="n"/>
      <c r="M45" s="1" t="n"/>
      <c r="N45" s="1" t="n"/>
      <c r="O45" s="1" t="n"/>
      <c r="P45" s="1" t="n"/>
      <c r="Q45" s="1" t="n"/>
      <c r="R45" s="1" t="n"/>
      <c r="S45" s="1" t="n"/>
      <c r="T45" s="1" t="n"/>
      <c r="U45" s="1" t="n"/>
      <c r="V45" s="1" t="n"/>
      <c r="W45" s="1" t="n"/>
    </row>
    <row r="46" ht="15.75" customHeight="1" s="336">
      <c r="A46" s="1" t="n"/>
      <c r="B46" s="21" t="n"/>
      <c r="C46" s="181" t="n"/>
      <c r="D46" s="1" t="n"/>
      <c r="E46" s="1" t="n"/>
      <c r="F46" s="1" t="n"/>
      <c r="G46" s="1" t="n"/>
      <c r="H46" s="1" t="n"/>
      <c r="I46" s="1" t="n"/>
      <c r="J46" s="1" t="n"/>
      <c r="K46" s="1" t="n"/>
      <c r="L46" s="1" t="n"/>
      <c r="M46" s="1" t="n"/>
      <c r="N46" s="1" t="n"/>
      <c r="O46" s="1" t="n"/>
      <c r="P46" s="1" t="n"/>
      <c r="Q46" s="1" t="n"/>
      <c r="R46" s="1" t="n"/>
      <c r="S46" s="1" t="n"/>
      <c r="T46" s="1" t="n"/>
      <c r="U46" s="1" t="n"/>
      <c r="V46" s="1" t="n"/>
      <c r="W46" s="1" t="n"/>
    </row>
    <row r="47" ht="15.75" customHeight="1" s="336">
      <c r="A47" s="1" t="n"/>
      <c r="B47" s="21" t="n"/>
      <c r="C47" s="181" t="n"/>
      <c r="D47" s="1" t="n"/>
      <c r="E47" s="1" t="n"/>
      <c r="F47" s="1" t="n"/>
      <c r="G47" s="1" t="n"/>
      <c r="H47" s="1" t="n"/>
      <c r="I47" s="1" t="n"/>
      <c r="J47" s="1" t="n"/>
      <c r="K47" s="1" t="n"/>
      <c r="L47" s="1" t="n"/>
      <c r="M47" s="1" t="n"/>
      <c r="N47" s="1" t="n"/>
      <c r="O47" s="1" t="n"/>
      <c r="P47" s="1" t="n"/>
      <c r="Q47" s="1" t="n"/>
      <c r="R47" s="1" t="n"/>
      <c r="S47" s="1" t="n"/>
      <c r="T47" s="1" t="n"/>
      <c r="U47" s="1" t="n"/>
      <c r="V47" s="1" t="n"/>
      <c r="W47" s="1" t="n"/>
    </row>
    <row r="48" ht="15.75" customHeight="1" s="336">
      <c r="A48" s="1" t="n"/>
      <c r="B48" s="21" t="n"/>
      <c r="C48" s="181" t="n"/>
      <c r="D48" s="1" t="n"/>
      <c r="E48" s="1" t="n"/>
      <c r="F48" s="1" t="n"/>
      <c r="G48" s="1" t="n"/>
      <c r="H48" s="1" t="n"/>
      <c r="I48" s="1" t="n"/>
      <c r="J48" s="1" t="n"/>
      <c r="K48" s="1" t="n"/>
      <c r="L48" s="1" t="n"/>
      <c r="M48" s="1" t="n"/>
      <c r="N48" s="1" t="n"/>
      <c r="O48" s="1" t="n"/>
      <c r="P48" s="1" t="n"/>
      <c r="Q48" s="1" t="n"/>
      <c r="R48" s="1" t="n"/>
      <c r="S48" s="1" t="n"/>
      <c r="T48" s="1" t="n"/>
      <c r="U48" s="1" t="n"/>
      <c r="V48" s="1" t="n"/>
      <c r="W48" s="1" t="n"/>
    </row>
    <row r="49" ht="15.75" customHeight="1" s="336">
      <c r="A49" s="1" t="n"/>
      <c r="B49" s="21" t="n"/>
      <c r="C49" s="181" t="n"/>
      <c r="D49" s="1" t="n"/>
      <c r="E49" s="1" t="n"/>
      <c r="F49" s="1" t="n"/>
      <c r="G49" s="1" t="n"/>
      <c r="H49" s="1" t="n"/>
      <c r="I49" s="1" t="n"/>
      <c r="J49" s="1" t="n"/>
      <c r="K49" s="1" t="n"/>
      <c r="L49" s="1" t="n"/>
      <c r="M49" s="1" t="n"/>
      <c r="N49" s="1" t="n"/>
      <c r="O49" s="1" t="n"/>
      <c r="P49" s="1" t="n"/>
      <c r="Q49" s="1" t="n"/>
      <c r="R49" s="1" t="n"/>
      <c r="S49" s="1" t="n"/>
      <c r="T49" s="1" t="n"/>
      <c r="U49" s="1" t="n"/>
      <c r="V49" s="1" t="n"/>
      <c r="W49" s="1" t="n"/>
    </row>
    <row r="50" ht="15.75" customHeight="1" s="336">
      <c r="A50" s="1" t="n"/>
      <c r="B50" s="21" t="n"/>
      <c r="C50" s="181" t="n"/>
      <c r="D50" s="1" t="n"/>
      <c r="E50" s="1" t="n"/>
      <c r="F50" s="1" t="n"/>
      <c r="G50" s="1" t="n"/>
      <c r="H50" s="1" t="n"/>
      <c r="I50" s="1" t="n"/>
      <c r="J50" s="1" t="n"/>
      <c r="K50" s="1" t="n"/>
      <c r="L50" s="1" t="n"/>
      <c r="M50" s="1" t="n"/>
      <c r="N50" s="1" t="n"/>
      <c r="O50" s="1" t="n"/>
      <c r="P50" s="1" t="n"/>
      <c r="Q50" s="1" t="n"/>
      <c r="R50" s="1" t="n"/>
      <c r="S50" s="1" t="n"/>
      <c r="T50" s="1" t="n"/>
      <c r="U50" s="1" t="n"/>
      <c r="V50" s="1" t="n"/>
      <c r="W50" s="1" t="n"/>
    </row>
    <row r="51" ht="15.75" customHeight="1" s="336">
      <c r="A51" s="1" t="n"/>
      <c r="B51" s="21" t="n"/>
      <c r="C51" s="181" t="n"/>
      <c r="D51" s="1" t="n"/>
      <c r="E51" s="1" t="n"/>
      <c r="F51" s="1" t="n"/>
      <c r="G51" s="1" t="n"/>
      <c r="H51" s="1" t="n"/>
      <c r="I51" s="1" t="n"/>
      <c r="J51" s="1" t="n"/>
      <c r="K51" s="1" t="n"/>
      <c r="L51" s="1" t="n"/>
      <c r="M51" s="1" t="n"/>
      <c r="N51" s="1" t="n"/>
      <c r="O51" s="1" t="n"/>
      <c r="P51" s="1" t="n"/>
      <c r="Q51" s="1" t="n"/>
      <c r="R51" s="1" t="n"/>
      <c r="S51" s="1" t="n"/>
      <c r="T51" s="1" t="n"/>
      <c r="U51" s="1" t="n"/>
      <c r="V51" s="1" t="n"/>
      <c r="W51" s="1" t="n"/>
    </row>
    <row r="52" ht="15.75" customHeight="1" s="336">
      <c r="A52" s="1" t="n"/>
      <c r="B52" s="21" t="n"/>
      <c r="C52" s="181" t="n"/>
      <c r="D52" s="1" t="n"/>
      <c r="E52" s="1" t="n"/>
      <c r="F52" s="1" t="n"/>
      <c r="G52" s="1" t="n"/>
      <c r="H52" s="1" t="n"/>
      <c r="I52" s="1" t="n"/>
      <c r="J52" s="1" t="n"/>
      <c r="K52" s="1" t="n"/>
      <c r="L52" s="1" t="n"/>
      <c r="M52" s="1" t="n"/>
      <c r="N52" s="1" t="n"/>
      <c r="O52" s="1" t="n"/>
      <c r="P52" s="1" t="n"/>
      <c r="Q52" s="1" t="n"/>
      <c r="R52" s="1" t="n"/>
      <c r="S52" s="1" t="n"/>
      <c r="T52" s="1" t="n"/>
      <c r="U52" s="1" t="n"/>
      <c r="V52" s="1" t="n"/>
      <c r="W52" s="1" t="n"/>
    </row>
    <row r="53" ht="15.75" customHeight="1" s="336">
      <c r="A53" s="1" t="n"/>
      <c r="B53" s="21" t="n"/>
      <c r="C53" s="181" t="n"/>
      <c r="D53" s="1" t="n"/>
      <c r="E53" s="1" t="n"/>
      <c r="F53" s="1" t="n"/>
      <c r="G53" s="1" t="n"/>
      <c r="H53" s="1" t="n"/>
      <c r="I53" s="1" t="n"/>
      <c r="J53" s="1" t="n"/>
      <c r="K53" s="1" t="n"/>
      <c r="L53" s="1" t="n"/>
      <c r="M53" s="1" t="n"/>
      <c r="N53" s="1" t="n"/>
      <c r="O53" s="1" t="n"/>
      <c r="P53" s="1" t="n"/>
      <c r="Q53" s="1" t="n"/>
      <c r="R53" s="1" t="n"/>
      <c r="S53" s="1" t="n"/>
      <c r="T53" s="1" t="n"/>
      <c r="U53" s="1" t="n"/>
      <c r="V53" s="1" t="n"/>
      <c r="W53" s="1" t="n"/>
    </row>
    <row r="54" ht="15.75" customHeight="1" s="336">
      <c r="A54" s="1" t="n"/>
      <c r="B54" s="21" t="n"/>
      <c r="C54" s="181" t="n"/>
      <c r="D54" s="1" t="n"/>
      <c r="E54" s="1" t="n"/>
      <c r="F54" s="1" t="n"/>
      <c r="G54" s="1" t="n"/>
      <c r="H54" s="1" t="n"/>
      <c r="I54" s="1" t="n"/>
      <c r="J54" s="1" t="n"/>
      <c r="K54" s="1" t="n"/>
      <c r="L54" s="1" t="n"/>
      <c r="M54" s="1" t="n"/>
      <c r="N54" s="1" t="n"/>
      <c r="O54" s="1" t="n"/>
      <c r="P54" s="1" t="n"/>
      <c r="Q54" s="1" t="n"/>
      <c r="R54" s="1" t="n"/>
      <c r="S54" s="1" t="n"/>
      <c r="T54" s="1" t="n"/>
      <c r="U54" s="1" t="n"/>
      <c r="V54" s="1" t="n"/>
      <c r="W54" s="1" t="n"/>
    </row>
    <row r="55" ht="15.75" customHeight="1" s="336">
      <c r="A55" s="1" t="n"/>
      <c r="B55" s="21" t="n"/>
      <c r="C55" s="181" t="n"/>
      <c r="D55" s="1" t="n"/>
      <c r="E55" s="1" t="n"/>
      <c r="F55" s="1" t="n"/>
      <c r="G55" s="1" t="n"/>
      <c r="H55" s="1" t="n"/>
      <c r="I55" s="1" t="n"/>
      <c r="J55" s="1" t="n"/>
      <c r="K55" s="1" t="n"/>
      <c r="L55" s="1" t="n"/>
      <c r="M55" s="1" t="n"/>
      <c r="N55" s="1" t="n"/>
      <c r="O55" s="1" t="n"/>
      <c r="P55" s="1" t="n"/>
      <c r="Q55" s="1" t="n"/>
      <c r="R55" s="1" t="n"/>
      <c r="S55" s="1" t="n"/>
      <c r="T55" s="1" t="n"/>
      <c r="U55" s="1" t="n"/>
      <c r="V55" s="1" t="n"/>
      <c r="W55" s="1" t="n"/>
    </row>
    <row r="56" ht="15.75" customHeight="1" s="336">
      <c r="A56" s="1" t="n"/>
      <c r="B56" s="21" t="n"/>
      <c r="C56" s="181" t="n"/>
      <c r="D56" s="1" t="n"/>
      <c r="E56" s="1" t="n"/>
      <c r="F56" s="1" t="n"/>
      <c r="G56" s="1" t="n"/>
      <c r="H56" s="1" t="n"/>
      <c r="I56" s="1" t="n"/>
      <c r="J56" s="1" t="n"/>
      <c r="K56" s="1" t="n"/>
      <c r="L56" s="1" t="n"/>
      <c r="M56" s="1" t="n"/>
      <c r="N56" s="1" t="n"/>
      <c r="O56" s="1" t="n"/>
      <c r="P56" s="1" t="n"/>
      <c r="Q56" s="1" t="n"/>
      <c r="R56" s="1" t="n"/>
      <c r="S56" s="1" t="n"/>
      <c r="T56" s="1" t="n"/>
      <c r="U56" s="1" t="n"/>
      <c r="V56" s="1" t="n"/>
      <c r="W56" s="1" t="n"/>
    </row>
    <row r="57" ht="15.75" customHeight="1" s="336">
      <c r="A57" s="1" t="n"/>
      <c r="B57" s="21" t="n"/>
      <c r="C57" s="181" t="n"/>
      <c r="D57" s="1" t="n"/>
      <c r="E57" s="1" t="n"/>
      <c r="F57" s="1" t="n"/>
      <c r="G57" s="1" t="n"/>
      <c r="H57" s="1" t="n"/>
      <c r="I57" s="1" t="n"/>
      <c r="J57" s="1" t="n"/>
      <c r="K57" s="1" t="n"/>
      <c r="L57" s="1" t="n"/>
      <c r="M57" s="1" t="n"/>
      <c r="N57" s="1" t="n"/>
      <c r="O57" s="1" t="n"/>
      <c r="P57" s="1" t="n"/>
      <c r="Q57" s="1" t="n"/>
      <c r="R57" s="1" t="n"/>
      <c r="S57" s="1" t="n"/>
      <c r="T57" s="1" t="n"/>
      <c r="U57" s="1" t="n"/>
      <c r="V57" s="1" t="n"/>
      <c r="W57" s="1" t="n"/>
    </row>
    <row r="58" ht="15.75" customHeight="1" s="336">
      <c r="A58" s="1" t="n"/>
      <c r="B58" s="21" t="n"/>
      <c r="C58" s="181" t="n"/>
      <c r="D58" s="1" t="n"/>
      <c r="E58" s="1" t="n"/>
      <c r="F58" s="1" t="n"/>
      <c r="G58" s="1" t="n"/>
      <c r="H58" s="1" t="n"/>
      <c r="I58" s="1" t="n"/>
      <c r="J58" s="1" t="n"/>
      <c r="K58" s="1" t="n"/>
      <c r="L58" s="1" t="n"/>
      <c r="M58" s="1" t="n"/>
      <c r="N58" s="1" t="n"/>
      <c r="O58" s="1" t="n"/>
      <c r="P58" s="1" t="n"/>
      <c r="Q58" s="1" t="n"/>
      <c r="R58" s="1" t="n"/>
      <c r="S58" s="1" t="n"/>
      <c r="T58" s="1" t="n"/>
      <c r="U58" s="1" t="n"/>
      <c r="V58" s="1" t="n"/>
      <c r="W58" s="1" t="n"/>
    </row>
    <row r="59" ht="15.75" customHeight="1" s="336">
      <c r="A59" s="1" t="n"/>
      <c r="B59" s="21" t="n"/>
      <c r="C59" s="181" t="n"/>
      <c r="D59" s="1" t="n"/>
      <c r="E59" s="1" t="n"/>
      <c r="F59" s="1" t="n"/>
      <c r="G59" s="1" t="n"/>
      <c r="H59" s="1" t="n"/>
      <c r="I59" s="1" t="n"/>
      <c r="J59" s="1" t="n"/>
      <c r="K59" s="1" t="n"/>
      <c r="L59" s="1" t="n"/>
      <c r="M59" s="1" t="n"/>
      <c r="N59" s="1" t="n"/>
      <c r="O59" s="1" t="n"/>
      <c r="P59" s="1" t="n"/>
      <c r="Q59" s="1" t="n"/>
      <c r="R59" s="1" t="n"/>
      <c r="S59" s="1" t="n"/>
      <c r="T59" s="1" t="n"/>
      <c r="U59" s="1" t="n"/>
      <c r="V59" s="1" t="n"/>
      <c r="W59" s="1" t="n"/>
    </row>
    <row r="60" ht="15.75" customHeight="1" s="336">
      <c r="A60" s="1" t="n"/>
      <c r="B60" s="21" t="n"/>
      <c r="C60" s="181" t="n"/>
      <c r="D60" s="1" t="n"/>
      <c r="E60" s="1" t="n"/>
      <c r="F60" s="1" t="n"/>
      <c r="G60" s="1" t="n"/>
      <c r="H60" s="1" t="n"/>
      <c r="I60" s="1" t="n"/>
      <c r="J60" s="1" t="n"/>
      <c r="K60" s="1" t="n"/>
      <c r="L60" s="1" t="n"/>
      <c r="M60" s="1" t="n"/>
      <c r="N60" s="1" t="n"/>
      <c r="O60" s="1" t="n"/>
      <c r="P60" s="1" t="n"/>
      <c r="Q60" s="1" t="n"/>
      <c r="R60" s="1" t="n"/>
      <c r="S60" s="1" t="n"/>
      <c r="T60" s="1" t="n"/>
      <c r="U60" s="1" t="n"/>
      <c r="V60" s="1" t="n"/>
      <c r="W60" s="1" t="n"/>
    </row>
    <row r="61" ht="15.75" customHeight="1" s="336">
      <c r="A61" s="1" t="n"/>
      <c r="B61" s="21" t="n"/>
      <c r="C61" s="181" t="n"/>
      <c r="D61" s="1" t="n"/>
      <c r="E61" s="1" t="n"/>
      <c r="F61" s="1" t="n"/>
      <c r="G61" s="1" t="n"/>
      <c r="H61" s="1" t="n"/>
      <c r="I61" s="1" t="n"/>
      <c r="J61" s="1" t="n"/>
      <c r="K61" s="1" t="n"/>
      <c r="L61" s="1" t="n"/>
      <c r="M61" s="1" t="n"/>
      <c r="N61" s="1" t="n"/>
      <c r="O61" s="1" t="n"/>
      <c r="P61" s="1" t="n"/>
      <c r="Q61" s="1" t="n"/>
      <c r="R61" s="1" t="n"/>
      <c r="S61" s="1" t="n"/>
      <c r="T61" s="1" t="n"/>
      <c r="U61" s="1" t="n"/>
      <c r="V61" s="1" t="n"/>
      <c r="W61" s="1" t="n"/>
    </row>
    <row r="62" ht="15.75" customHeight="1" s="336">
      <c r="A62" s="1" t="n"/>
      <c r="B62" s="21" t="n"/>
      <c r="C62" s="181" t="n"/>
      <c r="D62" s="1" t="n"/>
      <c r="E62" s="1" t="n"/>
      <c r="F62" s="1" t="n"/>
      <c r="G62" s="1" t="n"/>
      <c r="H62" s="1" t="n"/>
      <c r="I62" s="1" t="n"/>
      <c r="J62" s="1" t="n"/>
      <c r="K62" s="1" t="n"/>
      <c r="L62" s="1" t="n"/>
      <c r="M62" s="1" t="n"/>
      <c r="N62" s="1" t="n"/>
      <c r="O62" s="1" t="n"/>
      <c r="P62" s="1" t="n"/>
      <c r="Q62" s="1" t="n"/>
      <c r="R62" s="1" t="n"/>
      <c r="S62" s="1" t="n"/>
      <c r="T62" s="1" t="n"/>
      <c r="U62" s="1" t="n"/>
      <c r="V62" s="1" t="n"/>
      <c r="W62" s="1" t="n"/>
    </row>
    <row r="63" ht="15.75" customHeight="1" s="336">
      <c r="A63" s="1" t="n"/>
      <c r="B63" s="21" t="n"/>
      <c r="C63" s="181" t="n"/>
      <c r="D63" s="1" t="n"/>
      <c r="E63" s="1" t="n"/>
      <c r="F63" s="1" t="n"/>
      <c r="G63" s="1" t="n"/>
      <c r="H63" s="1" t="n"/>
      <c r="I63" s="1" t="n"/>
      <c r="J63" s="1" t="n"/>
      <c r="K63" s="1" t="n"/>
      <c r="L63" s="1" t="n"/>
      <c r="M63" s="1" t="n"/>
      <c r="N63" s="1" t="n"/>
      <c r="O63" s="1" t="n"/>
      <c r="P63" s="1" t="n"/>
      <c r="Q63" s="1" t="n"/>
      <c r="R63" s="1" t="n"/>
      <c r="S63" s="1" t="n"/>
      <c r="T63" s="1" t="n"/>
      <c r="U63" s="1" t="n"/>
      <c r="V63" s="1" t="n"/>
      <c r="W63" s="1" t="n"/>
    </row>
    <row r="64" ht="15.75" customHeight="1" s="336">
      <c r="A64" s="1" t="n"/>
      <c r="B64" s="21" t="n"/>
      <c r="C64" s="181" t="n"/>
      <c r="D64" s="1" t="n"/>
      <c r="E64" s="1" t="n"/>
      <c r="F64" s="1" t="n"/>
      <c r="G64" s="1" t="n"/>
      <c r="H64" s="1" t="n"/>
      <c r="I64" s="1" t="n"/>
      <c r="J64" s="1" t="n"/>
      <c r="K64" s="1" t="n"/>
      <c r="L64" s="1" t="n"/>
      <c r="M64" s="1" t="n"/>
      <c r="N64" s="1" t="n"/>
      <c r="O64" s="1" t="n"/>
      <c r="P64" s="1" t="n"/>
      <c r="Q64" s="1" t="n"/>
      <c r="R64" s="1" t="n"/>
      <c r="S64" s="1" t="n"/>
      <c r="T64" s="1" t="n"/>
      <c r="U64" s="1" t="n"/>
      <c r="V64" s="1" t="n"/>
      <c r="W64" s="1" t="n"/>
    </row>
    <row r="65" ht="15.75" customHeight="1" s="336">
      <c r="A65" s="1" t="n"/>
      <c r="B65" s="21" t="n"/>
      <c r="C65" s="181" t="n"/>
      <c r="D65" s="1" t="n"/>
      <c r="E65" s="1" t="n"/>
      <c r="F65" s="1" t="n"/>
      <c r="G65" s="1" t="n"/>
      <c r="H65" s="1" t="n"/>
      <c r="I65" s="1" t="n"/>
      <c r="J65" s="1" t="n"/>
      <c r="K65" s="1" t="n"/>
      <c r="L65" s="1" t="n"/>
      <c r="M65" s="1" t="n"/>
      <c r="N65" s="1" t="n"/>
      <c r="O65" s="1" t="n"/>
      <c r="P65" s="1" t="n"/>
      <c r="Q65" s="1" t="n"/>
      <c r="R65" s="1" t="n"/>
      <c r="S65" s="1" t="n"/>
      <c r="T65" s="1" t="n"/>
      <c r="U65" s="1" t="n"/>
      <c r="V65" s="1" t="n"/>
      <c r="W65" s="1" t="n"/>
    </row>
    <row r="66" ht="15.75" customHeight="1" s="336">
      <c r="A66" s="1" t="n"/>
      <c r="B66" s="21" t="n"/>
      <c r="C66" s="181" t="n"/>
      <c r="D66" s="1" t="n"/>
      <c r="E66" s="1" t="n"/>
      <c r="F66" s="1" t="n"/>
      <c r="G66" s="1" t="n"/>
      <c r="H66" s="1" t="n"/>
      <c r="I66" s="1" t="n"/>
      <c r="J66" s="1" t="n"/>
      <c r="K66" s="1" t="n"/>
      <c r="L66" s="1" t="n"/>
      <c r="M66" s="1" t="n"/>
      <c r="N66" s="1" t="n"/>
      <c r="O66" s="1" t="n"/>
      <c r="P66" s="1" t="n"/>
      <c r="Q66" s="1" t="n"/>
      <c r="R66" s="1" t="n"/>
      <c r="S66" s="1" t="n"/>
      <c r="T66" s="1" t="n"/>
      <c r="U66" s="1" t="n"/>
      <c r="V66" s="1" t="n"/>
      <c r="W66" s="1" t="n"/>
    </row>
    <row r="67" ht="15.75" customHeight="1" s="336">
      <c r="A67" s="1" t="n"/>
      <c r="B67" s="21" t="n"/>
      <c r="C67" s="181" t="n"/>
      <c r="D67" s="1" t="n"/>
      <c r="E67" s="1" t="n"/>
      <c r="F67" s="1" t="n"/>
      <c r="G67" s="1" t="n"/>
      <c r="H67" s="1" t="n"/>
      <c r="I67" s="1" t="n"/>
      <c r="J67" s="1" t="n"/>
      <c r="K67" s="1" t="n"/>
      <c r="L67" s="1" t="n"/>
      <c r="M67" s="1" t="n"/>
      <c r="N67" s="1" t="n"/>
      <c r="O67" s="1" t="n"/>
      <c r="P67" s="1" t="n"/>
      <c r="Q67" s="1" t="n"/>
      <c r="R67" s="1" t="n"/>
      <c r="S67" s="1" t="n"/>
      <c r="T67" s="1" t="n"/>
      <c r="U67" s="1" t="n"/>
      <c r="V67" s="1" t="n"/>
      <c r="W67" s="1" t="n"/>
    </row>
    <row r="68" ht="15.75" customHeight="1" s="336">
      <c r="A68" s="1" t="n"/>
      <c r="B68" s="21" t="n"/>
      <c r="C68" s="181" t="n"/>
      <c r="D68" s="1" t="n"/>
      <c r="E68" s="1" t="n"/>
      <c r="F68" s="1" t="n"/>
      <c r="G68" s="1" t="n"/>
      <c r="H68" s="1" t="n"/>
      <c r="I68" s="1" t="n"/>
      <c r="J68" s="1" t="n"/>
      <c r="K68" s="1" t="n"/>
      <c r="L68" s="1" t="n"/>
      <c r="M68" s="1" t="n"/>
      <c r="N68" s="1" t="n"/>
      <c r="O68" s="1" t="n"/>
      <c r="P68" s="1" t="n"/>
      <c r="Q68" s="1" t="n"/>
      <c r="R68" s="1" t="n"/>
      <c r="S68" s="1" t="n"/>
      <c r="T68" s="1" t="n"/>
      <c r="U68" s="1" t="n"/>
      <c r="V68" s="1" t="n"/>
      <c r="W68" s="1" t="n"/>
    </row>
    <row r="69" ht="15.75" customHeight="1" s="336">
      <c r="A69" s="1" t="n"/>
      <c r="B69" s="21" t="n"/>
      <c r="C69" s="181" t="n"/>
      <c r="D69" s="1" t="n"/>
      <c r="E69" s="1" t="n"/>
      <c r="F69" s="1" t="n"/>
      <c r="G69" s="1" t="n"/>
      <c r="H69" s="1" t="n"/>
      <c r="I69" s="1" t="n"/>
      <c r="J69" s="1" t="n"/>
      <c r="K69" s="1" t="n"/>
      <c r="L69" s="1" t="n"/>
      <c r="M69" s="1" t="n"/>
      <c r="N69" s="1" t="n"/>
      <c r="O69" s="1" t="n"/>
      <c r="P69" s="1" t="n"/>
      <c r="Q69" s="1" t="n"/>
      <c r="R69" s="1" t="n"/>
      <c r="S69" s="1" t="n"/>
      <c r="T69" s="1" t="n"/>
      <c r="U69" s="1" t="n"/>
      <c r="V69" s="1" t="n"/>
      <c r="W69" s="1" t="n"/>
    </row>
    <row r="70" ht="15.75" customHeight="1" s="336">
      <c r="A70" s="1" t="n"/>
      <c r="B70" s="21" t="n"/>
      <c r="C70" s="181" t="n"/>
      <c r="D70" s="1" t="n"/>
      <c r="E70" s="1" t="n"/>
      <c r="F70" s="1" t="n"/>
      <c r="G70" s="1" t="n"/>
      <c r="H70" s="1" t="n"/>
      <c r="I70" s="1" t="n"/>
      <c r="J70" s="1" t="n"/>
      <c r="K70" s="1" t="n"/>
      <c r="L70" s="1" t="n"/>
      <c r="M70" s="1" t="n"/>
      <c r="N70" s="1" t="n"/>
      <c r="O70" s="1" t="n"/>
      <c r="P70" s="1" t="n"/>
      <c r="Q70" s="1" t="n"/>
      <c r="R70" s="1" t="n"/>
      <c r="S70" s="1" t="n"/>
      <c r="T70" s="1" t="n"/>
      <c r="U70" s="1" t="n"/>
      <c r="V70" s="1" t="n"/>
      <c r="W70" s="1" t="n"/>
    </row>
    <row r="71" ht="15.75" customHeight="1" s="336">
      <c r="A71" s="1" t="n"/>
      <c r="B71" s="21" t="n"/>
      <c r="C71" s="181" t="n"/>
      <c r="D71" s="1" t="n"/>
      <c r="E71" s="1" t="n"/>
      <c r="F71" s="1" t="n"/>
      <c r="G71" s="1" t="n"/>
      <c r="H71" s="1" t="n"/>
      <c r="I71" s="1" t="n"/>
      <c r="J71" s="1" t="n"/>
      <c r="K71" s="1" t="n"/>
      <c r="L71" s="1" t="n"/>
      <c r="M71" s="1" t="n"/>
      <c r="N71" s="1" t="n"/>
      <c r="O71" s="1" t="n"/>
      <c r="P71" s="1" t="n"/>
      <c r="Q71" s="1" t="n"/>
      <c r="R71" s="1" t="n"/>
      <c r="S71" s="1" t="n"/>
      <c r="T71" s="1" t="n"/>
      <c r="U71" s="1" t="n"/>
      <c r="V71" s="1" t="n"/>
      <c r="W71" s="1" t="n"/>
    </row>
    <row r="72" ht="15.75" customHeight="1" s="336">
      <c r="A72" s="1" t="n"/>
      <c r="B72" s="21" t="n"/>
      <c r="C72" s="181" t="n"/>
      <c r="D72" s="1" t="n"/>
      <c r="E72" s="1" t="n"/>
      <c r="F72" s="1" t="n"/>
      <c r="G72" s="1" t="n"/>
      <c r="H72" s="1" t="n"/>
      <c r="I72" s="1" t="n"/>
      <c r="J72" s="1" t="n"/>
      <c r="K72" s="1" t="n"/>
      <c r="L72" s="1" t="n"/>
      <c r="M72" s="1" t="n"/>
      <c r="N72" s="1" t="n"/>
      <c r="O72" s="1" t="n"/>
      <c r="P72" s="1" t="n"/>
      <c r="Q72" s="1" t="n"/>
      <c r="R72" s="1" t="n"/>
      <c r="S72" s="1" t="n"/>
      <c r="T72" s="1" t="n"/>
      <c r="U72" s="1" t="n"/>
      <c r="V72" s="1" t="n"/>
      <c r="W72" s="1" t="n"/>
    </row>
    <row r="73" ht="15.75" customHeight="1" s="336">
      <c r="A73" s="1" t="n"/>
      <c r="B73" s="21" t="n"/>
      <c r="C73" s="181" t="n"/>
      <c r="D73" s="1" t="n"/>
      <c r="E73" s="1" t="n"/>
      <c r="F73" s="1" t="n"/>
      <c r="G73" s="1" t="n"/>
      <c r="H73" s="1" t="n"/>
      <c r="I73" s="1" t="n"/>
      <c r="J73" s="1" t="n"/>
      <c r="K73" s="1" t="n"/>
      <c r="L73" s="1" t="n"/>
      <c r="M73" s="1" t="n"/>
      <c r="N73" s="1" t="n"/>
      <c r="O73" s="1" t="n"/>
      <c r="P73" s="1" t="n"/>
      <c r="Q73" s="1" t="n"/>
      <c r="R73" s="1" t="n"/>
      <c r="S73" s="1" t="n"/>
      <c r="T73" s="1" t="n"/>
      <c r="U73" s="1" t="n"/>
      <c r="V73" s="1" t="n"/>
      <c r="W73" s="1" t="n"/>
    </row>
    <row r="74" ht="15.75" customHeight="1" s="336">
      <c r="A74" s="1" t="n"/>
      <c r="B74" s="21" t="n"/>
      <c r="C74" s="181" t="n"/>
      <c r="D74" s="1" t="n"/>
      <c r="E74" s="1" t="n"/>
      <c r="F74" s="1" t="n"/>
      <c r="G74" s="1" t="n"/>
      <c r="H74" s="1" t="n"/>
      <c r="I74" s="1" t="n"/>
      <c r="J74" s="1" t="n"/>
      <c r="K74" s="1" t="n"/>
      <c r="L74" s="1" t="n"/>
      <c r="M74" s="1" t="n"/>
      <c r="N74" s="1" t="n"/>
      <c r="O74" s="1" t="n"/>
      <c r="P74" s="1" t="n"/>
      <c r="Q74" s="1" t="n"/>
      <c r="R74" s="1" t="n"/>
      <c r="S74" s="1" t="n"/>
      <c r="T74" s="1" t="n"/>
      <c r="U74" s="1" t="n"/>
      <c r="V74" s="1" t="n"/>
      <c r="W74" s="1" t="n"/>
    </row>
    <row r="75" ht="15.75" customHeight="1" s="336">
      <c r="A75" s="1" t="n"/>
      <c r="B75" s="21" t="n"/>
      <c r="C75" s="181" t="n"/>
      <c r="D75" s="1" t="n"/>
      <c r="E75" s="1" t="n"/>
      <c r="F75" s="1" t="n"/>
      <c r="G75" s="1" t="n"/>
      <c r="H75" s="1" t="n"/>
      <c r="I75" s="1" t="n"/>
      <c r="J75" s="1" t="n"/>
      <c r="K75" s="1" t="n"/>
      <c r="L75" s="1" t="n"/>
      <c r="M75" s="1" t="n"/>
      <c r="N75" s="1" t="n"/>
      <c r="O75" s="1" t="n"/>
      <c r="P75" s="1" t="n"/>
      <c r="Q75" s="1" t="n"/>
      <c r="R75" s="1" t="n"/>
      <c r="S75" s="1" t="n"/>
      <c r="T75" s="1" t="n"/>
      <c r="U75" s="1" t="n"/>
      <c r="V75" s="1" t="n"/>
      <c r="W75" s="1" t="n"/>
    </row>
    <row r="76" ht="15.75" customHeight="1" s="336">
      <c r="A76" s="1" t="n"/>
      <c r="B76" s="21" t="n"/>
      <c r="C76" s="181" t="n"/>
      <c r="D76" s="1" t="n"/>
      <c r="E76" s="1" t="n"/>
      <c r="F76" s="1" t="n"/>
      <c r="G76" s="1" t="n"/>
      <c r="H76" s="1" t="n"/>
      <c r="I76" s="1" t="n"/>
      <c r="J76" s="1" t="n"/>
      <c r="K76" s="1" t="n"/>
      <c r="L76" s="1" t="n"/>
      <c r="M76" s="1" t="n"/>
      <c r="N76" s="1" t="n"/>
      <c r="O76" s="1" t="n"/>
      <c r="P76" s="1" t="n"/>
      <c r="Q76" s="1" t="n"/>
      <c r="R76" s="1" t="n"/>
      <c r="S76" s="1" t="n"/>
      <c r="T76" s="1" t="n"/>
      <c r="U76" s="1" t="n"/>
      <c r="V76" s="1" t="n"/>
      <c r="W76" s="1" t="n"/>
    </row>
    <row r="77" ht="15.75" customHeight="1" s="336">
      <c r="A77" s="1" t="n"/>
      <c r="B77" s="21" t="n"/>
      <c r="C77" s="181" t="n"/>
      <c r="D77" s="1" t="n"/>
      <c r="E77" s="1" t="n"/>
      <c r="F77" s="1" t="n"/>
      <c r="G77" s="1" t="n"/>
      <c r="H77" s="1" t="n"/>
      <c r="I77" s="1" t="n"/>
      <c r="J77" s="1" t="n"/>
      <c r="K77" s="1" t="n"/>
      <c r="L77" s="1" t="n"/>
      <c r="M77" s="1" t="n"/>
      <c r="N77" s="1" t="n"/>
      <c r="O77" s="1" t="n"/>
      <c r="P77" s="1" t="n"/>
      <c r="Q77" s="1" t="n"/>
      <c r="R77" s="1" t="n"/>
      <c r="S77" s="1" t="n"/>
      <c r="T77" s="1" t="n"/>
      <c r="U77" s="1" t="n"/>
      <c r="V77" s="1" t="n"/>
      <c r="W77" s="1" t="n"/>
    </row>
    <row r="78" ht="15.75" customHeight="1" s="336">
      <c r="A78" s="1" t="n"/>
      <c r="B78" s="21" t="n"/>
      <c r="C78" s="181" t="n"/>
      <c r="D78" s="1" t="n"/>
      <c r="E78" s="1" t="n"/>
      <c r="F78" s="1" t="n"/>
      <c r="G78" s="1" t="n"/>
      <c r="H78" s="1" t="n"/>
      <c r="I78" s="1" t="n"/>
      <c r="J78" s="1" t="n"/>
      <c r="K78" s="1" t="n"/>
      <c r="L78" s="1" t="n"/>
      <c r="M78" s="1" t="n"/>
      <c r="N78" s="1" t="n"/>
      <c r="O78" s="1" t="n"/>
      <c r="P78" s="1" t="n"/>
      <c r="Q78" s="1" t="n"/>
      <c r="R78" s="1" t="n"/>
      <c r="S78" s="1" t="n"/>
      <c r="T78" s="1" t="n"/>
      <c r="U78" s="1" t="n"/>
      <c r="V78" s="1" t="n"/>
      <c r="W78" s="1" t="n"/>
    </row>
    <row r="79" ht="15.75" customHeight="1" s="336">
      <c r="A79" s="1" t="n"/>
      <c r="B79" s="21" t="n"/>
      <c r="C79" s="181" t="n"/>
      <c r="D79" s="1" t="n"/>
      <c r="E79" s="1" t="n"/>
      <c r="F79" s="1" t="n"/>
      <c r="G79" s="1" t="n"/>
      <c r="H79" s="1" t="n"/>
      <c r="I79" s="1" t="n"/>
      <c r="J79" s="1" t="n"/>
      <c r="K79" s="1" t="n"/>
      <c r="L79" s="1" t="n"/>
      <c r="M79" s="1" t="n"/>
      <c r="N79" s="1" t="n"/>
      <c r="O79" s="1" t="n"/>
      <c r="P79" s="1" t="n"/>
      <c r="Q79" s="1" t="n"/>
      <c r="R79" s="1" t="n"/>
      <c r="S79" s="1" t="n"/>
      <c r="T79" s="1" t="n"/>
      <c r="U79" s="1" t="n"/>
      <c r="V79" s="1" t="n"/>
      <c r="W79" s="1" t="n"/>
    </row>
    <row r="80" ht="15.75" customHeight="1" s="336">
      <c r="A80" s="1" t="n"/>
      <c r="B80" s="21" t="n"/>
      <c r="C80" s="181" t="n"/>
      <c r="D80" s="1" t="n"/>
      <c r="E80" s="1" t="n"/>
      <c r="F80" s="1" t="n"/>
      <c r="G80" s="1" t="n"/>
      <c r="H80" s="1" t="n"/>
      <c r="I80" s="1" t="n"/>
      <c r="J80" s="1" t="n"/>
      <c r="K80" s="1" t="n"/>
      <c r="L80" s="1" t="n"/>
      <c r="M80" s="1" t="n"/>
      <c r="N80" s="1" t="n"/>
      <c r="O80" s="1" t="n"/>
      <c r="P80" s="1" t="n"/>
      <c r="Q80" s="1" t="n"/>
      <c r="R80" s="1" t="n"/>
      <c r="S80" s="1" t="n"/>
      <c r="T80" s="1" t="n"/>
      <c r="U80" s="1" t="n"/>
      <c r="V80" s="1" t="n"/>
      <c r="W80" s="1" t="n"/>
    </row>
    <row r="81" ht="15.75" customHeight="1" s="336">
      <c r="A81" s="1" t="n"/>
      <c r="B81" s="21" t="n"/>
      <c r="C81" s="181" t="n"/>
      <c r="D81" s="1" t="n"/>
      <c r="E81" s="1" t="n"/>
      <c r="F81" s="1" t="n"/>
      <c r="G81" s="1" t="n"/>
      <c r="H81" s="1" t="n"/>
      <c r="I81" s="1" t="n"/>
      <c r="J81" s="1" t="n"/>
      <c r="K81" s="1" t="n"/>
      <c r="L81" s="1" t="n"/>
      <c r="M81" s="1" t="n"/>
      <c r="N81" s="1" t="n"/>
      <c r="O81" s="1" t="n"/>
      <c r="P81" s="1" t="n"/>
      <c r="Q81" s="1" t="n"/>
      <c r="R81" s="1" t="n"/>
      <c r="S81" s="1" t="n"/>
      <c r="T81" s="1" t="n"/>
      <c r="U81" s="1" t="n"/>
      <c r="V81" s="1" t="n"/>
      <c r="W81" s="1" t="n"/>
    </row>
    <row r="82" ht="15.75" customHeight="1" s="336">
      <c r="A82" s="1" t="n"/>
      <c r="B82" s="21" t="n"/>
      <c r="C82" s="181" t="n"/>
      <c r="D82" s="1" t="n"/>
      <c r="E82" s="1" t="n"/>
      <c r="F82" s="1" t="n"/>
      <c r="G82" s="1" t="n"/>
      <c r="H82" s="1" t="n"/>
      <c r="I82" s="1" t="n"/>
      <c r="J82" s="1" t="n"/>
      <c r="K82" s="1" t="n"/>
      <c r="L82" s="1" t="n"/>
      <c r="M82" s="1" t="n"/>
      <c r="N82" s="1" t="n"/>
      <c r="O82" s="1" t="n"/>
      <c r="P82" s="1" t="n"/>
      <c r="Q82" s="1" t="n"/>
      <c r="R82" s="1" t="n"/>
      <c r="S82" s="1" t="n"/>
      <c r="T82" s="1" t="n"/>
      <c r="U82" s="1" t="n"/>
      <c r="V82" s="1" t="n"/>
      <c r="W82" s="1" t="n"/>
    </row>
    <row r="83" ht="15.75" customHeight="1" s="336">
      <c r="A83" s="1" t="n"/>
      <c r="B83" s="21" t="n"/>
      <c r="C83" s="181" t="n"/>
      <c r="D83" s="1" t="n"/>
      <c r="E83" s="1" t="n"/>
      <c r="F83" s="1" t="n"/>
      <c r="G83" s="1" t="n"/>
      <c r="H83" s="1" t="n"/>
      <c r="I83" s="1" t="n"/>
      <c r="J83" s="1" t="n"/>
      <c r="K83" s="1" t="n"/>
      <c r="L83" s="1" t="n"/>
      <c r="M83" s="1" t="n"/>
      <c r="N83" s="1" t="n"/>
      <c r="O83" s="1" t="n"/>
      <c r="P83" s="1" t="n"/>
      <c r="Q83" s="1" t="n"/>
      <c r="R83" s="1" t="n"/>
      <c r="S83" s="1" t="n"/>
      <c r="T83" s="1" t="n"/>
      <c r="U83" s="1" t="n"/>
      <c r="V83" s="1" t="n"/>
      <c r="W83" s="1" t="n"/>
    </row>
    <row r="84" ht="15.75" customHeight="1" s="336">
      <c r="A84" s="1" t="n"/>
      <c r="B84" s="21" t="n"/>
      <c r="C84" s="181" t="n"/>
      <c r="D84" s="1" t="n"/>
      <c r="E84" s="1" t="n"/>
      <c r="F84" s="1" t="n"/>
      <c r="G84" s="1" t="n"/>
      <c r="H84" s="1" t="n"/>
      <c r="I84" s="1" t="n"/>
      <c r="J84" s="1" t="n"/>
      <c r="K84" s="1" t="n"/>
      <c r="L84" s="1" t="n"/>
      <c r="M84" s="1" t="n"/>
      <c r="N84" s="1" t="n"/>
      <c r="O84" s="1" t="n"/>
      <c r="P84" s="1" t="n"/>
      <c r="Q84" s="1" t="n"/>
      <c r="R84" s="1" t="n"/>
      <c r="S84" s="1" t="n"/>
      <c r="T84" s="1" t="n"/>
      <c r="U84" s="1" t="n"/>
      <c r="V84" s="1" t="n"/>
      <c r="W84" s="1" t="n"/>
    </row>
    <row r="85" ht="15.75" customHeight="1" s="336">
      <c r="A85" s="1" t="n"/>
      <c r="B85" s="21" t="n"/>
      <c r="C85" s="181" t="n"/>
      <c r="D85" s="1" t="n"/>
      <c r="E85" s="1" t="n"/>
      <c r="F85" s="1" t="n"/>
      <c r="G85" s="1" t="n"/>
      <c r="H85" s="1" t="n"/>
      <c r="I85" s="1" t="n"/>
      <c r="J85" s="1" t="n"/>
      <c r="K85" s="1" t="n"/>
      <c r="L85" s="1" t="n"/>
      <c r="M85" s="1" t="n"/>
      <c r="N85" s="1" t="n"/>
      <c r="O85" s="1" t="n"/>
      <c r="P85" s="1" t="n"/>
      <c r="Q85" s="1" t="n"/>
      <c r="R85" s="1" t="n"/>
      <c r="S85" s="1" t="n"/>
      <c r="T85" s="1" t="n"/>
      <c r="U85" s="1" t="n"/>
      <c r="V85" s="1" t="n"/>
      <c r="W85" s="1" t="n"/>
    </row>
    <row r="86" ht="15.75" customHeight="1" s="336">
      <c r="A86" s="1" t="n"/>
      <c r="B86" s="21" t="n"/>
      <c r="C86" s="181" t="n"/>
      <c r="D86" s="1" t="n"/>
      <c r="E86" s="1" t="n"/>
      <c r="F86" s="1" t="n"/>
      <c r="G86" s="1" t="n"/>
      <c r="H86" s="1" t="n"/>
      <c r="I86" s="1" t="n"/>
      <c r="J86" s="1" t="n"/>
      <c r="K86" s="1" t="n"/>
      <c r="L86" s="1" t="n"/>
      <c r="M86" s="1" t="n"/>
      <c r="N86" s="1" t="n"/>
      <c r="O86" s="1" t="n"/>
      <c r="P86" s="1" t="n"/>
      <c r="Q86" s="1" t="n"/>
      <c r="R86" s="1" t="n"/>
      <c r="S86" s="1" t="n"/>
      <c r="T86" s="1" t="n"/>
      <c r="U86" s="1" t="n"/>
      <c r="V86" s="1" t="n"/>
      <c r="W86" s="1" t="n"/>
    </row>
    <row r="87" ht="15.75" customHeight="1" s="336">
      <c r="A87" s="1" t="n"/>
      <c r="B87" s="21" t="n"/>
      <c r="C87" s="181" t="n"/>
      <c r="D87" s="1" t="n"/>
      <c r="E87" s="1" t="n"/>
      <c r="F87" s="1" t="n"/>
      <c r="G87" s="1" t="n"/>
      <c r="H87" s="1" t="n"/>
      <c r="I87" s="1" t="n"/>
      <c r="J87" s="1" t="n"/>
      <c r="K87" s="1" t="n"/>
      <c r="L87" s="1" t="n"/>
      <c r="M87" s="1" t="n"/>
      <c r="N87" s="1" t="n"/>
      <c r="O87" s="1" t="n"/>
      <c r="P87" s="1" t="n"/>
      <c r="Q87" s="1" t="n"/>
      <c r="R87" s="1" t="n"/>
      <c r="S87" s="1" t="n"/>
      <c r="T87" s="1" t="n"/>
      <c r="U87" s="1" t="n"/>
      <c r="V87" s="1" t="n"/>
      <c r="W87" s="1" t="n"/>
    </row>
    <row r="88" ht="15.75" customHeight="1" s="336">
      <c r="A88" s="1" t="n"/>
      <c r="B88" s="21" t="n"/>
      <c r="C88" s="181" t="n"/>
      <c r="D88" s="1" t="n"/>
      <c r="E88" s="1" t="n"/>
      <c r="F88" s="1" t="n"/>
      <c r="G88" s="1" t="n"/>
      <c r="H88" s="1" t="n"/>
      <c r="I88" s="1" t="n"/>
      <c r="J88" s="1" t="n"/>
      <c r="K88" s="1" t="n"/>
      <c r="L88" s="1" t="n"/>
      <c r="M88" s="1" t="n"/>
      <c r="N88" s="1" t="n"/>
      <c r="O88" s="1" t="n"/>
      <c r="P88" s="1" t="n"/>
      <c r="Q88" s="1" t="n"/>
      <c r="R88" s="1" t="n"/>
      <c r="S88" s="1" t="n"/>
      <c r="T88" s="1" t="n"/>
      <c r="U88" s="1" t="n"/>
      <c r="V88" s="1" t="n"/>
      <c r="W88" s="1" t="n"/>
    </row>
    <row r="89" ht="15.75" customHeight="1" s="336">
      <c r="A89" s="1" t="n"/>
      <c r="B89" s="21" t="n"/>
      <c r="C89" s="181" t="n"/>
      <c r="D89" s="1" t="n"/>
      <c r="E89" s="1" t="n"/>
      <c r="F89" s="1" t="n"/>
      <c r="G89" s="1" t="n"/>
      <c r="H89" s="1" t="n"/>
      <c r="I89" s="1" t="n"/>
      <c r="J89" s="1" t="n"/>
      <c r="K89" s="1" t="n"/>
      <c r="L89" s="1" t="n"/>
      <c r="M89" s="1" t="n"/>
      <c r="N89" s="1" t="n"/>
      <c r="O89" s="1" t="n"/>
      <c r="P89" s="1" t="n"/>
      <c r="Q89" s="1" t="n"/>
      <c r="R89" s="1" t="n"/>
      <c r="S89" s="1" t="n"/>
      <c r="T89" s="1" t="n"/>
      <c r="U89" s="1" t="n"/>
      <c r="V89" s="1" t="n"/>
      <c r="W89" s="1" t="n"/>
    </row>
    <row r="90" ht="15.75" customHeight="1" s="336">
      <c r="A90" s="1" t="n"/>
      <c r="B90" s="21" t="n"/>
      <c r="C90" s="181" t="n"/>
      <c r="D90" s="1" t="n"/>
      <c r="E90" s="1" t="n"/>
      <c r="F90" s="1" t="n"/>
      <c r="G90" s="1" t="n"/>
      <c r="H90" s="1" t="n"/>
      <c r="I90" s="1" t="n"/>
      <c r="J90" s="1" t="n"/>
      <c r="K90" s="1" t="n"/>
      <c r="L90" s="1" t="n"/>
      <c r="M90" s="1" t="n"/>
      <c r="N90" s="1" t="n"/>
      <c r="O90" s="1" t="n"/>
      <c r="P90" s="1" t="n"/>
      <c r="Q90" s="1" t="n"/>
      <c r="R90" s="1" t="n"/>
      <c r="S90" s="1" t="n"/>
      <c r="T90" s="1" t="n"/>
      <c r="U90" s="1" t="n"/>
      <c r="V90" s="1" t="n"/>
      <c r="W90" s="1" t="n"/>
    </row>
    <row r="91" ht="15.75" customHeight="1" s="336">
      <c r="A91" s="1" t="n"/>
      <c r="B91" s="21" t="n"/>
      <c r="C91" s="181" t="n"/>
      <c r="D91" s="1" t="n"/>
      <c r="E91" s="1" t="n"/>
      <c r="F91" s="1" t="n"/>
      <c r="G91" s="1" t="n"/>
      <c r="H91" s="1" t="n"/>
      <c r="I91" s="1" t="n"/>
      <c r="J91" s="1" t="n"/>
      <c r="K91" s="1" t="n"/>
      <c r="L91" s="1" t="n"/>
      <c r="M91" s="1" t="n"/>
      <c r="N91" s="1" t="n"/>
      <c r="O91" s="1" t="n"/>
      <c r="P91" s="1" t="n"/>
      <c r="Q91" s="1" t="n"/>
      <c r="R91" s="1" t="n"/>
      <c r="S91" s="1" t="n"/>
      <c r="T91" s="1" t="n"/>
      <c r="U91" s="1" t="n"/>
      <c r="V91" s="1" t="n"/>
      <c r="W91" s="1" t="n"/>
    </row>
    <row r="92" ht="15.75" customHeight="1" s="336">
      <c r="A92" s="1" t="n"/>
      <c r="B92" s="21" t="n"/>
      <c r="C92" s="181" t="n"/>
      <c r="D92" s="1" t="n"/>
      <c r="E92" s="1" t="n"/>
      <c r="F92" s="1" t="n"/>
      <c r="G92" s="1" t="n"/>
      <c r="H92" s="1" t="n"/>
      <c r="I92" s="1" t="n"/>
      <c r="J92" s="1" t="n"/>
      <c r="K92" s="1" t="n"/>
      <c r="L92" s="1" t="n"/>
      <c r="M92" s="1" t="n"/>
      <c r="N92" s="1" t="n"/>
      <c r="O92" s="1" t="n"/>
      <c r="P92" s="1" t="n"/>
      <c r="Q92" s="1" t="n"/>
      <c r="R92" s="1" t="n"/>
      <c r="S92" s="1" t="n"/>
      <c r="T92" s="1" t="n"/>
      <c r="U92" s="1" t="n"/>
      <c r="V92" s="1" t="n"/>
      <c r="W92" s="1" t="n"/>
    </row>
    <row r="93" ht="15.75" customHeight="1" s="336">
      <c r="A93" s="1" t="n"/>
      <c r="B93" s="21" t="n"/>
      <c r="C93" s="181" t="n"/>
      <c r="D93" s="1" t="n"/>
      <c r="E93" s="1" t="n"/>
      <c r="F93" s="1" t="n"/>
      <c r="G93" s="1" t="n"/>
      <c r="H93" s="1" t="n"/>
      <c r="I93" s="1" t="n"/>
      <c r="J93" s="1" t="n"/>
      <c r="K93" s="1" t="n"/>
      <c r="L93" s="1" t="n"/>
      <c r="M93" s="1" t="n"/>
      <c r="N93" s="1" t="n"/>
      <c r="O93" s="1" t="n"/>
      <c r="P93" s="1" t="n"/>
      <c r="Q93" s="1" t="n"/>
      <c r="R93" s="1" t="n"/>
      <c r="S93" s="1" t="n"/>
      <c r="T93" s="1" t="n"/>
      <c r="U93" s="1" t="n"/>
      <c r="V93" s="1" t="n"/>
      <c r="W93" s="1" t="n"/>
    </row>
    <row r="94" ht="15.75" customHeight="1" s="336">
      <c r="A94" s="1" t="n"/>
      <c r="B94" s="21" t="n"/>
      <c r="C94" s="181" t="n"/>
      <c r="D94" s="1" t="n"/>
      <c r="E94" s="1" t="n"/>
      <c r="F94" s="1" t="n"/>
      <c r="G94" s="1" t="n"/>
      <c r="H94" s="1" t="n"/>
      <c r="I94" s="1" t="n"/>
      <c r="J94" s="1" t="n"/>
      <c r="K94" s="1" t="n"/>
      <c r="L94" s="1" t="n"/>
      <c r="M94" s="1" t="n"/>
      <c r="N94" s="1" t="n"/>
      <c r="O94" s="1" t="n"/>
      <c r="P94" s="1" t="n"/>
      <c r="Q94" s="1" t="n"/>
      <c r="R94" s="1" t="n"/>
      <c r="S94" s="1" t="n"/>
      <c r="T94" s="1" t="n"/>
      <c r="U94" s="1" t="n"/>
      <c r="V94" s="1" t="n"/>
      <c r="W94" s="1" t="n"/>
    </row>
    <row r="95" ht="15.75" customHeight="1" s="336">
      <c r="A95" s="1" t="n"/>
      <c r="B95" s="21" t="n"/>
      <c r="C95" s="181" t="n"/>
      <c r="D95" s="1" t="n"/>
      <c r="E95" s="1" t="n"/>
      <c r="F95" s="1" t="n"/>
      <c r="G95" s="1" t="n"/>
      <c r="H95" s="1" t="n"/>
      <c r="I95" s="1" t="n"/>
      <c r="J95" s="1" t="n"/>
      <c r="K95" s="1" t="n"/>
      <c r="L95" s="1" t="n"/>
      <c r="M95" s="1" t="n"/>
      <c r="N95" s="1" t="n"/>
      <c r="O95" s="1" t="n"/>
      <c r="P95" s="1" t="n"/>
      <c r="Q95" s="1" t="n"/>
      <c r="R95" s="1" t="n"/>
      <c r="S95" s="1" t="n"/>
      <c r="T95" s="1" t="n"/>
      <c r="U95" s="1" t="n"/>
      <c r="V95" s="1" t="n"/>
      <c r="W95" s="1" t="n"/>
    </row>
    <row r="96" ht="15.75" customHeight="1" s="336">
      <c r="A96" s="1" t="n"/>
      <c r="B96" s="21" t="n"/>
      <c r="C96" s="181" t="n"/>
      <c r="D96" s="1" t="n"/>
      <c r="E96" s="1" t="n"/>
      <c r="F96" s="1" t="n"/>
      <c r="G96" s="1" t="n"/>
      <c r="H96" s="1" t="n"/>
      <c r="I96" s="1" t="n"/>
      <c r="J96" s="1" t="n"/>
      <c r="K96" s="1" t="n"/>
      <c r="L96" s="1" t="n"/>
      <c r="M96" s="1" t="n"/>
      <c r="N96" s="1" t="n"/>
      <c r="O96" s="1" t="n"/>
      <c r="P96" s="1" t="n"/>
      <c r="Q96" s="1" t="n"/>
      <c r="R96" s="1" t="n"/>
      <c r="S96" s="1" t="n"/>
      <c r="T96" s="1" t="n"/>
      <c r="U96" s="1" t="n"/>
      <c r="V96" s="1" t="n"/>
      <c r="W96" s="1" t="n"/>
    </row>
    <row r="97" ht="15.75" customHeight="1" s="336">
      <c r="A97" s="1" t="n"/>
      <c r="B97" s="21" t="n"/>
      <c r="C97" s="181" t="n"/>
      <c r="D97" s="1" t="n"/>
      <c r="E97" s="1" t="n"/>
      <c r="F97" s="1" t="n"/>
      <c r="G97" s="1" t="n"/>
      <c r="H97" s="1" t="n"/>
      <c r="I97" s="1" t="n"/>
      <c r="J97" s="1" t="n"/>
      <c r="K97" s="1" t="n"/>
      <c r="L97" s="1" t="n"/>
      <c r="M97" s="1" t="n"/>
      <c r="N97" s="1" t="n"/>
      <c r="O97" s="1" t="n"/>
      <c r="P97" s="1" t="n"/>
      <c r="Q97" s="1" t="n"/>
      <c r="R97" s="1" t="n"/>
      <c r="S97" s="1" t="n"/>
      <c r="T97" s="1" t="n"/>
      <c r="U97" s="1" t="n"/>
      <c r="V97" s="1" t="n"/>
      <c r="W97" s="1" t="n"/>
    </row>
    <row r="98" ht="15.75" customHeight="1" s="336">
      <c r="A98" s="1" t="n"/>
      <c r="B98" s="21" t="n"/>
      <c r="C98" s="181" t="n"/>
      <c r="D98" s="1" t="n"/>
      <c r="E98" s="1" t="n"/>
      <c r="F98" s="1" t="n"/>
      <c r="G98" s="1" t="n"/>
      <c r="H98" s="1" t="n"/>
      <c r="I98" s="1" t="n"/>
      <c r="J98" s="1" t="n"/>
      <c r="K98" s="1" t="n"/>
      <c r="L98" s="1" t="n"/>
      <c r="M98" s="1" t="n"/>
      <c r="N98" s="1" t="n"/>
      <c r="O98" s="1" t="n"/>
      <c r="P98" s="1" t="n"/>
      <c r="Q98" s="1" t="n"/>
      <c r="R98" s="1" t="n"/>
      <c r="S98" s="1" t="n"/>
      <c r="T98" s="1" t="n"/>
      <c r="U98" s="1" t="n"/>
      <c r="V98" s="1" t="n"/>
      <c r="W98" s="1" t="n"/>
    </row>
    <row r="99" ht="15.75" customHeight="1" s="336">
      <c r="A99" s="1" t="n"/>
      <c r="B99" s="21" t="n"/>
      <c r="C99" s="181" t="n"/>
      <c r="D99" s="1" t="n"/>
      <c r="E99" s="1" t="n"/>
      <c r="F99" s="1" t="n"/>
      <c r="G99" s="1" t="n"/>
      <c r="H99" s="1" t="n"/>
      <c r="I99" s="1" t="n"/>
      <c r="J99" s="1" t="n"/>
      <c r="K99" s="1" t="n"/>
      <c r="L99" s="1" t="n"/>
      <c r="M99" s="1" t="n"/>
      <c r="N99" s="1" t="n"/>
      <c r="O99" s="1" t="n"/>
      <c r="P99" s="1" t="n"/>
      <c r="Q99" s="1" t="n"/>
      <c r="R99" s="1" t="n"/>
      <c r="S99" s="1" t="n"/>
      <c r="T99" s="1" t="n"/>
      <c r="U99" s="1" t="n"/>
      <c r="V99" s="1" t="n"/>
      <c r="W99" s="1" t="n"/>
    </row>
    <row r="100" ht="15.75" customHeight="1" s="336">
      <c r="A100" s="1" t="n"/>
      <c r="B100" s="21" t="n"/>
      <c r="C100" s="18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row>
    <row r="101" ht="15.75" customHeight="1" s="336">
      <c r="A101" s="1" t="n"/>
      <c r="B101" s="21" t="n"/>
      <c r="C101" s="18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row>
    <row r="102" ht="15.75" customHeight="1" s="336">
      <c r="A102" s="1" t="n"/>
      <c r="B102" s="21" t="n"/>
      <c r="C102" s="18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row>
    <row r="103" ht="15.75" customHeight="1" s="336">
      <c r="A103" s="1" t="n"/>
      <c r="B103" s="21" t="n"/>
      <c r="C103" s="18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row>
    <row r="104" ht="15.75" customHeight="1" s="336">
      <c r="A104" s="1" t="n"/>
      <c r="B104" s="21" t="n"/>
      <c r="C104" s="18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row>
    <row r="105" ht="15.75" customHeight="1" s="336">
      <c r="A105" s="1" t="n"/>
      <c r="B105" s="21" t="n"/>
      <c r="C105" s="18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row>
    <row r="106" ht="15.75" customHeight="1" s="336">
      <c r="A106" s="1" t="n"/>
      <c r="B106" s="21" t="n"/>
      <c r="C106" s="18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row>
    <row r="107" ht="15.75" customHeight="1" s="336">
      <c r="A107" s="1" t="n"/>
      <c r="B107" s="21" t="n"/>
      <c r="C107" s="18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row>
    <row r="108" ht="15.75" customHeight="1" s="336">
      <c r="A108" s="1" t="n"/>
      <c r="B108" s="21" t="n"/>
      <c r="C108" s="18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row>
    <row r="109" ht="15.75" customHeight="1" s="336">
      <c r="A109" s="1" t="n"/>
      <c r="B109" s="21" t="n"/>
      <c r="C109" s="18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row>
    <row r="110" ht="15.75" customHeight="1" s="336">
      <c r="A110" s="1" t="n"/>
      <c r="B110" s="21" t="n"/>
      <c r="C110" s="18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row>
    <row r="111" ht="15.75" customHeight="1" s="336">
      <c r="A111" s="1" t="n"/>
      <c r="B111" s="21" t="n"/>
      <c r="C111" s="18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row>
    <row r="112" ht="15.75" customHeight="1" s="336">
      <c r="A112" s="1" t="n"/>
      <c r="B112" s="21" t="n"/>
      <c r="C112" s="18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row>
    <row r="113" ht="15.75" customHeight="1" s="336">
      <c r="A113" s="1" t="n"/>
      <c r="B113" s="21" t="n"/>
      <c r="C113" s="18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row>
    <row r="114" ht="15.75" customHeight="1" s="336">
      <c r="A114" s="1" t="n"/>
      <c r="B114" s="21" t="n"/>
      <c r="C114" s="18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row>
    <row r="115" ht="15.75" customHeight="1" s="336">
      <c r="A115" s="1" t="n"/>
      <c r="B115" s="21" t="n"/>
      <c r="C115" s="18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row>
    <row r="116" ht="15.75" customHeight="1" s="336">
      <c r="A116" s="1" t="n"/>
      <c r="B116" s="21" t="n"/>
      <c r="C116" s="18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row>
    <row r="117" ht="15.75" customHeight="1" s="336">
      <c r="A117" s="1" t="n"/>
      <c r="B117" s="21" t="n"/>
      <c r="C117" s="18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row>
    <row r="118" ht="15.75" customHeight="1" s="336">
      <c r="A118" s="1" t="n"/>
      <c r="B118" s="21" t="n"/>
      <c r="C118" s="18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row>
    <row r="119" ht="15.75" customHeight="1" s="336">
      <c r="A119" s="1" t="n"/>
      <c r="B119" s="21" t="n"/>
      <c r="C119" s="18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row>
    <row r="120" ht="15.75" customHeight="1" s="336">
      <c r="A120" s="1" t="n"/>
      <c r="B120" s="21" t="n"/>
      <c r="C120" s="18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row>
    <row r="121" ht="15.75" customHeight="1" s="336">
      <c r="A121" s="1" t="n"/>
      <c r="B121" s="21" t="n"/>
      <c r="C121" s="18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row>
    <row r="122" ht="15.75" customHeight="1" s="336">
      <c r="A122" s="1" t="n"/>
      <c r="B122" s="21" t="n"/>
      <c r="C122" s="18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row>
    <row r="123" ht="15.75" customHeight="1" s="336">
      <c r="A123" s="1" t="n"/>
      <c r="B123" s="21" t="n"/>
      <c r="C123" s="18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row>
    <row r="124" ht="15.75" customHeight="1" s="336">
      <c r="A124" s="1" t="n"/>
      <c r="B124" s="21" t="n"/>
      <c r="C124" s="18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row>
    <row r="125" ht="15.75" customHeight="1" s="336">
      <c r="A125" s="1" t="n"/>
      <c r="B125" s="21" t="n"/>
      <c r="C125" s="18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row>
    <row r="126" ht="15.75" customHeight="1" s="336">
      <c r="A126" s="1" t="n"/>
      <c r="B126" s="21" t="n"/>
      <c r="C126" s="18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row>
    <row r="127" ht="15.75" customHeight="1" s="336">
      <c r="A127" s="1" t="n"/>
      <c r="B127" s="21" t="n"/>
      <c r="C127" s="18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row>
    <row r="128" ht="15.75" customHeight="1" s="336">
      <c r="A128" s="1" t="n"/>
      <c r="B128" s="21" t="n"/>
      <c r="C128" s="18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row>
    <row r="129" ht="15.75" customHeight="1" s="336">
      <c r="A129" s="1" t="n"/>
      <c r="B129" s="21" t="n"/>
      <c r="C129" s="18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row>
    <row r="130" ht="15.75" customHeight="1" s="336">
      <c r="A130" s="1" t="n"/>
      <c r="B130" s="21" t="n"/>
      <c r="C130" s="18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row>
    <row r="131" ht="15.75" customHeight="1" s="336">
      <c r="A131" s="1" t="n"/>
      <c r="B131" s="21" t="n"/>
      <c r="C131" s="18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row>
    <row r="132" ht="15.75" customHeight="1" s="336">
      <c r="A132" s="1" t="n"/>
      <c r="B132" s="21" t="n"/>
      <c r="C132" s="18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row>
    <row r="133" ht="15.75" customHeight="1" s="336">
      <c r="A133" s="1" t="n"/>
      <c r="B133" s="21" t="n"/>
      <c r="C133" s="18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row>
    <row r="134" ht="15.75" customHeight="1" s="336">
      <c r="A134" s="1" t="n"/>
      <c r="B134" s="21" t="n"/>
      <c r="C134" s="18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row>
    <row r="135" ht="15.75" customHeight="1" s="336">
      <c r="A135" s="1" t="n"/>
      <c r="B135" s="21" t="n"/>
      <c r="C135" s="18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row>
    <row r="136" ht="15.75" customHeight="1" s="336">
      <c r="A136" s="1" t="n"/>
      <c r="B136" s="21" t="n"/>
      <c r="C136" s="18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row>
    <row r="137" ht="15.75" customHeight="1" s="336">
      <c r="A137" s="1" t="n"/>
      <c r="B137" s="21" t="n"/>
      <c r="C137" s="18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row>
    <row r="138" ht="15.75" customHeight="1" s="336">
      <c r="A138" s="1" t="n"/>
      <c r="B138" s="21" t="n"/>
      <c r="C138" s="18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row>
    <row r="139" ht="15.75" customHeight="1" s="336">
      <c r="A139" s="1" t="n"/>
      <c r="B139" s="21" t="n"/>
      <c r="C139" s="18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row>
    <row r="140" ht="15.75" customHeight="1" s="336">
      <c r="A140" s="1" t="n"/>
      <c r="B140" s="21" t="n"/>
      <c r="C140" s="18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row>
    <row r="141" ht="15.75" customHeight="1" s="336">
      <c r="A141" s="1" t="n"/>
      <c r="B141" s="21" t="n"/>
      <c r="C141" s="18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row>
    <row r="142" ht="15.75" customHeight="1" s="336">
      <c r="A142" s="1" t="n"/>
      <c r="B142" s="21" t="n"/>
      <c r="C142" s="18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row>
    <row r="143" ht="15.75" customHeight="1" s="336">
      <c r="A143" s="1" t="n"/>
      <c r="B143" s="21" t="n"/>
      <c r="C143" s="18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row>
    <row r="144" ht="15.75" customHeight="1" s="336">
      <c r="A144" s="1" t="n"/>
      <c r="B144" s="21" t="n"/>
      <c r="C144" s="18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row>
    <row r="145" ht="15.75" customHeight="1" s="336">
      <c r="A145" s="1" t="n"/>
      <c r="B145" s="21" t="n"/>
      <c r="C145" s="18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row>
    <row r="146" ht="15.75" customHeight="1" s="336">
      <c r="A146" s="1" t="n"/>
      <c r="B146" s="21" t="n"/>
      <c r="C146" s="18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row>
    <row r="147" ht="15.75" customHeight="1" s="336">
      <c r="A147" s="1" t="n"/>
      <c r="B147" s="21" t="n"/>
      <c r="C147" s="18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row>
    <row r="148" ht="15.75" customHeight="1" s="336">
      <c r="A148" s="1" t="n"/>
      <c r="B148" s="21" t="n"/>
      <c r="C148" s="18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row>
    <row r="149" ht="15.75" customHeight="1" s="336">
      <c r="A149" s="1" t="n"/>
      <c r="B149" s="21" t="n"/>
      <c r="C149" s="18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row>
    <row r="150" ht="15.75" customHeight="1" s="336">
      <c r="A150" s="1" t="n"/>
      <c r="B150" s="21" t="n"/>
      <c r="C150" s="18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row>
    <row r="151" ht="15.75" customHeight="1" s="336">
      <c r="A151" s="1" t="n"/>
      <c r="B151" s="21" t="n"/>
      <c r="C151" s="18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row>
    <row r="152" ht="15.75" customHeight="1" s="336">
      <c r="A152" s="1" t="n"/>
      <c r="B152" s="21" t="n"/>
      <c r="C152" s="18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row>
    <row r="153" ht="15.75" customHeight="1" s="336">
      <c r="A153" s="1" t="n"/>
      <c r="B153" s="21" t="n"/>
      <c r="C153" s="18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row>
    <row r="154" ht="15.75" customHeight="1" s="336">
      <c r="A154" s="1" t="n"/>
      <c r="B154" s="21" t="n"/>
      <c r="C154" s="18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row>
    <row r="155" ht="15.75" customHeight="1" s="336">
      <c r="A155" s="1" t="n"/>
      <c r="B155" s="21" t="n"/>
      <c r="C155" s="18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row>
    <row r="156" ht="15.75" customHeight="1" s="336">
      <c r="A156" s="1" t="n"/>
      <c r="B156" s="21" t="n"/>
      <c r="C156" s="18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row>
    <row r="157" ht="15.75" customHeight="1" s="336">
      <c r="A157" s="1" t="n"/>
      <c r="B157" s="21" t="n"/>
      <c r="C157" s="18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row>
    <row r="158" ht="15.75" customHeight="1" s="336">
      <c r="A158" s="1" t="n"/>
      <c r="B158" s="21" t="n"/>
      <c r="C158" s="18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row>
    <row r="159" ht="15.75" customHeight="1" s="336">
      <c r="A159" s="1" t="n"/>
      <c r="B159" s="21" t="n"/>
      <c r="C159" s="18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row>
    <row r="160" ht="15.75" customHeight="1" s="336">
      <c r="A160" s="1" t="n"/>
      <c r="B160" s="21" t="n"/>
      <c r="C160" s="18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row>
    <row r="161" ht="15.75" customHeight="1" s="336">
      <c r="A161" s="1" t="n"/>
      <c r="B161" s="21" t="n"/>
      <c r="C161" s="18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row>
    <row r="162" ht="15.75" customHeight="1" s="336">
      <c r="A162" s="1" t="n"/>
      <c r="B162" s="21" t="n"/>
      <c r="C162" s="18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row>
    <row r="163" ht="15.75" customHeight="1" s="336">
      <c r="A163" s="1" t="n"/>
      <c r="B163" s="21" t="n"/>
      <c r="C163" s="18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row>
    <row r="164" ht="15.75" customHeight="1" s="336">
      <c r="A164" s="1" t="n"/>
      <c r="B164" s="21" t="n"/>
      <c r="C164" s="18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row>
    <row r="165" ht="15.75" customHeight="1" s="336">
      <c r="A165" s="1" t="n"/>
      <c r="B165" s="21" t="n"/>
      <c r="C165" s="18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row>
    <row r="166" ht="15.75" customHeight="1" s="336">
      <c r="A166" s="1" t="n"/>
      <c r="B166" s="21" t="n"/>
      <c r="C166" s="18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row>
    <row r="167" ht="15.75" customHeight="1" s="336">
      <c r="A167" s="1" t="n"/>
      <c r="B167" s="21" t="n"/>
      <c r="C167" s="18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row>
    <row r="168" ht="15.75" customHeight="1" s="336">
      <c r="A168" s="1" t="n"/>
      <c r="B168" s="21" t="n"/>
      <c r="C168" s="18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row>
    <row r="169" ht="15.75" customHeight="1" s="336">
      <c r="A169" s="1" t="n"/>
      <c r="B169" s="21" t="n"/>
      <c r="C169" s="18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row>
    <row r="170" ht="15.75" customHeight="1" s="336">
      <c r="A170" s="1" t="n"/>
      <c r="B170" s="21" t="n"/>
      <c r="C170" s="18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row>
    <row r="171" ht="15.75" customHeight="1" s="336">
      <c r="A171" s="1" t="n"/>
      <c r="B171" s="21" t="n"/>
      <c r="C171" s="18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row>
    <row r="172" ht="15.75" customHeight="1" s="336">
      <c r="A172" s="1" t="n"/>
      <c r="B172" s="21" t="n"/>
      <c r="C172" s="18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row>
    <row r="173" ht="15.75" customHeight="1" s="336">
      <c r="A173" s="1" t="n"/>
      <c r="B173" s="21" t="n"/>
      <c r="C173" s="18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row>
    <row r="174" ht="15.75" customHeight="1" s="336">
      <c r="A174" s="1" t="n"/>
      <c r="B174" s="21" t="n"/>
      <c r="C174" s="18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row>
    <row r="175" ht="15.75" customHeight="1" s="336">
      <c r="A175" s="1" t="n"/>
      <c r="B175" s="21" t="n"/>
      <c r="C175" s="18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row>
    <row r="176" ht="15.75" customHeight="1" s="336">
      <c r="A176" s="1" t="n"/>
      <c r="B176" s="21" t="n"/>
      <c r="C176" s="18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row>
    <row r="177" ht="15.75" customHeight="1" s="336">
      <c r="A177" s="1" t="n"/>
      <c r="B177" s="21" t="n"/>
      <c r="C177" s="18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row>
    <row r="178" ht="15.75" customHeight="1" s="336">
      <c r="A178" s="1" t="n"/>
      <c r="B178" s="21" t="n"/>
      <c r="C178" s="18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row>
    <row r="179" ht="15.75" customHeight="1" s="336">
      <c r="A179" s="1" t="n"/>
      <c r="B179" s="21" t="n"/>
      <c r="C179" s="18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row>
    <row r="180" ht="15.75" customHeight="1" s="336">
      <c r="A180" s="1" t="n"/>
      <c r="B180" s="21" t="n"/>
      <c r="C180" s="18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row>
    <row r="181" ht="15.75" customHeight="1" s="336">
      <c r="A181" s="1" t="n"/>
      <c r="B181" s="21" t="n"/>
      <c r="C181" s="18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row>
    <row r="182" ht="15.75" customHeight="1" s="336">
      <c r="A182" s="1" t="n"/>
      <c r="B182" s="21" t="n"/>
      <c r="C182" s="18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row>
    <row r="183" ht="15.75" customHeight="1" s="336">
      <c r="A183" s="1" t="n"/>
      <c r="B183" s="21" t="n"/>
      <c r="C183" s="18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row>
    <row r="184" ht="15.75" customHeight="1" s="336">
      <c r="A184" s="1" t="n"/>
      <c r="B184" s="21" t="n"/>
      <c r="C184" s="18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row>
    <row r="185" ht="15.75" customHeight="1" s="336">
      <c r="A185" s="1" t="n"/>
      <c r="B185" s="21" t="n"/>
      <c r="C185" s="18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row>
    <row r="186" ht="15.75" customHeight="1" s="336">
      <c r="A186" s="1" t="n"/>
      <c r="B186" s="21" t="n"/>
      <c r="C186" s="18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row>
    <row r="187" ht="15.75" customHeight="1" s="336">
      <c r="A187" s="1" t="n"/>
      <c r="B187" s="21" t="n"/>
      <c r="C187" s="18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row>
    <row r="188" ht="15.75" customHeight="1" s="336">
      <c r="A188" s="1" t="n"/>
      <c r="B188" s="21" t="n"/>
      <c r="C188" s="18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row>
    <row r="189" ht="15.75" customHeight="1" s="336">
      <c r="A189" s="1" t="n"/>
      <c r="B189" s="21" t="n"/>
      <c r="C189" s="18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row>
    <row r="190" ht="15.75" customHeight="1" s="336">
      <c r="A190" s="1" t="n"/>
      <c r="B190" s="21" t="n"/>
      <c r="C190" s="18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row>
    <row r="191" ht="15.75" customHeight="1" s="336">
      <c r="A191" s="1" t="n"/>
      <c r="B191" s="21" t="n"/>
      <c r="C191" s="18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row>
    <row r="192" ht="15.75" customHeight="1" s="336">
      <c r="A192" s="1" t="n"/>
      <c r="B192" s="21" t="n"/>
      <c r="C192" s="18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row>
    <row r="193" ht="15.75" customHeight="1" s="336">
      <c r="A193" s="1" t="n"/>
      <c r="B193" s="21" t="n"/>
      <c r="C193" s="18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row>
    <row r="194" ht="15.75" customHeight="1" s="336">
      <c r="A194" s="1" t="n"/>
      <c r="B194" s="21" t="n"/>
      <c r="C194" s="18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row>
    <row r="195" ht="15.75" customHeight="1" s="336">
      <c r="A195" s="1" t="n"/>
      <c r="B195" s="21" t="n"/>
      <c r="C195" s="18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row>
    <row r="196" ht="15.75" customHeight="1" s="336">
      <c r="A196" s="1" t="n"/>
      <c r="B196" s="21" t="n"/>
      <c r="C196" s="18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row>
    <row r="197" ht="15.75" customHeight="1" s="336">
      <c r="A197" s="1" t="n"/>
      <c r="B197" s="21" t="n"/>
      <c r="C197" s="18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row>
    <row r="198" ht="15.75" customHeight="1" s="336">
      <c r="A198" s="1" t="n"/>
      <c r="B198" s="21" t="n"/>
      <c r="C198" s="18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row>
    <row r="199" ht="15.75" customHeight="1" s="336">
      <c r="A199" s="1" t="n"/>
      <c r="B199" s="21" t="n"/>
      <c r="C199" s="18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row>
    <row r="200" ht="15.75" customHeight="1" s="336">
      <c r="A200" s="1" t="n"/>
      <c r="B200" s="21" t="n"/>
      <c r="C200" s="18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row>
    <row r="201" ht="15.75" customHeight="1" s="336">
      <c r="A201" s="1" t="n"/>
      <c r="B201" s="21" t="n"/>
      <c r="C201" s="18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row>
    <row r="202" ht="15.75" customHeight="1" s="336">
      <c r="A202" s="1" t="n"/>
      <c r="B202" s="21" t="n"/>
      <c r="C202" s="18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row>
    <row r="203" ht="15.75" customHeight="1" s="336">
      <c r="A203" s="1" t="n"/>
      <c r="B203" s="21" t="n"/>
      <c r="C203" s="18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row>
    <row r="204" ht="15.75" customHeight="1" s="336">
      <c r="A204" s="1" t="n"/>
      <c r="B204" s="21" t="n"/>
      <c r="C204" s="18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row>
    <row r="205" ht="15.75" customHeight="1" s="336">
      <c r="A205" s="1" t="n"/>
      <c r="B205" s="21" t="n"/>
      <c r="C205" s="18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row>
    <row r="206" ht="15.75" customHeight="1" s="336">
      <c r="A206" s="1" t="n"/>
      <c r="B206" s="21" t="n"/>
      <c r="C206" s="18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row>
    <row r="207" ht="15.75" customHeight="1" s="336">
      <c r="A207" s="1" t="n"/>
      <c r="B207" s="21" t="n"/>
      <c r="C207" s="18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row>
    <row r="208" ht="15.75" customHeight="1" s="336">
      <c r="A208" s="1" t="n"/>
      <c r="B208" s="21" t="n"/>
      <c r="C208" s="18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row>
    <row r="209" ht="15.75" customHeight="1" s="336">
      <c r="A209" s="1" t="n"/>
      <c r="B209" s="21" t="n"/>
      <c r="C209" s="18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row>
    <row r="210" ht="15.75" customHeight="1" s="336">
      <c r="A210" s="1" t="n"/>
      <c r="B210" s="21" t="n"/>
      <c r="C210" s="18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row>
    <row r="211" ht="15.75" customHeight="1" s="336">
      <c r="A211" s="1" t="n"/>
      <c r="B211" s="21" t="n"/>
      <c r="C211" s="18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row>
    <row r="212" ht="15.75" customHeight="1" s="336">
      <c r="A212" s="1" t="n"/>
      <c r="B212" s="21" t="n"/>
      <c r="C212" s="18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row>
    <row r="213" ht="15.75" customHeight="1" s="336">
      <c r="A213" s="1" t="n"/>
      <c r="B213" s="21" t="n"/>
      <c r="C213" s="18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row>
    <row r="214" ht="15.75" customHeight="1" s="336">
      <c r="A214" s="1" t="n"/>
      <c r="B214" s="21" t="n"/>
      <c r="C214" s="18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row>
    <row r="215" ht="15.75" customHeight="1" s="336">
      <c r="A215" s="1" t="n"/>
      <c r="B215" s="21" t="n"/>
      <c r="C215" s="18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row>
    <row r="216" ht="15.75" customHeight="1" s="336">
      <c r="A216" s="1" t="n"/>
      <c r="B216" s="21" t="n"/>
      <c r="C216" s="18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row>
    <row r="217" ht="15.75" customHeight="1" s="336">
      <c r="A217" s="1" t="n"/>
      <c r="B217" s="21" t="n"/>
      <c r="C217" s="18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row>
    <row r="218" ht="15.75" customHeight="1" s="336">
      <c r="A218" s="1" t="n"/>
      <c r="B218" s="21" t="n"/>
      <c r="C218" s="18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row>
    <row r="219" ht="15.75" customHeight="1" s="336">
      <c r="A219" s="1" t="n"/>
      <c r="B219" s="21" t="n"/>
      <c r="C219" s="18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row>
    <row r="220" ht="15.75" customHeight="1" s="336">
      <c r="A220" s="1" t="n"/>
      <c r="B220" s="21" t="n"/>
      <c r="C220" s="18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row>
    <row r="221" ht="15.75" customHeight="1" s="336">
      <c r="A221" s="1" t="n"/>
      <c r="B221" s="21" t="n"/>
      <c r="C221" s="18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row>
    <row r="222" ht="15.75" customHeight="1" s="336">
      <c r="A222" s="1" t="n"/>
      <c r="B222" s="21" t="n"/>
      <c r="C222" s="18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row>
    <row r="223" ht="15.75" customHeight="1" s="336"/>
    <row r="224" ht="15.75" customHeight="1" s="336"/>
    <row r="225" ht="15.75" customHeight="1" s="336"/>
    <row r="226" ht="15.75" customHeight="1" s="336"/>
    <row r="227" ht="15.75" customHeight="1" s="336"/>
    <row r="228" ht="15.75" customHeight="1" s="336"/>
    <row r="229" ht="15.75" customHeight="1" s="336"/>
    <row r="230" ht="15.75" customHeight="1" s="336"/>
    <row r="231" ht="15.75" customHeight="1" s="336"/>
    <row r="232" ht="15.75" customHeight="1" s="336"/>
    <row r="233" ht="15.75" customHeight="1" s="336"/>
    <row r="234" ht="15.75" customHeight="1" s="336"/>
    <row r="235" ht="15.75" customHeight="1" s="336"/>
    <row r="236" ht="15.75" customHeight="1" s="336"/>
    <row r="237" ht="15.75" customHeight="1" s="336"/>
    <row r="238" ht="15.75" customHeight="1" s="336"/>
    <row r="239" ht="15.75" customHeight="1" s="336"/>
    <row r="240" ht="15.75" customHeight="1" s="336"/>
    <row r="241" ht="15.75" customHeight="1" s="336"/>
    <row r="242" ht="15.75" customHeight="1" s="336"/>
    <row r="243" ht="15.75" customHeight="1" s="336"/>
    <row r="244" ht="15.75" customHeight="1" s="336"/>
    <row r="245" ht="15.75" customHeight="1" s="336"/>
    <row r="246" ht="15.75" customHeight="1" s="336"/>
    <row r="247" ht="15.75" customHeight="1" s="336"/>
    <row r="248" ht="15.75" customHeight="1" s="336"/>
    <row r="249" ht="15.75" customHeight="1" s="336"/>
    <row r="250" ht="15.75" customHeight="1" s="336"/>
    <row r="251" ht="15.75" customHeight="1" s="336"/>
    <row r="252" ht="15.75" customHeight="1" s="336"/>
    <row r="253" ht="15.75" customHeight="1" s="336"/>
    <row r="254" ht="15.75" customHeight="1" s="336"/>
    <row r="255" ht="15.75" customHeight="1" s="336"/>
    <row r="256" ht="15.75" customHeight="1" s="336"/>
    <row r="257" ht="15.75" customHeight="1" s="336"/>
    <row r="258" ht="15.75" customHeight="1" s="336"/>
    <row r="259" ht="15.75" customHeight="1" s="336"/>
    <row r="260" ht="15.75" customHeight="1" s="336"/>
    <row r="261" ht="15.75" customHeight="1" s="336"/>
    <row r="262" ht="15.75" customHeight="1" s="336"/>
    <row r="263" ht="15.75" customHeight="1" s="336"/>
    <row r="264" ht="15.75" customHeight="1" s="336"/>
    <row r="265" ht="15.75" customHeight="1" s="336"/>
    <row r="266" ht="15.75" customHeight="1" s="336"/>
    <row r="267" ht="15.75" customHeight="1" s="336"/>
    <row r="268" ht="15.75" customHeight="1" s="336"/>
    <row r="269" ht="15.75" customHeight="1" s="336"/>
    <row r="270" ht="15.75" customHeight="1" s="336"/>
    <row r="271" ht="15.75" customHeight="1" s="336"/>
    <row r="272" ht="15.75" customHeight="1" s="336"/>
    <row r="273" ht="15.75" customHeight="1" s="336"/>
    <row r="274" ht="15.75" customHeight="1" s="336"/>
    <row r="275" ht="15.75" customHeight="1" s="336"/>
    <row r="276" ht="15.75" customHeight="1" s="336"/>
    <row r="277" ht="15.75" customHeight="1" s="336"/>
    <row r="278" ht="15.75" customHeight="1" s="336"/>
    <row r="279" ht="15.75" customHeight="1" s="336"/>
    <row r="280" ht="15.75" customHeight="1" s="336"/>
    <row r="281" ht="15.75" customHeight="1" s="336"/>
    <row r="282" ht="15.75" customHeight="1" s="336"/>
    <row r="283" ht="15.75" customHeight="1" s="336"/>
    <row r="284" ht="15.75" customHeight="1" s="336"/>
    <row r="285" ht="15.75" customHeight="1" s="336"/>
    <row r="286" ht="15.75" customHeight="1" s="336"/>
    <row r="287" ht="15.75" customHeight="1" s="336"/>
    <row r="288" ht="15.75" customHeight="1" s="336"/>
    <row r="289" ht="15.75" customHeight="1" s="336"/>
    <row r="290" ht="15.75" customHeight="1" s="336"/>
    <row r="291" ht="15.75" customHeight="1" s="336"/>
    <row r="292" ht="15.75" customHeight="1" s="336"/>
    <row r="293" ht="15.75" customHeight="1" s="336"/>
    <row r="294" ht="15.75" customHeight="1" s="336"/>
    <row r="295" ht="15.75" customHeight="1" s="336"/>
    <row r="296" ht="15.75" customHeight="1" s="336"/>
    <row r="297" ht="15.75" customHeight="1" s="336"/>
    <row r="298" ht="15.75" customHeight="1" s="336"/>
    <row r="299" ht="15.75" customHeight="1" s="336"/>
    <row r="300" ht="15.75" customHeight="1" s="336"/>
    <row r="301" ht="15.75" customHeight="1" s="336"/>
    <row r="302" ht="15.75" customHeight="1" s="336"/>
    <row r="303" ht="15.75" customHeight="1" s="336"/>
    <row r="304" ht="15.75" customHeight="1" s="336"/>
    <row r="305" ht="15.75" customHeight="1" s="336"/>
    <row r="306" ht="15.75" customHeight="1" s="336"/>
    <row r="307" ht="15.75" customHeight="1" s="336"/>
    <row r="308" ht="15.75" customHeight="1" s="336"/>
    <row r="309" ht="15.75" customHeight="1" s="336"/>
    <row r="310" ht="15.75" customHeight="1" s="336"/>
    <row r="311" ht="15.75" customHeight="1" s="336"/>
    <row r="312" ht="15.75" customHeight="1" s="336"/>
    <row r="313" ht="15.75" customHeight="1" s="336"/>
    <row r="314" ht="15.75" customHeight="1" s="336"/>
    <row r="315" ht="15.75" customHeight="1" s="336"/>
    <row r="316" ht="15.75" customHeight="1" s="336"/>
    <row r="317" ht="15.75" customHeight="1" s="336"/>
    <row r="318" ht="15.75" customHeight="1" s="336"/>
    <row r="319" ht="15.75" customHeight="1" s="336"/>
    <row r="320" ht="15.75" customHeight="1" s="336"/>
    <row r="321" ht="15.75" customHeight="1" s="336"/>
    <row r="322" ht="15.75" customHeight="1" s="336"/>
    <row r="323" ht="15.75" customHeight="1" s="336"/>
    <row r="324" ht="15.75" customHeight="1" s="336"/>
    <row r="325" ht="15.75" customHeight="1" s="336"/>
    <row r="326" ht="15.75" customHeight="1" s="336"/>
    <row r="327" ht="15.75" customHeight="1" s="336"/>
    <row r="328" ht="15.75" customHeight="1" s="336"/>
    <row r="329" ht="15.75" customHeight="1" s="336"/>
    <row r="330" ht="15.75" customHeight="1" s="336"/>
    <row r="331" ht="15.75" customHeight="1" s="336"/>
    <row r="332" ht="15.75" customHeight="1" s="336"/>
    <row r="333" ht="15.75" customHeight="1" s="336"/>
    <row r="334" ht="15.75" customHeight="1" s="336"/>
    <row r="335" ht="15.75" customHeight="1" s="336"/>
    <row r="336" ht="15.75" customHeight="1" s="336"/>
    <row r="337" ht="15.75" customHeight="1" s="336"/>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12">
    <mergeCell ref="H8:I8"/>
    <mergeCell ref="H6:S6"/>
    <mergeCell ref="P8:Q8"/>
    <mergeCell ref="S7:S9"/>
    <mergeCell ref="R7:R8"/>
    <mergeCell ref="B8:G8"/>
    <mergeCell ref="B17:S17"/>
    <mergeCell ref="H7:Q7"/>
    <mergeCell ref="L8:M8"/>
    <mergeCell ref="J8:K8"/>
    <mergeCell ref="N8:O8"/>
    <mergeCell ref="B13:F13"/>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M1000"/>
  <sheetViews>
    <sheetView workbookViewId="0">
      <selection activeCell="A1" sqref="A1"/>
    </sheetView>
  </sheetViews>
  <sheetFormatPr baseColWidth="10" defaultColWidth="12.58203125" defaultRowHeight="15" customHeight="1"/>
  <cols>
    <col width="10.58203125" customWidth="1" style="336" min="1" max="1"/>
    <col width="20.58203125" customWidth="1" style="336" min="2" max="2"/>
    <col width="11" customWidth="1" style="336" min="3" max="3"/>
    <col width="12.58203125" customWidth="1" style="336" min="4" max="4"/>
    <col width="16.58203125" customWidth="1" style="336" min="5" max="5"/>
    <col width="12" customWidth="1" style="336" min="6" max="6"/>
    <col width="11" customWidth="1" style="336" min="7" max="7"/>
    <col width="12" customWidth="1" style="336" min="8" max="9"/>
    <col width="19.58203125" customWidth="1" style="336" min="10" max="10"/>
    <col width="45.75" customWidth="1" style="336" min="11" max="11"/>
    <col width="22" customWidth="1" style="336" min="12" max="26"/>
    <col width="22" customWidth="1" style="336" min="13" max="13"/>
  </cols>
  <sheetData>
    <row r="1" ht="14.25" customHeight="1" s="336">
      <c r="B1" s="244" t="n"/>
      <c r="C1" s="244" t="n"/>
      <c r="D1" s="244" t="n"/>
      <c r="E1" s="244" t="n"/>
      <c r="F1" s="244" t="n"/>
      <c r="G1" s="244" t="n"/>
      <c r="H1" s="244" t="n"/>
      <c r="I1" s="244" t="n"/>
      <c r="J1" s="244" t="n"/>
    </row>
    <row r="2" ht="14.25" customHeight="1" s="336">
      <c r="B2" s="245" t="inlineStr">
        <is>
          <t>Ítem del rubro presupuestal</t>
        </is>
      </c>
      <c r="C2" s="245" t="inlineStr">
        <is>
          <t>Descripción del ítem</t>
        </is>
      </c>
      <c r="D2" s="451" t="n"/>
      <c r="E2" s="245" t="inlineStr">
        <is>
          <t>Cotización 1</t>
        </is>
      </c>
      <c r="F2" s="655" t="inlineStr">
        <is>
          <t>VALOR UNITARIO</t>
        </is>
      </c>
      <c r="G2" s="245" t="inlineStr">
        <is>
          <t>Cotización 2</t>
        </is>
      </c>
      <c r="H2" s="655" t="inlineStr">
        <is>
          <t>Valor unitario</t>
        </is>
      </c>
      <c r="I2" s="655" t="inlineStr">
        <is>
          <t>Valor Cotización seleccionada</t>
        </is>
      </c>
      <c r="J2" s="245" t="inlineStr">
        <is>
          <t>Justificación</t>
        </is>
      </c>
      <c r="K2" s="656" t="inlineStr">
        <is>
          <t>Control VU = hoja de rubro</t>
        </is>
      </c>
      <c r="L2" s="655" t="inlineStr">
        <is>
          <t>Referencia 3</t>
        </is>
      </c>
      <c r="M2" s="655" t="inlineStr">
        <is>
          <t>Valor unitario 3</t>
        </is>
      </c>
    </row>
    <row r="3" ht="48" customHeight="1" s="336">
      <c r="B3" s="470" t="inlineStr">
        <is>
          <t>EQ-01 · Equipos y software</t>
        </is>
      </c>
      <c r="C3" s="470" t="inlineStr">
        <is>
          <t>Nodo IoT de PM2,5 y PM10 con GPS y comunicación LoRa</t>
        </is>
      </c>
      <c r="D3" s="470" t="n"/>
      <c r="E3" s="470" t="inlineStr">
        <is>
          <t>Precio preliminar de proveedor: SIOT — nodo X950LS TRACK+ por $13.515.000 más IVA (comunicación del 26-oct-2026)</t>
        </is>
      </c>
      <c r="F3" s="657">
        <f>'Estudio de mercado'!$L$84</f>
        <v>16082850</v>
      </c>
      <c r="G3" s="470" t="inlineStr">
        <is>
          <t>Formulación del Anexo 2: Valor de formulación del Anexo 2, sin oferta (comparador)</t>
        </is>
      </c>
      <c r="H3" s="657">
        <f>'Estudio de mercado'!$L$85</f>
        <v>4500000</v>
      </c>
      <c r="I3" s="657">
        <f>'Estudio de mercado'!$K$159</f>
        <v>16082850</v>
      </c>
      <c r="J3" s="470" t="inlineStr">
        <is>
          <t>Criterio: seleccion de las referencias de mercado (hoja «Estudio de mercado»).  Cotización formal pendiente: TdR §12.2 exige dos.</t>
        </is>
      </c>
      <c r="K3" s="470" t="str">
        <f>IF(I3='02. Equipos y Software'!$G$11,"OK","DIFIERE")</f>
        <v>OK</v>
      </c>
      <c r="L3" s="470" t="n"/>
      <c r="M3" s="657" t="n"/>
    </row>
    <row r="4" ht="48" customHeight="1" s="336">
      <c r="B4" s="470" t="inlineStr">
        <is>
          <t>EQ-02 · Equipos y software</t>
        </is>
      </c>
      <c r="C4" s="470" t="inlineStr">
        <is>
          <t>Cabezal óptico de partículas PM (módulo de sensor de reposición tipo SPS30/PMS)</t>
        </is>
      </c>
      <c r="D4" s="470" t="n"/>
      <c r="E4" s="470" t="inlineStr">
        <is>
          <t>Formulación Anexo 2: Formulación Anexo 2, línea E02 (comparador)</t>
        </is>
      </c>
      <c r="F4" s="657">
        <f>'Estudio de mercado'!$L$8</f>
        <v>1200000</v>
      </c>
      <c r="G4" s="470" t="n"/>
      <c r="H4" s="657" t="n"/>
      <c r="I4" s="657">
        <f>'Estudio de mercado'!$K$107</f>
        <v>1200000</v>
      </c>
      <c r="J4" s="470" t="inlineStr">
        <is>
          <t>Criterio: mediana de las referencias de mercado (hoja «Estudio de mercado»). Se asume sensor óptico modular de reposición; el Anexo 2 no precisa la referencia. Cotización formal pendiente: TdR §12.2 exige dos.</t>
        </is>
      </c>
      <c r="K4" s="470" t="str">
        <f>IF(I4='02. Equipos y Software'!$G$12,"OK","DIFIERE")</f>
        <v>OK</v>
      </c>
      <c r="L4" s="470" t="n"/>
      <c r="M4" s="657" t="n"/>
    </row>
    <row r="5" ht="48" customHeight="1" s="336">
      <c r="B5" s="470" t="inlineStr">
        <is>
          <t>EQ-03 · Equipos y software</t>
        </is>
      </c>
      <c r="C5" s="470" t="inlineStr">
        <is>
          <t>Conjunto de referencia de PM2,5 y PM10: muestreador gravimétrico, monitor beta y monitor óptico de referencia</t>
        </is>
      </c>
      <c r="D5" s="470" t="n"/>
      <c r="E5" s="470" t="inlineStr">
        <is>
          <t>Cotización formal: Inteccon V1316-2 — TE-WILBUR2.5 $82.638.000, BAM1022PLUS $241.119.450 y OPX1025 $325.746.135 (suma $649.503.585) más IVA</t>
        </is>
      </c>
      <c r="F5" s="657">
        <f>'Estudio de mercado'!$L$88</f>
        <v>772909266</v>
      </c>
      <c r="G5" s="470" t="inlineStr">
        <is>
          <t>Referencias públicas de entidades ambientales: Suma de tres monitores de referencia publicados (USD 59,256), sin importación ni soporte local (comparador)</t>
        </is>
      </c>
      <c r="H5" s="657">
        <f>'Estudio de mercado'!$L$89</f>
        <v>282058560</v>
      </c>
      <c r="I5" s="657">
        <f>'Estudio de mercado'!$K$161</f>
        <v>772909266</v>
      </c>
      <c r="J5" s="470" t="inlineStr">
        <is>
          <t>Criterio: seleccion de las referencias de mercado (hoja «Estudio de mercado»).  Cotización formal pendiente: TdR §12.2 exige dos.</t>
        </is>
      </c>
      <c r="K5" s="470" t="str">
        <f>IF(I5='02. Equipos y Software'!$G$13,"OK","DIFIERE")</f>
        <v>OK</v>
      </c>
      <c r="L5" s="470" t="n"/>
      <c r="M5" s="657" t="n"/>
    </row>
    <row r="6" ht="48" customHeight="1" s="336">
      <c r="B6" s="470" t="inlineStr">
        <is>
          <t>EQ-04 · Equipos y software</t>
        </is>
      </c>
      <c r="C6" s="470" t="inlineStr">
        <is>
          <t>Gateway LoRaWAN con energía solar</t>
        </is>
      </c>
      <c r="D6" s="470" t="n"/>
      <c r="E6" s="470" t="inlineStr">
        <is>
          <t>Precio preliminar de proveedor: SIOT — gateway SG50 solar por $4.161.600 más IVA (comunicación del 26-oct-2026)</t>
        </is>
      </c>
      <c r="F6" s="657">
        <f>'Estudio de mercado'!$L$86</f>
        <v>4952304</v>
      </c>
      <c r="G6" s="470" t="inlineStr">
        <is>
          <t>Formulación del Anexo 2: Valor de formulación del Anexo 2 (comparador)</t>
        </is>
      </c>
      <c r="H6" s="657">
        <f>'Estudio de mercado'!$L$87</f>
        <v>28000000</v>
      </c>
      <c r="I6" s="657">
        <f>'Estudio de mercado'!$K$160</f>
        <v>4952304</v>
      </c>
      <c r="J6" s="470" t="inlineStr">
        <is>
          <t>Criterio: seleccion de las referencias de mercado (hoja «Estudio de mercado»).  Cotización formal pendiente: TdR §12.2 exige dos.</t>
        </is>
      </c>
      <c r="K6" s="470" t="str">
        <f>IF(I6='02. Equipos y Software'!$G$14,"OK","DIFIERE")</f>
        <v>OK</v>
      </c>
      <c r="L6" s="470" t="n"/>
      <c r="M6" s="657" t="n"/>
    </row>
    <row r="7" ht="48" customHeight="1" s="336">
      <c r="B7" s="470" t="inlineStr">
        <is>
          <t>EQ-05 · Equipos y software</t>
        </is>
      </c>
      <c r="C7" s="470" t="inlineStr">
        <is>
          <t>Kit de energía solar y batería para nodos</t>
        </is>
      </c>
      <c r="D7" s="470" t="n"/>
      <c r="E7" s="470" t="inlineStr">
        <is>
          <t>Formulación: Formulación Anexo 2, línea E05 (comparador)</t>
        </is>
      </c>
      <c r="F7" s="657">
        <f>'Estudio de mercado'!$L$41</f>
        <v>650000</v>
      </c>
      <c r="G7" s="470" t="n"/>
      <c r="H7" s="657" t="n"/>
      <c r="I7" s="657">
        <f>'Estudio de mercado'!$K$117</f>
        <v>650000</v>
      </c>
      <c r="J7" s="470" t="inlineStr">
        <is>
          <t>Criterio: formulacion de las referencias de mercado (hoja «Estudio de mercado»). Sin referencia equivalente verificada en esta consulta: se mantiene el valor de formulación; cotización formal pendiente. Cotización formal pendiente: TdR §12.2 exige dos.</t>
        </is>
      </c>
      <c r="K7" s="470" t="str">
        <f>IF(I7='02. Equipos y Software'!$G$15,"OK","DIFIERE")</f>
        <v>OK</v>
      </c>
      <c r="L7" s="470" t="n"/>
      <c r="M7" s="657" t="n"/>
    </row>
    <row r="8" ht="48" customHeight="1" s="336">
      <c r="B8" s="470" t="inlineStr">
        <is>
          <t>EQ-06 · Equipos y software</t>
        </is>
      </c>
      <c r="C8" s="470" t="inlineStr">
        <is>
          <t>Terminal de internet satelital (órbita baja) para respaldo de enlace</t>
        </is>
      </c>
      <c r="D8" s="470" t="n"/>
      <c r="E8" s="470" t="inlineStr">
        <is>
          <t>Formulación Anexo 2: Formulación Anexo 2, línea E06 (comparador)</t>
        </is>
      </c>
      <c r="F8" s="657">
        <f>'Estudio de mercado'!$L$12</f>
        <v>3500000</v>
      </c>
      <c r="G8" s="470" t="n"/>
      <c r="H8" s="657" t="n"/>
      <c r="I8" s="657">
        <f>'Estudio de mercado'!$K$108</f>
        <v>3500000</v>
      </c>
      <c r="J8" s="470" t="inlineStr">
        <is>
          <t>Criterio: mediana de las referencias de mercado (hoja «Estudio de mercado»). El Anexo 2 no precisa la tecnología del «módulo satelital»; las referencias de prensa no se pudieron verificar y no entran al cálculo. Cotización formal pendiente: TdR §12.2 exige dos.</t>
        </is>
      </c>
      <c r="K8" s="470" t="str">
        <f>IF(I8='02. Equipos y Software'!$G$16,"OK","DIFIERE")</f>
        <v>OK</v>
      </c>
      <c r="L8" s="470" t="n"/>
      <c r="M8" s="657" t="n"/>
    </row>
    <row r="9" ht="48" customHeight="1" s="336">
      <c r="B9" s="470" t="inlineStr">
        <is>
          <t>EQ-07 · Equipos y software</t>
        </is>
      </c>
      <c r="C9" s="470" t="inlineStr">
        <is>
          <t>Banco de calibración de partículas: impactador eléctrico y tres generadores de aerosol</t>
        </is>
      </c>
      <c r="D9" s="470" t="n"/>
      <c r="E9" s="470" t="inlineStr">
        <is>
          <t>Oferta técnico-comercial: Gesoltec 0151-2026 (28-oct-2026) — subpaquete, no el banco íntegro: ELPI+ $764.285.700, ATM210/D $32.168.145, SLG270 $114.630.400 y SAG410/X $113.832.064; total $1.219.650.407 con IVA</t>
        </is>
      </c>
      <c r="F9" s="657">
        <f>'Estudio de mercado'!$L$90</f>
        <v>1219650407</v>
      </c>
      <c r="G9" s="470" t="n"/>
      <c r="H9" s="657" t="n"/>
      <c r="I9" s="657">
        <f>'Estudio de mercado'!$K$162</f>
        <v>1219650407</v>
      </c>
      <c r="J9" s="470" t="inlineStr">
        <is>
          <t>Criterio: seleccion de las referencias de mercado (hoja «Estudio de mercado»).  Cotización formal pendiente: TdR §12.2 exige dos.</t>
        </is>
      </c>
      <c r="K9" s="470" t="str">
        <f>IF(I9='02. Equipos y Software'!$G$17,"OK","DIFIERE")</f>
        <v>OK</v>
      </c>
      <c r="L9" s="470" t="n"/>
      <c r="M9" s="657" t="n"/>
    </row>
    <row r="10" ht="48" customHeight="1" s="336">
      <c r="B10" s="470" t="inlineStr">
        <is>
          <t>EQ-08 · Equipos y software</t>
        </is>
      </c>
      <c r="C10" s="470" t="inlineStr">
        <is>
          <t>Estación de trabajo para entrenamiento de modelos</t>
        </is>
      </c>
      <c r="D10" s="470" t="n"/>
      <c r="E10" s="470" t="inlineStr">
        <is>
          <t>Formulación: Formulación Anexo 2, línea E08 (comparador)</t>
        </is>
      </c>
      <c r="F10" s="657">
        <f>'Estudio de mercado'!$L$42</f>
        <v>25000000</v>
      </c>
      <c r="G10" s="470" t="n"/>
      <c r="H10" s="657" t="n"/>
      <c r="I10" s="657">
        <f>'Estudio de mercado'!$K$118</f>
        <v>25000000</v>
      </c>
      <c r="J10" s="470" t="inlineStr">
        <is>
          <t>Criterio: formulacion de las referencias de mercado (hoja «Estudio de mercado»). Sin referencia equivalente verificada en esta consulta: se mantiene el valor de formulación; cotización formal pendiente. Cotización formal pendiente: TdR §12.2 exige dos.</t>
        </is>
      </c>
      <c r="K10" s="470" t="str">
        <f>IF(I10='02. Equipos y Software'!$G$18,"OK","DIFIERE")</f>
        <v>OK</v>
      </c>
      <c r="L10" s="470" t="n"/>
      <c r="M10" s="657" t="n"/>
    </row>
    <row r="11" ht="48" customHeight="1" s="336">
      <c r="B11" s="470" t="inlineStr">
        <is>
          <t>EQ-09 · Equipos y software</t>
        </is>
      </c>
      <c r="C11" s="470" t="inlineStr">
        <is>
          <t>Equipos de campo e instrumentación (lote)</t>
        </is>
      </c>
      <c r="D11" s="470" t="n"/>
      <c r="E11" s="470" t="inlineStr">
        <is>
          <t>Formulación: Formulación Anexo 2, línea E09 (comparador)</t>
        </is>
      </c>
      <c r="F11" s="657">
        <f>'Estudio de mercado'!$L$43</f>
        <v>30000000</v>
      </c>
      <c r="G11" s="470" t="n"/>
      <c r="H11" s="657" t="n"/>
      <c r="I11" s="657">
        <f>'Estudio de mercado'!$K$119</f>
        <v>30000000</v>
      </c>
      <c r="J11" s="470" t="inlineStr">
        <is>
          <t>Criterio: formulacion de las referencias de mercado (hoja «Estudio de mercado»). Sin referencia equivalente verificada en esta consulta: se mantiene el valor de formulación; cotización formal pendiente. Cotización formal pendiente: TdR §12.2 exige dos.</t>
        </is>
      </c>
      <c r="K11" s="470" t="str">
        <f>IF(I11='02. Equipos y Software'!$G$19,"OK","DIFIERE")</f>
        <v>OK</v>
      </c>
      <c r="L11" s="470" t="n"/>
      <c r="M11" s="657" t="n"/>
    </row>
    <row r="12" ht="48" customHeight="1" s="336">
      <c r="B12" s="470" t="inlineStr">
        <is>
          <t>EQ-10 · Equipos y software</t>
        </is>
      </c>
      <c r="C12" s="470" t="inlineStr">
        <is>
          <t>Instancias de nube reservadas por 24 meses (clúster)</t>
        </is>
      </c>
      <c r="D12" s="470" t="n"/>
      <c r="E12" s="470" t="inlineStr">
        <is>
          <t>Formulación: Formulación Anexo 2, línea E10 (comparador)</t>
        </is>
      </c>
      <c r="F12" s="657">
        <f>'Estudio de mercado'!$L$44</f>
        <v>180000000</v>
      </c>
      <c r="G12" s="470" t="n"/>
      <c r="H12" s="657" t="n"/>
      <c r="I12" s="657">
        <f>'Estudio de mercado'!$K$120</f>
        <v>180000000</v>
      </c>
      <c r="J12" s="470" t="inlineStr">
        <is>
          <t>Criterio: formulacion de las referencias de mercado (hoja «Estudio de mercado»). Sin referencia equivalente verificada en esta consulta: se mantiene el valor de formulación; cotización formal pendiente. Cotización formal pendiente: TdR §12.2 exige dos.</t>
        </is>
      </c>
      <c r="K12" s="470" t="str">
        <f>IF(I12='02. Equipos y Software'!$G$20,"OK","DIFIERE")</f>
        <v>OK</v>
      </c>
      <c r="L12" s="470" t="n"/>
      <c r="M12" s="657" t="n"/>
    </row>
    <row r="13" ht="48" customHeight="1" s="336">
      <c r="B13" s="470" t="inlineStr">
        <is>
          <t>EQ-11 · Equipos y software</t>
        </is>
      </c>
      <c r="C13" s="470" t="inlineStr">
        <is>
          <t>Software de analítica y repositorios (derecho de uso)</t>
        </is>
      </c>
      <c r="D13" s="470" t="n"/>
      <c r="E13" s="470" t="inlineStr">
        <is>
          <t>Formulación: Formulación Anexo 2, línea E11 (comparador)</t>
        </is>
      </c>
      <c r="F13" s="657">
        <f>'Estudio de mercado'!$L$45</f>
        <v>45000000</v>
      </c>
      <c r="G13" s="470" t="n"/>
      <c r="H13" s="657" t="n"/>
      <c r="I13" s="657">
        <f>'Estudio de mercado'!$K$121</f>
        <v>45000000</v>
      </c>
      <c r="J13" s="470" t="inlineStr">
        <is>
          <t>Criterio: formulacion de las referencias de mercado (hoja «Estudio de mercado»). Sin referencia equivalente verificada en esta consulta: se mantiene el valor de formulación; cotización formal pendiente. Cotización formal pendiente: TdR §12.2 exige dos.</t>
        </is>
      </c>
      <c r="K13" s="470" t="str">
        <f>IF(I13='02. Equipos y Software'!$G$21,"OK","DIFIERE")</f>
        <v>OK</v>
      </c>
      <c r="L13" s="470" t="n"/>
      <c r="M13" s="657" t="n"/>
    </row>
    <row r="14" ht="48" customHeight="1" s="336">
      <c r="B14" s="470" t="inlineStr">
        <is>
          <t>EQ-17 · Equipos y software</t>
        </is>
      </c>
      <c r="C14" s="470" t="inlineStr">
        <is>
          <t>Servidor de cálculo de alto rendimiento y almacenamiento del laboratorio de modelación</t>
        </is>
      </c>
      <c r="D14" s="470" t="n"/>
      <c r="E14" s="470" t="inlineStr">
        <is>
          <t>Formulación: Formulación Anexo 2, línea E13 (comparador)</t>
        </is>
      </c>
      <c r="F14" s="657">
        <f>'Estudio de mercado'!$L$66</f>
        <v>160000000</v>
      </c>
      <c r="G14" s="470" t="n"/>
      <c r="H14" s="657" t="n"/>
      <c r="I14" s="657">
        <f>'Estudio de mercado'!$K$142</f>
        <v>160000000</v>
      </c>
      <c r="J14" s="470" t="inlineStr">
        <is>
          <t>Criterio: formulacion de las referencias de mercado (hoja «Estudio de mercado»). Sin referencia equivalente verificada en esta consulta: se mantiene el valor de formulación; cotización formal pendiente. Cotización formal pendiente: TdR §12.2 exige dos.</t>
        </is>
      </c>
      <c r="K14" s="470" t="str">
        <f>IF(I14='02. Equipos y Software'!$G$22,"OK","DIFIERE")</f>
        <v>OK</v>
      </c>
      <c r="L14" s="470" t="n"/>
      <c r="M14" s="657" t="n"/>
    </row>
    <row r="15" ht="48" customHeight="1" s="336">
      <c r="B15" s="470" t="inlineStr">
        <is>
          <t>EQ-18 · Equipos y software</t>
        </is>
      </c>
      <c r="C15" s="470" t="inlineStr">
        <is>
          <t>Estación meteorológica automática con anemómetro sónico, pluviómetro y radiómetro</t>
        </is>
      </c>
      <c r="D15" s="470" t="n"/>
      <c r="E15" s="470" t="inlineStr">
        <is>
          <t>Formulación: Formulación Anexo 2, línea E14 (comparador)</t>
        </is>
      </c>
      <c r="F15" s="657">
        <f>'Estudio de mercado'!$L$67</f>
        <v>32000000</v>
      </c>
      <c r="G15" s="470" t="n"/>
      <c r="H15" s="657" t="n"/>
      <c r="I15" s="657">
        <f>'Estudio de mercado'!$K$143</f>
        <v>32000000</v>
      </c>
      <c r="J15" s="470" t="inlineStr">
        <is>
          <t>Criterio: formulacion de las referencias de mercado (hoja «Estudio de mercado»). Sin referencia equivalente verificada en esta consulta: se mantiene el valor de formulación; cotización formal pendiente. Cotización formal pendiente: TdR §12.2 exige dos.</t>
        </is>
      </c>
      <c r="K15" s="470" t="str">
        <f>IF(I15='02. Equipos y Software'!$G$23,"OK","DIFIERE")</f>
        <v>OK</v>
      </c>
      <c r="L15" s="470" t="n"/>
      <c r="M15" s="657" t="n"/>
    </row>
    <row r="16" ht="48" customHeight="1" s="336">
      <c r="B16" s="470" t="inlineStr">
        <is>
          <t>EQ-19 · Equipos y software</t>
        </is>
      </c>
      <c r="C16" s="470" t="inlineStr">
        <is>
          <t>Dron con sensor LiDAR, cámara fotogramétrica y receptor GNSS RTK (sistema)</t>
        </is>
      </c>
      <c r="D16" s="470" t="n"/>
      <c r="E16" s="470" t="inlineStr">
        <is>
          <t>Formulación: Formulación Anexo 2, línea E15 (comparador)</t>
        </is>
      </c>
      <c r="F16" s="657">
        <f>'Estudio de mercado'!$L$68</f>
        <v>105000000</v>
      </c>
      <c r="G16" s="470" t="n"/>
      <c r="H16" s="657" t="n"/>
      <c r="I16" s="657">
        <f>'Estudio de mercado'!$K$144</f>
        <v>105000000</v>
      </c>
      <c r="J16" s="470" t="inlineStr">
        <is>
          <t>Criterio: formulacion de las referencias de mercado (hoja «Estudio de mercado»). Sin referencia equivalente verificada en esta consulta: se mantiene el valor de formulación; cotización formal pendiente. Cotización formal pendiente: TdR §12.2 exige dos.</t>
        </is>
      </c>
      <c r="K16" s="470" t="str">
        <f>IF(I16='02. Equipos y Software'!$G$24,"OK","DIFIERE")</f>
        <v>OK</v>
      </c>
      <c r="L16" s="470" t="n"/>
      <c r="M16" s="657" t="n"/>
    </row>
    <row r="17" ht="48" customHeight="1" s="336">
      <c r="B17" s="470" t="inlineStr">
        <is>
          <t>EQ-20 · Equipos y software</t>
        </is>
      </c>
      <c r="C17" s="470" t="inlineStr">
        <is>
          <t>Monitor portátil de material particulado de referencia equivalente (campañas de demolición)</t>
        </is>
      </c>
      <c r="D17" s="470" t="n"/>
      <c r="E17" s="470" t="inlineStr">
        <is>
          <t>Formulación: Formulación Anexo 2, línea E16 (comparador)</t>
        </is>
      </c>
      <c r="F17" s="657">
        <f>'Estudio de mercado'!$L$69</f>
        <v>72000000</v>
      </c>
      <c r="G17" s="470" t="n"/>
      <c r="H17" s="657" t="n"/>
      <c r="I17" s="657">
        <f>'Estudio de mercado'!$K$145</f>
        <v>72000000</v>
      </c>
      <c r="J17" s="470" t="inlineStr">
        <is>
          <t>Criterio: formulacion de las referencias de mercado (hoja «Estudio de mercado»). Sin referencia equivalente verificada en esta consulta: se mantiene el valor de formulación; cotización formal pendiente. Cotización formal pendiente: TdR §12.2 exige dos.</t>
        </is>
      </c>
      <c r="K17" s="470" t="str">
        <f>IF(I17='02. Equipos y Software'!$G$25,"OK","DIFIERE")</f>
        <v>OK</v>
      </c>
      <c r="L17" s="470" t="n"/>
      <c r="M17" s="657" t="n"/>
    </row>
    <row r="18" ht="48" customHeight="1" s="336">
      <c r="B18" s="470" t="inlineStr">
        <is>
          <t>EQ-21 · Equipos y software</t>
        </is>
      </c>
      <c r="C18" s="470" t="inlineStr">
        <is>
          <t>Licencias de software de modelación urbana, de dispersión y SIG (pago único con soporte durante la ejecución)</t>
        </is>
      </c>
      <c r="D18" s="470" t="n"/>
      <c r="E18" s="470" t="inlineStr">
        <is>
          <t>Formulación: Formulación Anexo 2, línea E17 (comparador)</t>
        </is>
      </c>
      <c r="F18" s="657">
        <f>'Estudio de mercado'!$L$70</f>
        <v>55000000</v>
      </c>
      <c r="G18" s="470" t="n"/>
      <c r="H18" s="657" t="n"/>
      <c r="I18" s="657">
        <f>'Estudio de mercado'!$K$146</f>
        <v>55000000</v>
      </c>
      <c r="J18" s="470" t="inlineStr">
        <is>
          <t>Criterio: formulacion de las referencias de mercado (hoja «Estudio de mercado»). Sin referencia equivalente verificada en esta consulta: se mantiene el valor de formulación; cotización formal pendiente. Cotización formal pendiente: TdR §12.2 exige dos.</t>
        </is>
      </c>
      <c r="K18" s="470" t="str">
        <f>IF(I18='02. Equipos y Software'!$G$26,"OK","DIFIERE")</f>
        <v>OK</v>
      </c>
      <c r="L18" s="470" t="n"/>
      <c r="M18" s="657" t="n"/>
    </row>
    <row r="19" ht="48" customHeight="1" s="336">
      <c r="B19" s="470" t="inlineStr">
        <is>
          <t>EQ-12 · Equipos y software</t>
        </is>
      </c>
      <c r="C19" s="470" t="inlineStr">
        <is>
          <t>Uso de laboratorios y equipos de la IES (aporte en especie)</t>
        </is>
      </c>
      <c r="D19" s="470" t="n"/>
      <c r="E19" s="470" t="inlineStr">
        <is>
          <t>Formulación: Tabla 28.7, C04 (comparador)</t>
        </is>
      </c>
      <c r="F19" s="657">
        <f>'Estudio de mercado'!$L$79</f>
        <v>300000000</v>
      </c>
      <c r="G19" s="470" t="n"/>
      <c r="H19" s="657" t="n"/>
      <c r="I19" s="657">
        <f>'Estudio de mercado'!$K$155</f>
        <v>300000000</v>
      </c>
      <c r="J19" s="470" t="inlineStr">
        <is>
          <t>Criterio: formulacion de las referencias de mercado (hoja «Estudio de mercado»). Sin referencia equivalente verificada en esta consulta: se mantiene el valor de formulación; cotización formal pendiente. Cotización formal pendiente: TdR §12.2 exige dos.</t>
        </is>
      </c>
      <c r="K19" s="470" t="str">
        <f>IF(I19='02. Equipos y Software'!$G$27,"OK","DIFIERE")</f>
        <v>OK</v>
      </c>
      <c r="L19" s="470" t="n"/>
      <c r="M19" s="657" t="n"/>
    </row>
    <row r="20" ht="48" customHeight="1" s="336">
      <c r="B20" s="470" t="inlineStr">
        <is>
          <t>EQ-13 · Equipos y software</t>
        </is>
      </c>
      <c r="C20" s="470" t="inlineStr">
        <is>
          <t>Equipos de monitoreo de calidad del aire y apoyo técnico de Gestión y Medio Ambiente (aporte en especie)</t>
        </is>
      </c>
      <c r="D20" s="470" t="n"/>
      <c r="E20" s="470" t="inlineStr">
        <is>
          <t>Valoración propuesta de aporte: Aporte en especie propuesto a Gestión y Medio Ambiente: equipos de monitoreo y horas técnicas (comparador)</t>
        </is>
      </c>
      <c r="F20" s="657">
        <f>'Estudio de mercado'!$L$101</f>
        <v>110000000</v>
      </c>
      <c r="G20" s="470" t="n"/>
      <c r="H20" s="657" t="n"/>
      <c r="I20" s="657">
        <f>'Estudio de mercado'!$K$173</f>
        <v>110000000</v>
      </c>
      <c r="J20" s="470" t="inlineStr">
        <is>
          <t>Criterio: formulacion de las referencias de mercado (hoja «Estudio de mercado»).  Cotización formal pendiente: TdR §12.2 exige dos.</t>
        </is>
      </c>
      <c r="K20" s="470" t="str">
        <f>IF(I20='02. Equipos y Software'!$G$28,"OK","DIFIERE")</f>
        <v>OK</v>
      </c>
      <c r="L20" s="470" t="n"/>
      <c r="M20" s="657" t="n"/>
    </row>
    <row r="21" ht="48" customHeight="1" s="336">
      <c r="B21" s="470" t="inlineStr">
        <is>
          <t>EQ-22 · Equipos y software</t>
        </is>
      </c>
      <c r="C21" s="470" t="inlineStr">
        <is>
          <t>Espacio, energía, red y soporte técnico del laboratorio de modelación (aporte en especie, 24 meses)</t>
        </is>
      </c>
      <c r="D21" s="470" t="n"/>
      <c r="E21" s="470" t="inlineStr">
        <is>
          <t>Formulación: Tabla 26.2, C09 (comparador)</t>
        </is>
      </c>
      <c r="F21" s="657">
        <f>'Estudio de mercado'!$L$78</f>
        <v>144000000</v>
      </c>
      <c r="G21" s="470" t="n"/>
      <c r="H21" s="657" t="n"/>
      <c r="I21" s="657">
        <f>'Estudio de mercado'!$K$154</f>
        <v>144000000</v>
      </c>
      <c r="J21" s="470" t="inlineStr">
        <is>
          <t>Criterio: formulacion de las referencias de mercado (hoja «Estudio de mercado»). Sin referencia equivalente verificada en esta consulta: se mantiene el valor de formulación; cotización formal pendiente. Cotización formal pendiente: TdR §12.2 exige dos.</t>
        </is>
      </c>
      <c r="K21" s="470" t="str">
        <f>IF(I21='02. Equipos y Software'!$G$29,"OK","DIFIERE")</f>
        <v>OK</v>
      </c>
      <c r="L21" s="470" t="n"/>
      <c r="M21" s="657" t="n"/>
    </row>
    <row r="22" ht="48" customHeight="1" s="336">
      <c r="B22" s="470" t="inlineStr">
        <is>
          <t>EQ-14 · Equipos y software</t>
        </is>
      </c>
      <c r="C22" s="470" t="inlineStr">
        <is>
          <t>Suscripción mensual de usuario de plataforma SIG de nivel profesional: sistema de geociencias para el mapeo diagnóstico</t>
        </is>
      </c>
      <c r="D22" s="470" t="n"/>
      <c r="E22" s="470" t="inlineStr">
        <is>
          <t>Tienda Virtual del Estado: Colombia Compra Eficiente — orden de compra 150119 (12-ago-2025), ArcGIS Online Professional (formerly Standard) User Type Month Subscription ($1.005.925)</t>
        </is>
      </c>
      <c r="F22" s="657">
        <f>'Estudio de mercado'!$L$80</f>
        <v>1005925</v>
      </c>
      <c r="G22" s="470" t="inlineStr">
        <is>
          <t>Tienda Virtual del Estado: Colombia Compra Eficiente — orden de compra 149044 (16-jul-2025), ArcGIS Enterprise Professional User Type Maintenance, $11.811.357 por año ÷ 12</t>
        </is>
      </c>
      <c r="H22" s="657">
        <f>'Estudio de mercado'!$L$81</f>
        <v>984280</v>
      </c>
      <c r="I22" s="657">
        <f>'Estudio de mercado'!$K$156</f>
        <v>995103</v>
      </c>
      <c r="J22" s="470" t="inlineStr">
        <is>
          <t>Criterio: mediana de las referencias de mercado (hoja «Estudio de mercado»). Precios del catálogo de software de Esri para entidades públicas (Tienda Virtual del Estado); un proveedor privado puede ofrecer otro valor. Cotización formal pendiente: TdR §12.2 exige dos.</t>
        </is>
      </c>
      <c r="K22" s="470" t="str">
        <f>IF(I22='02. Equipos y Software'!$G$30,"OK","DIFIERE")</f>
        <v>OK</v>
      </c>
      <c r="L22" s="470" t="n"/>
      <c r="M22" s="657" t="n"/>
    </row>
    <row r="23" ht="48" customHeight="1" s="336">
      <c r="B23" s="470" t="inlineStr">
        <is>
          <t>EQ-15 · Equipos y software</t>
        </is>
      </c>
      <c r="C23" s="470" t="inlineStr">
        <is>
          <t>Suscripción mensual de usuario de plataforma SIG de nivel profesional avanzado: análisis espacial avanzado</t>
        </is>
      </c>
      <c r="D23" s="470" t="n"/>
      <c r="E23" s="470" t="inlineStr">
        <is>
          <t>Tienda Virtual del Estado: Colombia Compra Eficiente — orden de compra 150119 (12-ago-2025), ArcGIS Online Professional Plus (formerly Advanced) User Type Month Subscription ($1.983.712)</t>
        </is>
      </c>
      <c r="F23" s="657">
        <f>'Estudio de mercado'!$L$82</f>
        <v>1983712</v>
      </c>
      <c r="G23" s="470" t="n"/>
      <c r="H23" s="657" t="n"/>
      <c r="I23" s="657">
        <f>'Estudio de mercado'!$K$157</f>
        <v>1983712</v>
      </c>
      <c r="J23" s="470" t="inlineStr">
        <is>
          <t>Criterio: mediana de las referencias de mercado (hoja «Estudio de mercado»).  Cotización formal pendiente: TdR §12.2 exige dos.</t>
        </is>
      </c>
      <c r="K23" s="470" t="str">
        <f>IF(I23='02. Equipos y Software'!$G$31,"OK","DIFIERE")</f>
        <v>OK</v>
      </c>
      <c r="L23" s="470" t="n"/>
      <c r="M23" s="657" t="n"/>
    </row>
    <row r="24" ht="48" customHeight="1" s="336">
      <c r="B24" s="470" t="inlineStr">
        <is>
          <t>EQ-16 · Equipos y software</t>
        </is>
      </c>
      <c r="C24" s="470" t="inlineStr">
        <is>
          <t>Complemento de geoestadística de la plataforma SIG (por usuario y año): interpolación y modelado geoestadístico</t>
        </is>
      </c>
      <c r="D24" s="470" t="n"/>
      <c r="E24" s="470" t="inlineStr">
        <is>
          <t>Tienda Virtual del Estado: Colombia Compra Eficiente — orden de compra 149044 (16-jul-2025), ArcGIS Geostatistical Analyst for ArcGIS Pro (Add-on App) Actualización ($5.366.920)</t>
        </is>
      </c>
      <c r="F24" s="657">
        <f>'Estudio de mercado'!$L$83</f>
        <v>5366920</v>
      </c>
      <c r="G24" s="470" t="n"/>
      <c r="H24" s="657" t="n"/>
      <c r="I24" s="657">
        <f>'Estudio de mercado'!$K$158</f>
        <v>5366920</v>
      </c>
      <c r="J24" s="470" t="inlineStr">
        <is>
          <t>Criterio: mediana de las referencias de mercado (hoja «Estudio de mercado»).  Cotización formal pendiente: TdR §12.2 exige dos.</t>
        </is>
      </c>
      <c r="K24" s="470" t="str">
        <f>IF(I24='02. Equipos y Software'!$G$32,"OK","DIFIERE")</f>
        <v>OK</v>
      </c>
      <c r="L24" s="470" t="n"/>
      <c r="M24" s="657" t="n"/>
    </row>
    <row r="25" ht="48" customHeight="1" s="336">
      <c r="B25" s="470" t="inlineStr">
        <is>
          <t>EQ-23 · Equipos y software</t>
        </is>
      </c>
      <c r="C25" s="470" t="inlineStr">
        <is>
          <t>Cámara climática de humedad y temperatura e integración del banco</t>
        </is>
      </c>
      <c r="D25" s="470" t="n"/>
      <c r="E25" s="470" t="inlineStr">
        <is>
          <t>Provisión del estructurador: Provisión del estructurador: los $150.000.000 de la línea E07 del Anexo 2 correspondían al banco completo, no a la cámara sola (comparador)</t>
        </is>
      </c>
      <c r="F25" s="657">
        <f>'Estudio de mercado'!$L$91</f>
        <v>150000000</v>
      </c>
      <c r="G25" s="470" t="n"/>
      <c r="H25" s="657" t="n"/>
      <c r="I25" s="657">
        <f>'Estudio de mercado'!$K$163</f>
        <v>150000000</v>
      </c>
      <c r="J25" s="470" t="inlineStr">
        <is>
          <t>Criterio: formulacion de las referencias de mercado (hoja «Estudio de mercado»).  Cotización formal pendiente: TdR §12.2 exige dos.</t>
        </is>
      </c>
      <c r="K25" s="470" t="str">
        <f>IF(I25='02. Equipos y Software'!$G$33,"OK","DIFIERE")</f>
        <v>OK</v>
      </c>
      <c r="L25" s="470" t="n"/>
      <c r="M25" s="657" t="n"/>
    </row>
    <row r="26" ht="48" customHeight="1" s="336">
      <c r="B26" s="470" t="inlineStr">
        <is>
          <t>CA-01 · Capacitación y eventos</t>
        </is>
      </c>
      <c r="C26" s="470" t="inlineStr">
        <is>
          <t>Formación y soporte a custodios por tramo</t>
        </is>
      </c>
      <c r="D26" s="470" t="n"/>
      <c r="E26" s="470" t="inlineStr">
        <is>
          <t>Formulación: Formulación Anexo 2, línea S09 (comparador)</t>
        </is>
      </c>
      <c r="F26" s="657">
        <f>'Estudio de mercado'!$L$57</f>
        <v>50000000</v>
      </c>
      <c r="G26" s="470" t="n"/>
      <c r="H26" s="657" t="n"/>
      <c r="I26" s="657">
        <f>'Estudio de mercado'!$K$133</f>
        <v>50000000</v>
      </c>
      <c r="J26" s="470" t="inlineStr">
        <is>
          <t>Criterio: formulacion de las referencias de mercado (hoja «Estudio de mercado»). Sin referencia equivalente verificada en esta consulta: se mantiene el valor de formulación; cotización formal pendiente. Cotización formal pendiente: TdR §12.2 exige dos.</t>
        </is>
      </c>
      <c r="K26" s="470" t="n"/>
      <c r="L26" s="470" t="n"/>
      <c r="M26" s="657" t="n"/>
    </row>
    <row r="27" ht="48" customHeight="1" s="336">
      <c r="B27" s="470" t="inlineStr">
        <is>
          <t>CA-02 · Capacitación y eventos</t>
        </is>
      </c>
      <c r="C27" s="470" t="inlineStr">
        <is>
          <t>Alimentación por laboratorio ciudadano (evento)</t>
        </is>
      </c>
      <c r="D27" s="470" t="n"/>
      <c r="E27" s="470" t="inlineStr">
        <is>
          <t>Formulación: Formulación Anexo 2, línea V05 (comparador)</t>
        </is>
      </c>
      <c r="F27" s="657">
        <f>'Estudio de mercado'!$L$60</f>
        <v>1500000</v>
      </c>
      <c r="G27" s="470" t="n"/>
      <c r="H27" s="657" t="n"/>
      <c r="I27" s="657">
        <f>'Estudio de mercado'!$K$136</f>
        <v>1500000</v>
      </c>
      <c r="J27" s="470" t="inlineStr">
        <is>
          <t>Criterio: formulacion de las referencias de mercado (hoja «Estudio de mercado»). Sin referencia equivalente verificada en esta consulta: se mantiene el valor de formulación; cotización formal pendiente. Cotización formal pendiente: TdR §12.2 exige dos.</t>
        </is>
      </c>
      <c r="K27" s="470" t="n"/>
      <c r="L27" s="470" t="n"/>
      <c r="M27" s="657" t="n"/>
    </row>
    <row r="28" ht="48" customHeight="1" s="336">
      <c r="B28" s="470" t="inlineStr">
        <is>
          <t>CA-03 · Capacitación y eventos</t>
        </is>
      </c>
      <c r="C28" s="470" t="inlineStr">
        <is>
          <t>Logística de feria o laboratorio de apropiación (evento)</t>
        </is>
      </c>
      <c r="D28" s="470" t="n"/>
      <c r="E28" s="470" t="inlineStr">
        <is>
          <t>Formulación: Formulación Anexo 2, línea O02 (comparador)</t>
        </is>
      </c>
      <c r="F28" s="657">
        <f>'Estudio de mercado'!$L$61</f>
        <v>8000000</v>
      </c>
      <c r="G28" s="470" t="n"/>
      <c r="H28" s="657" t="n"/>
      <c r="I28" s="657">
        <f>'Estudio de mercado'!$K$137</f>
        <v>8000000</v>
      </c>
      <c r="J28" s="470" t="inlineStr">
        <is>
          <t>Criterio: formulacion de las referencias de mercado (hoja «Estudio de mercado»). Sin referencia equivalente verificada en esta consulta: se mantiene el valor de formulación; cotización formal pendiente. Cotización formal pendiente: TdR §12.2 exige dos.</t>
        </is>
      </c>
      <c r="K28" s="470" t="n"/>
      <c r="L28" s="470" t="n"/>
      <c r="M28" s="657" t="n"/>
    </row>
    <row r="29" ht="48" customHeight="1" s="336">
      <c r="B29" s="470" t="inlineStr">
        <is>
          <t>CA-04 · Capacitación y eventos</t>
        </is>
      </c>
      <c r="C29" s="470" t="inlineStr">
        <is>
          <t>Taller de evaluación previa de demolición con los consejos de gestión del riesgo y responsables de obra</t>
        </is>
      </c>
      <c r="D29" s="470" t="n"/>
      <c r="E29" s="470" t="inlineStr">
        <is>
          <t>Formulación: Formulación Anexo 2, línea S16 (comparador)</t>
        </is>
      </c>
      <c r="F29" s="657">
        <f>'Estudio de mercado'!$L$75</f>
        <v>8000000</v>
      </c>
      <c r="G29" s="470" t="n"/>
      <c r="H29" s="657" t="n"/>
      <c r="I29" s="657">
        <f>'Estudio de mercado'!$K$151</f>
        <v>8000000</v>
      </c>
      <c r="J29" s="470" t="inlineStr">
        <is>
          <t>Criterio: formulacion de las referencias de mercado (hoja «Estudio de mercado»). Sin referencia equivalente verificada en esta consulta: se mantiene el valor de formulación; cotización formal pendiente. Cotización formal pendiente: TdR §12.2 exige dos.</t>
        </is>
      </c>
      <c r="K29" s="470" t="n"/>
      <c r="L29" s="470" t="n"/>
      <c r="M29" s="657" t="n"/>
    </row>
    <row r="30" ht="48" customHeight="1" s="336">
      <c r="B30" s="470" t="inlineStr">
        <is>
          <t>CA-05 · Capacitación y eventos</t>
        </is>
      </c>
      <c r="C30" s="470" t="inlineStr">
        <is>
          <t>Tiquete aéreo nacional, trayecto sencillo (ruta Bogotá–Cali como referencia)</t>
        </is>
      </c>
      <c r="D30" s="470" t="n"/>
      <c r="E30" s="470" t="inlineStr">
        <is>
          <t>Aerolínea: Satena — Bogotá–Cali, solo ida, «desde» COP 422.350 (consultado el 23-oct-2026)</t>
        </is>
      </c>
      <c r="F30" s="657">
        <f>'Estudio de mercado'!$L$27</f>
        <v>422350</v>
      </c>
      <c r="G30" s="470" t="inlineStr">
        <is>
          <t>Formulación Anexo 2: Formulación Anexo 2, línea V01 (comparador)</t>
        </is>
      </c>
      <c r="H30" s="657">
        <f>'Estudio de mercado'!$L$28</f>
        <v>600000</v>
      </c>
      <c r="I30" s="657">
        <f>'Estudio de mercado'!$K$113</f>
        <v>422350</v>
      </c>
      <c r="J30" s="470" t="inlineStr">
        <is>
          <t>Criterio: mediana de las referencias de mercado (hoja «Estudio de mercado»). Rutas hacia municipios intermedios cuestan más; confirmar con cotización de agencia. Cotización formal pendiente: TdR §12.2 exige dos.</t>
        </is>
      </c>
      <c r="K30" s="470" t="n"/>
      <c r="L30" s="470" t="n"/>
      <c r="M30" s="657" t="n"/>
    </row>
    <row r="31" ht="48" customHeight="1" s="336">
      <c r="B31" s="470" t="inlineStr">
        <is>
          <t>CA-05 · Capacitación y eventos</t>
        </is>
      </c>
      <c r="C31" s="470" t="inlineStr">
        <is>
          <t>Viáticos diarios con pernoctación, comisión en el interior del país</t>
        </is>
      </c>
      <c r="D31" s="470" t="n"/>
      <c r="E31" s="470" t="inlineStr">
        <is>
          <t>Tabla oficial: Decreto 314 de 2026, art. 1 — base de liquidación $4.022.983 a $5.102.609 (técnico): hasta $335.520</t>
        </is>
      </c>
      <c r="F31" s="657">
        <f>'Estudio de mercado'!$L$29</f>
        <v>335520</v>
      </c>
      <c r="G31" s="470" t="inlineStr">
        <is>
          <t>Tabla oficial: Decreto 314 de 2026, art. 1 — base de liquidación $6.162.457 a $9.293.915 (profesional): hasta $434.866</t>
        </is>
      </c>
      <c r="H31" s="657">
        <f>'Estudio de mercado'!$L$30</f>
        <v>434866</v>
      </c>
      <c r="I31" s="657">
        <f>'Estudio de mercado'!$K$114</f>
        <v>434866</v>
      </c>
      <c r="J31" s="470" t="inlineStr">
        <is>
          <t>Criterio: mediana de las referencias de mercado (hoja «Estudio de mercado»). El decreto rige para empleados públicos; se usa como tope de referencia para el personal del proyecto. Cotización formal pendiente: TdR §12.2 exige dos.</t>
        </is>
      </c>
      <c r="K31" s="470" t="n"/>
      <c r="L31" s="470" t="inlineStr">
        <is>
          <t>Tabla oficial: Decreto 314 de 2026, art. 1 — base de liquidación $9.293.916 a $12.989.690 (profesional senior): hasta $528.210</t>
        </is>
      </c>
      <c r="M31" s="657">
        <f>'Estudio de mercado'!$L$31</f>
        <v>528210</v>
      </c>
    </row>
    <row r="32" ht="48" customHeight="1" s="336">
      <c r="B32" s="470" t="inlineStr">
        <is>
          <t>CA-05 · Capacitación y eventos</t>
        </is>
      </c>
      <c r="C32" s="470" t="inlineStr">
        <is>
          <t>Arrendamiento de vehículo 4x4 por día</t>
        </is>
      </c>
      <c r="D32" s="470" t="n"/>
      <c r="E32" s="470" t="inlineStr">
        <is>
          <t>Formulación: Formulación Anexo 2, línea V03 (comparador)</t>
        </is>
      </c>
      <c r="F32" s="657">
        <f>'Estudio de mercado'!$L$58</f>
        <v>450000</v>
      </c>
      <c r="G32" s="470" t="n"/>
      <c r="H32" s="657" t="n"/>
      <c r="I32" s="657">
        <f>'Estudio de mercado'!$K$134</f>
        <v>450000</v>
      </c>
      <c r="J32" s="470" t="inlineStr">
        <is>
          <t>Criterio: formulacion de las referencias de mercado (hoja «Estudio de mercado»). Sin referencia equivalente verificada en esta consulta: se mantiene el valor de formulación; cotización formal pendiente. Cotización formal pendiente: TdR §12.2 exige dos.</t>
        </is>
      </c>
      <c r="K32" s="470" t="n"/>
      <c r="L32" s="470" t="n"/>
      <c r="M32" s="657" t="n"/>
    </row>
    <row r="33" ht="48" customHeight="1" s="336">
      <c r="B33" s="470" t="inlineStr">
        <is>
          <t>ST-01 · Servicios tecnológicos y pruebas</t>
        </is>
      </c>
      <c r="C33" s="470" t="inlineStr">
        <is>
          <t>Plan de datos celulares M2M por SIM</t>
        </is>
      </c>
      <c r="D33" s="470" t="n"/>
      <c r="E33" s="470" t="inlineStr">
        <is>
          <t>Formulación: Formulación Anexo 2, línea E12 (comparador)</t>
        </is>
      </c>
      <c r="F33" s="657">
        <f>'Estudio de mercado'!$L$46</f>
        <v>120000</v>
      </c>
      <c r="G33" s="470" t="n"/>
      <c r="H33" s="657" t="n"/>
      <c r="I33" s="657">
        <f>'Estudio de mercado'!$K$122</f>
        <v>120000</v>
      </c>
      <c r="J33" s="470" t="inlineStr">
        <is>
          <t>Criterio: formulacion de las referencias de mercado (hoja «Estudio de mercado»). Sin referencia equivalente verificada en esta consulta: se mantiene el valor de formulación; cotización formal pendiente. Cotización formal pendiente: TdR §12.2 exige dos.</t>
        </is>
      </c>
      <c r="K33" s="470" t="str">
        <f>IF(I33='04. Servicios Tecnologicos'!$F$13,"OK","DIFIERE")</f>
        <v>OK</v>
      </c>
      <c r="L33" s="470" t="n"/>
      <c r="M33" s="657" t="n"/>
    </row>
    <row r="34" ht="48" customHeight="1" s="336">
      <c r="B34" s="470" t="inlineStr">
        <is>
          <t>ST-02 · Servicios tecnológicos y pruebas</t>
        </is>
      </c>
      <c r="C34" s="470" t="inlineStr">
        <is>
          <t>Análisis gravimétrico en laboratorio acreditado</t>
        </is>
      </c>
      <c r="D34" s="470" t="n"/>
      <c r="E34" s="470" t="inlineStr">
        <is>
          <t>Formulación: Formulación Anexo 2, línea S01 (comparador)</t>
        </is>
      </c>
      <c r="F34" s="657">
        <f>'Estudio de mercado'!$L$51</f>
        <v>350000</v>
      </c>
      <c r="G34" s="470" t="n"/>
      <c r="H34" s="657" t="n"/>
      <c r="I34" s="657">
        <f>'Estudio de mercado'!$K$127</f>
        <v>350000</v>
      </c>
      <c r="J34" s="470" t="inlineStr">
        <is>
          <t>Criterio: formulacion de las referencias de mercado (hoja «Estudio de mercado»). Sin referencia equivalente verificada en esta consulta: se mantiene el valor de formulación; cotización formal pendiente. Cotización formal pendiente: TdR §12.2 exige dos.</t>
        </is>
      </c>
      <c r="K34" s="470" t="str">
        <f>IF(I34='04. Servicios Tecnologicos'!$F$14,"OK","DIFIERE")</f>
        <v>OK</v>
      </c>
      <c r="L34" s="470" t="n"/>
      <c r="M34" s="657" t="n"/>
    </row>
    <row r="35" ht="48" customHeight="1" s="336">
      <c r="B35" s="470" t="inlineStr">
        <is>
          <t>ST-03 · Servicios tecnológicos y pruebas</t>
        </is>
      </c>
      <c r="C35" s="470" t="inlineStr">
        <is>
          <t>Auditoría externa de ciberseguridad</t>
        </is>
      </c>
      <c r="D35" s="470" t="n"/>
      <c r="E35" s="470" t="inlineStr">
        <is>
          <t>Formulación: Formulación Anexo 2, línea S03 (comparador)</t>
        </is>
      </c>
      <c r="F35" s="657">
        <f>'Estudio de mercado'!$L$52</f>
        <v>15000000</v>
      </c>
      <c r="G35" s="470" t="n"/>
      <c r="H35" s="657" t="n"/>
      <c r="I35" s="657">
        <f>'Estudio de mercado'!$K$128</f>
        <v>15000000</v>
      </c>
      <c r="J35" s="470" t="inlineStr">
        <is>
          <t>Criterio: formulacion de las referencias de mercado (hoja «Estudio de mercado»). Sin referencia equivalente verificada en esta consulta: se mantiene el valor de formulación; cotización formal pendiente. Cotización formal pendiente: TdR §12.2 exige dos.</t>
        </is>
      </c>
      <c r="K35" s="470" t="str">
        <f>IF(I35='04. Servicios Tecnologicos'!$F$15,"OK","DIFIERE")</f>
        <v>OK</v>
      </c>
      <c r="L35" s="470" t="n"/>
      <c r="M35" s="657" t="n"/>
    </row>
    <row r="36" ht="48" customHeight="1" s="336">
      <c r="B36" s="470" t="inlineStr">
        <is>
          <t>ST-04 · Servicios tecnológicos y pruebas</t>
        </is>
      </c>
      <c r="C36" s="470" t="inlineStr">
        <is>
          <t>Estudio de cobertura y de enlace por municipio</t>
        </is>
      </c>
      <c r="D36" s="470" t="n"/>
      <c r="E36" s="470" t="inlineStr">
        <is>
          <t>Formulación: Formulación Anexo 2, línea S06 (comparador)</t>
        </is>
      </c>
      <c r="F36" s="657">
        <f>'Estudio de mercado'!$L$54</f>
        <v>20000000</v>
      </c>
      <c r="G36" s="470" t="n"/>
      <c r="H36" s="657" t="n"/>
      <c r="I36" s="657">
        <f>'Estudio de mercado'!$K$130</f>
        <v>20000000</v>
      </c>
      <c r="J36" s="470" t="inlineStr">
        <is>
          <t>Criterio: formulacion de las referencias de mercado (hoja «Estudio de mercado»). Sin referencia equivalente verificada en esta consulta: se mantiene el valor de formulación; cotización formal pendiente. Cotización formal pendiente: TdR §12.2 exige dos.</t>
        </is>
      </c>
      <c r="K36" s="470" t="str">
        <f>IF(I36='04. Servicios Tecnologicos'!$F$16,"OK","DIFIERE")</f>
        <v>OK</v>
      </c>
      <c r="L36" s="470" t="n"/>
      <c r="M36" s="657" t="n"/>
    </row>
    <row r="37" ht="48" customHeight="1" s="336">
      <c r="B37" s="470" t="inlineStr">
        <is>
          <t>ST-05 · Servicios tecnológicos y pruebas</t>
        </is>
      </c>
      <c r="C37" s="470" t="inlineStr">
        <is>
          <t>Evaluación externa independiente</t>
        </is>
      </c>
      <c r="D37" s="470" t="n"/>
      <c r="E37" s="470" t="inlineStr">
        <is>
          <t>Formulación: Formulación Anexo 2, línea S07 (comparador)</t>
        </is>
      </c>
      <c r="F37" s="657">
        <f>'Estudio de mercado'!$L$55</f>
        <v>60000000</v>
      </c>
      <c r="G37" s="470" t="n"/>
      <c r="H37" s="657" t="n"/>
      <c r="I37" s="657">
        <f>'Estudio de mercado'!$K$131</f>
        <v>60000000</v>
      </c>
      <c r="J37" s="470" t="inlineStr">
        <is>
          <t>Criterio: formulacion de las referencias de mercado (hoja «Estudio de mercado»). Sin referencia equivalente verificada en esta consulta: se mantiene el valor de formulación; cotización formal pendiente. Cotización formal pendiente: TdR §12.2 exige dos.</t>
        </is>
      </c>
      <c r="K37" s="470" t="str">
        <f>IF(I37='04. Servicios Tecnologicos'!$F$17,"OK","DIFIERE")</f>
        <v>OK</v>
      </c>
      <c r="L37" s="470" t="n"/>
      <c r="M37" s="657" t="n"/>
    </row>
    <row r="38" ht="48" customHeight="1" s="336">
      <c r="B38" s="470" t="inlineStr">
        <is>
          <t>ST-06 · Servicios tecnológicos y pruebas</t>
        </is>
      </c>
      <c r="C38" s="470" t="inlineStr">
        <is>
          <t>Ensayo de desempeño con laboratorio externo (campaña)</t>
        </is>
      </c>
      <c r="D38" s="470" t="n"/>
      <c r="E38" s="470" t="inlineStr">
        <is>
          <t>Formulación: Formulación Anexo 2, línea S08 (comparador)</t>
        </is>
      </c>
      <c r="F38" s="657">
        <f>'Estudio de mercado'!$L$56</f>
        <v>90000000</v>
      </c>
      <c r="G38" s="470" t="n"/>
      <c r="H38" s="657" t="n"/>
      <c r="I38" s="657">
        <f>'Estudio de mercado'!$K$132</f>
        <v>90000000</v>
      </c>
      <c r="J38" s="470" t="inlineStr">
        <is>
          <t>Criterio: formulacion de las referencias de mercado (hoja «Estudio de mercado»). Sin referencia equivalente verificada en esta consulta: se mantiene el valor de formulación; cotización formal pendiente. Cotización formal pendiente: TdR §12.2 exige dos.</t>
        </is>
      </c>
      <c r="K38" s="470" t="str">
        <f>IF(I38='04. Servicios Tecnologicos'!$F$18,"OK","DIFIERE")</f>
        <v>OK</v>
      </c>
      <c r="L38" s="470" t="n"/>
      <c r="M38" s="657" t="n"/>
    </row>
    <row r="39" ht="48" customHeight="1" s="336">
      <c r="B39" s="470" t="inlineStr">
        <is>
          <t>ST-07 · Servicios tecnológicos y pruebas</t>
        </is>
      </c>
      <c r="C39" s="470" t="inlineStr">
        <is>
          <t>Plan mensual de internet satelital (datos)</t>
        </is>
      </c>
      <c r="D39" s="470" t="n"/>
      <c r="E39" s="470" t="inlineStr">
        <is>
          <t>Prensa especializada: Enter.co — plan residencial Lite ($150.000 mensuales)</t>
        </is>
      </c>
      <c r="F39" s="657">
        <f>'Estudio de mercado'!$L$13</f>
        <v>150000</v>
      </c>
      <c r="G39" s="470" t="inlineStr">
        <is>
          <t>Prensa especializada: Valora Analitik — plan residencial estándar ($250.000 mensuales)</t>
        </is>
      </c>
      <c r="H39" s="657">
        <f>'Estudio de mercado'!$L$15</f>
        <v>250000</v>
      </c>
      <c r="I39" s="657">
        <f>'Estudio de mercado'!$K$109</f>
        <v>200000</v>
      </c>
      <c r="J39" s="470" t="inlineStr">
        <is>
          <t>Criterio: mediana de las referencias de mercado (hoja «Estudio de mercado»).  Cotización formal pendiente: TdR §12.2 exige dos.</t>
        </is>
      </c>
      <c r="K39" s="470" t="str">
        <f>IF(I39='04. Servicios Tecnologicos'!$F$19,"OK","DIFIERE")</f>
        <v>OK</v>
      </c>
      <c r="L39" s="470" t="inlineStr">
        <is>
          <t>Formulación Anexo 2: Formulación Anexo 2, línea S10 (comparador)</t>
        </is>
      </c>
      <c r="M39" s="657">
        <f>'Estudio de mercado'!$L$16</f>
        <v>250000</v>
      </c>
    </row>
    <row r="40" ht="48" customHeight="1" s="336">
      <c r="B40" s="470" t="inlineStr">
        <is>
          <t>ST-08 · Servicios tecnológicos y pruebas</t>
        </is>
      </c>
      <c r="C40" s="470" t="inlineStr">
        <is>
          <t>Campaña de medición en una demolición o remoción real (logística, seguridad industrial y acceso)</t>
        </is>
      </c>
      <c r="D40" s="470" t="n"/>
      <c r="E40" s="470" t="inlineStr">
        <is>
          <t>Formulación: Formulación Anexo 2, línea S12 (comparador)</t>
        </is>
      </c>
      <c r="F40" s="657">
        <f>'Estudio de mercado'!$L$71</f>
        <v>16000000</v>
      </c>
      <c r="G40" s="470" t="n"/>
      <c r="H40" s="657" t="n"/>
      <c r="I40" s="657">
        <f>'Estudio de mercado'!$K$147</f>
        <v>16000000</v>
      </c>
      <c r="J40" s="470" t="inlineStr">
        <is>
          <t>Criterio: formulacion de las referencias de mercado (hoja «Estudio de mercado»). Sin referencia equivalente verificada en esta consulta: se mantiene el valor de formulación; cotización formal pendiente. Cotización formal pendiente: TdR §12.2 exige dos.</t>
        </is>
      </c>
      <c r="K40" s="470" t="str">
        <f>IF(I40='04. Servicios Tecnologicos'!$F$20,"OK","DIFIERE")</f>
        <v>OK</v>
      </c>
      <c r="L40" s="470" t="n"/>
      <c r="M40" s="657" t="n"/>
    </row>
    <row r="41" ht="48" customHeight="1" s="336">
      <c r="B41" s="470" t="inlineStr">
        <is>
          <t>ST-09 · Servicios tecnológicos y pruebas</t>
        </is>
      </c>
      <c r="C41" s="470" t="inlineStr">
        <is>
          <t>Caracterización granulométrica y química del polvo de escombros en laboratorio acreditado</t>
        </is>
      </c>
      <c r="D41" s="470" t="n"/>
      <c r="E41" s="470" t="inlineStr">
        <is>
          <t>Formulación: Formulación Anexo 2, línea S13 (comparador)</t>
        </is>
      </c>
      <c r="F41" s="657">
        <f>'Estudio de mercado'!$L$72</f>
        <v>1100000</v>
      </c>
      <c r="G41" s="470" t="n"/>
      <c r="H41" s="657" t="n"/>
      <c r="I41" s="657">
        <f>'Estudio de mercado'!$K$148</f>
        <v>1100000</v>
      </c>
      <c r="J41" s="470" t="inlineStr">
        <is>
          <t>Criterio: formulacion de las referencias de mercado (hoja «Estudio de mercado»). Sin referencia equivalente verificada en esta consulta: se mantiene el valor de formulación; cotización formal pendiente. Cotización formal pendiente: TdR §12.2 exige dos.</t>
        </is>
      </c>
      <c r="K41" s="470" t="str">
        <f>IF(I41='04. Servicios Tecnologicos'!$F$21,"OK","DIFIERE")</f>
        <v>OK</v>
      </c>
      <c r="L41" s="470" t="n"/>
      <c r="M41" s="657" t="n"/>
    </row>
    <row r="42" ht="48" customHeight="1" s="336">
      <c r="B42" s="470" t="inlineStr">
        <is>
          <t>ST-10 · Servicios tecnológicos y pruebas</t>
        </is>
      </c>
      <c r="C42" s="470" t="inlineStr">
        <is>
          <t>Verificación y validación independiente del modelo predictivo</t>
        </is>
      </c>
      <c r="D42" s="470" t="n"/>
      <c r="E42" s="470" t="inlineStr">
        <is>
          <t>Formulación: Formulación Anexo 2, línea S14 (comparador)</t>
        </is>
      </c>
      <c r="F42" s="657">
        <f>'Estudio de mercado'!$L$73</f>
        <v>48000000</v>
      </c>
      <c r="G42" s="470" t="n"/>
      <c r="H42" s="657" t="n"/>
      <c r="I42" s="657">
        <f>'Estudio de mercado'!$K$149</f>
        <v>48000000</v>
      </c>
      <c r="J42" s="470" t="inlineStr">
        <is>
          <t>Criterio: formulacion de las referencias de mercado (hoja «Estudio de mercado»). Sin referencia equivalente verificada en esta consulta: se mantiene el valor de formulación; cotización formal pendiente. Cotización formal pendiente: TdR §12.2 exige dos.</t>
        </is>
      </c>
      <c r="K42" s="470" t="str">
        <f>IF(I42='04. Servicios Tecnologicos'!$F$22,"OK","DIFIERE")</f>
        <v>OK</v>
      </c>
      <c r="L42" s="470" t="n"/>
      <c r="M42" s="657" t="n"/>
    </row>
    <row r="43" ht="48" customHeight="1" s="336">
      <c r="B43" s="470" t="inlineStr">
        <is>
          <t>ST-11 · Servicios tecnológicos y pruebas</t>
        </is>
      </c>
      <c r="C43" s="470" t="inlineStr">
        <is>
          <t>Cartografía de alta resolución y modelos digitales de terreno de los sitios (paquete)</t>
        </is>
      </c>
      <c r="D43" s="470" t="n"/>
      <c r="E43" s="470" t="inlineStr">
        <is>
          <t>Formulación: Formulación Anexo 2, línea S15 (comparador)</t>
        </is>
      </c>
      <c r="F43" s="657">
        <f>'Estudio de mercado'!$L$74</f>
        <v>20000000</v>
      </c>
      <c r="G43" s="470" t="n"/>
      <c r="H43" s="657" t="n"/>
      <c r="I43" s="657">
        <f>'Estudio de mercado'!$K$150</f>
        <v>20000000</v>
      </c>
      <c r="J43" s="470" t="inlineStr">
        <is>
          <t>Criterio: formulacion de las referencias de mercado (hoja «Estudio de mercado»). Sin referencia equivalente verificada en esta consulta: se mantiene el valor de formulación; cotización formal pendiente. Cotización formal pendiente: TdR §12.2 exige dos.</t>
        </is>
      </c>
      <c r="K43" s="470" t="str">
        <f>IF(I43='04. Servicios Tecnologicos'!$F$23,"OK","DIFIERE")</f>
        <v>OK</v>
      </c>
      <c r="L43" s="470" t="n"/>
      <c r="M43" s="657" t="n"/>
    </row>
    <row r="44" ht="48" customHeight="1" s="336">
      <c r="B44" s="470" t="inlineStr">
        <is>
          <t>ST-12 · Servicios tecnológicos y pruebas</t>
        </is>
      </c>
      <c r="C44" s="470" t="inlineStr">
        <is>
          <t>Director técnico del proyecto GIS · persona-mes</t>
        </is>
      </c>
      <c r="D44" s="470" t="n"/>
      <c r="E44" s="470" t="inlineStr">
        <is>
          <t>Tarifa de referencia (antecedente; proveedor retirado de este proyecto): DreamGIS — tarifa mensual todo incluido de director técnico ($17.500.000 antes de IVA)</t>
        </is>
      </c>
      <c r="F44" s="657">
        <f>'Estudio de mercado'!$L$92</f>
        <v>20825000</v>
      </c>
      <c r="G44" s="470" t="n"/>
      <c r="H44" s="657" t="n"/>
      <c r="I44" s="657">
        <f>'Estudio de mercado'!$K$164</f>
        <v>20825000</v>
      </c>
      <c r="J44" s="470" t="inlineStr">
        <is>
          <t>Criterio: seleccion de las referencias de mercado (hoja «Estudio de mercado»).  Cotización formal pendiente: TdR §12.2 exige dos.</t>
        </is>
      </c>
      <c r="K44" s="470" t="str">
        <f>IF(I44='04. Servicios Tecnologicos'!$F$24,"OK","DIFIERE")</f>
        <v>OK</v>
      </c>
      <c r="L44" s="470" t="n"/>
      <c r="M44" s="657" t="n"/>
    </row>
    <row r="45" ht="48" customHeight="1" s="336">
      <c r="B45" s="470" t="inlineStr">
        <is>
          <t>ST-13 · Servicios tecnológicos y pruebas</t>
        </is>
      </c>
      <c r="C45" s="470" t="inlineStr">
        <is>
          <t>Arquitecto de soluciones GIS · persona-mes</t>
        </is>
      </c>
      <c r="D45" s="470" t="n"/>
      <c r="E45" s="470" t="inlineStr">
        <is>
          <t>Tarifa de referencia (antecedente; proveedor retirado de este proyecto): DreamGIS — tarifa mensual todo incluido de arquitecto ($14.000.000 antes de IVA)</t>
        </is>
      </c>
      <c r="F45" s="657">
        <f>'Estudio de mercado'!$L$93</f>
        <v>16660000</v>
      </c>
      <c r="G45" s="470" t="n"/>
      <c r="H45" s="657" t="n"/>
      <c r="I45" s="657">
        <f>'Estudio de mercado'!$K$165</f>
        <v>16660000</v>
      </c>
      <c r="J45" s="470" t="inlineStr">
        <is>
          <t>Criterio: seleccion de las referencias de mercado (hoja «Estudio de mercado»).  Cotización formal pendiente: TdR §12.2 exige dos.</t>
        </is>
      </c>
      <c r="K45" s="470" t="str">
        <f>IF(I45='04. Servicios Tecnologicos'!$F$25,"OK","DIFIERE")</f>
        <v>OK</v>
      </c>
      <c r="L45" s="470" t="n"/>
      <c r="M45" s="657" t="n"/>
    </row>
    <row r="46" ht="48" customHeight="1" s="336">
      <c r="B46" s="470" t="inlineStr">
        <is>
          <t>ST-14 · Servicios tecnológicos y pruebas</t>
        </is>
      </c>
      <c r="C46" s="470" t="inlineStr">
        <is>
          <t>Ingeniero de datos geoespaciales e interoperabilidad con la red IoT · persona-mes</t>
        </is>
      </c>
      <c r="D46" s="470" t="n"/>
      <c r="E46" s="470" t="inlineStr">
        <is>
          <t>Tarifa de referencia (antecedente; proveedor retirado de este proyecto): DreamGIS — tarifa mensual todo incluido de ingeniero ($14.000.000 antes de IVA)</t>
        </is>
      </c>
      <c r="F46" s="657">
        <f>'Estudio de mercado'!$L$94</f>
        <v>16660000</v>
      </c>
      <c r="G46" s="470" t="n"/>
      <c r="H46" s="657" t="n"/>
      <c r="I46" s="657">
        <f>'Estudio de mercado'!$K$166</f>
        <v>16660000</v>
      </c>
      <c r="J46" s="470" t="inlineStr">
        <is>
          <t>Criterio: seleccion de las referencias de mercado (hoja «Estudio de mercado»).  Cotización formal pendiente: TdR §12.2 exige dos.</t>
        </is>
      </c>
      <c r="K46" s="470" t="str">
        <f>IF(I46='04. Servicios Tecnologicos'!$F$26,"OK","DIFIERE")</f>
        <v>OK</v>
      </c>
      <c r="L46" s="470" t="n"/>
      <c r="M46" s="657" t="n"/>
    </row>
    <row r="47" ht="48" customHeight="1" s="336">
      <c r="B47" s="470" t="inlineStr">
        <is>
          <t>ST-15 · Servicios tecnológicos y pruebas</t>
        </is>
      </c>
      <c r="C47" s="470" t="inlineStr">
        <is>
          <t>Desarrollador GIS backend · persona-mes</t>
        </is>
      </c>
      <c r="D47" s="470" t="n"/>
      <c r="E47" s="470" t="inlineStr">
        <is>
          <t>Tarifa de referencia (antecedente; proveedor retirado de este proyecto): DreamGIS — tarifa mensual todo incluido de desarrollador gis backend ($17.500.000 antes de IVA)</t>
        </is>
      </c>
      <c r="F47" s="657">
        <f>'Estudio de mercado'!$L$95</f>
        <v>20825000</v>
      </c>
      <c r="G47" s="470" t="n"/>
      <c r="H47" s="657" t="n"/>
      <c r="I47" s="657">
        <f>'Estudio de mercado'!$K$167</f>
        <v>20825000</v>
      </c>
      <c r="J47" s="470" t="inlineStr">
        <is>
          <t>Criterio: seleccion de las referencias de mercado (hoja «Estudio de mercado»).  Cotización formal pendiente: TdR §12.2 exige dos.</t>
        </is>
      </c>
      <c r="K47" s="470" t="str">
        <f>IF(I47='04. Servicios Tecnologicos'!$F$27,"OK","DIFIERE")</f>
        <v>OK</v>
      </c>
      <c r="L47" s="470" t="n"/>
      <c r="M47" s="657" t="n"/>
    </row>
    <row r="48" ht="48" customHeight="1" s="336">
      <c r="B48" s="470" t="inlineStr">
        <is>
          <t>ST-16 · Servicios tecnológicos y pruebas</t>
        </is>
      </c>
      <c r="C48" s="470" t="inlineStr">
        <is>
          <t>Desarrollador GIS frontend del visor y del tablero de los consejos de gestión del riesgo · persona-mes</t>
        </is>
      </c>
      <c r="D48" s="470" t="n"/>
      <c r="E48" s="470" t="inlineStr">
        <is>
          <t>Tarifa de referencia (antecedente; proveedor retirado de este proyecto): DreamGIS — tarifa mensual todo incluido de desarrollador gis frontend ($17.500.000 antes de IVA)</t>
        </is>
      </c>
      <c r="F48" s="657">
        <f>'Estudio de mercado'!$L$96</f>
        <v>20825000</v>
      </c>
      <c r="G48" s="470" t="n"/>
      <c r="H48" s="657" t="n"/>
      <c r="I48" s="657">
        <f>'Estudio de mercado'!$K$168</f>
        <v>20825000</v>
      </c>
      <c r="J48" s="470" t="inlineStr">
        <is>
          <t>Criterio: seleccion de las referencias de mercado (hoja «Estudio de mercado»).  Cotización formal pendiente: TdR §12.2 exige dos.</t>
        </is>
      </c>
      <c r="K48" s="470" t="str">
        <f>IF(I48='04. Servicios Tecnologicos'!$F$28,"OK","DIFIERE")</f>
        <v>OK</v>
      </c>
      <c r="L48" s="470" t="n"/>
      <c r="M48" s="657" t="n"/>
    </row>
    <row r="49" ht="48" customHeight="1" s="336">
      <c r="B49" s="470" t="inlineStr">
        <is>
          <t>ST-17 · Servicios tecnológicos y pruebas</t>
        </is>
      </c>
      <c r="C49" s="470" t="inlineStr">
        <is>
          <t>Especialista GIS y análisis territorial de exposición al polvo · persona-mes</t>
        </is>
      </c>
      <c r="D49" s="470" t="n"/>
      <c r="E49" s="470" t="inlineStr">
        <is>
          <t>Tarifa de referencia (antecedente; proveedor retirado de este proyecto): DreamGIS — tarifa mensual todo incluido de especialista gis y análisis territorial ($14.000.000 antes de IVA)</t>
        </is>
      </c>
      <c r="F49" s="657">
        <f>'Estudio de mercado'!$L$97</f>
        <v>16660000</v>
      </c>
      <c r="G49" s="470" t="n"/>
      <c r="H49" s="657" t="n"/>
      <c r="I49" s="657">
        <f>'Estudio de mercado'!$K$169</f>
        <v>16660000</v>
      </c>
      <c r="J49" s="470" t="inlineStr">
        <is>
          <t>Criterio: seleccion de las referencias de mercado (hoja «Estudio de mercado»).  Cotización formal pendiente: TdR §12.2 exige dos.</t>
        </is>
      </c>
      <c r="K49" s="470" t="str">
        <f>IF(I49='04. Servicios Tecnologicos'!$F$29,"OK","DIFIERE")</f>
        <v>OK</v>
      </c>
      <c r="L49" s="470" t="n"/>
      <c r="M49" s="657" t="n"/>
    </row>
    <row r="50" ht="48" customHeight="1" s="336">
      <c r="B50" s="470" t="inlineStr">
        <is>
          <t>ST-18 · Servicios tecnológicos y pruebas</t>
        </is>
      </c>
      <c r="C50" s="470" t="inlineStr">
        <is>
          <t>Diseñador UX/UI del tablero para consejos de gestión del riesgo y ciudadanía · persona-mes</t>
        </is>
      </c>
      <c r="D50" s="470" t="n"/>
      <c r="E50" s="470" t="inlineStr">
        <is>
          <t>Tarifa de referencia (antecedente; proveedor retirado de este proyecto): DreamGIS — tarifa mensual todo incluido de diseñador ux/ui ($12.250.000 antes de IVA)</t>
        </is>
      </c>
      <c r="F50" s="657">
        <f>'Estudio de mercado'!$L$98</f>
        <v>14577500</v>
      </c>
      <c r="G50" s="470" t="n"/>
      <c r="H50" s="657" t="n"/>
      <c r="I50" s="657">
        <f>'Estudio de mercado'!$K$170</f>
        <v>14577500</v>
      </c>
      <c r="J50" s="470" t="inlineStr">
        <is>
          <t>Criterio: seleccion de las referencias de mercado (hoja «Estudio de mercado»).  Cotización formal pendiente: TdR §12.2 exige dos.</t>
        </is>
      </c>
      <c r="K50" s="470" t="str">
        <f>IF(I50='04. Servicios Tecnologicos'!$F$30,"OK","DIFIERE")</f>
        <v>OK</v>
      </c>
      <c r="L50" s="470" t="n"/>
      <c r="M50" s="657" t="n"/>
    </row>
    <row r="51" ht="48" customHeight="1" s="336">
      <c r="B51" s="470" t="inlineStr">
        <is>
          <t>ST-19 · Servicios tecnológicos y pruebas</t>
        </is>
      </c>
      <c r="C51" s="470" t="inlineStr">
        <is>
          <t>Especialista en infraestructura, despliegue y seguridad · persona-mes</t>
        </is>
      </c>
      <c r="D51" s="470" t="n"/>
      <c r="E51" s="470" t="inlineStr">
        <is>
          <t>Tarifa de referencia (antecedente; proveedor retirado de este proyecto): DreamGIS — tarifa mensual todo incluido de especialista en infraestructura. despliegue y seguridad ($17.500.000 antes de IVA)</t>
        </is>
      </c>
      <c r="F51" s="657">
        <f>'Estudio de mercado'!$L$99</f>
        <v>20825000</v>
      </c>
      <c r="G51" s="470" t="n"/>
      <c r="H51" s="657" t="n"/>
      <c r="I51" s="657">
        <f>'Estudio de mercado'!$K$171</f>
        <v>20825000</v>
      </c>
      <c r="J51" s="470" t="inlineStr">
        <is>
          <t>Criterio: seleccion de las referencias de mercado (hoja «Estudio de mercado»).  Cotización formal pendiente: TdR §12.2 exige dos.</t>
        </is>
      </c>
      <c r="K51" s="470" t="str">
        <f>IF(I51='04. Servicios Tecnologicos'!$F$31,"OK","DIFIERE")</f>
        <v>OK</v>
      </c>
      <c r="L51" s="470" t="n"/>
      <c r="M51" s="657" t="n"/>
    </row>
    <row r="52" ht="48" customHeight="1" s="336">
      <c r="B52" s="470" t="inlineStr">
        <is>
          <t>ST-20 · Servicios tecnológicos y pruebas</t>
        </is>
      </c>
      <c r="C52" s="470" t="inlineStr">
        <is>
          <t>Profesional de aseguramiento de calidad (QA) · persona-mes</t>
        </is>
      </c>
      <c r="D52" s="470" t="n"/>
      <c r="E52" s="470" t="inlineStr">
        <is>
          <t>Tarifa de referencia (antecedente; proveedor retirado de este proyecto): DreamGIS — tarifa mensual todo incluido de profesional ($14.000.000 antes de IVA)</t>
        </is>
      </c>
      <c r="F52" s="657">
        <f>'Estudio de mercado'!$L$100</f>
        <v>16660000</v>
      </c>
      <c r="G52" s="470" t="n"/>
      <c r="H52" s="657" t="n"/>
      <c r="I52" s="657">
        <f>'Estudio de mercado'!$K$172</f>
        <v>16660000</v>
      </c>
      <c r="J52" s="470" t="inlineStr">
        <is>
          <t>Criterio: seleccion de las referencias de mercado (hoja «Estudio de mercado»).  Cotización formal pendiente: TdR §12.2 exige dos.</t>
        </is>
      </c>
      <c r="K52" s="470" t="str">
        <f>IF(I52='04. Servicios Tecnologicos'!$F$32,"OK","DIFIERE")</f>
        <v>OK</v>
      </c>
      <c r="L52" s="470" t="n"/>
      <c r="M52" s="657" t="n"/>
    </row>
    <row r="53" ht="48" customHeight="1" s="336">
      <c r="B53" s="470" t="inlineStr">
        <is>
          <t>MA-01 · Materiales, insumos y documentación</t>
        </is>
      </c>
      <c r="C53" s="470" t="inlineStr">
        <is>
          <t>Filtro de membrana PTFE de 47 mm para gravimetría de PM</t>
        </is>
      </c>
      <c r="D53" s="470" t="n"/>
      <c r="E53" s="470" t="inlineStr">
        <is>
          <t>Formulación Anexo 2: Formulación Anexo 2, línea M01 (comparador)</t>
        </is>
      </c>
      <c r="F53" s="657">
        <f>'Estudio de mercado'!$L$20</f>
        <v>12000</v>
      </c>
      <c r="G53" s="470" t="n"/>
      <c r="H53" s="657" t="n"/>
      <c r="I53" s="657">
        <f>'Estudio de mercado'!$K$110</f>
        <v>12000</v>
      </c>
      <c r="J53" s="470" t="inlineStr">
        <is>
          <t>Criterio: mediana de las referencias de mercado (hoja «Estudio de mercado»).  Cotización formal pendiente: TdR §12.2 exige dos.</t>
        </is>
      </c>
      <c r="K53" s="470" t="str">
        <f>IF(I53='05. Materiales, Insumos y Doc.'!$H$12,"OK","DIFIERE")</f>
        <v>OK</v>
      </c>
      <c r="L53" s="470" t="n"/>
      <c r="M53" s="657" t="n"/>
    </row>
    <row r="54" ht="48" customHeight="1" s="336">
      <c r="B54" s="470" t="inlineStr">
        <is>
          <t>MA-02 · Materiales, insumos y documentación</t>
        </is>
      </c>
      <c r="C54" s="470" t="inlineStr">
        <is>
          <t>Polvo de ensayo normalizado y consumibles del banco (lote)</t>
        </is>
      </c>
      <c r="D54" s="470" t="n"/>
      <c r="E54" s="470" t="inlineStr">
        <is>
          <t>Formulación: Formulación Anexo 2, línea M02 (comparador)</t>
        </is>
      </c>
      <c r="F54" s="657">
        <f>'Estudio de mercado'!$L$47</f>
        <v>2800000</v>
      </c>
      <c r="G54" s="470" t="n"/>
      <c r="H54" s="657" t="n"/>
      <c r="I54" s="657">
        <f>'Estudio de mercado'!$K$123</f>
        <v>2800000</v>
      </c>
      <c r="J54" s="470" t="inlineStr">
        <is>
          <t>Criterio: formulacion de las referencias de mercado (hoja «Estudio de mercado»). Sin referencia equivalente verificada en esta consulta: se mantiene el valor de formulación; cotización formal pendiente. Cotización formal pendiente: TdR §12.2 exige dos.</t>
        </is>
      </c>
      <c r="K54" s="470" t="str">
        <f>IF(I54='05. Materiales, Insumos y Doc.'!$H$13,"OK","DIFIERE")</f>
        <v>OK</v>
      </c>
      <c r="L54" s="470" t="n"/>
      <c r="M54" s="657" t="n"/>
    </row>
    <row r="55" ht="48" customHeight="1" s="336">
      <c r="B55" s="470" t="inlineStr">
        <is>
          <t>MA-03 · Materiales, insumos y documentación</t>
        </is>
      </c>
      <c r="C55" s="470" t="inlineStr">
        <is>
          <t>Cerramiento de policarbonato (mínimo NEMA 4X) de 12×12×6 pulgadas para nodo de campo</t>
        </is>
      </c>
      <c r="D55" s="470" t="n"/>
      <c r="E55" s="470" t="inlineStr">
        <is>
          <t>Catálogo de distribuidor: Solutions Direct — Integra H121206H, policarbonato 12×12×6 in, cubierta abisagrada (USD 123,99)</t>
        </is>
      </c>
      <c r="F55" s="657">
        <f>'Estudio de mercado'!$L$21</f>
        <v>590192</v>
      </c>
      <c r="G55" s="470" t="inlineStr">
        <is>
          <t>Catálogo de distribuidor: Solutions Direct — Integra H121206HF, policarbonato 12×12×6 in, cubierta abisagrada (USD 131,13)</t>
        </is>
      </c>
      <c r="H55" s="657">
        <f>'Estudio de mercado'!$L$22</f>
        <v>624179</v>
      </c>
      <c r="I55" s="657">
        <f>'Estudio de mercado'!$K$111</f>
        <v>624179</v>
      </c>
      <c r="J55" s="470" t="inlineStr">
        <is>
          <t>Criterio: mediana de las referencias de mercado (hoja «Estudio de mercado»). Solo el cerramiento; el mástil va en la partida de instalación. Cotización formal pendiente: TdR §12.2 exige dos.</t>
        </is>
      </c>
      <c r="K55" s="470" t="str">
        <f>IF(I55='05. Materiales, Insumos y Doc.'!$H$14,"OK","DIFIERE")</f>
        <v>OK</v>
      </c>
      <c r="L55" s="470" t="inlineStr">
        <is>
          <t>Catálogo de distribuidor: Solutions Direct — Integra H121206SC, policarbonato 12×12×6 in, tapa transparente (USD 138,27)</t>
        </is>
      </c>
      <c r="M55" s="657">
        <f>'Estudio de mercado'!$L$23</f>
        <v>658165</v>
      </c>
    </row>
    <row r="56" ht="48" customHeight="1" s="336">
      <c r="B56" s="470" t="inlineStr">
        <is>
          <t>MA-04 · Materiales, insumos y documentación</t>
        </is>
      </c>
      <c r="C56" s="470" t="inlineStr">
        <is>
          <t>Kit de papelería para taller de co-diseño</t>
        </is>
      </c>
      <c r="D56" s="470" t="n"/>
      <c r="E56" s="470" t="inlineStr">
        <is>
          <t>Formulación: Formulación Anexo 2, línea M05 (comparador)</t>
        </is>
      </c>
      <c r="F56" s="657">
        <f>'Estudio de mercado'!$L$49</f>
        <v>1500000</v>
      </c>
      <c r="G56" s="470" t="n"/>
      <c r="H56" s="657" t="n"/>
      <c r="I56" s="657">
        <f>'Estudio de mercado'!$K$125</f>
        <v>1500000</v>
      </c>
      <c r="J56" s="470" t="inlineStr">
        <is>
          <t>Criterio: formulacion de las referencias de mercado (hoja «Estudio de mercado»). Sin referencia equivalente verificada en esta consulta: se mantiene el valor de formulación; cotización formal pendiente. Cotización formal pendiente: TdR §12.2 exige dos.</t>
        </is>
      </c>
      <c r="K56" s="470" t="str">
        <f>IF(I56='05. Materiales, Insumos y Doc.'!$H$15,"OK","DIFIERE")</f>
        <v>OK</v>
      </c>
      <c r="L56" s="470" t="n"/>
      <c r="M56" s="657" t="n"/>
    </row>
    <row r="57" ht="48" customHeight="1" s="336">
      <c r="B57" s="470" t="inlineStr">
        <is>
          <t>MA-05 · Materiales, insumos y documentación</t>
        </is>
      </c>
      <c r="C57" s="470" t="inlineStr">
        <is>
          <t>Mascarilla de protección respiratoria N95</t>
        </is>
      </c>
      <c r="D57" s="470" t="n"/>
      <c r="E57" s="470" t="inlineStr">
        <is>
          <t>Tienda Virtual del Estado: Colombia Compra Eficiente — orden de compra 158537 (caja de 20, $39.026,02)</t>
        </is>
      </c>
      <c r="F57" s="657">
        <f>'Estudio de mercado'!$L$25</f>
        <v>1951</v>
      </c>
      <c r="G57" s="470" t="inlineStr">
        <is>
          <t>Formulación Anexo 2: Formulación Anexo 2, línea M06 (comparador)</t>
        </is>
      </c>
      <c r="H57" s="657">
        <f>'Estudio de mercado'!$L$26</f>
        <v>4000</v>
      </c>
      <c r="I57" s="657">
        <f>'Estudio de mercado'!$K$112</f>
        <v>1951</v>
      </c>
      <c r="J57" s="470" t="inlineStr">
        <is>
          <t>Criterio: mediana de las referencias de mercado (hoja «Estudio de mercado»).  Cotización formal pendiente: TdR §12.2 exige dos.</t>
        </is>
      </c>
      <c r="K57" s="470" t="str">
        <f>IF(I57='05. Materiales, Insumos y Doc.'!$H$16,"OK","DIFIERE")</f>
        <v>OK</v>
      </c>
      <c r="L57" s="470" t="n"/>
      <c r="M57" s="657" t="n"/>
    </row>
    <row r="58" ht="48" customHeight="1" s="336">
      <c r="B58" s="470" t="inlineStr">
        <is>
          <t>MA-06 · Materiales, insumos y documentación</t>
        </is>
      </c>
      <c r="C58" s="470" t="inlineStr">
        <is>
          <t>Repuestos y consumibles de mantenimiento (lote)</t>
        </is>
      </c>
      <c r="D58" s="470" t="n"/>
      <c r="E58" s="470" t="inlineStr">
        <is>
          <t>Formulación: Formulación Anexo 2, línea M07 (comparador)</t>
        </is>
      </c>
      <c r="F58" s="657">
        <f>'Estudio de mercado'!$L$50</f>
        <v>60000000</v>
      </c>
      <c r="G58" s="470" t="n"/>
      <c r="H58" s="657" t="n"/>
      <c r="I58" s="657">
        <f>'Estudio de mercado'!$K$126</f>
        <v>60000000</v>
      </c>
      <c r="J58" s="470" t="inlineStr">
        <is>
          <t>Criterio: formulacion de las referencias de mercado (hoja «Estudio de mercado»). Sin referencia equivalente verificada en esta consulta: se mantiene el valor de formulación; cotización formal pendiente. Cotización formal pendiente: TdR §12.2 exige dos.</t>
        </is>
      </c>
      <c r="K58" s="470" t="str">
        <f>IF(I58='05. Materiales, Insumos y Doc.'!$H$17,"OK","DIFIERE")</f>
        <v>OK</v>
      </c>
      <c r="L58" s="470" t="n"/>
      <c r="M58" s="657" t="n"/>
    </row>
    <row r="59" ht="48" customHeight="1" s="336">
      <c r="B59" s="470" t="inlineStr">
        <is>
          <t>MA-07 · Materiales, insumos y documentación</t>
        </is>
      </c>
      <c r="C59" s="470" t="inlineStr">
        <is>
          <t>Consumibles y repuestos de las campañas de medición (filtros, baterías y verificaciones de campo)</t>
        </is>
      </c>
      <c r="D59" s="470" t="n"/>
      <c r="E59" s="470" t="inlineStr">
        <is>
          <t>Formulación: Formulación Anexo 2, línea M08 (comparador)</t>
        </is>
      </c>
      <c r="F59" s="657">
        <f>'Estudio de mercado'!$L$76</f>
        <v>28000000</v>
      </c>
      <c r="G59" s="470" t="n"/>
      <c r="H59" s="657" t="n"/>
      <c r="I59" s="657">
        <f>'Estudio de mercado'!$K$152</f>
        <v>28000000</v>
      </c>
      <c r="J59" s="470" t="inlineStr">
        <is>
          <t>Criterio: formulacion de las referencias de mercado (hoja «Estudio de mercado»). Sin referencia equivalente verificada en esta consulta: se mantiene el valor de formulación; cotización formal pendiente. Cotización formal pendiente: TdR §12.2 exige dos.</t>
        </is>
      </c>
      <c r="K59" s="470" t="str">
        <f>IF(I59='05. Materiales, Insumos y Doc.'!$H$18,"OK","DIFIERE")</f>
        <v>OK</v>
      </c>
      <c r="L59" s="470" t="n"/>
      <c r="M59" s="657" t="n"/>
    </row>
    <row r="60" ht="48" customHeight="1" s="336">
      <c r="B60" s="470" t="inlineStr">
        <is>
          <t>PD-01 · Protección del conocimiento y divulgación</t>
        </is>
      </c>
      <c r="C60" s="470" t="inlineStr">
        <is>
          <t>Cartilla impresa del índice y del protocolo de alerta</t>
        </is>
      </c>
      <c r="D60" s="470" t="n"/>
      <c r="E60" s="470" t="inlineStr">
        <is>
          <t>Formulación: Formulación Anexo 2, línea M04 (comparador)</t>
        </is>
      </c>
      <c r="F60" s="657">
        <f>'Estudio de mercado'!$L$48</f>
        <v>8500</v>
      </c>
      <c r="G60" s="470" t="n"/>
      <c r="H60" s="657" t="n"/>
      <c r="I60" s="657">
        <f>'Estudio de mercado'!$K$124</f>
        <v>8500</v>
      </c>
      <c r="J60" s="470" t="inlineStr">
        <is>
          <t>Criterio: formulacion de las referencias de mercado (hoja «Estudio de mercado»). Sin referencia equivalente verificada en esta consulta: se mantiene el valor de formulación; cotización formal pendiente. Cotización formal pendiente: TdR §12.2 exige dos.</t>
        </is>
      </c>
      <c r="K60" s="470" t="str">
        <f>IF(I60='06.Protección conocimiento y Di'!$F$10,"OK","DIFIERE")</f>
        <v>OK</v>
      </c>
      <c r="L60" s="470" t="n"/>
      <c r="M60" s="657" t="n"/>
    </row>
    <row r="61" ht="48" customHeight="1" s="336">
      <c r="B61" s="470" t="inlineStr">
        <is>
          <t>PD-02 · Protección del conocimiento y divulgación</t>
        </is>
      </c>
      <c r="C61" s="470" t="inlineStr">
        <is>
          <t>Hora de asesoría jurídica en propiedad intelectual</t>
        </is>
      </c>
      <c r="D61" s="470" t="n"/>
      <c r="E61" s="470" t="inlineStr">
        <is>
          <t>Medio especializado: La República — bufetes que cobran desde $200.000 por hora</t>
        </is>
      </c>
      <c r="F61" s="657">
        <f>'Estudio de mercado'!$L$37</f>
        <v>238000</v>
      </c>
      <c r="G61" s="470" t="inlineStr">
        <is>
          <t>Medio especializado: La República — bufetes que cobran hasta $600.000 por hora</t>
        </is>
      </c>
      <c r="H61" s="657">
        <f>'Estudio de mercado'!$L$38</f>
        <v>714000</v>
      </c>
      <c r="I61" s="657">
        <f>'Estudio de mercado'!$K$116</f>
        <v>714000</v>
      </c>
      <c r="J61" s="470" t="inlineStr">
        <is>
          <t>Criterio: mediana de las referencias de mercado (hoja «Estudio de mercado»).  Cotización formal pendiente: TdR §12.2 exige dos.</t>
        </is>
      </c>
      <c r="K61" s="470" t="str">
        <f>IF(I61='06.Protección conocimiento y Di'!$F$11,"OK","DIFIERE")</f>
        <v>OK</v>
      </c>
      <c r="L61" s="470" t="inlineStr">
        <is>
          <t>Medio especializado: Asuntos Legales — hora de abogado de firma prestigiosa ≈ $850.000 (2026)</t>
        </is>
      </c>
      <c r="M61" s="657">
        <f>'Estudio de mercado'!$L$39</f>
        <v>1011500</v>
      </c>
    </row>
    <row r="62" ht="48" customHeight="1" s="336">
      <c r="B62" s="470" t="inlineStr">
        <is>
          <t>PD-03 · Protección del conocimiento y divulgación</t>
        </is>
      </c>
      <c r="C62" s="470" t="inlineStr">
        <is>
          <t>Cargo de procesamiento (APC) de un artículo de acceso abierto</t>
        </is>
      </c>
      <c r="D62" s="470" t="n"/>
      <c r="E62" s="470" t="inlineStr">
        <is>
          <t>Editorial: MDPI Sensors — APC oficial CHF 2.600</t>
        </is>
      </c>
      <c r="F62" s="657">
        <f>'Estudio de mercado'!$L$33</f>
        <v>12676743</v>
      </c>
      <c r="G62" s="470" t="inlineStr">
        <is>
          <t>Editorial: MDPI Remote Sensing — APC oficial CHF 2.700</t>
        </is>
      </c>
      <c r="H62" s="657">
        <f>'Estudio de mercado'!$L$34</f>
        <v>13164310</v>
      </c>
      <c r="I62" s="657">
        <f>'Estudio de mercado'!$K$115</f>
        <v>12676743</v>
      </c>
      <c r="J62" s="470" t="inlineStr">
        <is>
          <t>Criterio: mediana de las referencias de mercado (hoja «Estudio de mercado»).  Cotización formal pendiente: TdR §12.2 exige dos.</t>
        </is>
      </c>
      <c r="K62" s="470" t="str">
        <f>IF(I62='06.Protección conocimiento y Di'!$F$12,"OK","DIFIERE")</f>
        <v>OK</v>
      </c>
      <c r="L62" s="470" t="inlineStr">
        <is>
          <t>Editorial: MDPI Biosensors — APC oficial CHF 2.200</t>
        </is>
      </c>
      <c r="M62" s="657">
        <f>'Estudio de mercado'!$L$35</f>
        <v>10726475</v>
      </c>
    </row>
    <row r="63" ht="48" customHeight="1" s="336">
      <c r="B63" s="470" t="inlineStr">
        <is>
          <t>PD-04 · Protección del conocimiento y divulgación</t>
        </is>
      </c>
      <c r="C63" s="470" t="inlineStr">
        <is>
          <t>Registro ante la DNDA y asesoría de propiedad intelectual (paquete)</t>
        </is>
      </c>
      <c r="D63" s="470" t="n"/>
      <c r="E63" s="470" t="inlineStr">
        <is>
          <t>Formulación: Formulación Anexo 2, línea O03 (comparador)</t>
        </is>
      </c>
      <c r="F63" s="657">
        <f>'Estudio de mercado'!$L$62</f>
        <v>15000000</v>
      </c>
      <c r="G63" s="470" t="n"/>
      <c r="H63" s="657" t="n"/>
      <c r="I63" s="657">
        <f>'Estudio de mercado'!$K$138</f>
        <v>15000000</v>
      </c>
      <c r="J63" s="470" t="inlineStr">
        <is>
          <t>Criterio: formulacion de las referencias de mercado (hoja «Estudio de mercado»). Sin referencia equivalente verificada en esta consulta: se mantiene el valor de formulación; cotización formal pendiente. Cotización formal pendiente: TdR §12.2 exige dos.</t>
        </is>
      </c>
      <c r="K63" s="470" t="str">
        <f>IF(I63='06.Protección conocimiento y Di'!$F$13,"OK","DIFIERE")</f>
        <v>OK</v>
      </c>
      <c r="L63" s="470" t="n"/>
      <c r="M63" s="657" t="n"/>
    </row>
    <row r="64" ht="48" customHeight="1" s="336">
      <c r="B64" s="470" t="inlineStr">
        <is>
          <t>PD-05 · Protección del conocimiento y divulgación</t>
        </is>
      </c>
      <c r="C64" s="470" t="inlineStr">
        <is>
          <t>Publicaciones de divulgación y eventos de socialización (paquete)</t>
        </is>
      </c>
      <c r="D64" s="470" t="n"/>
      <c r="E64" s="470" t="inlineStr">
        <is>
          <t>Formulación: Formulación Anexo 2, línea O06 (comparador)</t>
        </is>
      </c>
      <c r="F64" s="657">
        <f>'Estudio de mercado'!$L$65</f>
        <v>60000000</v>
      </c>
      <c r="G64" s="470" t="n"/>
      <c r="H64" s="657" t="n"/>
      <c r="I64" s="657">
        <f>'Estudio de mercado'!$K$141</f>
        <v>60000000</v>
      </c>
      <c r="J64" s="470" t="inlineStr">
        <is>
          <t>Criterio: formulacion de las referencias de mercado (hoja «Estudio de mercado»). Sin referencia equivalente verificada en esta consulta: se mantiene el valor de formulación; cotización formal pendiente. Cotización formal pendiente: TdR §12.2 exige dos.</t>
        </is>
      </c>
      <c r="K64" s="470" t="str">
        <f>IF(I64='06.Protección conocimiento y Di'!$F$14,"OK","DIFIERE")</f>
        <v>OK</v>
      </c>
      <c r="L64" s="470" t="n"/>
      <c r="M64" s="657" t="n"/>
    </row>
    <row r="65" ht="48" customHeight="1" s="336">
      <c r="B65" s="470" t="inlineStr">
        <is>
          <t>PD-06 · Protección del conocimiento y divulgación</t>
        </is>
      </c>
      <c r="C65" s="470" t="inlineStr">
        <is>
          <t>Registro del software y de los datos del modelo predictivo ante la DNDA (paquete)</t>
        </is>
      </c>
      <c r="D65" s="470" t="n"/>
      <c r="E65" s="470" t="inlineStr">
        <is>
          <t>Formulación: Formulación Anexo 2, línea O07 (comparador)</t>
        </is>
      </c>
      <c r="F65" s="657">
        <f>'Estudio de mercado'!$L$77</f>
        <v>10000000</v>
      </c>
      <c r="G65" s="470" t="n"/>
      <c r="H65" s="657" t="n"/>
      <c r="I65" s="657">
        <f>'Estudio de mercado'!$K$153</f>
        <v>10000000</v>
      </c>
      <c r="J65" s="470" t="inlineStr">
        <is>
          <t>Criterio: formulacion de las referencias de mercado (hoja «Estudio de mercado»). Sin referencia equivalente verificada en esta consulta: se mantiene el valor de formulación; cotización formal pendiente. Cotización formal pendiente: TdR §12.2 exige dos.</t>
        </is>
      </c>
      <c r="K65" s="470" t="str">
        <f>IF(I65='06.Protección conocimiento y Di'!$F$15,"OK","DIFIERE")</f>
        <v>OK</v>
      </c>
      <c r="L65" s="470" t="n"/>
      <c r="M65" s="657" t="n"/>
    </row>
    <row r="66" ht="48" customHeight="1" s="336">
      <c r="B66" s="470" t="inlineStr">
        <is>
          <t>IN-01 · Infraestructura</t>
        </is>
      </c>
      <c r="C66" s="470" t="inlineStr">
        <is>
          <t>Instalación en sitio, mástil y obra menor</t>
        </is>
      </c>
      <c r="D66" s="470" t="n"/>
      <c r="E66" s="470" t="inlineStr">
        <is>
          <t>Formulación: Formulación Anexo 2, línea S05 (comparador)</t>
        </is>
      </c>
      <c r="F66" s="657">
        <f>'Estudio de mercado'!$L$53</f>
        <v>1200000</v>
      </c>
      <c r="G66" s="470" t="n"/>
      <c r="H66" s="657" t="n"/>
      <c r="I66" s="657">
        <f>'Estudio de mercado'!$K$129</f>
        <v>1200000</v>
      </c>
      <c r="J66" s="470" t="inlineStr">
        <is>
          <t>Criterio: formulacion de las referencias de mercado (hoja «Estudio de mercado»). Sin referencia equivalente verificada en esta consulta: se mantiene el valor de formulación; cotización formal pendiente. Cotización formal pendiente: TdR §12.2 exige dos.</t>
        </is>
      </c>
      <c r="K66" s="470" t="n"/>
      <c r="L66" s="470" t="n"/>
      <c r="M66" s="657" t="n"/>
    </row>
    <row r="67" ht="48" customHeight="1" s="336">
      <c r="B67" s="470" t="inlineStr">
        <is>
          <t>VI-01 · Gastos de viaje</t>
        </is>
      </c>
      <c r="C67" s="470" t="inlineStr">
        <is>
          <t>Tiquete aéreo nacional, trayecto sencillo (ruta Bogotá–Cali como referencia)</t>
        </is>
      </c>
      <c r="D67" s="470" t="n"/>
      <c r="E67" s="470" t="inlineStr">
        <is>
          <t>Aerolínea: Satena — Bogotá–Cali, solo ida, «desde» COP 422.350 (consultado el 23-oct-2026)</t>
        </is>
      </c>
      <c r="F67" s="657">
        <f>'Estudio de mercado'!$L$27</f>
        <v>422350</v>
      </c>
      <c r="G67" s="470" t="inlineStr">
        <is>
          <t>Formulación Anexo 2: Formulación Anexo 2, línea V01 (comparador)</t>
        </is>
      </c>
      <c r="H67" s="657">
        <f>'Estudio de mercado'!$L$28</f>
        <v>600000</v>
      </c>
      <c r="I67" s="657">
        <f>'Estudio de mercado'!$K$113</f>
        <v>422350</v>
      </c>
      <c r="J67" s="470" t="inlineStr">
        <is>
          <t>Criterio: mediana de las referencias de mercado (hoja «Estudio de mercado»). Rutas hacia municipios intermedios cuestan más; confirmar con cotización de agencia. Cotización formal pendiente: TdR §12.2 exige dos.</t>
        </is>
      </c>
      <c r="K67" s="470" t="str">
        <f>IF(I67='08. Gastos de viaje'!$H$10,"OK","DIFIERE")</f>
        <v>OK</v>
      </c>
      <c r="L67" s="470" t="n"/>
      <c r="M67" s="657" t="n"/>
    </row>
    <row r="68" ht="48" customHeight="1" s="336">
      <c r="B68" s="470" t="inlineStr">
        <is>
          <t>VI-02 · Gastos de viaje</t>
        </is>
      </c>
      <c r="C68" s="470" t="inlineStr">
        <is>
          <t>Viáticos diarios con pernoctación, comisión en el interior del país</t>
        </is>
      </c>
      <c r="D68" s="470" t="n"/>
      <c r="E68" s="470" t="inlineStr">
        <is>
          <t>Tabla oficial: Decreto 314 de 2026, art. 1 — base de liquidación $4.022.983 a $5.102.609 (técnico): hasta $335.520</t>
        </is>
      </c>
      <c r="F68" s="657">
        <f>'Estudio de mercado'!$L$29</f>
        <v>335520</v>
      </c>
      <c r="G68" s="470" t="inlineStr">
        <is>
          <t>Tabla oficial: Decreto 314 de 2026, art. 1 — base de liquidación $6.162.457 a $9.293.915 (profesional): hasta $434.866</t>
        </is>
      </c>
      <c r="H68" s="657">
        <f>'Estudio de mercado'!$L$30</f>
        <v>434866</v>
      </c>
      <c r="I68" s="657">
        <f>'Estudio de mercado'!$K$114</f>
        <v>434866</v>
      </c>
      <c r="J68" s="470" t="inlineStr">
        <is>
          <t>Criterio: mediana de las referencias de mercado (hoja «Estudio de mercado»). El decreto rige para empleados públicos; se usa como tope de referencia para el personal del proyecto. Cotización formal pendiente: TdR §12.2 exige dos.</t>
        </is>
      </c>
      <c r="K68" s="470" t="str">
        <f>IF(I68='08. Gastos de viaje'!$H$11,"OK","DIFIERE")</f>
        <v>OK</v>
      </c>
      <c r="L68" s="470" t="inlineStr">
        <is>
          <t>Tabla oficial: Decreto 314 de 2026, art. 1 — base de liquidación $9.293.916 a $12.989.690 (profesional senior): hasta $528.210</t>
        </is>
      </c>
      <c r="M68" s="657">
        <f>'Estudio de mercado'!$L$31</f>
        <v>528210</v>
      </c>
    </row>
    <row r="69" ht="48" customHeight="1" s="336">
      <c r="B69" s="470" t="inlineStr">
        <is>
          <t>VI-03 · Gastos de viaje</t>
        </is>
      </c>
      <c r="C69" s="470" t="inlineStr">
        <is>
          <t>Arrendamiento de vehículo 4x4 por día</t>
        </is>
      </c>
      <c r="D69" s="470" t="n"/>
      <c r="E69" s="470" t="inlineStr">
        <is>
          <t>Formulación: Formulación Anexo 2, línea V03 (comparador)</t>
        </is>
      </c>
      <c r="F69" s="657">
        <f>'Estudio de mercado'!$L$58</f>
        <v>450000</v>
      </c>
      <c r="G69" s="470" t="n"/>
      <c r="H69" s="657" t="n"/>
      <c r="I69" s="657">
        <f>'Estudio de mercado'!$K$134</f>
        <v>450000</v>
      </c>
      <c r="J69" s="470" t="inlineStr">
        <is>
          <t>Criterio: formulacion de las referencias de mercado (hoja «Estudio de mercado»). Sin referencia equivalente verificada en esta consulta: se mantiene el valor de formulación; cotización formal pendiente. Cotización formal pendiente: TdR §12.2 exige dos.</t>
        </is>
      </c>
      <c r="K69" s="470" t="str">
        <f>IF(I69='08. Gastos de viaje'!$H$12,"OK","DIFIERE")</f>
        <v>OK</v>
      </c>
      <c r="L69" s="470" t="n"/>
      <c r="M69" s="657" t="n"/>
    </row>
    <row r="70" ht="48" customHeight="1" s="336">
      <c r="B70" s="470" t="inlineStr">
        <is>
          <t>VI-04 · Gastos de viaje</t>
        </is>
      </c>
      <c r="C70" s="470" t="inlineStr">
        <is>
          <t>Viaje internacional para divulgación (tiquete y viáticos)</t>
        </is>
      </c>
      <c r="D70" s="470" t="n"/>
      <c r="E70" s="470" t="inlineStr">
        <is>
          <t>Formulación: Formulación Anexo 2, línea V04 (comparador)</t>
        </is>
      </c>
      <c r="F70" s="657">
        <f>'Estudio de mercado'!$L$59</f>
        <v>12000000</v>
      </c>
      <c r="G70" s="470" t="n"/>
      <c r="H70" s="657" t="n"/>
      <c r="I70" s="657">
        <f>'Estudio de mercado'!$K$135</f>
        <v>12000000</v>
      </c>
      <c r="J70" s="470" t="inlineStr">
        <is>
          <t>Criterio: formulacion de las referencias de mercado (hoja «Estudio de mercado»). Sin referencia equivalente verificada en esta consulta: se mantiene el valor de formulación; cotización formal pendiente. Cotización formal pendiente: TdR §12.2 exige dos.</t>
        </is>
      </c>
      <c r="K70" s="470" t="str">
        <f>IF(I70='08. Gastos de viaje'!$H$13,"OK","DIFIERE")</f>
        <v>OK</v>
      </c>
      <c r="L70" s="470" t="n"/>
      <c r="M70" s="657" t="n"/>
    </row>
    <row r="71" ht="48" customHeight="1" s="336">
      <c r="B71" s="470" t="inlineStr">
        <is>
          <t>VI-06 · Gastos de viaje</t>
        </is>
      </c>
      <c r="C71" s="470" t="inlineStr">
        <is>
          <t>Tiquete aéreo nacional, trayecto sencillo (ruta Bogotá–Cali como referencia)</t>
        </is>
      </c>
      <c r="D71" s="470" t="n"/>
      <c r="E71" s="470" t="inlineStr">
        <is>
          <t>Aerolínea: Satena — Bogotá–Cali, solo ida, «desde» COP 422.350 (consultado el 23-oct-2026)</t>
        </is>
      </c>
      <c r="F71" s="657">
        <f>'Estudio de mercado'!$L$27</f>
        <v>422350</v>
      </c>
      <c r="G71" s="470" t="inlineStr">
        <is>
          <t>Formulación Anexo 2: Formulación Anexo 2, línea V01 (comparador)</t>
        </is>
      </c>
      <c r="H71" s="657">
        <f>'Estudio de mercado'!$L$28</f>
        <v>600000</v>
      </c>
      <c r="I71" s="657">
        <f>'Estudio de mercado'!$K$113</f>
        <v>422350</v>
      </c>
      <c r="J71" s="470" t="inlineStr">
        <is>
          <t>Criterio: mediana de las referencias de mercado (hoja «Estudio de mercado»). Rutas hacia municipios intermedios cuestan más; confirmar con cotización de agencia. Cotización formal pendiente: TdR §12.2 exige dos.</t>
        </is>
      </c>
      <c r="K71" s="470" t="str">
        <f>IF(I71='08. Gastos de viaje'!$H$14,"OK","DIFIERE")</f>
        <v>OK</v>
      </c>
      <c r="L71" s="470" t="n"/>
      <c r="M71" s="657" t="n"/>
    </row>
    <row r="72" ht="48" customHeight="1" s="336">
      <c r="B72" s="470" t="inlineStr">
        <is>
          <t>VI-07 · Gastos de viaje</t>
        </is>
      </c>
      <c r="C72" s="470" t="inlineStr">
        <is>
          <t>Viáticos diarios con pernoctación, comisión en el interior del país</t>
        </is>
      </c>
      <c r="D72" s="470" t="n"/>
      <c r="E72" s="470" t="inlineStr">
        <is>
          <t>Tabla oficial: Decreto 314 de 2026, art. 1 — base de liquidación $4.022.983 a $5.102.609 (técnico): hasta $335.520</t>
        </is>
      </c>
      <c r="F72" s="657">
        <f>'Estudio de mercado'!$L$29</f>
        <v>335520</v>
      </c>
      <c r="G72" s="470" t="inlineStr">
        <is>
          <t>Tabla oficial: Decreto 314 de 2026, art. 1 — base de liquidación $6.162.457 a $9.293.915 (profesional): hasta $434.866</t>
        </is>
      </c>
      <c r="H72" s="657">
        <f>'Estudio de mercado'!$L$30</f>
        <v>434866</v>
      </c>
      <c r="I72" s="657">
        <f>'Estudio de mercado'!$K$114</f>
        <v>434866</v>
      </c>
      <c r="J72" s="470" t="inlineStr">
        <is>
          <t>Criterio: mediana de las referencias de mercado (hoja «Estudio de mercado»). El decreto rige para empleados públicos; se usa como tope de referencia para el personal del proyecto. Cotización formal pendiente: TdR §12.2 exige dos.</t>
        </is>
      </c>
      <c r="K72" s="470" t="str">
        <f>IF(I72='08. Gastos de viaje'!$H$15,"OK","DIFIERE")</f>
        <v>OK</v>
      </c>
      <c r="L72" s="470" t="inlineStr">
        <is>
          <t>Tabla oficial: Decreto 314 de 2026, art. 1 — base de liquidación $9.293.916 a $12.989.690 (profesional senior): hasta $528.210</t>
        </is>
      </c>
      <c r="M72" s="657">
        <f>'Estudio de mercado'!$L$31</f>
        <v>528210</v>
      </c>
    </row>
    <row r="73" ht="48" customHeight="1" s="336">
      <c r="B73" s="470" t="inlineStr">
        <is>
          <t>VI-08 · Gastos de viaje</t>
        </is>
      </c>
      <c r="C73" s="470" t="inlineStr">
        <is>
          <t>Arrendamiento de vehículo 4x4 por día</t>
        </is>
      </c>
      <c r="D73" s="470" t="n"/>
      <c r="E73" s="470" t="inlineStr">
        <is>
          <t>Formulación: Formulación Anexo 2, línea V03 (comparador)</t>
        </is>
      </c>
      <c r="F73" s="657">
        <f>'Estudio de mercado'!$L$58</f>
        <v>450000</v>
      </c>
      <c r="G73" s="470" t="n"/>
      <c r="H73" s="657" t="n"/>
      <c r="I73" s="657">
        <f>'Estudio de mercado'!$K$134</f>
        <v>450000</v>
      </c>
      <c r="J73" s="470" t="inlineStr">
        <is>
          <t>Criterio: formulacion de las referencias de mercado (hoja «Estudio de mercado»). Sin referencia equivalente verificada en esta consulta: se mantiene el valor de formulación; cotización formal pendiente. Cotización formal pendiente: TdR §12.2 exige dos.</t>
        </is>
      </c>
      <c r="K73" s="470" t="str">
        <f>IF(I73='08. Gastos de viaje'!$H$16,"OK","DIFIERE")</f>
        <v>OK</v>
      </c>
      <c r="L73" s="470" t="n"/>
      <c r="M73" s="657" t="n"/>
    </row>
    <row r="74" ht="48" customHeight="1" s="336">
      <c r="B74" s="470" t="inlineStr">
        <is>
          <t>VI-05 · Gastos de viaje</t>
        </is>
      </c>
      <c r="C74" s="470" t="inlineStr">
        <is>
          <t>Aporte en efectivo de Gestión y Medio Ambiente</t>
        </is>
      </c>
      <c r="D74" s="470" t="n"/>
      <c r="E74" s="470" t="inlineStr">
        <is>
          <t>Valoración propuesta de aporte: Aporte en efectivo propuesto a Gestión y Medio Ambiente (comparador)</t>
        </is>
      </c>
      <c r="F74" s="657">
        <f>'Estudio de mercado'!$L$102</f>
        <v>150000000</v>
      </c>
      <c r="G74" s="470" t="n"/>
      <c r="H74" s="657" t="n"/>
      <c r="I74" s="657">
        <f>'Estudio de mercado'!$K$174</f>
        <v>150000000</v>
      </c>
      <c r="J74" s="470" t="inlineStr">
        <is>
          <t>Criterio: formulacion de las referencias de mercado (hoja «Estudio de mercado»).  Cotización formal pendiente: TdR §12.2 exige dos.</t>
        </is>
      </c>
      <c r="K74" s="470" t="str">
        <f>IF(I74='08. Gastos de viaje'!$H$17,"OK","DIFIERE")</f>
        <v>OK</v>
      </c>
      <c r="L74" s="470" t="n"/>
      <c r="M74" s="657" t="n"/>
    </row>
    <row r="75" ht="48" customHeight="1" s="336">
      <c r="B75" s="470" t="inlineStr">
        <is>
          <t>AD-01 · Administrativos</t>
        </is>
      </c>
      <c r="C75" s="470" t="inlineStr">
        <is>
          <t>Administración del proyecto (gastos administrativos y revisoría), por mes</t>
        </is>
      </c>
      <c r="D75" s="470" t="n"/>
      <c r="E75" s="470" t="inlineStr">
        <is>
          <t>Formulación: Formulación Anexo 2, línea O05a (comparador)</t>
        </is>
      </c>
      <c r="F75" s="657">
        <f>'Estudio de mercado'!$L$63</f>
        <v>7000000</v>
      </c>
      <c r="G75" s="470" t="n"/>
      <c r="H75" s="657" t="n"/>
      <c r="I75" s="657">
        <f>'Estudio de mercado'!$K$139</f>
        <v>7000000</v>
      </c>
      <c r="J75" s="470" t="inlineStr">
        <is>
          <t>Criterio: formulacion de las referencias de mercado (hoja «Estudio de mercado»). Sin referencia equivalente verificada en esta consulta: se mantiene el valor de formulación; cotización formal pendiente. Cotización formal pendiente: TdR §12.2 exige dos.</t>
        </is>
      </c>
      <c r="K75" s="470" t="n"/>
      <c r="L75" s="470" t="n"/>
      <c r="M75" s="657" t="n"/>
    </row>
    <row r="76" ht="48" customHeight="1" s="336">
      <c r="B76" s="470" t="inlineStr">
        <is>
          <t>SE-01 · Seguimiento</t>
        </is>
      </c>
      <c r="C76" s="470" t="inlineStr">
        <is>
          <t>Apoyo a la supervisión y plataforma de seguimiento, por mes</t>
        </is>
      </c>
      <c r="D76" s="470" t="n"/>
      <c r="E76" s="470" t="inlineStr">
        <is>
          <t>Formulación: Formulación Anexo 2, línea O05b (comparador)</t>
        </is>
      </c>
      <c r="F76" s="657">
        <f>'Estudio de mercado'!$L$64</f>
        <v>8000000</v>
      </c>
      <c r="G76" s="470" t="n"/>
      <c r="H76" s="657" t="n"/>
      <c r="I76" s="657">
        <f>'Estudio de mercado'!$K$140</f>
        <v>8000000</v>
      </c>
      <c r="J76" s="470" t="inlineStr">
        <is>
          <t>Criterio: formulacion de las referencias de mercado (hoja «Estudio de mercado»). Sin referencia equivalente verificada en esta consulta: se mantiene el valor de formulación; cotización formal pendiente. Cotización formal pendiente: TdR §12.2 exige dos.</t>
        </is>
      </c>
      <c r="K76" s="470" t="n"/>
      <c r="L76" s="470" t="n"/>
      <c r="M76" s="657" t="n"/>
    </row>
    <row r="77" ht="14.25" customHeight="1" s="336">
      <c r="B77" s="244" t="n"/>
      <c r="C77" s="244" t="n"/>
      <c r="D77" s="244" t="n"/>
      <c r="E77" s="244" t="n"/>
      <c r="F77" s="244" t="n"/>
      <c r="G77" s="244" t="n"/>
      <c r="H77" s="244" t="n"/>
      <c r="I77" s="244" t="n"/>
      <c r="J77" s="244" t="n"/>
    </row>
    <row r="78" ht="14.25" customHeight="1" s="336">
      <c r="B78" s="658" t="inlineStr">
        <is>
          <t>Criterios válidos: menor valor; mayor valor debidamente justificado; promedio (aquí: mediana de referencias de mercado). El proveedor no es justificación salvo proveedor único soportado (nota oficial del formato).</t>
        </is>
      </c>
      <c r="C78" s="244" t="n"/>
      <c r="D78" s="244" t="n"/>
      <c r="E78" s="244" t="n"/>
      <c r="F78" s="244" t="n"/>
      <c r="G78" s="244" t="n"/>
      <c r="H78" s="244" t="n"/>
      <c r="I78" s="244" t="n"/>
      <c r="J78" s="244" t="n"/>
    </row>
    <row r="79" ht="14.25" customHeight="1" s="336">
      <c r="B79" s="658" t="inlineStr">
        <is>
          <t>Nota del formato oficial: las cotizaciones se exigen en la validación de requisitos del SGR; el análisis de costos debe existir desde la radicación. Las referencias de mercado de esta hoja no sustituyen las cotizaciones formales.</t>
        </is>
      </c>
      <c r="C79" s="244" t="n"/>
      <c r="D79" s="244" t="n"/>
      <c r="E79" s="244" t="n"/>
      <c r="F79" s="244" t="n"/>
      <c r="G79" s="244" t="n"/>
      <c r="H79" s="244" t="n"/>
      <c r="I79" s="244" t="n"/>
      <c r="J79" s="244" t="n"/>
    </row>
    <row r="80" ht="14.25" customHeight="1" s="336">
      <c r="B80" s="244" t="n"/>
      <c r="C80" s="244" t="n"/>
      <c r="D80" s="244" t="n"/>
      <c r="E80" s="244" t="n"/>
      <c r="F80" s="244" t="n"/>
      <c r="G80" s="244" t="n"/>
      <c r="H80" s="244" t="n"/>
      <c r="I80" s="244" t="n"/>
      <c r="J80" s="244" t="n"/>
    </row>
    <row r="81" ht="14.25" customHeight="1" s="336">
      <c r="B81" s="244" t="n"/>
      <c r="C81" s="244" t="n"/>
      <c r="D81" s="244" t="n"/>
      <c r="E81" s="244" t="n"/>
      <c r="F81" s="244" t="n"/>
      <c r="G81" s="244" t="n"/>
      <c r="H81" s="244" t="n"/>
      <c r="I81" s="244" t="n"/>
      <c r="J81" s="244" t="n"/>
    </row>
    <row r="82" ht="14.25" customHeight="1" s="336">
      <c r="B82" s="244" t="n"/>
      <c r="C82" s="244" t="n"/>
      <c r="D82" s="244" t="n"/>
      <c r="E82" s="244" t="n"/>
      <c r="F82" s="244" t="n"/>
      <c r="G82" s="244" t="n"/>
      <c r="H82" s="244" t="n"/>
      <c r="I82" s="244" t="n"/>
      <c r="J82" s="244" t="n"/>
    </row>
    <row r="83" ht="14.25" customHeight="1" s="336">
      <c r="B83" s="244" t="n"/>
      <c r="C83" s="244" t="n"/>
      <c r="D83" s="244" t="n"/>
      <c r="E83" s="244" t="n"/>
      <c r="F83" s="244" t="n"/>
      <c r="G83" s="244" t="n"/>
      <c r="H83" s="244" t="n"/>
      <c r="I83" s="244" t="n"/>
      <c r="J83" s="244" t="n"/>
    </row>
    <row r="84" ht="14.25" customHeight="1" s="336">
      <c r="B84" s="244" t="n"/>
      <c r="C84" s="244" t="n"/>
      <c r="D84" s="244" t="n"/>
      <c r="E84" s="244" t="n"/>
      <c r="F84" s="244" t="n"/>
      <c r="G84" s="244" t="n"/>
      <c r="H84" s="244" t="n"/>
      <c r="I84" s="244" t="n"/>
      <c r="J84" s="244" t="n"/>
    </row>
    <row r="85" ht="14.25" customHeight="1" s="336">
      <c r="B85" s="244" t="n"/>
      <c r="C85" s="244" t="n"/>
      <c r="D85" s="244" t="n"/>
      <c r="E85" s="244" t="n"/>
      <c r="F85" s="244" t="n"/>
      <c r="G85" s="244" t="n"/>
      <c r="H85" s="244" t="n"/>
      <c r="I85" s="244" t="n"/>
      <c r="J85" s="244" t="n"/>
    </row>
    <row r="86" ht="14.25" customHeight="1" s="336">
      <c r="B86" s="244" t="n"/>
      <c r="C86" s="244" t="n"/>
      <c r="D86" s="244" t="n"/>
      <c r="E86" s="244" t="n"/>
      <c r="F86" s="244" t="n"/>
      <c r="G86" s="244" t="n"/>
      <c r="H86" s="244" t="n"/>
      <c r="I86" s="244" t="n"/>
      <c r="J86" s="244" t="n"/>
    </row>
    <row r="87" ht="14.25" customHeight="1" s="336">
      <c r="B87" s="244" t="n"/>
      <c r="C87" s="244" t="n"/>
      <c r="D87" s="244" t="n"/>
      <c r="E87" s="244" t="n"/>
      <c r="F87" s="244" t="n"/>
      <c r="G87" s="244" t="n"/>
      <c r="H87" s="244" t="n"/>
      <c r="I87" s="244" t="n"/>
      <c r="J87" s="244" t="n"/>
    </row>
    <row r="88" ht="14.25" customHeight="1" s="336">
      <c r="B88" s="244" t="n"/>
      <c r="C88" s="244" t="n"/>
      <c r="D88" s="244" t="n"/>
      <c r="E88" s="244" t="n"/>
      <c r="F88" s="244" t="n"/>
      <c r="G88" s="244" t="n"/>
      <c r="H88" s="244" t="n"/>
      <c r="I88" s="244" t="n"/>
      <c r="J88" s="244" t="n"/>
    </row>
    <row r="89" ht="14.25" customHeight="1" s="336">
      <c r="B89" s="244" t="n"/>
      <c r="C89" s="244" t="n"/>
      <c r="D89" s="244" t="n"/>
      <c r="E89" s="244" t="n"/>
      <c r="F89" s="244" t="n"/>
      <c r="G89" s="244" t="n"/>
      <c r="H89" s="244" t="n"/>
      <c r="I89" s="244" t="n"/>
      <c r="J89" s="244" t="n"/>
    </row>
    <row r="90" ht="14.25" customHeight="1" s="336">
      <c r="B90" s="244" t="n"/>
      <c r="C90" s="244" t="n"/>
      <c r="D90" s="244" t="n"/>
      <c r="E90" s="244" t="n"/>
      <c r="F90" s="244" t="n"/>
      <c r="G90" s="244" t="n"/>
      <c r="H90" s="244" t="n"/>
      <c r="I90" s="244" t="n"/>
      <c r="J90" s="244" t="n"/>
    </row>
    <row r="91" ht="14.25" customHeight="1" s="336">
      <c r="B91" s="244" t="n"/>
      <c r="C91" s="244" t="n"/>
      <c r="D91" s="244" t="n"/>
      <c r="E91" s="244" t="n"/>
      <c r="F91" s="244" t="n"/>
      <c r="G91" s="244" t="n"/>
      <c r="H91" s="244" t="n"/>
      <c r="I91" s="244" t="n"/>
      <c r="J91" s="244" t="n"/>
    </row>
    <row r="92" ht="14.25" customHeight="1" s="336">
      <c r="B92" s="244" t="n"/>
      <c r="C92" s="244" t="n"/>
      <c r="D92" s="244" t="n"/>
      <c r="E92" s="244" t="n"/>
      <c r="F92" s="244" t="n"/>
      <c r="G92" s="244" t="n"/>
      <c r="H92" s="244" t="n"/>
      <c r="I92" s="244" t="n"/>
      <c r="J92" s="244" t="n"/>
    </row>
    <row r="93" ht="14.25" customHeight="1" s="336">
      <c r="B93" s="244" t="n"/>
      <c r="C93" s="244" t="n"/>
      <c r="D93" s="244" t="n"/>
      <c r="E93" s="244" t="n"/>
      <c r="F93" s="244" t="n"/>
      <c r="G93" s="244" t="n"/>
      <c r="H93" s="244" t="n"/>
      <c r="I93" s="244" t="n"/>
      <c r="J93" s="244" t="n"/>
    </row>
    <row r="94" ht="14.25" customHeight="1" s="336">
      <c r="B94" s="244" t="n"/>
      <c r="C94" s="244" t="n"/>
      <c r="D94" s="244" t="n"/>
      <c r="E94" s="244" t="n"/>
      <c r="F94" s="244" t="n"/>
      <c r="G94" s="244" t="n"/>
      <c r="H94" s="244" t="n"/>
      <c r="I94" s="244" t="n"/>
      <c r="J94" s="244" t="n"/>
    </row>
    <row r="95" ht="14.25" customHeight="1" s="336">
      <c r="B95" s="244" t="n"/>
      <c r="C95" s="244" t="n"/>
      <c r="D95" s="244" t="n"/>
      <c r="E95" s="244" t="n"/>
      <c r="F95" s="244" t="n"/>
      <c r="G95" s="244" t="n"/>
      <c r="H95" s="244" t="n"/>
      <c r="I95" s="244" t="n"/>
      <c r="J95" s="244" t="n"/>
    </row>
    <row r="96" ht="14.25" customHeight="1" s="336">
      <c r="B96" s="244" t="n"/>
      <c r="C96" s="244" t="n"/>
      <c r="D96" s="244" t="n"/>
      <c r="E96" s="244" t="n"/>
      <c r="F96" s="244" t="n"/>
      <c r="G96" s="244" t="n"/>
      <c r="H96" s="244" t="n"/>
      <c r="I96" s="244" t="n"/>
      <c r="J96" s="244" t="n"/>
    </row>
    <row r="97" ht="14.25" customHeight="1" s="336">
      <c r="B97" s="244" t="n"/>
      <c r="C97" s="244" t="n"/>
      <c r="D97" s="244" t="n"/>
      <c r="E97" s="244" t="n"/>
      <c r="F97" s="244" t="n"/>
      <c r="G97" s="244" t="n"/>
      <c r="H97" s="244" t="n"/>
      <c r="I97" s="244" t="n"/>
      <c r="J97" s="244" t="n"/>
    </row>
    <row r="98" ht="14.25" customHeight="1" s="336">
      <c r="B98" s="244" t="n"/>
      <c r="C98" s="244" t="n"/>
      <c r="D98" s="244" t="n"/>
      <c r="E98" s="244" t="n"/>
      <c r="F98" s="244" t="n"/>
      <c r="G98" s="244" t="n"/>
      <c r="H98" s="244" t="n"/>
      <c r="I98" s="244" t="n"/>
      <c r="J98" s="244" t="n"/>
    </row>
    <row r="99" ht="14.25" customHeight="1" s="336">
      <c r="B99" s="244" t="n"/>
      <c r="C99" s="244" t="n"/>
      <c r="D99" s="244" t="n"/>
      <c r="E99" s="244" t="n"/>
      <c r="F99" s="244" t="n"/>
      <c r="G99" s="244" t="n"/>
      <c r="H99" s="244" t="n"/>
      <c r="I99" s="244" t="n"/>
      <c r="J99" s="244" t="n"/>
    </row>
    <row r="100" ht="14.25" customHeight="1" s="336">
      <c r="B100" s="244" t="n"/>
      <c r="C100" s="244" t="n"/>
      <c r="D100" s="244" t="n"/>
      <c r="E100" s="244" t="n"/>
      <c r="F100" s="244" t="n"/>
      <c r="G100" s="244" t="n"/>
      <c r="H100" s="244" t="n"/>
      <c r="I100" s="244" t="n"/>
      <c r="J100" s="244" t="n"/>
    </row>
    <row r="101" ht="14.25" customHeight="1" s="336">
      <c r="B101" s="244" t="n"/>
      <c r="C101" s="244" t="n"/>
      <c r="D101" s="244" t="n"/>
      <c r="E101" s="244" t="n"/>
      <c r="F101" s="244" t="n"/>
      <c r="G101" s="244" t="n"/>
      <c r="H101" s="244" t="n"/>
      <c r="I101" s="244" t="n"/>
      <c r="J101" s="244" t="n"/>
    </row>
    <row r="102" ht="14.25" customHeight="1" s="336">
      <c r="B102" s="244" t="n"/>
      <c r="C102" s="244" t="n"/>
      <c r="D102" s="244" t="n"/>
      <c r="E102" s="244" t="n"/>
      <c r="F102" s="244" t="n"/>
      <c r="G102" s="244" t="n"/>
      <c r="H102" s="244" t="n"/>
      <c r="I102" s="244" t="n"/>
      <c r="J102" s="244" t="n"/>
    </row>
    <row r="103" ht="14.25" customHeight="1" s="336">
      <c r="B103" s="244" t="n"/>
      <c r="C103" s="244" t="n"/>
      <c r="D103" s="244" t="n"/>
      <c r="E103" s="244" t="n"/>
      <c r="F103" s="244" t="n"/>
      <c r="G103" s="244" t="n"/>
      <c r="H103" s="244" t="n"/>
      <c r="I103" s="244" t="n"/>
      <c r="J103" s="244" t="n"/>
    </row>
    <row r="104" ht="14.25" customHeight="1" s="336">
      <c r="B104" s="244" t="n"/>
      <c r="C104" s="244" t="n"/>
      <c r="D104" s="244" t="n"/>
      <c r="E104" s="244" t="n"/>
      <c r="F104" s="244" t="n"/>
      <c r="G104" s="244" t="n"/>
      <c r="H104" s="244" t="n"/>
      <c r="I104" s="244" t="n"/>
      <c r="J104" s="244" t="n"/>
    </row>
    <row r="105" ht="14.25" customHeight="1" s="336">
      <c r="B105" s="244" t="n"/>
      <c r="C105" s="244" t="n"/>
      <c r="D105" s="244" t="n"/>
      <c r="E105" s="244" t="n"/>
      <c r="F105" s="244" t="n"/>
      <c r="G105" s="244" t="n"/>
      <c r="H105" s="244" t="n"/>
      <c r="I105" s="244" t="n"/>
      <c r="J105" s="244" t="n"/>
    </row>
    <row r="106" ht="14.25" customHeight="1" s="336">
      <c r="B106" s="244" t="n"/>
      <c r="C106" s="244" t="n"/>
      <c r="D106" s="244" t="n"/>
      <c r="E106" s="244" t="n"/>
      <c r="F106" s="244" t="n"/>
      <c r="G106" s="244" t="n"/>
      <c r="H106" s="244" t="n"/>
      <c r="I106" s="244" t="n"/>
      <c r="J106" s="244" t="n"/>
    </row>
    <row r="107" ht="14.25" customHeight="1" s="336">
      <c r="B107" s="244" t="n"/>
      <c r="C107" s="244" t="n"/>
      <c r="D107" s="244" t="n"/>
      <c r="E107" s="244" t="n"/>
      <c r="F107" s="244" t="n"/>
      <c r="G107" s="244" t="n"/>
      <c r="H107" s="244" t="n"/>
      <c r="I107" s="244" t="n"/>
      <c r="J107" s="244" t="n"/>
    </row>
    <row r="108" ht="14.25" customHeight="1" s="336">
      <c r="B108" s="244" t="n"/>
      <c r="C108" s="244" t="n"/>
      <c r="D108" s="244" t="n"/>
      <c r="E108" s="244" t="n"/>
      <c r="F108" s="244" t="n"/>
      <c r="G108" s="244" t="n"/>
      <c r="H108" s="244" t="n"/>
      <c r="I108" s="244" t="n"/>
      <c r="J108" s="244" t="n"/>
    </row>
    <row r="109" ht="14.25" customHeight="1" s="336">
      <c r="B109" s="244" t="n"/>
      <c r="C109" s="244" t="n"/>
      <c r="D109" s="244" t="n"/>
      <c r="E109" s="244" t="n"/>
      <c r="F109" s="244" t="n"/>
      <c r="G109" s="244" t="n"/>
      <c r="H109" s="244" t="n"/>
      <c r="I109" s="244" t="n"/>
      <c r="J109" s="244" t="n"/>
    </row>
    <row r="110" ht="14.25" customHeight="1" s="336">
      <c r="B110" s="244" t="n"/>
      <c r="C110" s="244" t="n"/>
      <c r="D110" s="244" t="n"/>
      <c r="E110" s="244" t="n"/>
      <c r="F110" s="244" t="n"/>
      <c r="G110" s="244" t="n"/>
      <c r="H110" s="244" t="n"/>
      <c r="I110" s="244" t="n"/>
      <c r="J110" s="244" t="n"/>
    </row>
    <row r="111" ht="14.25" customHeight="1" s="336">
      <c r="B111" s="244" t="n"/>
      <c r="C111" s="244" t="n"/>
      <c r="D111" s="244" t="n"/>
      <c r="E111" s="244" t="n"/>
      <c r="F111" s="244" t="n"/>
      <c r="G111" s="244" t="n"/>
      <c r="H111" s="244" t="n"/>
      <c r="I111" s="244" t="n"/>
      <c r="J111" s="244" t="n"/>
    </row>
    <row r="112" ht="14.25" customHeight="1" s="336">
      <c r="B112" s="244" t="n"/>
      <c r="C112" s="244" t="n"/>
      <c r="D112" s="244" t="n"/>
      <c r="E112" s="244" t="n"/>
      <c r="F112" s="244" t="n"/>
      <c r="G112" s="244" t="n"/>
      <c r="H112" s="244" t="n"/>
      <c r="I112" s="244" t="n"/>
      <c r="J112" s="244" t="n"/>
    </row>
    <row r="113" ht="14.25" customHeight="1" s="336">
      <c r="B113" s="244" t="n"/>
      <c r="C113" s="244" t="n"/>
      <c r="D113" s="244" t="n"/>
      <c r="E113" s="244" t="n"/>
      <c r="F113" s="244" t="n"/>
      <c r="G113" s="244" t="n"/>
      <c r="H113" s="244" t="n"/>
      <c r="I113" s="244" t="n"/>
      <c r="J113" s="244" t="n"/>
    </row>
    <row r="114" ht="14.25" customHeight="1" s="336">
      <c r="B114" s="244" t="n"/>
      <c r="C114" s="244" t="n"/>
      <c r="D114" s="244" t="n"/>
      <c r="E114" s="244" t="n"/>
      <c r="F114" s="244" t="n"/>
      <c r="G114" s="244" t="n"/>
      <c r="H114" s="244" t="n"/>
      <c r="I114" s="244" t="n"/>
      <c r="J114" s="244" t="n"/>
    </row>
    <row r="115" ht="14.25" customHeight="1" s="336">
      <c r="B115" s="244" t="n"/>
      <c r="C115" s="244" t="n"/>
      <c r="D115" s="244" t="n"/>
      <c r="E115" s="244" t="n"/>
      <c r="F115" s="244" t="n"/>
      <c r="G115" s="244" t="n"/>
      <c r="H115" s="244" t="n"/>
      <c r="I115" s="244" t="n"/>
      <c r="J115" s="244" t="n"/>
    </row>
    <row r="116" ht="14.25" customHeight="1" s="336">
      <c r="B116" s="244" t="n"/>
      <c r="C116" s="244" t="n"/>
      <c r="D116" s="244" t="n"/>
      <c r="E116" s="244" t="n"/>
      <c r="F116" s="244" t="n"/>
      <c r="G116" s="244" t="n"/>
      <c r="H116" s="244" t="n"/>
      <c r="I116" s="244" t="n"/>
      <c r="J116" s="244" t="n"/>
    </row>
    <row r="117" ht="14.25" customHeight="1" s="336">
      <c r="B117" s="244" t="n"/>
      <c r="C117" s="244" t="n"/>
      <c r="D117" s="244" t="n"/>
      <c r="E117" s="244" t="n"/>
      <c r="F117" s="244" t="n"/>
      <c r="G117" s="244" t="n"/>
      <c r="H117" s="244" t="n"/>
      <c r="I117" s="244" t="n"/>
      <c r="J117" s="244" t="n"/>
    </row>
    <row r="118" ht="14.25" customHeight="1" s="336">
      <c r="B118" s="244" t="n"/>
      <c r="C118" s="244" t="n"/>
      <c r="D118" s="244" t="n"/>
      <c r="E118" s="244" t="n"/>
      <c r="F118" s="244" t="n"/>
      <c r="G118" s="244" t="n"/>
      <c r="H118" s="244" t="n"/>
      <c r="I118" s="244" t="n"/>
      <c r="J118" s="244" t="n"/>
    </row>
    <row r="119" ht="14.25" customHeight="1" s="336">
      <c r="B119" s="244" t="n"/>
      <c r="C119" s="244" t="n"/>
      <c r="D119" s="244" t="n"/>
      <c r="E119" s="244" t="n"/>
      <c r="F119" s="244" t="n"/>
      <c r="G119" s="244" t="n"/>
      <c r="H119" s="244" t="n"/>
      <c r="I119" s="244" t="n"/>
      <c r="J119" s="244" t="n"/>
    </row>
    <row r="120" ht="14.25" customHeight="1" s="336">
      <c r="B120" s="244" t="n"/>
      <c r="C120" s="244" t="n"/>
      <c r="D120" s="244" t="n"/>
      <c r="E120" s="244" t="n"/>
      <c r="F120" s="244" t="n"/>
      <c r="G120" s="244" t="n"/>
      <c r="H120" s="244" t="n"/>
      <c r="I120" s="244" t="n"/>
      <c r="J120" s="244" t="n"/>
    </row>
    <row r="121" ht="14.25" customHeight="1" s="336">
      <c r="B121" s="244" t="n"/>
      <c r="C121" s="244" t="n"/>
      <c r="D121" s="244" t="n"/>
      <c r="E121" s="244" t="n"/>
      <c r="F121" s="244" t="n"/>
      <c r="G121" s="244" t="n"/>
      <c r="H121" s="244" t="n"/>
      <c r="I121" s="244" t="n"/>
      <c r="J121" s="244" t="n"/>
    </row>
    <row r="122" ht="14.25" customHeight="1" s="336">
      <c r="B122" s="244" t="n"/>
      <c r="C122" s="244" t="n"/>
      <c r="D122" s="244" t="n"/>
      <c r="E122" s="244" t="n"/>
      <c r="F122" s="244" t="n"/>
      <c r="G122" s="244" t="n"/>
      <c r="H122" s="244" t="n"/>
      <c r="I122" s="244" t="n"/>
      <c r="J122" s="244" t="n"/>
    </row>
    <row r="123" ht="14.25" customHeight="1" s="336">
      <c r="B123" s="244" t="n"/>
      <c r="C123" s="244" t="n"/>
      <c r="D123" s="244" t="n"/>
      <c r="E123" s="244" t="n"/>
      <c r="F123" s="244" t="n"/>
      <c r="G123" s="244" t="n"/>
      <c r="H123" s="244" t="n"/>
      <c r="I123" s="244" t="n"/>
      <c r="J123" s="244" t="n"/>
    </row>
    <row r="124" ht="14.25" customHeight="1" s="336">
      <c r="B124" s="244" t="n"/>
      <c r="C124" s="244" t="n"/>
      <c r="D124" s="244" t="n"/>
      <c r="E124" s="244" t="n"/>
      <c r="F124" s="244" t="n"/>
      <c r="G124" s="244" t="n"/>
      <c r="H124" s="244" t="n"/>
      <c r="I124" s="244" t="n"/>
      <c r="J124" s="244" t="n"/>
    </row>
    <row r="125" ht="14.25" customHeight="1" s="336">
      <c r="B125" s="244" t="n"/>
      <c r="C125" s="244" t="n"/>
      <c r="D125" s="244" t="n"/>
      <c r="E125" s="244" t="n"/>
      <c r="F125" s="244" t="n"/>
      <c r="G125" s="244" t="n"/>
      <c r="H125" s="244" t="n"/>
      <c r="I125" s="244" t="n"/>
      <c r="J125" s="244" t="n"/>
    </row>
    <row r="126" ht="14.25" customHeight="1" s="336">
      <c r="B126" s="244" t="n"/>
      <c r="C126" s="244" t="n"/>
      <c r="D126" s="244" t="n"/>
      <c r="E126" s="244" t="n"/>
      <c r="F126" s="244" t="n"/>
      <c r="G126" s="244" t="n"/>
      <c r="H126" s="244" t="n"/>
      <c r="I126" s="244" t="n"/>
      <c r="J126" s="244" t="n"/>
    </row>
    <row r="127" ht="14.25" customHeight="1" s="336">
      <c r="B127" s="244" t="n"/>
      <c r="C127" s="244" t="n"/>
      <c r="D127" s="244" t="n"/>
      <c r="E127" s="244" t="n"/>
      <c r="F127" s="244" t="n"/>
      <c r="G127" s="244" t="n"/>
      <c r="H127" s="244" t="n"/>
      <c r="I127" s="244" t="n"/>
      <c r="J127" s="244" t="n"/>
    </row>
    <row r="128" ht="14.25" customHeight="1" s="336">
      <c r="B128" s="244" t="n"/>
      <c r="C128" s="244" t="n"/>
      <c r="D128" s="244" t="n"/>
      <c r="E128" s="244" t="n"/>
      <c r="F128" s="244" t="n"/>
      <c r="G128" s="244" t="n"/>
      <c r="H128" s="244" t="n"/>
      <c r="I128" s="244" t="n"/>
      <c r="J128" s="244" t="n"/>
    </row>
    <row r="129" ht="14.25" customHeight="1" s="336">
      <c r="B129" s="244" t="n"/>
      <c r="C129" s="244" t="n"/>
      <c r="D129" s="244" t="n"/>
      <c r="E129" s="244" t="n"/>
      <c r="F129" s="244" t="n"/>
      <c r="G129" s="244" t="n"/>
      <c r="H129" s="244" t="n"/>
      <c r="I129" s="244" t="n"/>
      <c r="J129" s="244" t="n"/>
    </row>
    <row r="130" ht="14.25" customHeight="1" s="336">
      <c r="B130" s="244" t="n"/>
      <c r="C130" s="244" t="n"/>
      <c r="D130" s="244" t="n"/>
      <c r="E130" s="244" t="n"/>
      <c r="F130" s="244" t="n"/>
      <c r="G130" s="244" t="n"/>
      <c r="H130" s="244" t="n"/>
      <c r="I130" s="244" t="n"/>
      <c r="J130" s="244" t="n"/>
    </row>
    <row r="131" ht="14.25" customHeight="1" s="336">
      <c r="B131" s="244" t="n"/>
      <c r="C131" s="244" t="n"/>
      <c r="D131" s="244" t="n"/>
      <c r="E131" s="244" t="n"/>
      <c r="F131" s="244" t="n"/>
      <c r="G131" s="244" t="n"/>
      <c r="H131" s="244" t="n"/>
      <c r="I131" s="244" t="n"/>
      <c r="J131" s="244" t="n"/>
    </row>
    <row r="132" ht="14.25" customHeight="1" s="336">
      <c r="B132" s="244" t="n"/>
      <c r="C132" s="244" t="n"/>
      <c r="D132" s="244" t="n"/>
      <c r="E132" s="244" t="n"/>
      <c r="F132" s="244" t="n"/>
      <c r="G132" s="244" t="n"/>
      <c r="H132" s="244" t="n"/>
      <c r="I132" s="244" t="n"/>
      <c r="J132" s="244" t="n"/>
    </row>
    <row r="133" ht="14.25" customHeight="1" s="336">
      <c r="B133" s="244" t="n"/>
      <c r="C133" s="244" t="n"/>
      <c r="D133" s="244" t="n"/>
      <c r="E133" s="244" t="n"/>
      <c r="F133" s="244" t="n"/>
      <c r="G133" s="244" t="n"/>
      <c r="H133" s="244" t="n"/>
      <c r="I133" s="244" t="n"/>
      <c r="J133" s="244" t="n"/>
    </row>
    <row r="134" ht="14.25" customHeight="1" s="336">
      <c r="B134" s="244" t="n"/>
      <c r="C134" s="244" t="n"/>
      <c r="D134" s="244" t="n"/>
      <c r="E134" s="244" t="n"/>
      <c r="F134" s="244" t="n"/>
      <c r="G134" s="244" t="n"/>
      <c r="H134" s="244" t="n"/>
      <c r="I134" s="244" t="n"/>
      <c r="J134" s="244" t="n"/>
    </row>
    <row r="135" ht="14.25" customHeight="1" s="336">
      <c r="B135" s="244" t="n"/>
      <c r="C135" s="244" t="n"/>
      <c r="D135" s="244" t="n"/>
      <c r="E135" s="244" t="n"/>
      <c r="F135" s="244" t="n"/>
      <c r="G135" s="244" t="n"/>
      <c r="H135" s="244" t="n"/>
      <c r="I135" s="244" t="n"/>
      <c r="J135" s="244" t="n"/>
    </row>
    <row r="136" ht="14.25" customHeight="1" s="336">
      <c r="B136" s="244" t="n"/>
      <c r="C136" s="244" t="n"/>
      <c r="D136" s="244" t="n"/>
      <c r="E136" s="244" t="n"/>
      <c r="F136" s="244" t="n"/>
      <c r="G136" s="244" t="n"/>
      <c r="H136" s="244" t="n"/>
      <c r="I136" s="244" t="n"/>
      <c r="J136" s="244" t="n"/>
    </row>
    <row r="137" ht="14.25" customHeight="1" s="336">
      <c r="B137" s="244" t="n"/>
      <c r="C137" s="244" t="n"/>
      <c r="D137" s="244" t="n"/>
      <c r="E137" s="244" t="n"/>
      <c r="F137" s="244" t="n"/>
      <c r="G137" s="244" t="n"/>
      <c r="H137" s="244" t="n"/>
      <c r="I137" s="244" t="n"/>
      <c r="J137" s="244" t="n"/>
    </row>
    <row r="138" ht="14.25" customHeight="1" s="336">
      <c r="B138" s="244" t="n"/>
      <c r="C138" s="244" t="n"/>
      <c r="D138" s="244" t="n"/>
      <c r="E138" s="244" t="n"/>
      <c r="F138" s="244" t="n"/>
      <c r="G138" s="244" t="n"/>
      <c r="H138" s="244" t="n"/>
      <c r="I138" s="244" t="n"/>
      <c r="J138" s="244" t="n"/>
    </row>
    <row r="139" ht="14.25" customHeight="1" s="336">
      <c r="B139" s="244" t="n"/>
      <c r="C139" s="244" t="n"/>
      <c r="D139" s="244" t="n"/>
      <c r="E139" s="244" t="n"/>
      <c r="F139" s="244" t="n"/>
      <c r="G139" s="244" t="n"/>
      <c r="H139" s="244" t="n"/>
      <c r="I139" s="244" t="n"/>
      <c r="J139" s="244" t="n"/>
    </row>
    <row r="140" ht="14.25" customHeight="1" s="336">
      <c r="B140" s="244" t="n"/>
      <c r="C140" s="244" t="n"/>
      <c r="D140" s="244" t="n"/>
      <c r="E140" s="244" t="n"/>
      <c r="F140" s="244" t="n"/>
      <c r="G140" s="244" t="n"/>
      <c r="H140" s="244" t="n"/>
      <c r="I140" s="244" t="n"/>
      <c r="J140" s="244" t="n"/>
    </row>
    <row r="141" ht="14.25" customHeight="1" s="336">
      <c r="B141" s="244" t="n"/>
      <c r="C141" s="244" t="n"/>
      <c r="D141" s="244" t="n"/>
      <c r="E141" s="244" t="n"/>
      <c r="F141" s="244" t="n"/>
      <c r="G141" s="244" t="n"/>
      <c r="H141" s="244" t="n"/>
      <c r="I141" s="244" t="n"/>
      <c r="J141" s="244" t="n"/>
    </row>
    <row r="142" ht="14.25" customHeight="1" s="336">
      <c r="B142" s="244" t="n"/>
      <c r="C142" s="244" t="n"/>
      <c r="D142" s="244" t="n"/>
      <c r="E142" s="244" t="n"/>
      <c r="F142" s="244" t="n"/>
      <c r="G142" s="244" t="n"/>
      <c r="H142" s="244" t="n"/>
      <c r="I142" s="244" t="n"/>
      <c r="J142" s="244" t="n"/>
    </row>
    <row r="143" ht="14.25" customHeight="1" s="336">
      <c r="B143" s="244" t="n"/>
      <c r="C143" s="244" t="n"/>
      <c r="D143" s="244" t="n"/>
      <c r="E143" s="244" t="n"/>
      <c r="F143" s="244" t="n"/>
      <c r="G143" s="244" t="n"/>
      <c r="H143" s="244" t="n"/>
      <c r="I143" s="244" t="n"/>
      <c r="J143" s="244" t="n"/>
    </row>
    <row r="144" ht="14.25" customHeight="1" s="336">
      <c r="B144" s="244" t="n"/>
      <c r="C144" s="244" t="n"/>
      <c r="D144" s="244" t="n"/>
      <c r="E144" s="244" t="n"/>
      <c r="F144" s="244" t="n"/>
      <c r="G144" s="244" t="n"/>
      <c r="H144" s="244" t="n"/>
      <c r="I144" s="244" t="n"/>
      <c r="J144" s="244" t="n"/>
    </row>
    <row r="145" ht="14.25" customHeight="1" s="336">
      <c r="B145" s="244" t="n"/>
      <c r="C145" s="244" t="n"/>
      <c r="D145" s="244" t="n"/>
      <c r="E145" s="244" t="n"/>
      <c r="F145" s="244" t="n"/>
      <c r="G145" s="244" t="n"/>
      <c r="H145" s="244" t="n"/>
      <c r="I145" s="244" t="n"/>
      <c r="J145" s="244" t="n"/>
    </row>
    <row r="146" ht="14.25" customHeight="1" s="336">
      <c r="B146" s="244" t="n"/>
      <c r="C146" s="244" t="n"/>
      <c r="D146" s="244" t="n"/>
      <c r="E146" s="244" t="n"/>
      <c r="F146" s="244" t="n"/>
      <c r="G146" s="244" t="n"/>
      <c r="H146" s="244" t="n"/>
      <c r="I146" s="244" t="n"/>
      <c r="J146" s="244" t="n"/>
    </row>
    <row r="147" ht="14.25" customHeight="1" s="336">
      <c r="B147" s="244" t="n"/>
      <c r="C147" s="244" t="n"/>
      <c r="D147" s="244" t="n"/>
      <c r="E147" s="244" t="n"/>
      <c r="F147" s="244" t="n"/>
      <c r="G147" s="244" t="n"/>
      <c r="H147" s="244" t="n"/>
      <c r="I147" s="244" t="n"/>
      <c r="J147" s="244" t="n"/>
    </row>
    <row r="148" ht="14.25" customHeight="1" s="336">
      <c r="B148" s="244" t="n"/>
      <c r="C148" s="244" t="n"/>
      <c r="D148" s="244" t="n"/>
      <c r="E148" s="244" t="n"/>
      <c r="F148" s="244" t="n"/>
      <c r="G148" s="244" t="n"/>
      <c r="H148" s="244" t="n"/>
      <c r="I148" s="244" t="n"/>
      <c r="J148" s="244" t="n"/>
    </row>
    <row r="149" ht="14.25" customHeight="1" s="336">
      <c r="B149" s="244" t="n"/>
      <c r="C149" s="244" t="n"/>
      <c r="D149" s="244" t="n"/>
      <c r="E149" s="244" t="n"/>
      <c r="F149" s="244" t="n"/>
      <c r="G149" s="244" t="n"/>
      <c r="H149" s="244" t="n"/>
      <c r="I149" s="244" t="n"/>
      <c r="J149" s="244" t="n"/>
    </row>
    <row r="150" ht="14.25" customHeight="1" s="336">
      <c r="B150" s="244" t="n"/>
      <c r="C150" s="244" t="n"/>
      <c r="D150" s="244" t="n"/>
      <c r="E150" s="244" t="n"/>
      <c r="F150" s="244" t="n"/>
      <c r="G150" s="244" t="n"/>
      <c r="H150" s="244" t="n"/>
      <c r="I150" s="244" t="n"/>
      <c r="J150" s="244" t="n"/>
    </row>
    <row r="151" ht="14.25" customHeight="1" s="336">
      <c r="B151" s="244" t="n"/>
      <c r="C151" s="244" t="n"/>
      <c r="D151" s="244" t="n"/>
      <c r="E151" s="244" t="n"/>
      <c r="F151" s="244" t="n"/>
      <c r="G151" s="244" t="n"/>
      <c r="H151" s="244" t="n"/>
      <c r="I151" s="244" t="n"/>
      <c r="J151" s="244" t="n"/>
    </row>
    <row r="152" ht="14.25" customHeight="1" s="336">
      <c r="B152" s="244" t="n"/>
      <c r="C152" s="244" t="n"/>
      <c r="D152" s="244" t="n"/>
      <c r="E152" s="244" t="n"/>
      <c r="F152" s="244" t="n"/>
      <c r="G152" s="244" t="n"/>
      <c r="H152" s="244" t="n"/>
      <c r="I152" s="244" t="n"/>
      <c r="J152" s="244" t="n"/>
    </row>
    <row r="153" ht="14.25" customHeight="1" s="336">
      <c r="B153" s="244" t="n"/>
      <c r="C153" s="244" t="n"/>
      <c r="D153" s="244" t="n"/>
      <c r="E153" s="244" t="n"/>
      <c r="F153" s="244" t="n"/>
      <c r="G153" s="244" t="n"/>
      <c r="H153" s="244" t="n"/>
      <c r="I153" s="244" t="n"/>
      <c r="J153" s="244" t="n"/>
    </row>
    <row r="154" ht="14.25" customHeight="1" s="336">
      <c r="B154" s="244" t="n"/>
      <c r="C154" s="244" t="n"/>
      <c r="D154" s="244" t="n"/>
      <c r="E154" s="244" t="n"/>
      <c r="F154" s="244" t="n"/>
      <c r="G154" s="244" t="n"/>
      <c r="H154" s="244" t="n"/>
      <c r="I154" s="244" t="n"/>
      <c r="J154" s="244" t="n"/>
    </row>
    <row r="155" ht="14.25" customHeight="1" s="336">
      <c r="B155" s="244" t="n"/>
      <c r="C155" s="244" t="n"/>
      <c r="D155" s="244" t="n"/>
      <c r="E155" s="244" t="n"/>
      <c r="F155" s="244" t="n"/>
      <c r="G155" s="244" t="n"/>
      <c r="H155" s="244" t="n"/>
      <c r="I155" s="244" t="n"/>
      <c r="J155" s="244" t="n"/>
    </row>
    <row r="156" ht="14.25" customHeight="1" s="336">
      <c r="B156" s="244" t="n"/>
      <c r="C156" s="244" t="n"/>
      <c r="D156" s="244" t="n"/>
      <c r="E156" s="244" t="n"/>
      <c r="F156" s="244" t="n"/>
      <c r="G156" s="244" t="n"/>
      <c r="H156" s="244" t="n"/>
      <c r="I156" s="244" t="n"/>
      <c r="J156" s="244" t="n"/>
    </row>
    <row r="157" ht="14.25" customHeight="1" s="336">
      <c r="B157" s="244" t="n"/>
      <c r="C157" s="244" t="n"/>
      <c r="D157" s="244" t="n"/>
      <c r="E157" s="244" t="n"/>
      <c r="F157" s="244" t="n"/>
      <c r="G157" s="244" t="n"/>
      <c r="H157" s="244" t="n"/>
      <c r="I157" s="244" t="n"/>
      <c r="J157" s="244" t="n"/>
    </row>
    <row r="158" ht="14.25" customHeight="1" s="336">
      <c r="B158" s="244" t="n"/>
      <c r="C158" s="244" t="n"/>
      <c r="D158" s="244" t="n"/>
      <c r="E158" s="244" t="n"/>
      <c r="F158" s="244" t="n"/>
      <c r="G158" s="244" t="n"/>
      <c r="H158" s="244" t="n"/>
      <c r="I158" s="244" t="n"/>
      <c r="J158" s="244" t="n"/>
    </row>
    <row r="159" ht="14.25" customHeight="1" s="336">
      <c r="B159" s="244" t="n"/>
      <c r="C159" s="244" t="n"/>
      <c r="D159" s="244" t="n"/>
      <c r="E159" s="244" t="n"/>
      <c r="F159" s="244" t="n"/>
      <c r="G159" s="244" t="n"/>
      <c r="H159" s="244" t="n"/>
      <c r="I159" s="244" t="n"/>
      <c r="J159" s="244" t="n"/>
    </row>
    <row r="160" ht="14.25" customHeight="1" s="336">
      <c r="B160" s="244" t="n"/>
      <c r="C160" s="244" t="n"/>
      <c r="D160" s="244" t="n"/>
      <c r="E160" s="244" t="n"/>
      <c r="F160" s="244" t="n"/>
      <c r="G160" s="244" t="n"/>
      <c r="H160" s="244" t="n"/>
      <c r="I160" s="244" t="n"/>
      <c r="J160" s="244" t="n"/>
    </row>
    <row r="161" ht="14.25" customHeight="1" s="336">
      <c r="B161" s="244" t="n"/>
      <c r="C161" s="244" t="n"/>
      <c r="D161" s="244" t="n"/>
      <c r="E161" s="244" t="n"/>
      <c r="F161" s="244" t="n"/>
      <c r="G161" s="244" t="n"/>
      <c r="H161" s="244" t="n"/>
      <c r="I161" s="244" t="n"/>
      <c r="J161" s="244" t="n"/>
    </row>
    <row r="162" ht="14.25" customHeight="1" s="336">
      <c r="B162" s="244" t="n"/>
      <c r="C162" s="244" t="n"/>
      <c r="D162" s="244" t="n"/>
      <c r="E162" s="244" t="n"/>
      <c r="F162" s="244" t="n"/>
      <c r="G162" s="244" t="n"/>
      <c r="H162" s="244" t="n"/>
      <c r="I162" s="244" t="n"/>
      <c r="J162" s="244" t="n"/>
    </row>
    <row r="163" ht="14.25" customHeight="1" s="336">
      <c r="B163" s="244" t="n"/>
      <c r="C163" s="244" t="n"/>
      <c r="D163" s="244" t="n"/>
      <c r="E163" s="244" t="n"/>
      <c r="F163" s="244" t="n"/>
      <c r="G163" s="244" t="n"/>
      <c r="H163" s="244" t="n"/>
      <c r="I163" s="244" t="n"/>
      <c r="J163" s="244" t="n"/>
    </row>
    <row r="164" ht="14.25" customHeight="1" s="336">
      <c r="B164" s="244" t="n"/>
      <c r="C164" s="244" t="n"/>
      <c r="D164" s="244" t="n"/>
      <c r="E164" s="244" t="n"/>
      <c r="F164" s="244" t="n"/>
      <c r="G164" s="244" t="n"/>
      <c r="H164" s="244" t="n"/>
      <c r="I164" s="244" t="n"/>
      <c r="J164" s="244" t="n"/>
    </row>
    <row r="165" ht="14.25" customHeight="1" s="336">
      <c r="B165" s="244" t="n"/>
      <c r="C165" s="244" t="n"/>
      <c r="D165" s="244" t="n"/>
      <c r="E165" s="244" t="n"/>
      <c r="F165" s="244" t="n"/>
      <c r="G165" s="244" t="n"/>
      <c r="H165" s="244" t="n"/>
      <c r="I165" s="244" t="n"/>
      <c r="J165" s="244" t="n"/>
    </row>
    <row r="166" ht="14.25" customHeight="1" s="336">
      <c r="B166" s="244" t="n"/>
      <c r="C166" s="244" t="n"/>
      <c r="D166" s="244" t="n"/>
      <c r="E166" s="244" t="n"/>
      <c r="F166" s="244" t="n"/>
      <c r="G166" s="244" t="n"/>
      <c r="H166" s="244" t="n"/>
      <c r="I166" s="244" t="n"/>
      <c r="J166" s="244" t="n"/>
    </row>
    <row r="167" ht="14.25" customHeight="1" s="336">
      <c r="B167" s="244" t="n"/>
      <c r="C167" s="244" t="n"/>
      <c r="D167" s="244" t="n"/>
      <c r="E167" s="244" t="n"/>
      <c r="F167" s="244" t="n"/>
      <c r="G167" s="244" t="n"/>
      <c r="H167" s="244" t="n"/>
      <c r="I167" s="244" t="n"/>
      <c r="J167" s="244" t="n"/>
    </row>
    <row r="168" ht="14.25" customHeight="1" s="336">
      <c r="B168" s="244" t="n"/>
      <c r="C168" s="244" t="n"/>
      <c r="D168" s="244" t="n"/>
      <c r="E168" s="244" t="n"/>
      <c r="F168" s="244" t="n"/>
      <c r="G168" s="244" t="n"/>
      <c r="H168" s="244" t="n"/>
      <c r="I168" s="244" t="n"/>
      <c r="J168" s="244" t="n"/>
    </row>
    <row r="169" ht="14.25" customHeight="1" s="336">
      <c r="B169" s="244" t="n"/>
      <c r="C169" s="244" t="n"/>
      <c r="D169" s="244" t="n"/>
      <c r="E169" s="244" t="n"/>
      <c r="F169" s="244" t="n"/>
      <c r="G169" s="244" t="n"/>
      <c r="H169" s="244" t="n"/>
      <c r="I169" s="244" t="n"/>
      <c r="J169" s="244" t="n"/>
    </row>
    <row r="170" ht="14.25" customHeight="1" s="336">
      <c r="B170" s="244" t="n"/>
      <c r="C170" s="244" t="n"/>
      <c r="D170" s="244" t="n"/>
      <c r="E170" s="244" t="n"/>
      <c r="F170" s="244" t="n"/>
      <c r="G170" s="244" t="n"/>
      <c r="H170" s="244" t="n"/>
      <c r="I170" s="244" t="n"/>
      <c r="J170" s="244" t="n"/>
    </row>
    <row r="171" ht="14.25" customHeight="1" s="336">
      <c r="B171" s="244" t="n"/>
      <c r="C171" s="244" t="n"/>
      <c r="D171" s="244" t="n"/>
      <c r="E171" s="244" t="n"/>
      <c r="F171" s="244" t="n"/>
      <c r="G171" s="244" t="n"/>
      <c r="H171" s="244" t="n"/>
      <c r="I171" s="244" t="n"/>
      <c r="J171" s="244" t="n"/>
    </row>
    <row r="172" ht="14.25" customHeight="1" s="336">
      <c r="B172" s="244" t="n"/>
      <c r="C172" s="244" t="n"/>
      <c r="D172" s="244" t="n"/>
      <c r="E172" s="244" t="n"/>
      <c r="F172" s="244" t="n"/>
      <c r="G172" s="244" t="n"/>
      <c r="H172" s="244" t="n"/>
      <c r="I172" s="244" t="n"/>
      <c r="J172" s="244" t="n"/>
    </row>
    <row r="173" ht="14.25" customHeight="1" s="336">
      <c r="B173" s="244" t="n"/>
      <c r="C173" s="244" t="n"/>
      <c r="D173" s="244" t="n"/>
      <c r="E173" s="244" t="n"/>
      <c r="F173" s="244" t="n"/>
      <c r="G173" s="244" t="n"/>
      <c r="H173" s="244" t="n"/>
      <c r="I173" s="244" t="n"/>
      <c r="J173" s="244" t="n"/>
    </row>
    <row r="174" ht="14.25" customHeight="1" s="336">
      <c r="B174" s="244" t="n"/>
      <c r="C174" s="244" t="n"/>
      <c r="D174" s="244" t="n"/>
      <c r="E174" s="244" t="n"/>
      <c r="F174" s="244" t="n"/>
      <c r="G174" s="244" t="n"/>
      <c r="H174" s="244" t="n"/>
      <c r="I174" s="244" t="n"/>
      <c r="J174" s="244" t="n"/>
    </row>
    <row r="175" ht="14.25" customHeight="1" s="336">
      <c r="B175" s="244" t="n"/>
      <c r="C175" s="244" t="n"/>
      <c r="D175" s="244" t="n"/>
      <c r="E175" s="244" t="n"/>
      <c r="F175" s="244" t="n"/>
      <c r="G175" s="244" t="n"/>
      <c r="H175" s="244" t="n"/>
      <c r="I175" s="244" t="n"/>
      <c r="J175" s="244" t="n"/>
    </row>
    <row r="176" ht="14.25" customHeight="1" s="336">
      <c r="B176" s="244" t="n"/>
      <c r="C176" s="244" t="n"/>
      <c r="D176" s="244" t="n"/>
      <c r="E176" s="244" t="n"/>
      <c r="F176" s="244" t="n"/>
      <c r="G176" s="244" t="n"/>
      <c r="H176" s="244" t="n"/>
      <c r="I176" s="244" t="n"/>
      <c r="J176" s="244" t="n"/>
    </row>
    <row r="177" ht="14.25" customHeight="1" s="336">
      <c r="B177" s="244" t="n"/>
      <c r="C177" s="244" t="n"/>
      <c r="D177" s="244" t="n"/>
      <c r="E177" s="244" t="n"/>
      <c r="F177" s="244" t="n"/>
      <c r="G177" s="244" t="n"/>
      <c r="H177" s="244" t="n"/>
      <c r="I177" s="244" t="n"/>
      <c r="J177" s="244" t="n"/>
    </row>
    <row r="178" ht="14.25" customHeight="1" s="336">
      <c r="B178" s="244" t="n"/>
      <c r="C178" s="244" t="n"/>
      <c r="D178" s="244" t="n"/>
      <c r="E178" s="244" t="n"/>
      <c r="F178" s="244" t="n"/>
      <c r="G178" s="244" t="n"/>
      <c r="H178" s="244" t="n"/>
      <c r="I178" s="244" t="n"/>
      <c r="J178" s="244" t="n"/>
    </row>
    <row r="179" ht="14.25" customHeight="1" s="336">
      <c r="B179" s="244" t="n"/>
      <c r="C179" s="244" t="n"/>
      <c r="D179" s="244" t="n"/>
      <c r="E179" s="244" t="n"/>
      <c r="F179" s="244" t="n"/>
      <c r="G179" s="244" t="n"/>
      <c r="H179" s="244" t="n"/>
      <c r="I179" s="244" t="n"/>
      <c r="J179" s="244" t="n"/>
    </row>
    <row r="180" ht="14.25" customHeight="1" s="336">
      <c r="B180" s="244" t="n"/>
      <c r="C180" s="244" t="n"/>
      <c r="D180" s="244" t="n"/>
      <c r="E180" s="244" t="n"/>
      <c r="F180" s="244" t="n"/>
      <c r="G180" s="244" t="n"/>
      <c r="H180" s="244" t="n"/>
      <c r="I180" s="244" t="n"/>
      <c r="J180" s="244" t="n"/>
    </row>
    <row r="181" ht="14.25" customHeight="1" s="336">
      <c r="B181" s="244" t="n"/>
      <c r="C181" s="244" t="n"/>
      <c r="D181" s="244" t="n"/>
      <c r="E181" s="244" t="n"/>
      <c r="F181" s="244" t="n"/>
      <c r="G181" s="244" t="n"/>
      <c r="H181" s="244" t="n"/>
      <c r="I181" s="244" t="n"/>
      <c r="J181" s="244" t="n"/>
    </row>
    <row r="182" ht="14.25" customHeight="1" s="336">
      <c r="B182" s="244" t="n"/>
      <c r="C182" s="244" t="n"/>
      <c r="D182" s="244" t="n"/>
      <c r="E182" s="244" t="n"/>
      <c r="F182" s="244" t="n"/>
      <c r="G182" s="244" t="n"/>
      <c r="H182" s="244" t="n"/>
      <c r="I182" s="244" t="n"/>
      <c r="J182" s="244" t="n"/>
    </row>
    <row r="183" ht="14.25" customHeight="1" s="336">
      <c r="B183" s="244" t="n"/>
      <c r="C183" s="244" t="n"/>
      <c r="D183" s="244" t="n"/>
      <c r="E183" s="244" t="n"/>
      <c r="F183" s="244" t="n"/>
      <c r="G183" s="244" t="n"/>
      <c r="H183" s="244" t="n"/>
      <c r="I183" s="244" t="n"/>
      <c r="J183" s="244" t="n"/>
    </row>
    <row r="184" ht="14.25" customHeight="1" s="336">
      <c r="B184" s="244" t="n"/>
      <c r="C184" s="244" t="n"/>
      <c r="D184" s="244" t="n"/>
      <c r="E184" s="244" t="n"/>
      <c r="F184" s="244" t="n"/>
      <c r="G184" s="244" t="n"/>
      <c r="H184" s="244" t="n"/>
      <c r="I184" s="244" t="n"/>
      <c r="J184" s="244" t="n"/>
    </row>
    <row r="185" ht="14.25" customHeight="1" s="336">
      <c r="B185" s="244" t="n"/>
      <c r="C185" s="244" t="n"/>
      <c r="D185" s="244" t="n"/>
      <c r="E185" s="244" t="n"/>
      <c r="F185" s="244" t="n"/>
      <c r="G185" s="244" t="n"/>
      <c r="H185" s="244" t="n"/>
      <c r="I185" s="244" t="n"/>
      <c r="J185" s="244" t="n"/>
    </row>
    <row r="186" ht="14.25" customHeight="1" s="336">
      <c r="B186" s="244" t="n"/>
      <c r="C186" s="244" t="n"/>
      <c r="D186" s="244" t="n"/>
      <c r="E186" s="244" t="n"/>
      <c r="F186" s="244" t="n"/>
      <c r="G186" s="244" t="n"/>
      <c r="H186" s="244" t="n"/>
      <c r="I186" s="244" t="n"/>
      <c r="J186" s="244" t="n"/>
    </row>
    <row r="187" ht="14.25" customHeight="1" s="336">
      <c r="B187" s="244" t="n"/>
      <c r="C187" s="244" t="n"/>
      <c r="D187" s="244" t="n"/>
      <c r="E187" s="244" t="n"/>
      <c r="F187" s="244" t="n"/>
      <c r="G187" s="244" t="n"/>
      <c r="H187" s="244" t="n"/>
      <c r="I187" s="244" t="n"/>
      <c r="J187" s="244" t="n"/>
    </row>
    <row r="188" ht="14.25" customHeight="1" s="336">
      <c r="B188" s="244" t="n"/>
      <c r="C188" s="244" t="n"/>
      <c r="D188" s="244" t="n"/>
      <c r="E188" s="244" t="n"/>
      <c r="F188" s="244" t="n"/>
      <c r="G188" s="244" t="n"/>
      <c r="H188" s="244" t="n"/>
      <c r="I188" s="244" t="n"/>
      <c r="J188" s="244" t="n"/>
    </row>
    <row r="189" ht="14.25" customHeight="1" s="336">
      <c r="B189" s="244" t="n"/>
      <c r="C189" s="244" t="n"/>
      <c r="D189" s="244" t="n"/>
      <c r="E189" s="244" t="n"/>
      <c r="F189" s="244" t="n"/>
      <c r="G189" s="244" t="n"/>
      <c r="H189" s="244" t="n"/>
      <c r="I189" s="244" t="n"/>
      <c r="J189" s="244" t="n"/>
    </row>
    <row r="190" ht="14.25" customHeight="1" s="336">
      <c r="B190" s="244" t="n"/>
      <c r="C190" s="244" t="n"/>
      <c r="D190" s="244" t="n"/>
      <c r="E190" s="244" t="n"/>
      <c r="F190" s="244" t="n"/>
      <c r="G190" s="244" t="n"/>
      <c r="H190" s="244" t="n"/>
      <c r="I190" s="244" t="n"/>
      <c r="J190" s="244" t="n"/>
    </row>
    <row r="191" ht="14.25" customHeight="1" s="336">
      <c r="B191" s="244" t="n"/>
      <c r="C191" s="244" t="n"/>
      <c r="D191" s="244" t="n"/>
      <c r="E191" s="244" t="n"/>
      <c r="F191" s="244" t="n"/>
      <c r="G191" s="244" t="n"/>
      <c r="H191" s="244" t="n"/>
      <c r="I191" s="244" t="n"/>
      <c r="J191" s="244" t="n"/>
    </row>
    <row r="192" ht="14.25" customHeight="1" s="336">
      <c r="B192" s="244" t="n"/>
      <c r="C192" s="244" t="n"/>
      <c r="D192" s="244" t="n"/>
      <c r="E192" s="244" t="n"/>
      <c r="F192" s="244" t="n"/>
      <c r="G192" s="244" t="n"/>
      <c r="H192" s="244" t="n"/>
      <c r="I192" s="244" t="n"/>
      <c r="J192" s="244" t="n"/>
    </row>
    <row r="193" ht="14.25" customHeight="1" s="336">
      <c r="B193" s="244" t="n"/>
      <c r="C193" s="244" t="n"/>
      <c r="D193" s="244" t="n"/>
      <c r="E193" s="244" t="n"/>
      <c r="F193" s="244" t="n"/>
      <c r="G193" s="244" t="n"/>
      <c r="H193" s="244" t="n"/>
      <c r="I193" s="244" t="n"/>
      <c r="J193" s="244" t="n"/>
    </row>
    <row r="194" ht="14.25" customHeight="1" s="336">
      <c r="B194" s="244" t="n"/>
      <c r="C194" s="244" t="n"/>
      <c r="D194" s="244" t="n"/>
      <c r="E194" s="244" t="n"/>
      <c r="F194" s="244" t="n"/>
      <c r="G194" s="244" t="n"/>
      <c r="H194" s="244" t="n"/>
      <c r="I194" s="244" t="n"/>
      <c r="J194" s="244" t="n"/>
    </row>
    <row r="195" ht="14.25" customHeight="1" s="336">
      <c r="B195" s="244" t="n"/>
      <c r="C195" s="244" t="n"/>
      <c r="D195" s="244" t="n"/>
      <c r="E195" s="244" t="n"/>
      <c r="F195" s="244" t="n"/>
      <c r="G195" s="244" t="n"/>
      <c r="H195" s="244" t="n"/>
      <c r="I195" s="244" t="n"/>
      <c r="J195" s="244" t="n"/>
    </row>
    <row r="196" ht="14.25" customHeight="1" s="336">
      <c r="B196" s="244" t="n"/>
      <c r="C196" s="244" t="n"/>
      <c r="D196" s="244" t="n"/>
      <c r="E196" s="244" t="n"/>
      <c r="F196" s="244" t="n"/>
      <c r="G196" s="244" t="n"/>
      <c r="H196" s="244" t="n"/>
      <c r="I196" s="244" t="n"/>
      <c r="J196" s="244" t="n"/>
    </row>
    <row r="197" ht="14.25" customHeight="1" s="336">
      <c r="B197" s="244" t="n"/>
      <c r="C197" s="244" t="n"/>
      <c r="D197" s="244" t="n"/>
      <c r="E197" s="244" t="n"/>
      <c r="F197" s="244" t="n"/>
      <c r="G197" s="244" t="n"/>
      <c r="H197" s="244" t="n"/>
      <c r="I197" s="244" t="n"/>
      <c r="J197" s="244" t="n"/>
    </row>
    <row r="198" ht="14.25" customHeight="1" s="336">
      <c r="B198" s="244" t="n"/>
      <c r="C198" s="244" t="n"/>
      <c r="D198" s="244" t="n"/>
      <c r="E198" s="244" t="n"/>
      <c r="F198" s="244" t="n"/>
      <c r="G198" s="244" t="n"/>
      <c r="H198" s="244" t="n"/>
      <c r="I198" s="244" t="n"/>
      <c r="J198" s="244" t="n"/>
    </row>
    <row r="199" ht="14.25" customHeight="1" s="336">
      <c r="B199" s="244" t="n"/>
      <c r="C199" s="244" t="n"/>
      <c r="D199" s="244" t="n"/>
      <c r="E199" s="244" t="n"/>
      <c r="F199" s="244" t="n"/>
      <c r="G199" s="244" t="n"/>
      <c r="H199" s="244" t="n"/>
      <c r="I199" s="244" t="n"/>
      <c r="J199" s="244" t="n"/>
    </row>
    <row r="200" ht="14.25" customHeight="1" s="336">
      <c r="B200" s="244" t="n"/>
      <c r="C200" s="244" t="n"/>
      <c r="D200" s="244" t="n"/>
      <c r="E200" s="244" t="n"/>
      <c r="F200" s="244" t="n"/>
      <c r="G200" s="244" t="n"/>
      <c r="H200" s="244" t="n"/>
      <c r="I200" s="244" t="n"/>
      <c r="J200" s="244" t="n"/>
    </row>
    <row r="201" ht="14.25" customHeight="1" s="336">
      <c r="B201" s="244" t="n"/>
      <c r="C201" s="244" t="n"/>
      <c r="D201" s="244" t="n"/>
      <c r="E201" s="244" t="n"/>
      <c r="F201" s="244" t="n"/>
      <c r="G201" s="244" t="n"/>
      <c r="H201" s="244" t="n"/>
      <c r="I201" s="244" t="n"/>
      <c r="J201" s="244" t="n"/>
    </row>
    <row r="202" ht="14.25" customHeight="1" s="336">
      <c r="B202" s="244" t="n"/>
      <c r="C202" s="244" t="n"/>
      <c r="D202" s="244" t="n"/>
      <c r="E202" s="244" t="n"/>
      <c r="F202" s="244" t="n"/>
      <c r="G202" s="244" t="n"/>
      <c r="H202" s="244" t="n"/>
      <c r="I202" s="244" t="n"/>
      <c r="J202" s="244" t="n"/>
    </row>
    <row r="203" ht="14.25" customHeight="1" s="336">
      <c r="B203" s="244" t="n"/>
      <c r="C203" s="244" t="n"/>
      <c r="D203" s="244" t="n"/>
      <c r="E203" s="244" t="n"/>
      <c r="F203" s="244" t="n"/>
      <c r="G203" s="244" t="n"/>
      <c r="H203" s="244" t="n"/>
      <c r="I203" s="244" t="n"/>
      <c r="J203" s="244" t="n"/>
    </row>
    <row r="204" ht="14.25" customHeight="1" s="336">
      <c r="B204" s="244" t="n"/>
      <c r="C204" s="244" t="n"/>
      <c r="D204" s="244" t="n"/>
      <c r="E204" s="244" t="n"/>
      <c r="F204" s="244" t="n"/>
      <c r="G204" s="244" t="n"/>
      <c r="H204" s="244" t="n"/>
      <c r="I204" s="244" t="n"/>
      <c r="J204" s="244" t="n"/>
    </row>
    <row r="205" ht="14.25" customHeight="1" s="336">
      <c r="B205" s="244" t="n"/>
      <c r="C205" s="244" t="n"/>
      <c r="D205" s="244" t="n"/>
      <c r="E205" s="244" t="n"/>
      <c r="F205" s="244" t="n"/>
      <c r="G205" s="244" t="n"/>
      <c r="H205" s="244" t="n"/>
      <c r="I205" s="244" t="n"/>
      <c r="J205" s="244" t="n"/>
    </row>
    <row r="206" ht="14.25" customHeight="1" s="336">
      <c r="B206" s="244" t="n"/>
      <c r="C206" s="244" t="n"/>
      <c r="D206" s="244" t="n"/>
      <c r="E206" s="244" t="n"/>
      <c r="F206" s="244" t="n"/>
      <c r="G206" s="244" t="n"/>
      <c r="H206" s="244" t="n"/>
      <c r="I206" s="244" t="n"/>
      <c r="J206" s="244" t="n"/>
    </row>
    <row r="207" ht="14.25" customHeight="1" s="336">
      <c r="B207" s="244" t="n"/>
      <c r="C207" s="244" t="n"/>
      <c r="D207" s="244" t="n"/>
      <c r="E207" s="244" t="n"/>
      <c r="F207" s="244" t="n"/>
      <c r="G207" s="244" t="n"/>
      <c r="H207" s="244" t="n"/>
      <c r="I207" s="244" t="n"/>
      <c r="J207" s="244" t="n"/>
    </row>
    <row r="208" ht="14.25" customHeight="1" s="336">
      <c r="B208" s="244" t="n"/>
      <c r="C208" s="244" t="n"/>
      <c r="D208" s="244" t="n"/>
      <c r="E208" s="244" t="n"/>
      <c r="F208" s="244" t="n"/>
      <c r="G208" s="244" t="n"/>
      <c r="H208" s="244" t="n"/>
      <c r="I208" s="244" t="n"/>
      <c r="J208" s="244" t="n"/>
    </row>
    <row r="209" ht="14.25" customHeight="1" s="336">
      <c r="B209" s="244" t="n"/>
      <c r="C209" s="244" t="n"/>
      <c r="D209" s="244" t="n"/>
      <c r="E209" s="244" t="n"/>
      <c r="F209" s="244" t="n"/>
      <c r="G209" s="244" t="n"/>
      <c r="H209" s="244" t="n"/>
      <c r="I209" s="244" t="n"/>
      <c r="J209" s="244" t="n"/>
    </row>
    <row r="210" ht="14.25" customHeight="1" s="336">
      <c r="B210" s="244" t="n"/>
      <c r="C210" s="244" t="n"/>
      <c r="D210" s="244" t="n"/>
      <c r="E210" s="244" t="n"/>
      <c r="F210" s="244" t="n"/>
      <c r="G210" s="244" t="n"/>
      <c r="H210" s="244" t="n"/>
      <c r="I210" s="244" t="n"/>
      <c r="J210" s="244" t="n"/>
    </row>
    <row r="211" ht="14.25" customHeight="1" s="336">
      <c r="B211" s="244" t="n"/>
      <c r="C211" s="244" t="n"/>
      <c r="D211" s="244" t="n"/>
      <c r="E211" s="244" t="n"/>
      <c r="F211" s="244" t="n"/>
      <c r="G211" s="244" t="n"/>
      <c r="H211" s="244" t="n"/>
      <c r="I211" s="244" t="n"/>
      <c r="J211" s="244" t="n"/>
    </row>
    <row r="212" ht="14.25" customHeight="1" s="336">
      <c r="B212" s="244" t="n"/>
      <c r="C212" s="244" t="n"/>
      <c r="D212" s="244" t="n"/>
      <c r="E212" s="244" t="n"/>
      <c r="F212" s="244" t="n"/>
      <c r="G212" s="244" t="n"/>
      <c r="H212" s="244" t="n"/>
      <c r="I212" s="244" t="n"/>
      <c r="J212" s="244" t="n"/>
    </row>
    <row r="213" ht="14.25" customHeight="1" s="336">
      <c r="B213" s="244" t="n"/>
      <c r="C213" s="244" t="n"/>
      <c r="D213" s="244" t="n"/>
      <c r="E213" s="244" t="n"/>
      <c r="F213" s="244" t="n"/>
      <c r="G213" s="244" t="n"/>
      <c r="H213" s="244" t="n"/>
      <c r="I213" s="244" t="n"/>
      <c r="J213" s="244" t="n"/>
    </row>
    <row r="214" ht="14.25" customHeight="1" s="336">
      <c r="B214" s="244" t="n"/>
      <c r="C214" s="244" t="n"/>
      <c r="D214" s="244" t="n"/>
      <c r="E214" s="244" t="n"/>
      <c r="F214" s="244" t="n"/>
      <c r="G214" s="244" t="n"/>
      <c r="H214" s="244" t="n"/>
      <c r="I214" s="244" t="n"/>
      <c r="J214" s="244" t="n"/>
    </row>
    <row r="215" ht="14.25" customHeight="1" s="336">
      <c r="B215" s="244" t="n"/>
      <c r="C215" s="244" t="n"/>
      <c r="D215" s="244" t="n"/>
      <c r="E215" s="244" t="n"/>
      <c r="F215" s="244" t="n"/>
      <c r="G215" s="244" t="n"/>
      <c r="H215" s="244" t="n"/>
      <c r="I215" s="244" t="n"/>
      <c r="J215" s="244" t="n"/>
    </row>
    <row r="216" ht="14.25" customHeight="1" s="336">
      <c r="B216" s="244" t="n"/>
      <c r="C216" s="244" t="n"/>
      <c r="D216" s="244" t="n"/>
      <c r="E216" s="244" t="n"/>
      <c r="F216" s="244" t="n"/>
      <c r="G216" s="244" t="n"/>
      <c r="H216" s="244" t="n"/>
      <c r="I216" s="244" t="n"/>
      <c r="J216" s="244" t="n"/>
    </row>
    <row r="217" ht="14.25" customHeight="1" s="336">
      <c r="B217" s="244" t="n"/>
      <c r="C217" s="244" t="n"/>
      <c r="D217" s="244" t="n"/>
      <c r="E217" s="244" t="n"/>
      <c r="F217" s="244" t="n"/>
      <c r="G217" s="244" t="n"/>
      <c r="H217" s="244" t="n"/>
      <c r="I217" s="244" t="n"/>
      <c r="J217" s="244" t="n"/>
    </row>
    <row r="218" ht="14.25" customHeight="1" s="336">
      <c r="B218" s="244" t="n"/>
      <c r="C218" s="244" t="n"/>
      <c r="D218" s="244" t="n"/>
      <c r="E218" s="244" t="n"/>
      <c r="F218" s="244" t="n"/>
      <c r="G218" s="244" t="n"/>
      <c r="H218" s="244" t="n"/>
      <c r="I218" s="244" t="n"/>
      <c r="J218" s="244" t="n"/>
    </row>
    <row r="219" ht="14.25" customHeight="1" s="336">
      <c r="B219" s="244" t="n"/>
      <c r="C219" s="244" t="n"/>
      <c r="D219" s="244" t="n"/>
      <c r="E219" s="244" t="n"/>
      <c r="F219" s="244" t="n"/>
      <c r="G219" s="244" t="n"/>
      <c r="H219" s="244" t="n"/>
      <c r="I219" s="244" t="n"/>
      <c r="J219" s="244" t="n"/>
    </row>
    <row r="220" ht="14.25" customHeight="1" s="336">
      <c r="B220" s="244" t="n"/>
      <c r="C220" s="244" t="n"/>
      <c r="D220" s="244" t="n"/>
      <c r="E220" s="244" t="n"/>
      <c r="F220" s="244" t="n"/>
      <c r="G220" s="244" t="n"/>
      <c r="H220" s="244" t="n"/>
      <c r="I220" s="244" t="n"/>
      <c r="J220" s="244" t="n"/>
    </row>
    <row r="221" ht="14.25" customHeight="1" s="336">
      <c r="B221" s="244" t="n"/>
      <c r="C221" s="244" t="n"/>
      <c r="D221" s="244" t="n"/>
      <c r="E221" s="244" t="n"/>
      <c r="F221" s="244" t="n"/>
      <c r="G221" s="244" t="n"/>
      <c r="H221" s="244" t="n"/>
      <c r="I221" s="244" t="n"/>
      <c r="J221" s="244" t="n"/>
    </row>
    <row r="222" ht="14.25" customHeight="1" s="336">
      <c r="B222" s="244" t="n"/>
      <c r="C222" s="244" t="n"/>
      <c r="D222" s="244" t="n"/>
      <c r="E222" s="244" t="n"/>
      <c r="F222" s="244" t="n"/>
      <c r="G222" s="244" t="n"/>
      <c r="H222" s="244" t="n"/>
      <c r="I222" s="244" t="n"/>
      <c r="J222" s="244" t="n"/>
    </row>
    <row r="223" ht="14.25" customHeight="1" s="336">
      <c r="B223" s="244" t="n"/>
      <c r="C223" s="244" t="n"/>
      <c r="D223" s="244" t="n"/>
      <c r="E223" s="244" t="n"/>
      <c r="F223" s="244" t="n"/>
      <c r="G223" s="244" t="n"/>
      <c r="H223" s="244" t="n"/>
      <c r="I223" s="244" t="n"/>
      <c r="J223" s="244" t="n"/>
    </row>
    <row r="224" ht="14.25" customHeight="1" s="336">
      <c r="B224" s="244" t="n"/>
      <c r="C224" s="244" t="n"/>
      <c r="D224" s="244" t="n"/>
      <c r="E224" s="244" t="n"/>
      <c r="F224" s="244" t="n"/>
      <c r="G224" s="244" t="n"/>
      <c r="H224" s="244" t="n"/>
      <c r="I224" s="244" t="n"/>
      <c r="J224" s="244" t="n"/>
    </row>
    <row r="225" ht="14.25" customHeight="1" s="336">
      <c r="B225" s="244" t="n"/>
      <c r="C225" s="244" t="n"/>
      <c r="D225" s="244" t="n"/>
      <c r="E225" s="244" t="n"/>
      <c r="F225" s="244" t="n"/>
      <c r="G225" s="244" t="n"/>
      <c r="H225" s="244" t="n"/>
      <c r="I225" s="244" t="n"/>
      <c r="J225" s="244" t="n"/>
    </row>
    <row r="226" ht="14.25" customHeight="1" s="336">
      <c r="B226" s="244" t="n"/>
      <c r="C226" s="244" t="n"/>
      <c r="D226" s="244" t="n"/>
      <c r="E226" s="244" t="n"/>
      <c r="F226" s="244" t="n"/>
      <c r="G226" s="244" t="n"/>
      <c r="H226" s="244" t="n"/>
      <c r="I226" s="244" t="n"/>
      <c r="J226" s="244" t="n"/>
    </row>
    <row r="227" ht="14.25" customHeight="1" s="336">
      <c r="B227" s="244" t="n"/>
      <c r="C227" s="244" t="n"/>
      <c r="D227" s="244" t="n"/>
      <c r="E227" s="244" t="n"/>
      <c r="F227" s="244" t="n"/>
      <c r="G227" s="244" t="n"/>
      <c r="H227" s="244" t="n"/>
      <c r="I227" s="244" t="n"/>
      <c r="J227" s="244" t="n"/>
    </row>
    <row r="228" ht="14.25" customHeight="1" s="336">
      <c r="B228" s="244" t="n"/>
      <c r="C228" s="244" t="n"/>
      <c r="D228" s="244" t="n"/>
      <c r="E228" s="244" t="n"/>
      <c r="F228" s="244" t="n"/>
      <c r="G228" s="244" t="n"/>
      <c r="H228" s="244" t="n"/>
      <c r="I228" s="244" t="n"/>
      <c r="J228" s="244" t="n"/>
    </row>
    <row r="229" ht="14.25" customHeight="1" s="336">
      <c r="B229" s="244" t="n"/>
      <c r="C229" s="244" t="n"/>
      <c r="D229" s="244" t="n"/>
      <c r="E229" s="244" t="n"/>
      <c r="F229" s="244" t="n"/>
      <c r="G229" s="244" t="n"/>
      <c r="H229" s="244" t="n"/>
      <c r="I229" s="244" t="n"/>
      <c r="J229" s="244" t="n"/>
    </row>
    <row r="230" ht="14.25" customHeight="1" s="336">
      <c r="B230" s="244" t="n"/>
      <c r="C230" s="244" t="n"/>
      <c r="D230" s="244" t="n"/>
      <c r="E230" s="244" t="n"/>
      <c r="F230" s="244" t="n"/>
      <c r="G230" s="244" t="n"/>
      <c r="H230" s="244" t="n"/>
      <c r="I230" s="244" t="n"/>
      <c r="J230" s="244" t="n"/>
    </row>
    <row r="231" ht="14.25" customHeight="1" s="336">
      <c r="B231" s="244" t="n"/>
      <c r="C231" s="244" t="n"/>
      <c r="D231" s="244" t="n"/>
      <c r="E231" s="244" t="n"/>
      <c r="F231" s="244" t="n"/>
      <c r="G231" s="244" t="n"/>
      <c r="H231" s="244" t="n"/>
      <c r="I231" s="244" t="n"/>
      <c r="J231" s="244" t="n"/>
    </row>
    <row r="232" ht="14.25" customHeight="1" s="336">
      <c r="B232" s="244" t="n"/>
      <c r="C232" s="244" t="n"/>
      <c r="D232" s="244" t="n"/>
      <c r="E232" s="244" t="n"/>
      <c r="F232" s="244" t="n"/>
      <c r="G232" s="244" t="n"/>
      <c r="H232" s="244" t="n"/>
      <c r="I232" s="244" t="n"/>
      <c r="J232" s="244" t="n"/>
    </row>
    <row r="233" ht="14.25" customHeight="1" s="336">
      <c r="B233" s="244" t="n"/>
      <c r="C233" s="244" t="n"/>
      <c r="D233" s="244" t="n"/>
      <c r="E233" s="244" t="n"/>
      <c r="F233" s="244" t="n"/>
      <c r="G233" s="244" t="n"/>
      <c r="H233" s="244" t="n"/>
      <c r="I233" s="244" t="n"/>
      <c r="J233" s="244" t="n"/>
    </row>
    <row r="234" ht="14.25" customHeight="1" s="336">
      <c r="B234" s="244" t="n"/>
      <c r="C234" s="244" t="n"/>
      <c r="D234" s="244" t="n"/>
      <c r="E234" s="244" t="n"/>
      <c r="F234" s="244" t="n"/>
      <c r="G234" s="244" t="n"/>
      <c r="H234" s="244" t="n"/>
      <c r="I234" s="244" t="n"/>
      <c r="J234" s="244" t="n"/>
    </row>
    <row r="235" ht="14.25" customHeight="1" s="336">
      <c r="B235" s="244" t="n"/>
      <c r="C235" s="244" t="n"/>
      <c r="D235" s="244" t="n"/>
      <c r="E235" s="244" t="n"/>
      <c r="F235" s="244" t="n"/>
      <c r="G235" s="244" t="n"/>
      <c r="H235" s="244" t="n"/>
      <c r="I235" s="244" t="n"/>
      <c r="J235" s="244" t="n"/>
    </row>
    <row r="236" ht="14.25" customHeight="1" s="336">
      <c r="B236" s="244" t="n"/>
      <c r="C236" s="244" t="n"/>
      <c r="D236" s="244" t="n"/>
      <c r="E236" s="244" t="n"/>
      <c r="F236" s="244" t="n"/>
      <c r="G236" s="244" t="n"/>
      <c r="H236" s="244" t="n"/>
      <c r="I236" s="244" t="n"/>
      <c r="J236" s="244" t="n"/>
    </row>
    <row r="237" ht="14.25" customHeight="1" s="336">
      <c r="B237" s="244" t="n"/>
      <c r="C237" s="244" t="n"/>
      <c r="D237" s="244" t="n"/>
      <c r="E237" s="244" t="n"/>
      <c r="F237" s="244" t="n"/>
      <c r="G237" s="244" t="n"/>
      <c r="H237" s="244" t="n"/>
      <c r="I237" s="244" t="n"/>
      <c r="J237" s="244" t="n"/>
    </row>
    <row r="238" ht="14.25" customHeight="1" s="336">
      <c r="B238" s="244" t="n"/>
      <c r="C238" s="244" t="n"/>
      <c r="D238" s="244" t="n"/>
      <c r="E238" s="244" t="n"/>
      <c r="F238" s="244" t="n"/>
      <c r="G238" s="244" t="n"/>
      <c r="H238" s="244" t="n"/>
      <c r="I238" s="244" t="n"/>
      <c r="J238" s="244" t="n"/>
    </row>
    <row r="239" ht="14.25" customHeight="1" s="336">
      <c r="B239" s="244" t="n"/>
      <c r="C239" s="244" t="n"/>
      <c r="D239" s="244" t="n"/>
      <c r="E239" s="244" t="n"/>
      <c r="F239" s="244" t="n"/>
      <c r="G239" s="244" t="n"/>
      <c r="H239" s="244" t="n"/>
      <c r="I239" s="244" t="n"/>
      <c r="J239" s="244" t="n"/>
    </row>
    <row r="240" ht="14.25" customHeight="1" s="336">
      <c r="B240" s="244" t="n"/>
      <c r="C240" s="244" t="n"/>
      <c r="D240" s="244" t="n"/>
      <c r="E240" s="244" t="n"/>
      <c r="F240" s="244" t="n"/>
      <c r="G240" s="244" t="n"/>
      <c r="H240" s="244" t="n"/>
      <c r="I240" s="244" t="n"/>
      <c r="J240" s="244" t="n"/>
    </row>
    <row r="241" ht="14.25" customHeight="1" s="336">
      <c r="B241" s="244" t="n"/>
      <c r="C241" s="244" t="n"/>
      <c r="D241" s="244" t="n"/>
      <c r="E241" s="244" t="n"/>
      <c r="F241" s="244" t="n"/>
      <c r="G241" s="244" t="n"/>
      <c r="H241" s="244" t="n"/>
      <c r="I241" s="244" t="n"/>
      <c r="J241" s="244" t="n"/>
    </row>
    <row r="242" ht="14.25" customHeight="1" s="336">
      <c r="B242" s="244" t="n"/>
      <c r="C242" s="244" t="n"/>
      <c r="D242" s="244" t="n"/>
      <c r="E242" s="244" t="n"/>
      <c r="F242" s="244" t="n"/>
      <c r="G242" s="244" t="n"/>
      <c r="H242" s="244" t="n"/>
      <c r="I242" s="244" t="n"/>
      <c r="J242" s="244" t="n"/>
    </row>
    <row r="243" ht="14.25" customHeight="1" s="336">
      <c r="B243" s="244" t="n"/>
      <c r="C243" s="244" t="n"/>
      <c r="D243" s="244" t="n"/>
      <c r="E243" s="244" t="n"/>
      <c r="F243" s="244" t="n"/>
      <c r="G243" s="244" t="n"/>
      <c r="H243" s="244" t="n"/>
      <c r="I243" s="244" t="n"/>
      <c r="J243" s="244" t="n"/>
    </row>
    <row r="244" ht="14.25" customHeight="1" s="336">
      <c r="B244" s="244" t="n"/>
      <c r="C244" s="244" t="n"/>
      <c r="D244" s="244" t="n"/>
      <c r="E244" s="244" t="n"/>
      <c r="F244" s="244" t="n"/>
      <c r="G244" s="244" t="n"/>
      <c r="H244" s="244" t="n"/>
      <c r="I244" s="244" t="n"/>
      <c r="J244" s="244" t="n"/>
    </row>
    <row r="245" ht="14.25" customHeight="1" s="336">
      <c r="B245" s="244" t="n"/>
      <c r="C245" s="244" t="n"/>
      <c r="D245" s="244" t="n"/>
      <c r="E245" s="244" t="n"/>
      <c r="F245" s="244" t="n"/>
      <c r="G245" s="244" t="n"/>
      <c r="H245" s="244" t="n"/>
      <c r="I245" s="244" t="n"/>
      <c r="J245" s="244" t="n"/>
    </row>
    <row r="246" ht="14.25" customHeight="1" s="336">
      <c r="B246" s="244" t="n"/>
      <c r="C246" s="244" t="n"/>
      <c r="D246" s="244" t="n"/>
      <c r="E246" s="244" t="n"/>
      <c r="F246" s="244" t="n"/>
      <c r="G246" s="244" t="n"/>
      <c r="H246" s="244" t="n"/>
      <c r="I246" s="244" t="n"/>
      <c r="J246" s="244" t="n"/>
    </row>
    <row r="247" ht="14.25" customHeight="1" s="336">
      <c r="B247" s="244" t="n"/>
      <c r="C247" s="244" t="n"/>
      <c r="D247" s="244" t="n"/>
      <c r="E247" s="244" t="n"/>
      <c r="F247" s="244" t="n"/>
      <c r="G247" s="244" t="n"/>
      <c r="H247" s="244" t="n"/>
      <c r="I247" s="244" t="n"/>
      <c r="J247" s="244" t="n"/>
    </row>
    <row r="248" ht="14.25" customHeight="1" s="336">
      <c r="B248" s="244" t="n"/>
      <c r="C248" s="244" t="n"/>
      <c r="D248" s="244" t="n"/>
      <c r="E248" s="244" t="n"/>
      <c r="F248" s="244" t="n"/>
      <c r="G248" s="244" t="n"/>
      <c r="H248" s="244" t="n"/>
      <c r="I248" s="244" t="n"/>
      <c r="J248" s="244" t="n"/>
    </row>
    <row r="249" ht="14.25" customHeight="1" s="336">
      <c r="B249" s="244" t="n"/>
      <c r="C249" s="244" t="n"/>
      <c r="D249" s="244" t="n"/>
      <c r="E249" s="244" t="n"/>
      <c r="F249" s="244" t="n"/>
      <c r="G249" s="244" t="n"/>
      <c r="H249" s="244" t="n"/>
      <c r="I249" s="244" t="n"/>
      <c r="J249" s="244" t="n"/>
    </row>
    <row r="250" ht="14.25" customHeight="1" s="336">
      <c r="B250" s="244" t="n"/>
      <c r="C250" s="244" t="n"/>
      <c r="D250" s="244" t="n"/>
      <c r="E250" s="244" t="n"/>
      <c r="F250" s="244" t="n"/>
      <c r="G250" s="244" t="n"/>
      <c r="H250" s="244" t="n"/>
      <c r="I250" s="244" t="n"/>
      <c r="J250" s="244" t="n"/>
    </row>
    <row r="251" ht="14.25" customHeight="1" s="336">
      <c r="B251" s="244" t="n"/>
      <c r="C251" s="244" t="n"/>
      <c r="D251" s="244" t="n"/>
      <c r="E251" s="244" t="n"/>
      <c r="F251" s="244" t="n"/>
      <c r="G251" s="244" t="n"/>
      <c r="H251" s="244" t="n"/>
      <c r="I251" s="244" t="n"/>
      <c r="J251" s="244" t="n"/>
    </row>
    <row r="252" ht="14.25" customHeight="1" s="336">
      <c r="B252" s="244" t="n"/>
      <c r="C252" s="244" t="n"/>
      <c r="D252" s="244" t="n"/>
      <c r="E252" s="244" t="n"/>
      <c r="F252" s="244" t="n"/>
      <c r="G252" s="244" t="n"/>
      <c r="H252" s="244" t="n"/>
      <c r="I252" s="244" t="n"/>
      <c r="J252" s="244" t="n"/>
    </row>
    <row r="253" ht="14.25" customHeight="1" s="336">
      <c r="B253" s="244" t="n"/>
      <c r="C253" s="244" t="n"/>
      <c r="D253" s="244" t="n"/>
      <c r="E253" s="244" t="n"/>
      <c r="F253" s="244" t="n"/>
      <c r="G253" s="244" t="n"/>
      <c r="H253" s="244" t="n"/>
      <c r="I253" s="244" t="n"/>
      <c r="J253" s="244" t="n"/>
    </row>
    <row r="254" ht="14.25" customHeight="1" s="336">
      <c r="B254" s="244" t="n"/>
      <c r="C254" s="244" t="n"/>
      <c r="D254" s="244" t="n"/>
      <c r="E254" s="244" t="n"/>
      <c r="F254" s="244" t="n"/>
      <c r="G254" s="244" t="n"/>
      <c r="H254" s="244" t="n"/>
      <c r="I254" s="244" t="n"/>
      <c r="J254" s="244" t="n"/>
    </row>
    <row r="255" ht="14.25" customHeight="1" s="336">
      <c r="B255" s="244" t="n"/>
      <c r="C255" s="244" t="n"/>
      <c r="D255" s="244" t="n"/>
      <c r="E255" s="244" t="n"/>
      <c r="F255" s="244" t="n"/>
      <c r="G255" s="244" t="n"/>
      <c r="H255" s="244" t="n"/>
      <c r="I255" s="244" t="n"/>
      <c r="J255" s="244" t="n"/>
    </row>
    <row r="256" ht="14.25" customHeight="1" s="336">
      <c r="B256" s="244" t="n"/>
      <c r="C256" s="244" t="n"/>
      <c r="D256" s="244" t="n"/>
      <c r="E256" s="244" t="n"/>
      <c r="F256" s="244" t="n"/>
      <c r="G256" s="244" t="n"/>
      <c r="H256" s="244" t="n"/>
      <c r="I256" s="244" t="n"/>
      <c r="J256" s="244" t="n"/>
    </row>
    <row r="257" ht="14.25" customHeight="1" s="336">
      <c r="B257" s="244" t="n"/>
      <c r="C257" s="244" t="n"/>
      <c r="D257" s="244" t="n"/>
      <c r="E257" s="244" t="n"/>
      <c r="F257" s="244" t="n"/>
      <c r="G257" s="244" t="n"/>
      <c r="H257" s="244" t="n"/>
      <c r="I257" s="244" t="n"/>
      <c r="J257" s="244" t="n"/>
    </row>
    <row r="258" ht="14.25" customHeight="1" s="336">
      <c r="B258" s="244" t="n"/>
      <c r="C258" s="244" t="n"/>
      <c r="D258" s="244" t="n"/>
      <c r="E258" s="244" t="n"/>
      <c r="F258" s="244" t="n"/>
      <c r="G258" s="244" t="n"/>
      <c r="H258" s="244" t="n"/>
      <c r="I258" s="244" t="n"/>
      <c r="J258" s="244" t="n"/>
    </row>
    <row r="259" ht="14.25" customHeight="1" s="336">
      <c r="B259" s="244" t="n"/>
      <c r="C259" s="244" t="n"/>
      <c r="D259" s="244" t="n"/>
      <c r="E259" s="244" t="n"/>
      <c r="F259" s="244" t="n"/>
      <c r="G259" s="244" t="n"/>
      <c r="H259" s="244" t="n"/>
      <c r="I259" s="244" t="n"/>
      <c r="J259" s="244" t="n"/>
    </row>
    <row r="260" ht="14.25" customHeight="1" s="336">
      <c r="B260" s="244" t="n"/>
      <c r="C260" s="244" t="n"/>
      <c r="D260" s="244" t="n"/>
      <c r="E260" s="244" t="n"/>
      <c r="F260" s="244" t="n"/>
      <c r="G260" s="244" t="n"/>
      <c r="H260" s="244" t="n"/>
      <c r="I260" s="244" t="n"/>
      <c r="J260" s="244" t="n"/>
    </row>
    <row r="261" ht="14.25" customHeight="1" s="336">
      <c r="B261" s="244" t="n"/>
      <c r="C261" s="244" t="n"/>
      <c r="D261" s="244" t="n"/>
      <c r="E261" s="244" t="n"/>
      <c r="F261" s="244" t="n"/>
      <c r="G261" s="244" t="n"/>
      <c r="H261" s="244" t="n"/>
      <c r="I261" s="244" t="n"/>
      <c r="J261" s="244" t="n"/>
    </row>
    <row r="262" ht="14.25" customHeight="1" s="336">
      <c r="B262" s="244" t="n"/>
      <c r="C262" s="244" t="n"/>
      <c r="D262" s="244" t="n"/>
      <c r="E262" s="244" t="n"/>
      <c r="F262" s="244" t="n"/>
      <c r="G262" s="244" t="n"/>
      <c r="H262" s="244" t="n"/>
      <c r="I262" s="244" t="n"/>
      <c r="J262" s="244" t="n"/>
    </row>
    <row r="263" ht="14.25" customHeight="1" s="336">
      <c r="B263" s="244" t="n"/>
      <c r="C263" s="244" t="n"/>
      <c r="D263" s="244" t="n"/>
      <c r="E263" s="244" t="n"/>
      <c r="F263" s="244" t="n"/>
      <c r="G263" s="244" t="n"/>
      <c r="H263" s="244" t="n"/>
      <c r="I263" s="244" t="n"/>
      <c r="J263" s="244" t="n"/>
    </row>
    <row r="264" ht="14.25" customHeight="1" s="336">
      <c r="B264" s="244" t="n"/>
      <c r="C264" s="244" t="n"/>
      <c r="D264" s="244" t="n"/>
      <c r="E264" s="244" t="n"/>
      <c r="F264" s="244" t="n"/>
      <c r="G264" s="244" t="n"/>
      <c r="H264" s="244" t="n"/>
      <c r="I264" s="244" t="n"/>
      <c r="J264" s="244" t="n"/>
    </row>
    <row r="265" ht="14.25" customHeight="1" s="336">
      <c r="B265" s="244" t="n"/>
      <c r="C265" s="244" t="n"/>
      <c r="D265" s="244" t="n"/>
      <c r="E265" s="244" t="n"/>
      <c r="F265" s="244" t="n"/>
      <c r="G265" s="244" t="n"/>
      <c r="H265" s="244" t="n"/>
      <c r="I265" s="244" t="n"/>
      <c r="J265" s="244" t="n"/>
    </row>
    <row r="266" ht="14.25" customHeight="1" s="336">
      <c r="B266" s="244" t="n"/>
      <c r="C266" s="244" t="n"/>
      <c r="D266" s="244" t="n"/>
      <c r="E266" s="244" t="n"/>
      <c r="F266" s="244" t="n"/>
      <c r="G266" s="244" t="n"/>
      <c r="H266" s="244" t="n"/>
      <c r="I266" s="244" t="n"/>
      <c r="J266" s="244" t="n"/>
    </row>
    <row r="267" ht="14.25" customHeight="1" s="336">
      <c r="B267" s="244" t="n"/>
      <c r="C267" s="244" t="n"/>
      <c r="D267" s="244" t="n"/>
      <c r="E267" s="244" t="n"/>
      <c r="F267" s="244" t="n"/>
      <c r="G267" s="244" t="n"/>
      <c r="H267" s="244" t="n"/>
      <c r="I267" s="244" t="n"/>
      <c r="J267" s="244" t="n"/>
    </row>
    <row r="268" ht="14.25" customHeight="1" s="336">
      <c r="B268" s="244" t="n"/>
      <c r="C268" s="244" t="n"/>
      <c r="D268" s="244" t="n"/>
      <c r="E268" s="244" t="n"/>
      <c r="F268" s="244" t="n"/>
      <c r="G268" s="244" t="n"/>
      <c r="H268" s="244" t="n"/>
      <c r="I268" s="244" t="n"/>
      <c r="J268" s="244" t="n"/>
    </row>
    <row r="269" ht="14.25" customHeight="1" s="336">
      <c r="B269" s="244" t="n"/>
      <c r="C269" s="244" t="n"/>
      <c r="D269" s="244" t="n"/>
      <c r="E269" s="244" t="n"/>
      <c r="F269" s="244" t="n"/>
      <c r="G269" s="244" t="n"/>
      <c r="H269" s="244" t="n"/>
      <c r="I269" s="244" t="n"/>
      <c r="J269" s="244" t="n"/>
    </row>
    <row r="270" ht="14.25" customHeight="1" s="336">
      <c r="B270" s="244" t="n"/>
      <c r="C270" s="244" t="n"/>
      <c r="D270" s="244" t="n"/>
      <c r="E270" s="244" t="n"/>
      <c r="F270" s="244" t="n"/>
      <c r="G270" s="244" t="n"/>
      <c r="H270" s="244" t="n"/>
      <c r="I270" s="244" t="n"/>
      <c r="J270" s="244" t="n"/>
    </row>
    <row r="271" ht="14.25" customHeight="1" s="336">
      <c r="B271" s="244" t="n"/>
      <c r="C271" s="244" t="n"/>
      <c r="D271" s="244" t="n"/>
      <c r="E271" s="244" t="n"/>
      <c r="F271" s="244" t="n"/>
      <c r="G271" s="244" t="n"/>
      <c r="H271" s="244" t="n"/>
      <c r="I271" s="244" t="n"/>
      <c r="J271" s="244" t="n"/>
    </row>
    <row r="272" ht="14.25" customHeight="1" s="336">
      <c r="B272" s="244" t="n"/>
      <c r="C272" s="244" t="n"/>
      <c r="D272" s="244" t="n"/>
      <c r="E272" s="244" t="n"/>
      <c r="F272" s="244" t="n"/>
      <c r="G272" s="244" t="n"/>
      <c r="H272" s="244" t="n"/>
      <c r="I272" s="244" t="n"/>
      <c r="J272" s="244" t="n"/>
    </row>
    <row r="273" ht="14.25" customHeight="1" s="336">
      <c r="B273" s="244" t="n"/>
      <c r="C273" s="244" t="n"/>
      <c r="D273" s="244" t="n"/>
      <c r="E273" s="244" t="n"/>
      <c r="F273" s="244" t="n"/>
      <c r="G273" s="244" t="n"/>
      <c r="H273" s="244" t="n"/>
      <c r="I273" s="244" t="n"/>
      <c r="J273" s="244" t="n"/>
    </row>
    <row r="274" ht="14.25" customHeight="1" s="336">
      <c r="B274" s="244" t="n"/>
      <c r="C274" s="244" t="n"/>
      <c r="D274" s="244" t="n"/>
      <c r="E274" s="244" t="n"/>
      <c r="F274" s="244" t="n"/>
      <c r="G274" s="244" t="n"/>
      <c r="H274" s="244" t="n"/>
      <c r="I274" s="244" t="n"/>
      <c r="J274" s="244" t="n"/>
    </row>
    <row r="275" ht="14.25" customHeight="1" s="336">
      <c r="B275" s="244" t="n"/>
      <c r="C275" s="244" t="n"/>
      <c r="D275" s="244" t="n"/>
      <c r="E275" s="244" t="n"/>
      <c r="F275" s="244" t="n"/>
      <c r="G275" s="244" t="n"/>
      <c r="H275" s="244" t="n"/>
      <c r="I275" s="244" t="n"/>
      <c r="J275" s="244" t="n"/>
    </row>
    <row r="276" ht="14.25" customHeight="1" s="336">
      <c r="B276" s="244" t="n"/>
      <c r="C276" s="244" t="n"/>
      <c r="D276" s="244" t="n"/>
      <c r="E276" s="244" t="n"/>
      <c r="F276" s="244" t="n"/>
      <c r="G276" s="244" t="n"/>
      <c r="H276" s="244" t="n"/>
      <c r="I276" s="244" t="n"/>
      <c r="J276" s="244" t="n"/>
    </row>
    <row r="277" ht="14.25" customHeight="1" s="336">
      <c r="B277" s="244" t="n"/>
      <c r="C277" s="244" t="n"/>
      <c r="D277" s="244" t="n"/>
      <c r="E277" s="244" t="n"/>
      <c r="F277" s="244" t="n"/>
      <c r="G277" s="244" t="n"/>
      <c r="H277" s="244" t="n"/>
      <c r="I277" s="244" t="n"/>
      <c r="J277" s="244" t="n"/>
    </row>
    <row r="278" ht="14.25" customHeight="1" s="336">
      <c r="B278" s="244" t="n"/>
      <c r="C278" s="244" t="n"/>
      <c r="D278" s="244" t="n"/>
      <c r="E278" s="244" t="n"/>
      <c r="F278" s="244" t="n"/>
      <c r="G278" s="244" t="n"/>
      <c r="H278" s="244" t="n"/>
      <c r="I278" s="244" t="n"/>
      <c r="J278" s="244" t="n"/>
    </row>
    <row r="279" ht="14.25" customHeight="1" s="336">
      <c r="B279" s="244" t="n"/>
      <c r="C279" s="244" t="n"/>
      <c r="D279" s="244" t="n"/>
      <c r="E279" s="244" t="n"/>
      <c r="F279" s="244" t="n"/>
      <c r="G279" s="244" t="n"/>
      <c r="H279" s="244" t="n"/>
      <c r="I279" s="244" t="n"/>
      <c r="J279" s="244" t="n"/>
    </row>
    <row r="280" ht="14.25" customHeight="1" s="336">
      <c r="B280" s="244" t="n"/>
      <c r="C280" s="244" t="n"/>
      <c r="D280" s="244" t="n"/>
      <c r="E280" s="244" t="n"/>
      <c r="F280" s="244" t="n"/>
      <c r="G280" s="244" t="n"/>
      <c r="H280" s="244" t="n"/>
      <c r="I280" s="244" t="n"/>
      <c r="J280" s="244" t="n"/>
    </row>
    <row r="281" ht="14.25" customHeight="1" s="336">
      <c r="B281" s="244" t="n"/>
      <c r="C281" s="244" t="n"/>
      <c r="D281" s="244" t="n"/>
      <c r="E281" s="244" t="n"/>
      <c r="F281" s="244" t="n"/>
      <c r="G281" s="244" t="n"/>
      <c r="H281" s="244" t="n"/>
      <c r="I281" s="244" t="n"/>
      <c r="J281" s="244" t="n"/>
    </row>
    <row r="282" ht="14.25" customHeight="1" s="336">
      <c r="B282" s="244" t="n"/>
      <c r="C282" s="244" t="n"/>
      <c r="D282" s="244" t="n"/>
      <c r="E282" s="244" t="n"/>
      <c r="F282" s="244" t="n"/>
      <c r="G282" s="244" t="n"/>
      <c r="H282" s="244" t="n"/>
      <c r="I282" s="244" t="n"/>
      <c r="J282" s="244" t="n"/>
    </row>
    <row r="283" ht="14.25" customHeight="1" s="336">
      <c r="B283" s="244" t="n"/>
      <c r="C283" s="244" t="n"/>
      <c r="D283" s="244" t="n"/>
      <c r="E283" s="244" t="n"/>
      <c r="F283" s="244" t="n"/>
      <c r="G283" s="244" t="n"/>
      <c r="H283" s="244" t="n"/>
      <c r="I283" s="244" t="n"/>
      <c r="J283" s="244" t="n"/>
    </row>
    <row r="284" ht="14.25" customHeight="1" s="336">
      <c r="B284" s="244" t="n"/>
      <c r="C284" s="244" t="n"/>
      <c r="D284" s="244" t="n"/>
      <c r="E284" s="244" t="n"/>
      <c r="F284" s="244" t="n"/>
      <c r="G284" s="244" t="n"/>
      <c r="H284" s="244" t="n"/>
      <c r="I284" s="244" t="n"/>
      <c r="J284" s="244" t="n"/>
    </row>
    <row r="285" ht="14.25" customHeight="1" s="336">
      <c r="B285" s="244" t="n"/>
      <c r="C285" s="244" t="n"/>
      <c r="D285" s="244" t="n"/>
      <c r="E285" s="244" t="n"/>
      <c r="F285" s="244" t="n"/>
      <c r="G285" s="244" t="n"/>
      <c r="H285" s="244" t="n"/>
      <c r="I285" s="244" t="n"/>
      <c r="J285" s="244" t="n"/>
    </row>
    <row r="286" ht="14.25" customHeight="1" s="336">
      <c r="B286" s="244" t="n"/>
      <c r="C286" s="244" t="n"/>
      <c r="D286" s="244" t="n"/>
      <c r="E286" s="244" t="n"/>
      <c r="F286" s="244" t="n"/>
      <c r="G286" s="244" t="n"/>
      <c r="H286" s="244" t="n"/>
      <c r="I286" s="244" t="n"/>
      <c r="J286" s="244" t="n"/>
    </row>
    <row r="287" ht="14.25" customHeight="1" s="336">
      <c r="B287" s="244" t="n"/>
      <c r="C287" s="244" t="n"/>
      <c r="D287" s="244" t="n"/>
      <c r="E287" s="244" t="n"/>
      <c r="F287" s="244" t="n"/>
      <c r="G287" s="244" t="n"/>
      <c r="H287" s="244" t="n"/>
      <c r="I287" s="244" t="n"/>
      <c r="J287" s="244" t="n"/>
    </row>
    <row r="288" ht="14.25" customHeight="1" s="336">
      <c r="B288" s="244" t="n"/>
      <c r="C288" s="244" t="n"/>
      <c r="D288" s="244" t="n"/>
      <c r="E288" s="244" t="n"/>
      <c r="F288" s="244" t="n"/>
      <c r="G288" s="244" t="n"/>
      <c r="H288" s="244" t="n"/>
      <c r="I288" s="244" t="n"/>
      <c r="J288" s="244" t="n"/>
    </row>
    <row r="289" ht="14.25" customHeight="1" s="336">
      <c r="B289" s="244" t="n"/>
      <c r="C289" s="244" t="n"/>
      <c r="D289" s="244" t="n"/>
      <c r="E289" s="244" t="n"/>
      <c r="F289" s="244" t="n"/>
      <c r="G289" s="244" t="n"/>
      <c r="H289" s="244" t="n"/>
      <c r="I289" s="244" t="n"/>
      <c r="J289" s="244" t="n"/>
    </row>
    <row r="290" ht="14.25" customHeight="1" s="336">
      <c r="B290" s="244" t="n"/>
      <c r="C290" s="244" t="n"/>
      <c r="D290" s="244" t="n"/>
      <c r="E290" s="244" t="n"/>
      <c r="F290" s="244" t="n"/>
      <c r="G290" s="244" t="n"/>
      <c r="H290" s="244" t="n"/>
      <c r="I290" s="244" t="n"/>
      <c r="J290" s="244" t="n"/>
    </row>
    <row r="291" ht="14.25" customHeight="1" s="336">
      <c r="B291" s="244" t="n"/>
      <c r="C291" s="244" t="n"/>
      <c r="D291" s="244" t="n"/>
      <c r="E291" s="244" t="n"/>
      <c r="F291" s="244" t="n"/>
      <c r="G291" s="244" t="n"/>
      <c r="H291" s="244" t="n"/>
      <c r="I291" s="244" t="n"/>
      <c r="J291" s="244" t="n"/>
    </row>
    <row r="292" ht="14.25" customHeight="1" s="336">
      <c r="B292" s="244" t="n"/>
      <c r="C292" s="244" t="n"/>
      <c r="D292" s="244" t="n"/>
      <c r="E292" s="244" t="n"/>
      <c r="F292" s="244" t="n"/>
      <c r="G292" s="244" t="n"/>
      <c r="H292" s="244" t="n"/>
      <c r="I292" s="244" t="n"/>
      <c r="J292" s="244" t="n"/>
    </row>
    <row r="293" ht="14.25" customHeight="1" s="336">
      <c r="B293" s="244" t="n"/>
      <c r="C293" s="244" t="n"/>
      <c r="D293" s="244" t="n"/>
      <c r="E293" s="244" t="n"/>
      <c r="F293" s="244" t="n"/>
      <c r="G293" s="244" t="n"/>
      <c r="H293" s="244" t="n"/>
      <c r="I293" s="244" t="n"/>
      <c r="J293" s="244" t="n"/>
    </row>
    <row r="294" ht="14.25" customHeight="1" s="336">
      <c r="B294" s="244" t="n"/>
      <c r="C294" s="244" t="n"/>
      <c r="D294" s="244" t="n"/>
      <c r="E294" s="244" t="n"/>
      <c r="F294" s="244" t="n"/>
      <c r="G294" s="244" t="n"/>
      <c r="H294" s="244" t="n"/>
      <c r="I294" s="244" t="n"/>
      <c r="J294" s="244" t="n"/>
    </row>
    <row r="295" ht="14.25" customHeight="1" s="336">
      <c r="B295" s="244" t="n"/>
      <c r="C295" s="244" t="n"/>
      <c r="D295" s="244" t="n"/>
      <c r="E295" s="244" t="n"/>
      <c r="F295" s="244" t="n"/>
      <c r="G295" s="244" t="n"/>
      <c r="H295" s="244" t="n"/>
      <c r="I295" s="244" t="n"/>
      <c r="J295" s="244" t="n"/>
    </row>
    <row r="296" ht="14.25" customHeight="1" s="336">
      <c r="B296" s="244" t="n"/>
      <c r="C296" s="244" t="n"/>
      <c r="D296" s="244" t="n"/>
      <c r="E296" s="244" t="n"/>
      <c r="F296" s="244" t="n"/>
      <c r="G296" s="244" t="n"/>
      <c r="H296" s="244" t="n"/>
      <c r="I296" s="244" t="n"/>
      <c r="J296" s="244" t="n"/>
    </row>
    <row r="297" ht="14.25" customHeight="1" s="336">
      <c r="B297" s="244" t="n"/>
      <c r="C297" s="244" t="n"/>
      <c r="D297" s="244" t="n"/>
      <c r="E297" s="244" t="n"/>
      <c r="F297" s="244" t="n"/>
      <c r="G297" s="244" t="n"/>
      <c r="H297" s="244" t="n"/>
      <c r="I297" s="244" t="n"/>
      <c r="J297" s="244" t="n"/>
    </row>
    <row r="298" ht="14.25" customHeight="1" s="336">
      <c r="B298" s="244" t="n"/>
      <c r="C298" s="244" t="n"/>
      <c r="D298" s="244" t="n"/>
      <c r="E298" s="244" t="n"/>
      <c r="F298" s="244" t="n"/>
      <c r="G298" s="244" t="n"/>
      <c r="H298" s="244" t="n"/>
      <c r="I298" s="244" t="n"/>
      <c r="J298" s="244" t="n"/>
    </row>
    <row r="299" ht="14.25" customHeight="1" s="336">
      <c r="B299" s="244" t="n"/>
      <c r="C299" s="244" t="n"/>
      <c r="D299" s="244" t="n"/>
      <c r="E299" s="244" t="n"/>
      <c r="F299" s="244" t="n"/>
      <c r="G299" s="244" t="n"/>
      <c r="H299" s="244" t="n"/>
      <c r="I299" s="244" t="n"/>
      <c r="J299" s="244" t="n"/>
    </row>
    <row r="300" ht="14.25" customHeight="1" s="336">
      <c r="B300" s="244" t="n"/>
      <c r="C300" s="244" t="n"/>
      <c r="D300" s="244" t="n"/>
      <c r="E300" s="244" t="n"/>
      <c r="F300" s="244" t="n"/>
      <c r="G300" s="244" t="n"/>
      <c r="H300" s="244" t="n"/>
      <c r="I300" s="244" t="n"/>
      <c r="J300" s="244" t="n"/>
    </row>
    <row r="301" ht="14.25" customHeight="1" s="336">
      <c r="B301" s="244" t="n"/>
      <c r="C301" s="244" t="n"/>
      <c r="D301" s="244" t="n"/>
      <c r="E301" s="244" t="n"/>
      <c r="F301" s="244" t="n"/>
      <c r="G301" s="244" t="n"/>
      <c r="H301" s="244" t="n"/>
      <c r="I301" s="244" t="n"/>
      <c r="J301" s="244" t="n"/>
    </row>
    <row r="302" ht="14.25" customHeight="1" s="336">
      <c r="B302" s="244" t="n"/>
      <c r="C302" s="244" t="n"/>
      <c r="D302" s="244" t="n"/>
      <c r="E302" s="244" t="n"/>
      <c r="F302" s="244" t="n"/>
      <c r="G302" s="244" t="n"/>
      <c r="H302" s="244" t="n"/>
      <c r="I302" s="244" t="n"/>
      <c r="J302" s="244" t="n"/>
    </row>
    <row r="303" ht="14.25" customHeight="1" s="336">
      <c r="B303" s="244" t="n"/>
      <c r="C303" s="244" t="n"/>
      <c r="D303" s="244" t="n"/>
      <c r="E303" s="244" t="n"/>
      <c r="F303" s="244" t="n"/>
      <c r="G303" s="244" t="n"/>
      <c r="H303" s="244" t="n"/>
      <c r="I303" s="244" t="n"/>
      <c r="J303" s="244" t="n"/>
    </row>
    <row r="304" ht="14.25" customHeight="1" s="336">
      <c r="B304" s="244" t="n"/>
      <c r="C304" s="244" t="n"/>
      <c r="D304" s="244" t="n"/>
      <c r="E304" s="244" t="n"/>
      <c r="F304" s="244" t="n"/>
      <c r="G304" s="244" t="n"/>
      <c r="H304" s="244" t="n"/>
      <c r="I304" s="244" t="n"/>
      <c r="J304" s="244" t="n"/>
    </row>
    <row r="305" ht="14.25" customHeight="1" s="336">
      <c r="B305" s="244" t="n"/>
      <c r="C305" s="244" t="n"/>
      <c r="D305" s="244" t="n"/>
      <c r="E305" s="244" t="n"/>
      <c r="F305" s="244" t="n"/>
      <c r="G305" s="244" t="n"/>
      <c r="H305" s="244" t="n"/>
      <c r="I305" s="244" t="n"/>
      <c r="J305" s="244" t="n"/>
    </row>
    <row r="306" ht="14.25" customHeight="1" s="336">
      <c r="B306" s="244" t="n"/>
      <c r="C306" s="244" t="n"/>
      <c r="D306" s="244" t="n"/>
      <c r="E306" s="244" t="n"/>
      <c r="F306" s="244" t="n"/>
      <c r="G306" s="244" t="n"/>
      <c r="H306" s="244" t="n"/>
      <c r="I306" s="244" t="n"/>
      <c r="J306" s="244" t="n"/>
    </row>
    <row r="307" ht="14.25" customHeight="1" s="336">
      <c r="B307" s="244" t="n"/>
      <c r="C307" s="244" t="n"/>
      <c r="D307" s="244" t="n"/>
      <c r="E307" s="244" t="n"/>
      <c r="F307" s="244" t="n"/>
      <c r="G307" s="244" t="n"/>
      <c r="H307" s="244" t="n"/>
      <c r="I307" s="244" t="n"/>
      <c r="J307" s="244" t="n"/>
    </row>
    <row r="308" ht="14.25" customHeight="1" s="336">
      <c r="B308" s="244" t="n"/>
      <c r="C308" s="244" t="n"/>
      <c r="D308" s="244" t="n"/>
      <c r="E308" s="244" t="n"/>
      <c r="F308" s="244" t="n"/>
      <c r="G308" s="244" t="n"/>
      <c r="H308" s="244" t="n"/>
      <c r="I308" s="244" t="n"/>
      <c r="J308" s="244" t="n"/>
    </row>
    <row r="309" ht="14.25" customHeight="1" s="336">
      <c r="B309" s="244" t="n"/>
      <c r="C309" s="244" t="n"/>
      <c r="D309" s="244" t="n"/>
      <c r="E309" s="244" t="n"/>
      <c r="F309" s="244" t="n"/>
      <c r="G309" s="244" t="n"/>
      <c r="H309" s="244" t="n"/>
      <c r="I309" s="244" t="n"/>
      <c r="J309" s="244" t="n"/>
    </row>
    <row r="310" ht="14.25" customHeight="1" s="336">
      <c r="B310" s="244" t="n"/>
      <c r="C310" s="244" t="n"/>
      <c r="D310" s="244" t="n"/>
      <c r="E310" s="244" t="n"/>
      <c r="F310" s="244" t="n"/>
      <c r="G310" s="244" t="n"/>
      <c r="H310" s="244" t="n"/>
      <c r="I310" s="244" t="n"/>
      <c r="J310" s="244" t="n"/>
    </row>
    <row r="311" ht="14.25" customHeight="1" s="336">
      <c r="B311" s="244" t="n"/>
      <c r="C311" s="244" t="n"/>
      <c r="D311" s="244" t="n"/>
      <c r="E311" s="244" t="n"/>
      <c r="F311" s="244" t="n"/>
      <c r="G311" s="244" t="n"/>
      <c r="H311" s="244" t="n"/>
      <c r="I311" s="244" t="n"/>
      <c r="J311" s="244" t="n"/>
    </row>
    <row r="312" ht="14.25" customHeight="1" s="336">
      <c r="B312" s="244" t="n"/>
      <c r="C312" s="244" t="n"/>
      <c r="D312" s="244" t="n"/>
      <c r="E312" s="244" t="n"/>
      <c r="F312" s="244" t="n"/>
      <c r="G312" s="244" t="n"/>
      <c r="H312" s="244" t="n"/>
      <c r="I312" s="244" t="n"/>
      <c r="J312" s="244" t="n"/>
    </row>
    <row r="313" ht="14.25" customHeight="1" s="336">
      <c r="B313" s="244" t="n"/>
      <c r="C313" s="244" t="n"/>
      <c r="D313" s="244" t="n"/>
      <c r="E313" s="244" t="n"/>
      <c r="F313" s="244" t="n"/>
      <c r="G313" s="244" t="n"/>
      <c r="H313" s="244" t="n"/>
      <c r="I313" s="244" t="n"/>
      <c r="J313" s="244" t="n"/>
    </row>
    <row r="314" ht="14.25" customHeight="1" s="336">
      <c r="B314" s="244" t="n"/>
      <c r="C314" s="244" t="n"/>
      <c r="D314" s="244" t="n"/>
      <c r="E314" s="244" t="n"/>
      <c r="F314" s="244" t="n"/>
      <c r="G314" s="244" t="n"/>
      <c r="H314" s="244" t="n"/>
      <c r="I314" s="244" t="n"/>
      <c r="J314" s="244" t="n"/>
    </row>
    <row r="315" ht="14.25" customHeight="1" s="336">
      <c r="B315" s="244" t="n"/>
      <c r="C315" s="244" t="n"/>
      <c r="D315" s="244" t="n"/>
      <c r="E315" s="244" t="n"/>
      <c r="F315" s="244" t="n"/>
      <c r="G315" s="244" t="n"/>
      <c r="H315" s="244" t="n"/>
      <c r="I315" s="244" t="n"/>
      <c r="J315" s="244" t="n"/>
    </row>
    <row r="316" ht="14.25" customHeight="1" s="336">
      <c r="B316" s="244" t="n"/>
      <c r="C316" s="244" t="n"/>
      <c r="D316" s="244" t="n"/>
      <c r="E316" s="244" t="n"/>
      <c r="F316" s="244" t="n"/>
      <c r="G316" s="244" t="n"/>
      <c r="H316" s="244" t="n"/>
      <c r="I316" s="244" t="n"/>
      <c r="J316" s="244" t="n"/>
    </row>
    <row r="317" ht="14.25" customHeight="1" s="336">
      <c r="B317" s="244" t="n"/>
      <c r="C317" s="244" t="n"/>
      <c r="D317" s="244" t="n"/>
      <c r="E317" s="244" t="n"/>
      <c r="F317" s="244" t="n"/>
      <c r="G317" s="244" t="n"/>
      <c r="H317" s="244" t="n"/>
      <c r="I317" s="244" t="n"/>
      <c r="J317" s="244" t="n"/>
    </row>
    <row r="318" ht="14.25" customHeight="1" s="336">
      <c r="B318" s="244" t="n"/>
      <c r="C318" s="244" t="n"/>
      <c r="D318" s="244" t="n"/>
      <c r="E318" s="244" t="n"/>
      <c r="F318" s="244" t="n"/>
      <c r="G318" s="244" t="n"/>
      <c r="H318" s="244" t="n"/>
      <c r="I318" s="244" t="n"/>
      <c r="J318" s="244" t="n"/>
    </row>
    <row r="319" ht="14.25" customHeight="1" s="336">
      <c r="B319" s="244" t="n"/>
      <c r="C319" s="244" t="n"/>
      <c r="D319" s="244" t="n"/>
      <c r="E319" s="244" t="n"/>
      <c r="F319" s="244" t="n"/>
      <c r="G319" s="244" t="n"/>
      <c r="H319" s="244" t="n"/>
      <c r="I319" s="244" t="n"/>
      <c r="J319" s="244" t="n"/>
    </row>
    <row r="320" ht="14.25" customHeight="1" s="336">
      <c r="B320" s="244" t="n"/>
      <c r="C320" s="244" t="n"/>
      <c r="D320" s="244" t="n"/>
      <c r="E320" s="244" t="n"/>
      <c r="F320" s="244" t="n"/>
      <c r="G320" s="244" t="n"/>
      <c r="H320" s="244" t="n"/>
      <c r="I320" s="244" t="n"/>
      <c r="J320" s="244" t="n"/>
    </row>
    <row r="321" ht="14.25" customHeight="1" s="336">
      <c r="B321" s="244" t="n"/>
      <c r="C321" s="244" t="n"/>
      <c r="D321" s="244" t="n"/>
      <c r="E321" s="244" t="n"/>
      <c r="F321" s="244" t="n"/>
      <c r="G321" s="244" t="n"/>
      <c r="H321" s="244" t="n"/>
      <c r="I321" s="244" t="n"/>
      <c r="J321" s="244" t="n"/>
    </row>
    <row r="322" ht="14.25" customHeight="1" s="336">
      <c r="B322" s="244" t="n"/>
      <c r="C322" s="244" t="n"/>
      <c r="D322" s="244" t="n"/>
      <c r="E322" s="244" t="n"/>
      <c r="F322" s="244" t="n"/>
      <c r="G322" s="244" t="n"/>
      <c r="H322" s="244" t="n"/>
      <c r="I322" s="244" t="n"/>
      <c r="J322" s="244" t="n"/>
    </row>
    <row r="323" ht="14.25" customHeight="1" s="336">
      <c r="B323" s="244" t="n"/>
      <c r="C323" s="244" t="n"/>
      <c r="D323" s="244" t="n"/>
      <c r="E323" s="244" t="n"/>
      <c r="F323" s="244" t="n"/>
      <c r="G323" s="244" t="n"/>
      <c r="H323" s="244" t="n"/>
      <c r="I323" s="244" t="n"/>
      <c r="J323" s="244" t="n"/>
    </row>
    <row r="324" ht="14.25" customHeight="1" s="336">
      <c r="B324" s="244" t="n"/>
      <c r="C324" s="244" t="n"/>
      <c r="D324" s="244" t="n"/>
      <c r="E324" s="244" t="n"/>
      <c r="F324" s="244" t="n"/>
      <c r="G324" s="244" t="n"/>
      <c r="H324" s="244" t="n"/>
      <c r="I324" s="244" t="n"/>
      <c r="J324" s="244" t="n"/>
    </row>
    <row r="325" ht="14.25" customHeight="1" s="336">
      <c r="B325" s="244" t="n"/>
      <c r="C325" s="244" t="n"/>
      <c r="D325" s="244" t="n"/>
      <c r="E325" s="244" t="n"/>
      <c r="F325" s="244" t="n"/>
      <c r="G325" s="244" t="n"/>
      <c r="H325" s="244" t="n"/>
      <c r="I325" s="244" t="n"/>
      <c r="J325" s="244" t="n"/>
    </row>
    <row r="326" ht="14.25" customHeight="1" s="336">
      <c r="B326" s="244" t="n"/>
      <c r="C326" s="244" t="n"/>
      <c r="D326" s="244" t="n"/>
      <c r="E326" s="244" t="n"/>
      <c r="F326" s="244" t="n"/>
      <c r="G326" s="244" t="n"/>
      <c r="H326" s="244" t="n"/>
      <c r="I326" s="244" t="n"/>
      <c r="J326" s="244" t="n"/>
    </row>
    <row r="327" ht="14.25" customHeight="1" s="336">
      <c r="B327" s="244" t="n"/>
      <c r="C327" s="244" t="n"/>
      <c r="D327" s="244" t="n"/>
      <c r="E327" s="244" t="n"/>
      <c r="F327" s="244" t="n"/>
      <c r="G327" s="244" t="n"/>
      <c r="H327" s="244" t="n"/>
      <c r="I327" s="244" t="n"/>
      <c r="J327" s="244" t="n"/>
    </row>
    <row r="328" ht="14.25" customHeight="1" s="336">
      <c r="B328" s="244" t="n"/>
      <c r="C328" s="244" t="n"/>
      <c r="D328" s="244" t="n"/>
      <c r="E328" s="244" t="n"/>
      <c r="F328" s="244" t="n"/>
      <c r="G328" s="244" t="n"/>
      <c r="H328" s="244" t="n"/>
      <c r="I328" s="244" t="n"/>
      <c r="J328" s="244" t="n"/>
    </row>
    <row r="329" ht="14.25" customHeight="1" s="336">
      <c r="B329" s="244" t="n"/>
      <c r="C329" s="244" t="n"/>
      <c r="D329" s="244" t="n"/>
      <c r="E329" s="244" t="n"/>
      <c r="F329" s="244" t="n"/>
      <c r="G329" s="244" t="n"/>
      <c r="H329" s="244" t="n"/>
      <c r="I329" s="244" t="n"/>
      <c r="J329" s="244" t="n"/>
    </row>
    <row r="330" ht="14.25" customHeight="1" s="336">
      <c r="B330" s="244" t="n"/>
      <c r="C330" s="244" t="n"/>
      <c r="D330" s="244" t="n"/>
      <c r="E330" s="244" t="n"/>
      <c r="F330" s="244" t="n"/>
      <c r="G330" s="244" t="n"/>
      <c r="H330" s="244" t="n"/>
      <c r="I330" s="244" t="n"/>
      <c r="J330" s="244" t="n"/>
    </row>
    <row r="331" ht="14.25" customHeight="1" s="336">
      <c r="B331" s="244" t="n"/>
      <c r="C331" s="244" t="n"/>
      <c r="D331" s="244" t="n"/>
      <c r="E331" s="244" t="n"/>
      <c r="F331" s="244" t="n"/>
      <c r="G331" s="244" t="n"/>
      <c r="H331" s="244" t="n"/>
      <c r="I331" s="244" t="n"/>
      <c r="J331" s="244" t="n"/>
    </row>
    <row r="332" ht="14.25" customHeight="1" s="336">
      <c r="B332" s="244" t="n"/>
      <c r="C332" s="244" t="n"/>
      <c r="D332" s="244" t="n"/>
      <c r="E332" s="244" t="n"/>
      <c r="F332" s="244" t="n"/>
      <c r="G332" s="244" t="n"/>
      <c r="H332" s="244" t="n"/>
      <c r="I332" s="244" t="n"/>
      <c r="J332" s="244" t="n"/>
    </row>
    <row r="333" ht="14.25" customHeight="1" s="336">
      <c r="B333" s="244" t="n"/>
      <c r="C333" s="244" t="n"/>
      <c r="D333" s="244" t="n"/>
      <c r="E333" s="244" t="n"/>
      <c r="F333" s="244" t="n"/>
      <c r="G333" s="244" t="n"/>
      <c r="H333" s="244" t="n"/>
      <c r="I333" s="244" t="n"/>
      <c r="J333" s="244" t="n"/>
    </row>
    <row r="334" ht="14.25" customHeight="1" s="336">
      <c r="B334" s="244" t="n"/>
      <c r="C334" s="244" t="n"/>
      <c r="D334" s="244" t="n"/>
      <c r="E334" s="244" t="n"/>
      <c r="F334" s="244" t="n"/>
      <c r="G334" s="244" t="n"/>
      <c r="H334" s="244" t="n"/>
      <c r="I334" s="244" t="n"/>
      <c r="J334" s="244" t="n"/>
    </row>
    <row r="335" ht="14.25" customHeight="1" s="336">
      <c r="B335" s="244" t="n"/>
      <c r="C335" s="244" t="n"/>
      <c r="D335" s="244" t="n"/>
      <c r="E335" s="244" t="n"/>
      <c r="F335" s="244" t="n"/>
      <c r="G335" s="244" t="n"/>
      <c r="H335" s="244" t="n"/>
      <c r="I335" s="244" t="n"/>
      <c r="J335" s="244" t="n"/>
    </row>
    <row r="336" ht="14.25" customHeight="1" s="336">
      <c r="B336" s="244" t="n"/>
      <c r="C336" s="244" t="n"/>
      <c r="D336" s="244" t="n"/>
      <c r="E336" s="244" t="n"/>
      <c r="F336" s="244" t="n"/>
      <c r="G336" s="244" t="n"/>
      <c r="H336" s="244" t="n"/>
      <c r="I336" s="244" t="n"/>
      <c r="J336" s="244" t="n"/>
    </row>
    <row r="337" ht="14.25" customHeight="1" s="336">
      <c r="B337" s="244" t="n"/>
      <c r="C337" s="244" t="n"/>
      <c r="D337" s="244" t="n"/>
      <c r="E337" s="244" t="n"/>
      <c r="F337" s="244" t="n"/>
      <c r="G337" s="244" t="n"/>
      <c r="H337" s="244" t="n"/>
      <c r="I337" s="244" t="n"/>
      <c r="J337" s="244" t="n"/>
    </row>
    <row r="338" ht="14.25" customHeight="1" s="336">
      <c r="B338" s="244" t="n"/>
      <c r="C338" s="244" t="n"/>
      <c r="D338" s="244" t="n"/>
      <c r="E338" s="244" t="n"/>
      <c r="F338" s="244" t="n"/>
      <c r="G338" s="244" t="n"/>
      <c r="H338" s="244" t="n"/>
      <c r="I338" s="244" t="n"/>
      <c r="J338" s="244" t="n"/>
    </row>
    <row r="339" ht="14.25" customHeight="1" s="336">
      <c r="B339" s="244" t="n"/>
      <c r="C339" s="244" t="n"/>
      <c r="D339" s="244" t="n"/>
      <c r="E339" s="244" t="n"/>
      <c r="F339" s="244" t="n"/>
      <c r="G339" s="244" t="n"/>
      <c r="H339" s="244" t="n"/>
      <c r="I339" s="244" t="n"/>
      <c r="J339" s="244" t="n"/>
    </row>
    <row r="340" ht="14.25" customHeight="1" s="336">
      <c r="B340" s="244" t="n"/>
      <c r="C340" s="244" t="n"/>
      <c r="D340" s="244" t="n"/>
      <c r="E340" s="244" t="n"/>
      <c r="F340" s="244" t="n"/>
      <c r="G340" s="244" t="n"/>
      <c r="H340" s="244" t="n"/>
      <c r="I340" s="244" t="n"/>
      <c r="J340" s="244" t="n"/>
    </row>
    <row r="341" ht="14.25" customHeight="1" s="336">
      <c r="B341" s="244" t="n"/>
      <c r="C341" s="244" t="n"/>
      <c r="D341" s="244" t="n"/>
      <c r="E341" s="244" t="n"/>
      <c r="F341" s="244" t="n"/>
      <c r="G341" s="244" t="n"/>
      <c r="H341" s="244" t="n"/>
      <c r="I341" s="244" t="n"/>
      <c r="J341" s="244" t="n"/>
    </row>
    <row r="342" ht="14.25" customHeight="1" s="336">
      <c r="B342" s="244" t="n"/>
      <c r="C342" s="244" t="n"/>
      <c r="D342" s="244" t="n"/>
      <c r="E342" s="244" t="n"/>
      <c r="F342" s="244" t="n"/>
      <c r="G342" s="244" t="n"/>
      <c r="H342" s="244" t="n"/>
      <c r="I342" s="244" t="n"/>
      <c r="J342" s="244" t="n"/>
    </row>
    <row r="343" ht="14.25" customHeight="1" s="336">
      <c r="B343" s="244" t="n"/>
      <c r="C343" s="244" t="n"/>
      <c r="D343" s="244" t="n"/>
      <c r="E343" s="244" t="n"/>
      <c r="F343" s="244" t="n"/>
      <c r="G343" s="244" t="n"/>
      <c r="H343" s="244" t="n"/>
      <c r="I343" s="244" t="n"/>
      <c r="J343" s="244" t="n"/>
    </row>
    <row r="344" ht="14.25" customHeight="1" s="336">
      <c r="B344" s="244" t="n"/>
      <c r="C344" s="244" t="n"/>
      <c r="D344" s="244" t="n"/>
      <c r="E344" s="244" t="n"/>
      <c r="F344" s="244" t="n"/>
      <c r="G344" s="244" t="n"/>
      <c r="H344" s="244" t="n"/>
      <c r="I344" s="244" t="n"/>
      <c r="J344" s="244" t="n"/>
    </row>
    <row r="345" ht="14.25" customHeight="1" s="336">
      <c r="B345" s="244" t="n"/>
      <c r="C345" s="244" t="n"/>
      <c r="D345" s="244" t="n"/>
      <c r="E345" s="244" t="n"/>
      <c r="F345" s="244" t="n"/>
      <c r="G345" s="244" t="n"/>
      <c r="H345" s="244" t="n"/>
      <c r="I345" s="244" t="n"/>
      <c r="J345" s="244" t="n"/>
    </row>
    <row r="346" ht="14.25" customHeight="1" s="336">
      <c r="B346" s="244" t="n"/>
      <c r="C346" s="244" t="n"/>
      <c r="D346" s="244" t="n"/>
      <c r="E346" s="244" t="n"/>
      <c r="F346" s="244" t="n"/>
      <c r="G346" s="244" t="n"/>
      <c r="H346" s="244" t="n"/>
      <c r="I346" s="244" t="n"/>
      <c r="J346" s="244" t="n"/>
    </row>
    <row r="347" ht="14.25" customHeight="1" s="336">
      <c r="B347" s="244" t="n"/>
      <c r="C347" s="244" t="n"/>
      <c r="D347" s="244" t="n"/>
      <c r="E347" s="244" t="n"/>
      <c r="F347" s="244" t="n"/>
      <c r="G347" s="244" t="n"/>
      <c r="H347" s="244" t="n"/>
      <c r="I347" s="244" t="n"/>
      <c r="J347" s="244" t="n"/>
    </row>
    <row r="348" ht="14.25" customHeight="1" s="336">
      <c r="B348" s="244" t="n"/>
      <c r="C348" s="244" t="n"/>
      <c r="D348" s="244" t="n"/>
      <c r="E348" s="244" t="n"/>
      <c r="F348" s="244" t="n"/>
      <c r="G348" s="244" t="n"/>
      <c r="H348" s="244" t="n"/>
      <c r="I348" s="244" t="n"/>
      <c r="J348" s="244" t="n"/>
    </row>
    <row r="349" ht="14.25" customHeight="1" s="336">
      <c r="B349" s="244" t="n"/>
      <c r="C349" s="244" t="n"/>
      <c r="D349" s="244" t="n"/>
      <c r="E349" s="244" t="n"/>
      <c r="F349" s="244" t="n"/>
      <c r="G349" s="244" t="n"/>
      <c r="H349" s="244" t="n"/>
      <c r="I349" s="244" t="n"/>
      <c r="J349" s="244" t="n"/>
    </row>
    <row r="350" ht="14.25" customHeight="1" s="336">
      <c r="B350" s="244" t="n"/>
      <c r="C350" s="244" t="n"/>
      <c r="D350" s="244" t="n"/>
      <c r="E350" s="244" t="n"/>
      <c r="F350" s="244" t="n"/>
      <c r="G350" s="244" t="n"/>
      <c r="H350" s="244" t="n"/>
      <c r="I350" s="244" t="n"/>
      <c r="J350" s="244" t="n"/>
    </row>
    <row r="351" ht="14.25" customHeight="1" s="336">
      <c r="B351" s="244" t="n"/>
      <c r="C351" s="244" t="n"/>
      <c r="D351" s="244" t="n"/>
      <c r="E351" s="244" t="n"/>
      <c r="F351" s="244" t="n"/>
      <c r="G351" s="244" t="n"/>
      <c r="H351" s="244" t="n"/>
      <c r="I351" s="244" t="n"/>
      <c r="J351" s="244" t="n"/>
    </row>
    <row r="352" ht="14.25" customHeight="1" s="336">
      <c r="B352" s="244" t="n"/>
      <c r="C352" s="244" t="n"/>
      <c r="D352" s="244" t="n"/>
      <c r="E352" s="244" t="n"/>
      <c r="F352" s="244" t="n"/>
      <c r="G352" s="244" t="n"/>
      <c r="H352" s="244" t="n"/>
      <c r="I352" s="244" t="n"/>
      <c r="J352" s="244" t="n"/>
    </row>
    <row r="353" ht="14.25" customHeight="1" s="336">
      <c r="B353" s="244" t="n"/>
      <c r="C353" s="244" t="n"/>
      <c r="D353" s="244" t="n"/>
      <c r="E353" s="244" t="n"/>
      <c r="F353" s="244" t="n"/>
      <c r="G353" s="244" t="n"/>
      <c r="H353" s="244" t="n"/>
      <c r="I353" s="244" t="n"/>
      <c r="J353" s="244" t="n"/>
    </row>
    <row r="354" ht="14.25" customHeight="1" s="336">
      <c r="B354" s="244" t="n"/>
      <c r="C354" s="244" t="n"/>
      <c r="D354" s="244" t="n"/>
      <c r="E354" s="244" t="n"/>
      <c r="F354" s="244" t="n"/>
      <c r="G354" s="244" t="n"/>
      <c r="H354" s="244" t="n"/>
      <c r="I354" s="244" t="n"/>
      <c r="J354" s="244" t="n"/>
    </row>
    <row r="355" ht="14.25" customHeight="1" s="336">
      <c r="B355" s="244" t="n"/>
      <c r="C355" s="244" t="n"/>
      <c r="D355" s="244" t="n"/>
      <c r="E355" s="244" t="n"/>
      <c r="F355" s="244" t="n"/>
      <c r="G355" s="244" t="n"/>
      <c r="H355" s="244" t="n"/>
      <c r="I355" s="244" t="n"/>
      <c r="J355" s="244" t="n"/>
    </row>
    <row r="356" ht="14.25" customHeight="1" s="336">
      <c r="B356" s="244" t="n"/>
      <c r="C356" s="244" t="n"/>
      <c r="D356" s="244" t="n"/>
      <c r="E356" s="244" t="n"/>
      <c r="F356" s="244" t="n"/>
      <c r="G356" s="244" t="n"/>
      <c r="H356" s="244" t="n"/>
      <c r="I356" s="244" t="n"/>
      <c r="J356" s="244" t="n"/>
    </row>
    <row r="357" ht="14.25" customHeight="1" s="336">
      <c r="B357" s="244" t="n"/>
      <c r="C357" s="244" t="n"/>
      <c r="D357" s="244" t="n"/>
      <c r="E357" s="244" t="n"/>
      <c r="F357" s="244" t="n"/>
      <c r="G357" s="244" t="n"/>
      <c r="H357" s="244" t="n"/>
      <c r="I357" s="244" t="n"/>
      <c r="J357" s="244" t="n"/>
    </row>
    <row r="358" ht="14.25" customHeight="1" s="336">
      <c r="B358" s="244" t="n"/>
      <c r="C358" s="244" t="n"/>
      <c r="D358" s="244" t="n"/>
      <c r="E358" s="244" t="n"/>
      <c r="F358" s="244" t="n"/>
      <c r="G358" s="244" t="n"/>
      <c r="H358" s="244" t="n"/>
      <c r="I358" s="244" t="n"/>
      <c r="J358" s="244" t="n"/>
    </row>
    <row r="359" ht="14.25" customHeight="1" s="336">
      <c r="B359" s="244" t="n"/>
      <c r="C359" s="244" t="n"/>
      <c r="D359" s="244" t="n"/>
      <c r="E359" s="244" t="n"/>
      <c r="F359" s="244" t="n"/>
      <c r="G359" s="244" t="n"/>
      <c r="H359" s="244" t="n"/>
      <c r="I359" s="244" t="n"/>
      <c r="J359" s="244" t="n"/>
    </row>
    <row r="360" ht="14.25" customHeight="1" s="336">
      <c r="B360" s="244" t="n"/>
      <c r="C360" s="244" t="n"/>
      <c r="D360" s="244" t="n"/>
      <c r="E360" s="244" t="n"/>
      <c r="F360" s="244" t="n"/>
      <c r="G360" s="244" t="n"/>
      <c r="H360" s="244" t="n"/>
      <c r="I360" s="244" t="n"/>
      <c r="J360" s="244" t="n"/>
    </row>
    <row r="361" ht="14.25" customHeight="1" s="336">
      <c r="B361" s="244" t="n"/>
      <c r="C361" s="244" t="n"/>
      <c r="D361" s="244" t="n"/>
      <c r="E361" s="244" t="n"/>
      <c r="F361" s="244" t="n"/>
      <c r="G361" s="244" t="n"/>
      <c r="H361" s="244" t="n"/>
      <c r="I361" s="244" t="n"/>
      <c r="J361" s="244" t="n"/>
    </row>
    <row r="362" ht="14.25" customHeight="1" s="336">
      <c r="B362" s="244" t="n"/>
      <c r="C362" s="244" t="n"/>
      <c r="D362" s="244" t="n"/>
      <c r="E362" s="244" t="n"/>
      <c r="F362" s="244" t="n"/>
      <c r="G362" s="244" t="n"/>
      <c r="H362" s="244" t="n"/>
      <c r="I362" s="244" t="n"/>
      <c r="J362" s="244" t="n"/>
    </row>
    <row r="363" ht="14.25" customHeight="1" s="336">
      <c r="B363" s="244" t="n"/>
      <c r="C363" s="244" t="n"/>
      <c r="D363" s="244" t="n"/>
      <c r="E363" s="244" t="n"/>
      <c r="F363" s="244" t="n"/>
      <c r="G363" s="244" t="n"/>
      <c r="H363" s="244" t="n"/>
      <c r="I363" s="244" t="n"/>
      <c r="J363" s="244" t="n"/>
    </row>
    <row r="364" ht="14.25" customHeight="1" s="336">
      <c r="B364" s="244" t="n"/>
      <c r="C364" s="244" t="n"/>
      <c r="D364" s="244" t="n"/>
      <c r="E364" s="244" t="n"/>
      <c r="F364" s="244" t="n"/>
      <c r="G364" s="244" t="n"/>
      <c r="H364" s="244" t="n"/>
      <c r="I364" s="244" t="n"/>
      <c r="J364" s="244" t="n"/>
    </row>
    <row r="365" ht="14.25" customHeight="1" s="336">
      <c r="B365" s="244" t="n"/>
      <c r="C365" s="244" t="n"/>
      <c r="D365" s="244" t="n"/>
      <c r="E365" s="244" t="n"/>
      <c r="F365" s="244" t="n"/>
      <c r="G365" s="244" t="n"/>
      <c r="H365" s="244" t="n"/>
      <c r="I365" s="244" t="n"/>
      <c r="J365" s="244" t="n"/>
    </row>
    <row r="366" ht="14.25" customHeight="1" s="336">
      <c r="B366" s="244" t="n"/>
      <c r="C366" s="244" t="n"/>
      <c r="D366" s="244" t="n"/>
      <c r="E366" s="244" t="n"/>
      <c r="F366" s="244" t="n"/>
      <c r="G366" s="244" t="n"/>
      <c r="H366" s="244" t="n"/>
      <c r="I366" s="244" t="n"/>
      <c r="J366" s="244" t="n"/>
    </row>
    <row r="367" ht="14.25" customHeight="1" s="336">
      <c r="B367" s="244" t="n"/>
      <c r="C367" s="244" t="n"/>
      <c r="D367" s="244" t="n"/>
      <c r="E367" s="244" t="n"/>
      <c r="F367" s="244" t="n"/>
      <c r="G367" s="244" t="n"/>
      <c r="H367" s="244" t="n"/>
      <c r="I367" s="244" t="n"/>
      <c r="J367" s="244" t="n"/>
    </row>
    <row r="368" ht="14.25" customHeight="1" s="336">
      <c r="B368" s="244" t="n"/>
      <c r="C368" s="244" t="n"/>
      <c r="D368" s="244" t="n"/>
      <c r="E368" s="244" t="n"/>
      <c r="F368" s="244" t="n"/>
      <c r="G368" s="244" t="n"/>
      <c r="H368" s="244" t="n"/>
      <c r="I368" s="244" t="n"/>
      <c r="J368" s="244" t="n"/>
    </row>
    <row r="369" ht="14.25" customHeight="1" s="336">
      <c r="B369" s="244" t="n"/>
      <c r="C369" s="244" t="n"/>
      <c r="D369" s="244" t="n"/>
      <c r="E369" s="244" t="n"/>
      <c r="F369" s="244" t="n"/>
      <c r="G369" s="244" t="n"/>
      <c r="H369" s="244" t="n"/>
      <c r="I369" s="244" t="n"/>
      <c r="J369" s="244" t="n"/>
    </row>
    <row r="370" ht="14.25" customHeight="1" s="336">
      <c r="B370" s="244" t="n"/>
      <c r="C370" s="244" t="n"/>
      <c r="D370" s="244" t="n"/>
      <c r="E370" s="244" t="n"/>
      <c r="F370" s="244" t="n"/>
      <c r="G370" s="244" t="n"/>
      <c r="H370" s="244" t="n"/>
      <c r="I370" s="244" t="n"/>
      <c r="J370" s="244" t="n"/>
    </row>
    <row r="371" ht="14.25" customHeight="1" s="336">
      <c r="B371" s="244" t="n"/>
      <c r="C371" s="244" t="n"/>
      <c r="D371" s="244" t="n"/>
      <c r="E371" s="244" t="n"/>
      <c r="F371" s="244" t="n"/>
      <c r="G371" s="244" t="n"/>
      <c r="H371" s="244" t="n"/>
      <c r="I371" s="244" t="n"/>
      <c r="J371" s="244" t="n"/>
    </row>
    <row r="372" ht="14.25" customHeight="1" s="336">
      <c r="B372" s="244" t="n"/>
      <c r="C372" s="244" t="n"/>
      <c r="D372" s="244" t="n"/>
      <c r="E372" s="244" t="n"/>
      <c r="F372" s="244" t="n"/>
      <c r="G372" s="244" t="n"/>
      <c r="H372" s="244" t="n"/>
      <c r="I372" s="244" t="n"/>
      <c r="J372" s="244" t="n"/>
    </row>
    <row r="373" ht="14.25" customHeight="1" s="336">
      <c r="B373" s="244" t="n"/>
      <c r="C373" s="244" t="n"/>
      <c r="D373" s="244" t="n"/>
      <c r="E373" s="244" t="n"/>
      <c r="F373" s="244" t="n"/>
      <c r="G373" s="244" t="n"/>
      <c r="H373" s="244" t="n"/>
      <c r="I373" s="244" t="n"/>
      <c r="J373" s="244" t="n"/>
    </row>
    <row r="374" ht="14.25" customHeight="1" s="336">
      <c r="B374" s="244" t="n"/>
      <c r="C374" s="244" t="n"/>
      <c r="D374" s="244" t="n"/>
      <c r="E374" s="244" t="n"/>
      <c r="F374" s="244" t="n"/>
      <c r="G374" s="244" t="n"/>
      <c r="H374" s="244" t="n"/>
      <c r="I374" s="244" t="n"/>
      <c r="J374" s="244" t="n"/>
    </row>
    <row r="375" ht="14.25" customHeight="1" s="336">
      <c r="B375" s="244" t="n"/>
      <c r="C375" s="244" t="n"/>
      <c r="D375" s="244" t="n"/>
      <c r="E375" s="244" t="n"/>
      <c r="F375" s="244" t="n"/>
      <c r="G375" s="244" t="n"/>
      <c r="H375" s="244" t="n"/>
      <c r="I375" s="244" t="n"/>
      <c r="J375" s="244" t="n"/>
    </row>
    <row r="376" ht="14.25" customHeight="1" s="336">
      <c r="B376" s="244" t="n"/>
      <c r="C376" s="244" t="n"/>
      <c r="D376" s="244" t="n"/>
      <c r="E376" s="244" t="n"/>
      <c r="F376" s="244" t="n"/>
      <c r="G376" s="244" t="n"/>
      <c r="H376" s="244" t="n"/>
      <c r="I376" s="244" t="n"/>
      <c r="J376" s="244" t="n"/>
    </row>
    <row r="377" ht="14.25" customHeight="1" s="336">
      <c r="B377" s="244" t="n"/>
      <c r="C377" s="244" t="n"/>
      <c r="D377" s="244" t="n"/>
      <c r="E377" s="244" t="n"/>
      <c r="F377" s="244" t="n"/>
      <c r="G377" s="244" t="n"/>
      <c r="H377" s="244" t="n"/>
      <c r="I377" s="244" t="n"/>
      <c r="J377" s="244" t="n"/>
    </row>
    <row r="378" ht="14.25" customHeight="1" s="336">
      <c r="B378" s="244" t="n"/>
      <c r="C378" s="244" t="n"/>
      <c r="D378" s="244" t="n"/>
      <c r="E378" s="244" t="n"/>
      <c r="F378" s="244" t="n"/>
      <c r="G378" s="244" t="n"/>
      <c r="H378" s="244" t="n"/>
      <c r="I378" s="244" t="n"/>
      <c r="J378" s="244" t="n"/>
    </row>
    <row r="379" ht="14.25" customHeight="1" s="336">
      <c r="B379" s="244" t="n"/>
      <c r="C379" s="244" t="n"/>
      <c r="D379" s="244" t="n"/>
      <c r="E379" s="244" t="n"/>
      <c r="F379" s="244" t="n"/>
      <c r="G379" s="244" t="n"/>
      <c r="H379" s="244" t="n"/>
      <c r="I379" s="244" t="n"/>
      <c r="J379" s="244" t="n"/>
    </row>
    <row r="380" ht="14.25" customHeight="1" s="336">
      <c r="B380" s="244" t="n"/>
      <c r="C380" s="244" t="n"/>
      <c r="D380" s="244" t="n"/>
      <c r="E380" s="244" t="n"/>
      <c r="F380" s="244" t="n"/>
      <c r="G380" s="244" t="n"/>
      <c r="H380" s="244" t="n"/>
      <c r="I380" s="244" t="n"/>
      <c r="J380" s="244" t="n"/>
    </row>
    <row r="381" ht="14.25" customHeight="1" s="336">
      <c r="B381" s="244" t="n"/>
      <c r="C381" s="244" t="n"/>
      <c r="D381" s="244" t="n"/>
      <c r="E381" s="244" t="n"/>
      <c r="F381" s="244" t="n"/>
      <c r="G381" s="244" t="n"/>
      <c r="H381" s="244" t="n"/>
      <c r="I381" s="244" t="n"/>
      <c r="J381" s="244" t="n"/>
    </row>
    <row r="382" ht="14.25" customHeight="1" s="336">
      <c r="B382" s="244" t="n"/>
      <c r="C382" s="244" t="n"/>
      <c r="D382" s="244" t="n"/>
      <c r="E382" s="244" t="n"/>
      <c r="F382" s="244" t="n"/>
      <c r="G382" s="244" t="n"/>
      <c r="H382" s="244" t="n"/>
      <c r="I382" s="244" t="n"/>
      <c r="J382" s="244" t="n"/>
    </row>
    <row r="383" ht="14.25" customHeight="1" s="336">
      <c r="B383" s="244" t="n"/>
      <c r="C383" s="244" t="n"/>
      <c r="D383" s="244" t="n"/>
      <c r="E383" s="244" t="n"/>
      <c r="F383" s="244" t="n"/>
      <c r="G383" s="244" t="n"/>
      <c r="H383" s="244" t="n"/>
      <c r="I383" s="244" t="n"/>
      <c r="J383" s="244" t="n"/>
    </row>
    <row r="384" ht="14.25" customHeight="1" s="336">
      <c r="B384" s="244" t="n"/>
      <c r="C384" s="244" t="n"/>
      <c r="D384" s="244" t="n"/>
      <c r="E384" s="244" t="n"/>
      <c r="F384" s="244" t="n"/>
      <c r="G384" s="244" t="n"/>
      <c r="H384" s="244" t="n"/>
      <c r="I384" s="244" t="n"/>
      <c r="J384" s="244" t="n"/>
    </row>
    <row r="385" ht="14.25" customHeight="1" s="336">
      <c r="B385" s="244" t="n"/>
      <c r="C385" s="244" t="n"/>
      <c r="D385" s="244" t="n"/>
      <c r="E385" s="244" t="n"/>
      <c r="F385" s="244" t="n"/>
      <c r="G385" s="244" t="n"/>
      <c r="H385" s="244" t="n"/>
      <c r="I385" s="244" t="n"/>
      <c r="J385" s="244" t="n"/>
    </row>
    <row r="386" ht="14.25" customHeight="1" s="336">
      <c r="B386" s="244" t="n"/>
      <c r="C386" s="244" t="n"/>
      <c r="D386" s="244" t="n"/>
      <c r="E386" s="244" t="n"/>
      <c r="F386" s="244" t="n"/>
      <c r="G386" s="244" t="n"/>
      <c r="H386" s="244" t="n"/>
      <c r="I386" s="244" t="n"/>
      <c r="J386" s="244" t="n"/>
    </row>
    <row r="387" ht="14.25" customHeight="1" s="336">
      <c r="B387" s="244" t="n"/>
      <c r="C387" s="244" t="n"/>
      <c r="D387" s="244" t="n"/>
      <c r="E387" s="244" t="n"/>
      <c r="F387" s="244" t="n"/>
      <c r="G387" s="244" t="n"/>
      <c r="H387" s="244" t="n"/>
      <c r="I387" s="244" t="n"/>
      <c r="J387" s="244" t="n"/>
    </row>
    <row r="388" ht="14.25" customHeight="1" s="336">
      <c r="B388" s="244" t="n"/>
      <c r="C388" s="244" t="n"/>
      <c r="D388" s="244" t="n"/>
      <c r="E388" s="244" t="n"/>
      <c r="F388" s="244" t="n"/>
      <c r="G388" s="244" t="n"/>
      <c r="H388" s="244" t="n"/>
      <c r="I388" s="244" t="n"/>
      <c r="J388" s="244" t="n"/>
    </row>
    <row r="389" ht="14.25" customHeight="1" s="336">
      <c r="B389" s="244" t="n"/>
      <c r="C389" s="244" t="n"/>
      <c r="D389" s="244" t="n"/>
      <c r="E389" s="244" t="n"/>
      <c r="F389" s="244" t="n"/>
      <c r="G389" s="244" t="n"/>
      <c r="H389" s="244" t="n"/>
      <c r="I389" s="244" t="n"/>
      <c r="J389" s="244" t="n"/>
    </row>
    <row r="390" ht="14.25" customHeight="1" s="336">
      <c r="B390" s="244" t="n"/>
      <c r="C390" s="244" t="n"/>
      <c r="D390" s="244" t="n"/>
      <c r="E390" s="244" t="n"/>
      <c r="F390" s="244" t="n"/>
      <c r="G390" s="244" t="n"/>
      <c r="H390" s="244" t="n"/>
      <c r="I390" s="244" t="n"/>
      <c r="J390" s="244" t="n"/>
    </row>
    <row r="391" ht="14.25" customHeight="1" s="336">
      <c r="B391" s="244" t="n"/>
      <c r="C391" s="244" t="n"/>
      <c r="D391" s="244" t="n"/>
      <c r="E391" s="244" t="n"/>
      <c r="F391" s="244" t="n"/>
      <c r="G391" s="244" t="n"/>
      <c r="H391" s="244" t="n"/>
      <c r="I391" s="244" t="n"/>
      <c r="J391" s="244" t="n"/>
    </row>
    <row r="392" ht="14.25" customHeight="1" s="336">
      <c r="B392" s="244" t="n"/>
      <c r="C392" s="244" t="n"/>
      <c r="D392" s="244" t="n"/>
      <c r="E392" s="244" t="n"/>
      <c r="F392" s="244" t="n"/>
      <c r="G392" s="244" t="n"/>
      <c r="H392" s="244" t="n"/>
      <c r="I392" s="244" t="n"/>
      <c r="J392" s="244" t="n"/>
    </row>
    <row r="393" ht="14.25" customHeight="1" s="336">
      <c r="B393" s="244" t="n"/>
      <c r="C393" s="244" t="n"/>
      <c r="D393" s="244" t="n"/>
      <c r="E393" s="244" t="n"/>
      <c r="F393" s="244" t="n"/>
      <c r="G393" s="244" t="n"/>
      <c r="H393" s="244" t="n"/>
      <c r="I393" s="244" t="n"/>
      <c r="J393" s="244" t="n"/>
    </row>
    <row r="394" ht="14.25" customHeight="1" s="336">
      <c r="B394" s="244" t="n"/>
      <c r="C394" s="244" t="n"/>
      <c r="D394" s="244" t="n"/>
      <c r="E394" s="244" t="n"/>
      <c r="F394" s="244" t="n"/>
      <c r="G394" s="244" t="n"/>
      <c r="H394" s="244" t="n"/>
      <c r="I394" s="244" t="n"/>
      <c r="J394" s="244" t="n"/>
    </row>
    <row r="395" ht="14.25" customHeight="1" s="336">
      <c r="B395" s="244" t="n"/>
      <c r="C395" s="244" t="n"/>
      <c r="D395" s="244" t="n"/>
      <c r="E395" s="244" t="n"/>
      <c r="F395" s="244" t="n"/>
      <c r="G395" s="244" t="n"/>
      <c r="H395" s="244" t="n"/>
      <c r="I395" s="244" t="n"/>
      <c r="J395" s="244" t="n"/>
    </row>
    <row r="396" ht="14.25" customHeight="1" s="336">
      <c r="B396" s="244" t="n"/>
      <c r="C396" s="244" t="n"/>
      <c r="D396" s="244" t="n"/>
      <c r="E396" s="244" t="n"/>
      <c r="F396" s="244" t="n"/>
      <c r="G396" s="244" t="n"/>
      <c r="H396" s="244" t="n"/>
      <c r="I396" s="244" t="n"/>
      <c r="J396" s="244" t="n"/>
    </row>
    <row r="397" ht="14.25" customHeight="1" s="336">
      <c r="B397" s="244" t="n"/>
      <c r="C397" s="244" t="n"/>
      <c r="D397" s="244" t="n"/>
      <c r="E397" s="244" t="n"/>
      <c r="F397" s="244" t="n"/>
      <c r="G397" s="244" t="n"/>
      <c r="H397" s="244" t="n"/>
      <c r="I397" s="244" t="n"/>
      <c r="J397" s="244" t="n"/>
    </row>
    <row r="398" ht="14.25" customHeight="1" s="336">
      <c r="B398" s="244" t="n"/>
      <c r="C398" s="244" t="n"/>
      <c r="D398" s="244" t="n"/>
      <c r="E398" s="244" t="n"/>
      <c r="F398" s="244" t="n"/>
      <c r="G398" s="244" t="n"/>
      <c r="H398" s="244" t="n"/>
      <c r="I398" s="244" t="n"/>
      <c r="J398" s="244" t="n"/>
    </row>
    <row r="399" ht="14.25" customHeight="1" s="336">
      <c r="B399" s="244" t="n"/>
      <c r="C399" s="244" t="n"/>
      <c r="D399" s="244" t="n"/>
      <c r="E399" s="244" t="n"/>
      <c r="F399" s="244" t="n"/>
      <c r="G399" s="244" t="n"/>
      <c r="H399" s="244" t="n"/>
      <c r="I399" s="244" t="n"/>
      <c r="J399" s="244" t="n"/>
    </row>
    <row r="400" ht="14.25" customHeight="1" s="336">
      <c r="B400" s="244" t="n"/>
      <c r="C400" s="244" t="n"/>
      <c r="D400" s="244" t="n"/>
      <c r="E400" s="244" t="n"/>
      <c r="F400" s="244" t="n"/>
      <c r="G400" s="244" t="n"/>
      <c r="H400" s="244" t="n"/>
      <c r="I400" s="244" t="n"/>
      <c r="J400" s="244" t="n"/>
    </row>
    <row r="401" ht="14.25" customHeight="1" s="336">
      <c r="B401" s="244" t="n"/>
      <c r="C401" s="244" t="n"/>
      <c r="D401" s="244" t="n"/>
      <c r="E401" s="244" t="n"/>
      <c r="F401" s="244" t="n"/>
      <c r="G401" s="244" t="n"/>
      <c r="H401" s="244" t="n"/>
      <c r="I401" s="244" t="n"/>
      <c r="J401" s="244" t="n"/>
    </row>
    <row r="402" ht="14.25" customHeight="1" s="336">
      <c r="B402" s="244" t="n"/>
      <c r="C402" s="244" t="n"/>
      <c r="D402" s="244" t="n"/>
      <c r="E402" s="244" t="n"/>
      <c r="F402" s="244" t="n"/>
      <c r="G402" s="244" t="n"/>
      <c r="H402" s="244" t="n"/>
      <c r="I402" s="244" t="n"/>
      <c r="J402" s="244" t="n"/>
    </row>
    <row r="403" ht="14.25" customHeight="1" s="336">
      <c r="B403" s="244" t="n"/>
      <c r="C403" s="244" t="n"/>
      <c r="D403" s="244" t="n"/>
      <c r="E403" s="244" t="n"/>
      <c r="F403" s="244" t="n"/>
      <c r="G403" s="244" t="n"/>
      <c r="H403" s="244" t="n"/>
      <c r="I403" s="244" t="n"/>
      <c r="J403" s="244" t="n"/>
    </row>
    <row r="404" ht="14.25" customHeight="1" s="336">
      <c r="B404" s="244" t="n"/>
      <c r="C404" s="244" t="n"/>
      <c r="D404" s="244" t="n"/>
      <c r="E404" s="244" t="n"/>
      <c r="F404" s="244" t="n"/>
      <c r="G404" s="244" t="n"/>
      <c r="H404" s="244" t="n"/>
      <c r="I404" s="244" t="n"/>
      <c r="J404" s="244" t="n"/>
    </row>
    <row r="405" ht="14.25" customHeight="1" s="336">
      <c r="B405" s="244" t="n"/>
      <c r="C405" s="244" t="n"/>
      <c r="D405" s="244" t="n"/>
      <c r="E405" s="244" t="n"/>
      <c r="F405" s="244" t="n"/>
      <c r="G405" s="244" t="n"/>
      <c r="H405" s="244" t="n"/>
      <c r="I405" s="244" t="n"/>
      <c r="J405" s="244" t="n"/>
    </row>
    <row r="406" ht="14.25" customHeight="1" s="336">
      <c r="B406" s="244" t="n"/>
      <c r="C406" s="244" t="n"/>
      <c r="D406" s="244" t="n"/>
      <c r="E406" s="244" t="n"/>
      <c r="F406" s="244" t="n"/>
      <c r="G406" s="244" t="n"/>
      <c r="H406" s="244" t="n"/>
      <c r="I406" s="244" t="n"/>
      <c r="J406" s="244" t="n"/>
    </row>
    <row r="407" ht="14.25" customHeight="1" s="336">
      <c r="B407" s="244" t="n"/>
      <c r="C407" s="244" t="n"/>
      <c r="D407" s="244" t="n"/>
      <c r="E407" s="244" t="n"/>
      <c r="F407" s="244" t="n"/>
      <c r="G407" s="244" t="n"/>
      <c r="H407" s="244" t="n"/>
      <c r="I407" s="244" t="n"/>
      <c r="J407" s="244" t="n"/>
    </row>
    <row r="408" ht="14.25" customHeight="1" s="336">
      <c r="B408" s="244" t="n"/>
      <c r="C408" s="244" t="n"/>
      <c r="D408" s="244" t="n"/>
      <c r="E408" s="244" t="n"/>
      <c r="F408" s="244" t="n"/>
      <c r="G408" s="244" t="n"/>
      <c r="H408" s="244" t="n"/>
      <c r="I408" s="244" t="n"/>
      <c r="J408" s="244" t="n"/>
    </row>
    <row r="409" ht="14.25" customHeight="1" s="336">
      <c r="B409" s="244" t="n"/>
      <c r="C409" s="244" t="n"/>
      <c r="D409" s="244" t="n"/>
      <c r="E409" s="244" t="n"/>
      <c r="F409" s="244" t="n"/>
      <c r="G409" s="244" t="n"/>
      <c r="H409" s="244" t="n"/>
      <c r="I409" s="244" t="n"/>
      <c r="J409" s="244" t="n"/>
    </row>
    <row r="410" ht="14.25" customHeight="1" s="336">
      <c r="B410" s="244" t="n"/>
      <c r="C410" s="244" t="n"/>
      <c r="D410" s="244" t="n"/>
      <c r="E410" s="244" t="n"/>
      <c r="F410" s="244" t="n"/>
      <c r="G410" s="244" t="n"/>
      <c r="H410" s="244" t="n"/>
      <c r="I410" s="244" t="n"/>
      <c r="J410" s="244" t="n"/>
    </row>
    <row r="411" ht="14.25" customHeight="1" s="336">
      <c r="B411" s="244" t="n"/>
      <c r="C411" s="244" t="n"/>
      <c r="D411" s="244" t="n"/>
      <c r="E411" s="244" t="n"/>
      <c r="F411" s="244" t="n"/>
      <c r="G411" s="244" t="n"/>
      <c r="H411" s="244" t="n"/>
      <c r="I411" s="244" t="n"/>
      <c r="J411" s="244" t="n"/>
    </row>
    <row r="412" ht="14.25" customHeight="1" s="336">
      <c r="B412" s="244" t="n"/>
      <c r="C412" s="244" t="n"/>
      <c r="D412" s="244" t="n"/>
      <c r="E412" s="244" t="n"/>
      <c r="F412" s="244" t="n"/>
      <c r="G412" s="244" t="n"/>
      <c r="H412" s="244" t="n"/>
      <c r="I412" s="244" t="n"/>
      <c r="J412" s="244" t="n"/>
    </row>
    <row r="413" ht="14.25" customHeight="1" s="336">
      <c r="B413" s="244" t="n"/>
      <c r="C413" s="244" t="n"/>
      <c r="D413" s="244" t="n"/>
      <c r="E413" s="244" t="n"/>
      <c r="F413" s="244" t="n"/>
      <c r="G413" s="244" t="n"/>
      <c r="H413" s="244" t="n"/>
      <c r="I413" s="244" t="n"/>
      <c r="J413" s="244" t="n"/>
    </row>
    <row r="414" ht="14.25" customHeight="1" s="336">
      <c r="B414" s="244" t="n"/>
      <c r="C414" s="244" t="n"/>
      <c r="D414" s="244" t="n"/>
      <c r="E414" s="244" t="n"/>
      <c r="F414" s="244" t="n"/>
      <c r="G414" s="244" t="n"/>
      <c r="H414" s="244" t="n"/>
      <c r="I414" s="244" t="n"/>
      <c r="J414" s="244" t="n"/>
    </row>
    <row r="415" ht="14.25" customHeight="1" s="336">
      <c r="B415" s="244" t="n"/>
      <c r="C415" s="244" t="n"/>
      <c r="D415" s="244" t="n"/>
      <c r="E415" s="244" t="n"/>
      <c r="F415" s="244" t="n"/>
      <c r="G415" s="244" t="n"/>
      <c r="H415" s="244" t="n"/>
      <c r="I415" s="244" t="n"/>
      <c r="J415" s="244" t="n"/>
    </row>
    <row r="416" ht="14.25" customHeight="1" s="336">
      <c r="B416" s="244" t="n"/>
      <c r="C416" s="244" t="n"/>
      <c r="D416" s="244" t="n"/>
      <c r="E416" s="244" t="n"/>
      <c r="F416" s="244" t="n"/>
      <c r="G416" s="244" t="n"/>
      <c r="H416" s="244" t="n"/>
      <c r="I416" s="244" t="n"/>
      <c r="J416" s="244" t="n"/>
    </row>
    <row r="417" ht="14.25" customHeight="1" s="336">
      <c r="B417" s="244" t="n"/>
      <c r="C417" s="244" t="n"/>
      <c r="D417" s="244" t="n"/>
      <c r="E417" s="244" t="n"/>
      <c r="F417" s="244" t="n"/>
      <c r="G417" s="244" t="n"/>
      <c r="H417" s="244" t="n"/>
      <c r="I417" s="244" t="n"/>
      <c r="J417" s="244" t="n"/>
    </row>
    <row r="418" ht="14.25" customHeight="1" s="336">
      <c r="B418" s="244" t="n"/>
      <c r="C418" s="244" t="n"/>
      <c r="D418" s="244" t="n"/>
      <c r="E418" s="244" t="n"/>
      <c r="F418" s="244" t="n"/>
      <c r="G418" s="244" t="n"/>
      <c r="H418" s="244" t="n"/>
      <c r="I418" s="244" t="n"/>
      <c r="J418" s="244" t="n"/>
    </row>
    <row r="419" ht="14.25" customHeight="1" s="336">
      <c r="B419" s="244" t="n"/>
      <c r="C419" s="244" t="n"/>
      <c r="D419" s="244" t="n"/>
      <c r="E419" s="244" t="n"/>
      <c r="F419" s="244" t="n"/>
      <c r="G419" s="244" t="n"/>
      <c r="H419" s="244" t="n"/>
      <c r="I419" s="244" t="n"/>
      <c r="J419" s="244" t="n"/>
    </row>
    <row r="420" ht="14.25" customHeight="1" s="336">
      <c r="B420" s="244" t="n"/>
      <c r="C420" s="244" t="n"/>
      <c r="D420" s="244" t="n"/>
      <c r="E420" s="244" t="n"/>
      <c r="F420" s="244" t="n"/>
      <c r="G420" s="244" t="n"/>
      <c r="H420" s="244" t="n"/>
      <c r="I420" s="244" t="n"/>
      <c r="J420" s="244" t="n"/>
    </row>
    <row r="421" ht="14.25" customHeight="1" s="336">
      <c r="B421" s="244" t="n"/>
      <c r="C421" s="244" t="n"/>
      <c r="D421" s="244" t="n"/>
      <c r="E421" s="244" t="n"/>
      <c r="F421" s="244" t="n"/>
      <c r="G421" s="244" t="n"/>
      <c r="H421" s="244" t="n"/>
      <c r="I421" s="244" t="n"/>
      <c r="J421" s="244" t="n"/>
    </row>
    <row r="422" ht="14.25" customHeight="1" s="336">
      <c r="B422" s="244" t="n"/>
      <c r="C422" s="244" t="n"/>
      <c r="D422" s="244" t="n"/>
      <c r="E422" s="244" t="n"/>
      <c r="F422" s="244" t="n"/>
      <c r="G422" s="244" t="n"/>
      <c r="H422" s="244" t="n"/>
      <c r="I422" s="244" t="n"/>
      <c r="J422" s="244" t="n"/>
    </row>
    <row r="423" ht="14.25" customHeight="1" s="336">
      <c r="B423" s="244" t="n"/>
      <c r="C423" s="244" t="n"/>
      <c r="D423" s="244" t="n"/>
      <c r="E423" s="244" t="n"/>
      <c r="F423" s="244" t="n"/>
      <c r="G423" s="244" t="n"/>
      <c r="H423" s="244" t="n"/>
      <c r="I423" s="244" t="n"/>
      <c r="J423" s="244" t="n"/>
    </row>
    <row r="424" ht="14.25" customHeight="1" s="336">
      <c r="B424" s="244" t="n"/>
      <c r="C424" s="244" t="n"/>
      <c r="D424" s="244" t="n"/>
      <c r="E424" s="244" t="n"/>
      <c r="F424" s="244" t="n"/>
      <c r="G424" s="244" t="n"/>
      <c r="H424" s="244" t="n"/>
      <c r="I424" s="244" t="n"/>
      <c r="J424" s="244" t="n"/>
    </row>
    <row r="425" ht="14.25" customHeight="1" s="336">
      <c r="B425" s="244" t="n"/>
      <c r="C425" s="244" t="n"/>
      <c r="D425" s="244" t="n"/>
      <c r="E425" s="244" t="n"/>
      <c r="F425" s="244" t="n"/>
      <c r="G425" s="244" t="n"/>
      <c r="H425" s="244" t="n"/>
      <c r="I425" s="244" t="n"/>
      <c r="J425" s="244" t="n"/>
    </row>
    <row r="426" ht="14.25" customHeight="1" s="336">
      <c r="B426" s="244" t="n"/>
      <c r="C426" s="244" t="n"/>
      <c r="D426" s="244" t="n"/>
      <c r="E426" s="244" t="n"/>
      <c r="F426" s="244" t="n"/>
      <c r="G426" s="244" t="n"/>
      <c r="H426" s="244" t="n"/>
      <c r="I426" s="244" t="n"/>
      <c r="J426" s="244" t="n"/>
    </row>
    <row r="427" ht="14.25" customHeight="1" s="336">
      <c r="B427" s="244" t="n"/>
      <c r="C427" s="244" t="n"/>
      <c r="D427" s="244" t="n"/>
      <c r="E427" s="244" t="n"/>
      <c r="F427" s="244" t="n"/>
      <c r="G427" s="244" t="n"/>
      <c r="H427" s="244" t="n"/>
      <c r="I427" s="244" t="n"/>
      <c r="J427" s="244" t="n"/>
    </row>
    <row r="428" ht="14.25" customHeight="1" s="336">
      <c r="B428" s="244" t="n"/>
      <c r="C428" s="244" t="n"/>
      <c r="D428" s="244" t="n"/>
      <c r="E428" s="244" t="n"/>
      <c r="F428" s="244" t="n"/>
      <c r="G428" s="244" t="n"/>
      <c r="H428" s="244" t="n"/>
      <c r="I428" s="244" t="n"/>
      <c r="J428" s="244" t="n"/>
    </row>
    <row r="429" ht="14.25" customHeight="1" s="336">
      <c r="B429" s="244" t="n"/>
      <c r="C429" s="244" t="n"/>
      <c r="D429" s="244" t="n"/>
      <c r="E429" s="244" t="n"/>
      <c r="F429" s="244" t="n"/>
      <c r="G429" s="244" t="n"/>
      <c r="H429" s="244" t="n"/>
      <c r="I429" s="244" t="n"/>
      <c r="J429" s="244" t="n"/>
    </row>
    <row r="430" ht="14.25" customHeight="1" s="336">
      <c r="B430" s="244" t="n"/>
      <c r="C430" s="244" t="n"/>
      <c r="D430" s="244" t="n"/>
      <c r="E430" s="244" t="n"/>
      <c r="F430" s="244" t="n"/>
      <c r="G430" s="244" t="n"/>
      <c r="H430" s="244" t="n"/>
      <c r="I430" s="244" t="n"/>
      <c r="J430" s="244" t="n"/>
    </row>
    <row r="431" ht="14.25" customHeight="1" s="336">
      <c r="B431" s="244" t="n"/>
      <c r="C431" s="244" t="n"/>
      <c r="D431" s="244" t="n"/>
      <c r="E431" s="244" t="n"/>
      <c r="F431" s="244" t="n"/>
      <c r="G431" s="244" t="n"/>
      <c r="H431" s="244" t="n"/>
      <c r="I431" s="244" t="n"/>
      <c r="J431" s="244" t="n"/>
    </row>
    <row r="432" ht="14.25" customHeight="1" s="336">
      <c r="B432" s="244" t="n"/>
      <c r="C432" s="244" t="n"/>
      <c r="D432" s="244" t="n"/>
      <c r="E432" s="244" t="n"/>
      <c r="F432" s="244" t="n"/>
      <c r="G432" s="244" t="n"/>
      <c r="H432" s="244" t="n"/>
      <c r="I432" s="244" t="n"/>
      <c r="J432" s="244" t="n"/>
    </row>
    <row r="433" ht="14.25" customHeight="1" s="336">
      <c r="B433" s="244" t="n"/>
      <c r="C433" s="244" t="n"/>
      <c r="D433" s="244" t="n"/>
      <c r="E433" s="244" t="n"/>
      <c r="F433" s="244" t="n"/>
      <c r="G433" s="244" t="n"/>
      <c r="H433" s="244" t="n"/>
      <c r="I433" s="244" t="n"/>
      <c r="J433" s="244" t="n"/>
    </row>
    <row r="434" ht="14.25" customHeight="1" s="336">
      <c r="B434" s="244" t="n"/>
      <c r="C434" s="244" t="n"/>
      <c r="D434" s="244" t="n"/>
      <c r="E434" s="244" t="n"/>
      <c r="F434" s="244" t="n"/>
      <c r="G434" s="244" t="n"/>
      <c r="H434" s="244" t="n"/>
      <c r="I434" s="244" t="n"/>
      <c r="J434" s="244" t="n"/>
    </row>
    <row r="435" ht="14.25" customHeight="1" s="336">
      <c r="B435" s="244" t="n"/>
      <c r="C435" s="244" t="n"/>
      <c r="D435" s="244" t="n"/>
      <c r="E435" s="244" t="n"/>
      <c r="F435" s="244" t="n"/>
      <c r="G435" s="244" t="n"/>
      <c r="H435" s="244" t="n"/>
      <c r="I435" s="244" t="n"/>
      <c r="J435" s="244" t="n"/>
    </row>
    <row r="436" ht="14.25" customHeight="1" s="336">
      <c r="B436" s="244" t="n"/>
      <c r="C436" s="244" t="n"/>
      <c r="D436" s="244" t="n"/>
      <c r="E436" s="244" t="n"/>
      <c r="F436" s="244" t="n"/>
      <c r="G436" s="244" t="n"/>
      <c r="H436" s="244" t="n"/>
      <c r="I436" s="244" t="n"/>
      <c r="J436" s="244" t="n"/>
    </row>
    <row r="437" ht="14.25" customHeight="1" s="336">
      <c r="B437" s="244" t="n"/>
      <c r="C437" s="244" t="n"/>
      <c r="D437" s="244" t="n"/>
      <c r="E437" s="244" t="n"/>
      <c r="F437" s="244" t="n"/>
      <c r="G437" s="244" t="n"/>
      <c r="H437" s="244" t="n"/>
      <c r="I437" s="244" t="n"/>
      <c r="J437" s="244" t="n"/>
    </row>
    <row r="438" ht="14.25" customHeight="1" s="336">
      <c r="B438" s="244" t="n"/>
      <c r="C438" s="244" t="n"/>
      <c r="D438" s="244" t="n"/>
      <c r="E438" s="244" t="n"/>
      <c r="F438" s="244" t="n"/>
      <c r="G438" s="244" t="n"/>
      <c r="H438" s="244" t="n"/>
      <c r="I438" s="244" t="n"/>
      <c r="J438" s="244" t="n"/>
    </row>
    <row r="439" ht="14.25" customHeight="1" s="336">
      <c r="B439" s="244" t="n"/>
      <c r="C439" s="244" t="n"/>
      <c r="D439" s="244" t="n"/>
      <c r="E439" s="244" t="n"/>
      <c r="F439" s="244" t="n"/>
      <c r="G439" s="244" t="n"/>
      <c r="H439" s="244" t="n"/>
      <c r="I439" s="244" t="n"/>
      <c r="J439" s="244" t="n"/>
    </row>
    <row r="440" ht="14.25" customHeight="1" s="336">
      <c r="B440" s="244" t="n"/>
      <c r="C440" s="244" t="n"/>
      <c r="D440" s="244" t="n"/>
      <c r="E440" s="244" t="n"/>
      <c r="F440" s="244" t="n"/>
      <c r="G440" s="244" t="n"/>
      <c r="H440" s="244" t="n"/>
      <c r="I440" s="244" t="n"/>
      <c r="J440" s="244" t="n"/>
    </row>
    <row r="441" ht="14.25" customHeight="1" s="336">
      <c r="B441" s="244" t="n"/>
      <c r="C441" s="244" t="n"/>
      <c r="D441" s="244" t="n"/>
      <c r="E441" s="244" t="n"/>
      <c r="F441" s="244" t="n"/>
      <c r="G441" s="244" t="n"/>
      <c r="H441" s="244" t="n"/>
      <c r="I441" s="244" t="n"/>
      <c r="J441" s="244" t="n"/>
    </row>
    <row r="442" ht="14.25" customHeight="1" s="336">
      <c r="B442" s="244" t="n"/>
      <c r="C442" s="244" t="n"/>
      <c r="D442" s="244" t="n"/>
      <c r="E442" s="244" t="n"/>
      <c r="F442" s="244" t="n"/>
      <c r="G442" s="244" t="n"/>
      <c r="H442" s="244" t="n"/>
      <c r="I442" s="244" t="n"/>
      <c r="J442" s="244" t="n"/>
    </row>
    <row r="443" ht="14.25" customHeight="1" s="336">
      <c r="B443" s="244" t="n"/>
      <c r="C443" s="244" t="n"/>
      <c r="D443" s="244" t="n"/>
      <c r="E443" s="244" t="n"/>
      <c r="F443" s="244" t="n"/>
      <c r="G443" s="244" t="n"/>
      <c r="H443" s="244" t="n"/>
      <c r="I443" s="244" t="n"/>
      <c r="J443" s="244" t="n"/>
    </row>
    <row r="444" ht="14.25" customHeight="1" s="336">
      <c r="B444" s="244" t="n"/>
      <c r="C444" s="244" t="n"/>
      <c r="D444" s="244" t="n"/>
      <c r="E444" s="244" t="n"/>
      <c r="F444" s="244" t="n"/>
      <c r="G444" s="244" t="n"/>
      <c r="H444" s="244" t="n"/>
      <c r="I444" s="244" t="n"/>
      <c r="J444" s="244" t="n"/>
    </row>
    <row r="445" ht="14.25" customHeight="1" s="336">
      <c r="B445" s="244" t="n"/>
      <c r="C445" s="244" t="n"/>
      <c r="D445" s="244" t="n"/>
      <c r="E445" s="244" t="n"/>
      <c r="F445" s="244" t="n"/>
      <c r="G445" s="244" t="n"/>
      <c r="H445" s="244" t="n"/>
      <c r="I445" s="244" t="n"/>
      <c r="J445" s="244" t="n"/>
    </row>
    <row r="446" ht="14.25" customHeight="1" s="336">
      <c r="B446" s="244" t="n"/>
      <c r="C446" s="244" t="n"/>
      <c r="D446" s="244" t="n"/>
      <c r="E446" s="244" t="n"/>
      <c r="F446" s="244" t="n"/>
      <c r="G446" s="244" t="n"/>
      <c r="H446" s="244" t="n"/>
      <c r="I446" s="244" t="n"/>
      <c r="J446" s="244" t="n"/>
    </row>
    <row r="447" ht="14.25" customHeight="1" s="336">
      <c r="B447" s="244" t="n"/>
      <c r="C447" s="244" t="n"/>
      <c r="D447" s="244" t="n"/>
      <c r="E447" s="244" t="n"/>
      <c r="F447" s="244" t="n"/>
      <c r="G447" s="244" t="n"/>
      <c r="H447" s="244" t="n"/>
      <c r="I447" s="244" t="n"/>
      <c r="J447" s="244" t="n"/>
    </row>
    <row r="448" ht="14.25" customHeight="1" s="336">
      <c r="B448" s="244" t="n"/>
      <c r="C448" s="244" t="n"/>
      <c r="D448" s="244" t="n"/>
      <c r="E448" s="244" t="n"/>
      <c r="F448" s="244" t="n"/>
      <c r="G448" s="244" t="n"/>
      <c r="H448" s="244" t="n"/>
      <c r="I448" s="244" t="n"/>
      <c r="J448" s="244" t="n"/>
    </row>
    <row r="449" ht="14.25" customHeight="1" s="336">
      <c r="B449" s="244" t="n"/>
      <c r="C449" s="244" t="n"/>
      <c r="D449" s="244" t="n"/>
      <c r="E449" s="244" t="n"/>
      <c r="F449" s="244" t="n"/>
      <c r="G449" s="244" t="n"/>
      <c r="H449" s="244" t="n"/>
      <c r="I449" s="244" t="n"/>
      <c r="J449" s="244" t="n"/>
    </row>
    <row r="450" ht="14.25" customHeight="1" s="336">
      <c r="B450" s="244" t="n"/>
      <c r="C450" s="244" t="n"/>
      <c r="D450" s="244" t="n"/>
      <c r="E450" s="244" t="n"/>
      <c r="F450" s="244" t="n"/>
      <c r="G450" s="244" t="n"/>
      <c r="H450" s="244" t="n"/>
      <c r="I450" s="244" t="n"/>
      <c r="J450" s="244" t="n"/>
    </row>
    <row r="451" ht="14.25" customHeight="1" s="336">
      <c r="B451" s="244" t="n"/>
      <c r="C451" s="244" t="n"/>
      <c r="D451" s="244" t="n"/>
      <c r="E451" s="244" t="n"/>
      <c r="F451" s="244" t="n"/>
      <c r="G451" s="244" t="n"/>
      <c r="H451" s="244" t="n"/>
      <c r="I451" s="244" t="n"/>
      <c r="J451" s="244" t="n"/>
    </row>
    <row r="452" ht="14.25" customHeight="1" s="336">
      <c r="B452" s="244" t="n"/>
      <c r="C452" s="244" t="n"/>
      <c r="D452" s="244" t="n"/>
      <c r="E452" s="244" t="n"/>
      <c r="F452" s="244" t="n"/>
      <c r="G452" s="244" t="n"/>
      <c r="H452" s="244" t="n"/>
      <c r="I452" s="244" t="n"/>
      <c r="J452" s="244" t="n"/>
    </row>
    <row r="453" ht="14.25" customHeight="1" s="336">
      <c r="B453" s="244" t="n"/>
      <c r="C453" s="244" t="n"/>
      <c r="D453" s="244" t="n"/>
      <c r="E453" s="244" t="n"/>
      <c r="F453" s="244" t="n"/>
      <c r="G453" s="244" t="n"/>
      <c r="H453" s="244" t="n"/>
      <c r="I453" s="244" t="n"/>
      <c r="J453" s="244" t="n"/>
    </row>
    <row r="454" ht="14.25" customHeight="1" s="336">
      <c r="B454" s="244" t="n"/>
      <c r="C454" s="244" t="n"/>
      <c r="D454" s="244" t="n"/>
      <c r="E454" s="244" t="n"/>
      <c r="F454" s="244" t="n"/>
      <c r="G454" s="244" t="n"/>
      <c r="H454" s="244" t="n"/>
      <c r="I454" s="244" t="n"/>
      <c r="J454" s="244" t="n"/>
    </row>
    <row r="455" ht="14.25" customHeight="1" s="336">
      <c r="B455" s="244" t="n"/>
      <c r="C455" s="244" t="n"/>
      <c r="D455" s="244" t="n"/>
      <c r="E455" s="244" t="n"/>
      <c r="F455" s="244" t="n"/>
      <c r="G455" s="244" t="n"/>
      <c r="H455" s="244" t="n"/>
      <c r="I455" s="244" t="n"/>
      <c r="J455" s="244" t="n"/>
    </row>
    <row r="456" ht="14.25" customHeight="1" s="336">
      <c r="B456" s="244" t="n"/>
      <c r="C456" s="244" t="n"/>
      <c r="D456" s="244" t="n"/>
      <c r="E456" s="244" t="n"/>
      <c r="F456" s="244" t="n"/>
      <c r="G456" s="244" t="n"/>
      <c r="H456" s="244" t="n"/>
      <c r="I456" s="244" t="n"/>
      <c r="J456" s="244" t="n"/>
    </row>
    <row r="457" ht="14.25" customHeight="1" s="336">
      <c r="B457" s="244" t="n"/>
      <c r="C457" s="244" t="n"/>
      <c r="D457" s="244" t="n"/>
      <c r="E457" s="244" t="n"/>
      <c r="F457" s="244" t="n"/>
      <c r="G457" s="244" t="n"/>
      <c r="H457" s="244" t="n"/>
      <c r="I457" s="244" t="n"/>
      <c r="J457" s="244" t="n"/>
    </row>
    <row r="458" ht="14.25" customHeight="1" s="336">
      <c r="B458" s="244" t="n"/>
      <c r="C458" s="244" t="n"/>
      <c r="D458" s="244" t="n"/>
      <c r="E458" s="244" t="n"/>
      <c r="F458" s="244" t="n"/>
      <c r="G458" s="244" t="n"/>
      <c r="H458" s="244" t="n"/>
      <c r="I458" s="244" t="n"/>
      <c r="J458" s="244" t="n"/>
    </row>
    <row r="459" ht="14.25" customHeight="1" s="336">
      <c r="B459" s="244" t="n"/>
      <c r="C459" s="244" t="n"/>
      <c r="D459" s="244" t="n"/>
      <c r="E459" s="244" t="n"/>
      <c r="F459" s="244" t="n"/>
      <c r="G459" s="244" t="n"/>
      <c r="H459" s="244" t="n"/>
      <c r="I459" s="244" t="n"/>
      <c r="J459" s="244" t="n"/>
    </row>
    <row r="460" ht="14.25" customHeight="1" s="336">
      <c r="B460" s="244" t="n"/>
      <c r="C460" s="244" t="n"/>
      <c r="D460" s="244" t="n"/>
      <c r="E460" s="244" t="n"/>
      <c r="F460" s="244" t="n"/>
      <c r="G460" s="244" t="n"/>
      <c r="H460" s="244" t="n"/>
      <c r="I460" s="244" t="n"/>
      <c r="J460" s="244" t="n"/>
    </row>
    <row r="461" ht="14.25" customHeight="1" s="336">
      <c r="B461" s="244" t="n"/>
      <c r="C461" s="244" t="n"/>
      <c r="D461" s="244" t="n"/>
      <c r="E461" s="244" t="n"/>
      <c r="F461" s="244" t="n"/>
      <c r="G461" s="244" t="n"/>
      <c r="H461" s="244" t="n"/>
      <c r="I461" s="244" t="n"/>
      <c r="J461" s="244" t="n"/>
    </row>
    <row r="462" ht="14.25" customHeight="1" s="336">
      <c r="B462" s="244" t="n"/>
      <c r="C462" s="244" t="n"/>
      <c r="D462" s="244" t="n"/>
      <c r="E462" s="244" t="n"/>
      <c r="F462" s="244" t="n"/>
      <c r="G462" s="244" t="n"/>
      <c r="H462" s="244" t="n"/>
      <c r="I462" s="244" t="n"/>
      <c r="J462" s="244" t="n"/>
    </row>
    <row r="463" ht="14.25" customHeight="1" s="336">
      <c r="B463" s="244" t="n"/>
      <c r="C463" s="244" t="n"/>
      <c r="D463" s="244" t="n"/>
      <c r="E463" s="244" t="n"/>
      <c r="F463" s="244" t="n"/>
      <c r="G463" s="244" t="n"/>
      <c r="H463" s="244" t="n"/>
      <c r="I463" s="244" t="n"/>
      <c r="J463" s="244" t="n"/>
    </row>
    <row r="464" ht="14.25" customHeight="1" s="336">
      <c r="B464" s="244" t="n"/>
      <c r="C464" s="244" t="n"/>
      <c r="D464" s="244" t="n"/>
      <c r="E464" s="244" t="n"/>
      <c r="F464" s="244" t="n"/>
      <c r="G464" s="244" t="n"/>
      <c r="H464" s="244" t="n"/>
      <c r="I464" s="244" t="n"/>
      <c r="J464" s="244" t="n"/>
    </row>
    <row r="465" ht="14.25" customHeight="1" s="336">
      <c r="B465" s="244" t="n"/>
      <c r="C465" s="244" t="n"/>
      <c r="D465" s="244" t="n"/>
      <c r="E465" s="244" t="n"/>
      <c r="F465" s="244" t="n"/>
      <c r="G465" s="244" t="n"/>
      <c r="H465" s="244" t="n"/>
      <c r="I465" s="244" t="n"/>
      <c r="J465" s="244" t="n"/>
    </row>
    <row r="466" ht="14.25" customHeight="1" s="336">
      <c r="B466" s="244" t="n"/>
      <c r="C466" s="244" t="n"/>
      <c r="D466" s="244" t="n"/>
      <c r="E466" s="244" t="n"/>
      <c r="F466" s="244" t="n"/>
      <c r="G466" s="244" t="n"/>
      <c r="H466" s="244" t="n"/>
      <c r="I466" s="244" t="n"/>
      <c r="J466" s="244" t="n"/>
    </row>
    <row r="467" ht="14.25" customHeight="1" s="336">
      <c r="B467" s="244" t="n"/>
      <c r="C467" s="244" t="n"/>
      <c r="D467" s="244" t="n"/>
      <c r="E467" s="244" t="n"/>
      <c r="F467" s="244" t="n"/>
      <c r="G467" s="244" t="n"/>
      <c r="H467" s="244" t="n"/>
      <c r="I467" s="244" t="n"/>
      <c r="J467" s="244" t="n"/>
    </row>
    <row r="468" ht="14.25" customHeight="1" s="336">
      <c r="B468" s="244" t="n"/>
      <c r="C468" s="244" t="n"/>
      <c r="D468" s="244" t="n"/>
      <c r="E468" s="244" t="n"/>
      <c r="F468" s="244" t="n"/>
      <c r="G468" s="244" t="n"/>
      <c r="H468" s="244" t="n"/>
      <c r="I468" s="244" t="n"/>
      <c r="J468" s="244" t="n"/>
    </row>
    <row r="469" ht="14.25" customHeight="1" s="336">
      <c r="B469" s="244" t="n"/>
      <c r="C469" s="244" t="n"/>
      <c r="D469" s="244" t="n"/>
      <c r="E469" s="244" t="n"/>
      <c r="F469" s="244" t="n"/>
      <c r="G469" s="244" t="n"/>
      <c r="H469" s="244" t="n"/>
      <c r="I469" s="244" t="n"/>
      <c r="J469" s="244" t="n"/>
    </row>
    <row r="470" ht="14.25" customHeight="1" s="336">
      <c r="B470" s="244" t="n"/>
      <c r="C470" s="244" t="n"/>
      <c r="D470" s="244" t="n"/>
      <c r="E470" s="244" t="n"/>
      <c r="F470" s="244" t="n"/>
      <c r="G470" s="244" t="n"/>
      <c r="H470" s="244" t="n"/>
      <c r="I470" s="244" t="n"/>
      <c r="J470" s="244" t="n"/>
    </row>
    <row r="471" ht="14.25" customHeight="1" s="336">
      <c r="B471" s="244" t="n"/>
      <c r="C471" s="244" t="n"/>
      <c r="D471" s="244" t="n"/>
      <c r="E471" s="244" t="n"/>
      <c r="F471" s="244" t="n"/>
      <c r="G471" s="244" t="n"/>
      <c r="H471" s="244" t="n"/>
      <c r="I471" s="244" t="n"/>
      <c r="J471" s="244" t="n"/>
    </row>
    <row r="472" ht="14.25" customHeight="1" s="336">
      <c r="B472" s="244" t="n"/>
      <c r="C472" s="244" t="n"/>
      <c r="D472" s="244" t="n"/>
      <c r="E472" s="244" t="n"/>
      <c r="F472" s="244" t="n"/>
      <c r="G472" s="244" t="n"/>
      <c r="H472" s="244" t="n"/>
      <c r="I472" s="244" t="n"/>
      <c r="J472" s="244" t="n"/>
    </row>
    <row r="473" ht="14.25" customHeight="1" s="336">
      <c r="B473" s="244" t="n"/>
      <c r="C473" s="244" t="n"/>
      <c r="D473" s="244" t="n"/>
      <c r="E473" s="244" t="n"/>
      <c r="F473" s="244" t="n"/>
      <c r="G473" s="244" t="n"/>
      <c r="H473" s="244" t="n"/>
      <c r="I473" s="244" t="n"/>
      <c r="J473" s="244" t="n"/>
    </row>
    <row r="474" ht="14.25" customHeight="1" s="336">
      <c r="B474" s="244" t="n"/>
      <c r="C474" s="244" t="n"/>
      <c r="D474" s="244" t="n"/>
      <c r="E474" s="244" t="n"/>
      <c r="F474" s="244" t="n"/>
      <c r="G474" s="244" t="n"/>
      <c r="H474" s="244" t="n"/>
      <c r="I474" s="244" t="n"/>
      <c r="J474" s="244" t="n"/>
    </row>
    <row r="475" ht="14.25" customHeight="1" s="336">
      <c r="B475" s="244" t="n"/>
      <c r="C475" s="244" t="n"/>
      <c r="D475" s="244" t="n"/>
      <c r="E475" s="244" t="n"/>
      <c r="F475" s="244" t="n"/>
      <c r="G475" s="244" t="n"/>
      <c r="H475" s="244" t="n"/>
      <c r="I475" s="244" t="n"/>
      <c r="J475" s="244" t="n"/>
    </row>
    <row r="476" ht="14.25" customHeight="1" s="336">
      <c r="B476" s="244" t="n"/>
      <c r="C476" s="244" t="n"/>
      <c r="D476" s="244" t="n"/>
      <c r="E476" s="244" t="n"/>
      <c r="F476" s="244" t="n"/>
      <c r="G476" s="244" t="n"/>
      <c r="H476" s="244" t="n"/>
      <c r="I476" s="244" t="n"/>
      <c r="J476" s="244" t="n"/>
    </row>
    <row r="477" ht="14.25" customHeight="1" s="336">
      <c r="B477" s="244" t="n"/>
      <c r="C477" s="244" t="n"/>
      <c r="D477" s="244" t="n"/>
      <c r="E477" s="244" t="n"/>
      <c r="F477" s="244" t="n"/>
      <c r="G477" s="244" t="n"/>
      <c r="H477" s="244" t="n"/>
      <c r="I477" s="244" t="n"/>
      <c r="J477" s="244" t="n"/>
    </row>
    <row r="478" ht="14.25" customHeight="1" s="336">
      <c r="B478" s="244" t="n"/>
      <c r="C478" s="244" t="n"/>
      <c r="D478" s="244" t="n"/>
      <c r="E478" s="244" t="n"/>
      <c r="F478" s="244" t="n"/>
      <c r="G478" s="244" t="n"/>
      <c r="H478" s="244" t="n"/>
      <c r="I478" s="244" t="n"/>
      <c r="J478" s="244" t="n"/>
    </row>
    <row r="479" ht="14.25" customHeight="1" s="336">
      <c r="B479" s="244" t="n"/>
      <c r="C479" s="244" t="n"/>
      <c r="D479" s="244" t="n"/>
      <c r="E479" s="244" t="n"/>
      <c r="F479" s="244" t="n"/>
      <c r="G479" s="244" t="n"/>
      <c r="H479" s="244" t="n"/>
      <c r="I479" s="244" t="n"/>
      <c r="J479" s="244" t="n"/>
    </row>
    <row r="480" ht="14.25" customHeight="1" s="336">
      <c r="B480" s="244" t="n"/>
      <c r="C480" s="244" t="n"/>
      <c r="D480" s="244" t="n"/>
      <c r="E480" s="244" t="n"/>
      <c r="F480" s="244" t="n"/>
      <c r="G480" s="244" t="n"/>
      <c r="H480" s="244" t="n"/>
      <c r="I480" s="244" t="n"/>
      <c r="J480" s="244" t="n"/>
    </row>
    <row r="481" ht="14.25" customHeight="1" s="336">
      <c r="B481" s="244" t="n"/>
      <c r="C481" s="244" t="n"/>
      <c r="D481" s="244" t="n"/>
      <c r="E481" s="244" t="n"/>
      <c r="F481" s="244" t="n"/>
      <c r="G481" s="244" t="n"/>
      <c r="H481" s="244" t="n"/>
      <c r="I481" s="244" t="n"/>
      <c r="J481" s="244" t="n"/>
    </row>
    <row r="482" ht="14.25" customHeight="1" s="336">
      <c r="B482" s="244" t="n"/>
      <c r="C482" s="244" t="n"/>
      <c r="D482" s="244" t="n"/>
      <c r="E482" s="244" t="n"/>
      <c r="F482" s="244" t="n"/>
      <c r="G482" s="244" t="n"/>
      <c r="H482" s="244" t="n"/>
      <c r="I482" s="244" t="n"/>
      <c r="J482" s="244" t="n"/>
    </row>
    <row r="483" ht="14.25" customHeight="1" s="336">
      <c r="B483" s="244" t="n"/>
      <c r="C483" s="244" t="n"/>
      <c r="D483" s="244" t="n"/>
      <c r="E483" s="244" t="n"/>
      <c r="F483" s="244" t="n"/>
      <c r="G483" s="244" t="n"/>
      <c r="H483" s="244" t="n"/>
      <c r="I483" s="244" t="n"/>
      <c r="J483" s="244" t="n"/>
    </row>
    <row r="484" ht="14.25" customHeight="1" s="336">
      <c r="B484" s="244" t="n"/>
      <c r="C484" s="244" t="n"/>
      <c r="D484" s="244" t="n"/>
      <c r="E484" s="244" t="n"/>
      <c r="F484" s="244" t="n"/>
      <c r="G484" s="244" t="n"/>
      <c r="H484" s="244" t="n"/>
      <c r="I484" s="244" t="n"/>
      <c r="J484" s="244" t="n"/>
    </row>
    <row r="485" ht="14.25" customHeight="1" s="336">
      <c r="B485" s="244" t="n"/>
      <c r="C485" s="244" t="n"/>
      <c r="D485" s="244" t="n"/>
      <c r="E485" s="244" t="n"/>
      <c r="F485" s="244" t="n"/>
      <c r="G485" s="244" t="n"/>
      <c r="H485" s="244" t="n"/>
      <c r="I485" s="244" t="n"/>
      <c r="J485" s="244" t="n"/>
    </row>
    <row r="486" ht="14.25" customHeight="1" s="336">
      <c r="B486" s="244" t="n"/>
      <c r="C486" s="244" t="n"/>
      <c r="D486" s="244" t="n"/>
      <c r="E486" s="244" t="n"/>
      <c r="F486" s="244" t="n"/>
      <c r="G486" s="244" t="n"/>
      <c r="H486" s="244" t="n"/>
      <c r="I486" s="244" t="n"/>
      <c r="J486" s="244" t="n"/>
    </row>
    <row r="487" ht="14.25" customHeight="1" s="336">
      <c r="B487" s="244" t="n"/>
      <c r="C487" s="244" t="n"/>
      <c r="D487" s="244" t="n"/>
      <c r="E487" s="244" t="n"/>
      <c r="F487" s="244" t="n"/>
      <c r="G487" s="244" t="n"/>
      <c r="H487" s="244" t="n"/>
      <c r="I487" s="244" t="n"/>
      <c r="J487" s="244" t="n"/>
    </row>
    <row r="488" ht="14.25" customHeight="1" s="336">
      <c r="B488" s="244" t="n"/>
      <c r="C488" s="244" t="n"/>
      <c r="D488" s="244" t="n"/>
      <c r="E488" s="244" t="n"/>
      <c r="F488" s="244" t="n"/>
      <c r="G488" s="244" t="n"/>
      <c r="H488" s="244" t="n"/>
      <c r="I488" s="244" t="n"/>
      <c r="J488" s="244" t="n"/>
    </row>
    <row r="489" ht="14.25" customHeight="1" s="336">
      <c r="B489" s="244" t="n"/>
      <c r="C489" s="244" t="n"/>
      <c r="D489" s="244" t="n"/>
      <c r="E489" s="244" t="n"/>
      <c r="F489" s="244" t="n"/>
      <c r="G489" s="244" t="n"/>
      <c r="H489" s="244" t="n"/>
      <c r="I489" s="244" t="n"/>
      <c r="J489" s="244" t="n"/>
    </row>
    <row r="490" ht="14.25" customHeight="1" s="336">
      <c r="B490" s="244" t="n"/>
      <c r="C490" s="244" t="n"/>
      <c r="D490" s="244" t="n"/>
      <c r="E490" s="244" t="n"/>
      <c r="F490" s="244" t="n"/>
      <c r="G490" s="244" t="n"/>
      <c r="H490" s="244" t="n"/>
      <c r="I490" s="244" t="n"/>
      <c r="J490" s="244" t="n"/>
    </row>
    <row r="491" ht="14.25" customHeight="1" s="336">
      <c r="B491" s="244" t="n"/>
      <c r="C491" s="244" t="n"/>
      <c r="D491" s="244" t="n"/>
      <c r="E491" s="244" t="n"/>
      <c r="F491" s="244" t="n"/>
      <c r="G491" s="244" t="n"/>
      <c r="H491" s="244" t="n"/>
      <c r="I491" s="244" t="n"/>
      <c r="J491" s="244" t="n"/>
    </row>
    <row r="492" ht="14.25" customHeight="1" s="336">
      <c r="B492" s="244" t="n"/>
      <c r="C492" s="244" t="n"/>
      <c r="D492" s="244" t="n"/>
      <c r="E492" s="244" t="n"/>
      <c r="F492" s="244" t="n"/>
      <c r="G492" s="244" t="n"/>
      <c r="H492" s="244" t="n"/>
      <c r="I492" s="244" t="n"/>
      <c r="J492" s="244" t="n"/>
    </row>
    <row r="493" ht="14.25" customHeight="1" s="336">
      <c r="B493" s="244" t="n"/>
      <c r="C493" s="244" t="n"/>
      <c r="D493" s="244" t="n"/>
      <c r="E493" s="244" t="n"/>
      <c r="F493" s="244" t="n"/>
      <c r="G493" s="244" t="n"/>
      <c r="H493" s="244" t="n"/>
      <c r="I493" s="244" t="n"/>
      <c r="J493" s="244" t="n"/>
    </row>
    <row r="494" ht="14.25" customHeight="1" s="336">
      <c r="B494" s="244" t="n"/>
      <c r="C494" s="244" t="n"/>
      <c r="D494" s="244" t="n"/>
      <c r="E494" s="244" t="n"/>
      <c r="F494" s="244" t="n"/>
      <c r="G494" s="244" t="n"/>
      <c r="H494" s="244" t="n"/>
      <c r="I494" s="244" t="n"/>
      <c r="J494" s="244" t="n"/>
    </row>
    <row r="495" ht="14.25" customHeight="1" s="336">
      <c r="B495" s="244" t="n"/>
      <c r="C495" s="244" t="n"/>
      <c r="D495" s="244" t="n"/>
      <c r="E495" s="244" t="n"/>
      <c r="F495" s="244" t="n"/>
      <c r="G495" s="244" t="n"/>
      <c r="H495" s="244" t="n"/>
      <c r="I495" s="244" t="n"/>
      <c r="J495" s="244" t="n"/>
    </row>
    <row r="496" ht="14.25" customHeight="1" s="336">
      <c r="B496" s="244" t="n"/>
      <c r="C496" s="244" t="n"/>
      <c r="D496" s="244" t="n"/>
      <c r="E496" s="244" t="n"/>
      <c r="F496" s="244" t="n"/>
      <c r="G496" s="244" t="n"/>
      <c r="H496" s="244" t="n"/>
      <c r="I496" s="244" t="n"/>
      <c r="J496" s="244" t="n"/>
    </row>
    <row r="497" ht="14.25" customHeight="1" s="336">
      <c r="B497" s="244" t="n"/>
      <c r="C497" s="244" t="n"/>
      <c r="D497" s="244" t="n"/>
      <c r="E497" s="244" t="n"/>
      <c r="F497" s="244" t="n"/>
      <c r="G497" s="244" t="n"/>
      <c r="H497" s="244" t="n"/>
      <c r="I497" s="244" t="n"/>
      <c r="J497" s="244" t="n"/>
    </row>
    <row r="498" ht="14.25" customHeight="1" s="336">
      <c r="B498" s="244" t="n"/>
      <c r="C498" s="244" t="n"/>
      <c r="D498" s="244" t="n"/>
      <c r="E498" s="244" t="n"/>
      <c r="F498" s="244" t="n"/>
      <c r="G498" s="244" t="n"/>
      <c r="H498" s="244" t="n"/>
      <c r="I498" s="244" t="n"/>
      <c r="J498" s="244" t="n"/>
    </row>
    <row r="499" ht="14.25" customHeight="1" s="336">
      <c r="B499" s="244" t="n"/>
      <c r="C499" s="244" t="n"/>
      <c r="D499" s="244" t="n"/>
      <c r="E499" s="244" t="n"/>
      <c r="F499" s="244" t="n"/>
      <c r="G499" s="244" t="n"/>
      <c r="H499" s="244" t="n"/>
      <c r="I499" s="244" t="n"/>
      <c r="J499" s="244" t="n"/>
    </row>
    <row r="500" ht="14.25" customHeight="1" s="336">
      <c r="B500" s="244" t="n"/>
      <c r="C500" s="244" t="n"/>
      <c r="D500" s="244" t="n"/>
      <c r="E500" s="244" t="n"/>
      <c r="F500" s="244" t="n"/>
      <c r="G500" s="244" t="n"/>
      <c r="H500" s="244" t="n"/>
      <c r="I500" s="244" t="n"/>
      <c r="J500" s="244" t="n"/>
    </row>
    <row r="501" ht="14.25" customHeight="1" s="336">
      <c r="B501" s="244" t="n"/>
      <c r="C501" s="244" t="n"/>
      <c r="D501" s="244" t="n"/>
      <c r="E501" s="244" t="n"/>
      <c r="F501" s="244" t="n"/>
      <c r="G501" s="244" t="n"/>
      <c r="H501" s="244" t="n"/>
      <c r="I501" s="244" t="n"/>
      <c r="J501" s="244" t="n"/>
    </row>
    <row r="502" ht="14.25" customHeight="1" s="336">
      <c r="B502" s="244" t="n"/>
      <c r="C502" s="244" t="n"/>
      <c r="D502" s="244" t="n"/>
      <c r="E502" s="244" t="n"/>
      <c r="F502" s="244" t="n"/>
      <c r="G502" s="244" t="n"/>
      <c r="H502" s="244" t="n"/>
      <c r="I502" s="244" t="n"/>
      <c r="J502" s="244" t="n"/>
    </row>
    <row r="503" ht="14.25" customHeight="1" s="336">
      <c r="B503" s="244" t="n"/>
      <c r="C503" s="244" t="n"/>
      <c r="D503" s="244" t="n"/>
      <c r="E503" s="244" t="n"/>
      <c r="F503" s="244" t="n"/>
      <c r="G503" s="244" t="n"/>
      <c r="H503" s="244" t="n"/>
      <c r="I503" s="244" t="n"/>
      <c r="J503" s="244" t="n"/>
    </row>
    <row r="504" ht="14.25" customHeight="1" s="336">
      <c r="B504" s="244" t="n"/>
      <c r="C504" s="244" t="n"/>
      <c r="D504" s="244" t="n"/>
      <c r="E504" s="244" t="n"/>
      <c r="F504" s="244" t="n"/>
      <c r="G504" s="244" t="n"/>
      <c r="H504" s="244" t="n"/>
      <c r="I504" s="244" t="n"/>
      <c r="J504" s="244" t="n"/>
    </row>
    <row r="505" ht="14.25" customHeight="1" s="336">
      <c r="B505" s="244" t="n"/>
      <c r="C505" s="244" t="n"/>
      <c r="D505" s="244" t="n"/>
      <c r="E505" s="244" t="n"/>
      <c r="F505" s="244" t="n"/>
      <c r="G505" s="244" t="n"/>
      <c r="H505" s="244" t="n"/>
      <c r="I505" s="244" t="n"/>
      <c r="J505" s="244" t="n"/>
    </row>
    <row r="506" ht="14.25" customHeight="1" s="336">
      <c r="B506" s="244" t="n"/>
      <c r="C506" s="244" t="n"/>
      <c r="D506" s="244" t="n"/>
      <c r="E506" s="244" t="n"/>
      <c r="F506" s="244" t="n"/>
      <c r="G506" s="244" t="n"/>
      <c r="H506" s="244" t="n"/>
      <c r="I506" s="244" t="n"/>
      <c r="J506" s="244" t="n"/>
    </row>
    <row r="507" ht="14.25" customHeight="1" s="336">
      <c r="B507" s="244" t="n"/>
      <c r="C507" s="244" t="n"/>
      <c r="D507" s="244" t="n"/>
      <c r="E507" s="244" t="n"/>
      <c r="F507" s="244" t="n"/>
      <c r="G507" s="244" t="n"/>
      <c r="H507" s="244" t="n"/>
      <c r="I507" s="244" t="n"/>
      <c r="J507" s="244" t="n"/>
    </row>
    <row r="508" ht="14.25" customHeight="1" s="336">
      <c r="B508" s="244" t="n"/>
      <c r="C508" s="244" t="n"/>
      <c r="D508" s="244" t="n"/>
      <c r="E508" s="244" t="n"/>
      <c r="F508" s="244" t="n"/>
      <c r="G508" s="244" t="n"/>
      <c r="H508" s="244" t="n"/>
      <c r="I508" s="244" t="n"/>
      <c r="J508" s="244" t="n"/>
    </row>
    <row r="509" ht="14.25" customHeight="1" s="336">
      <c r="B509" s="244" t="n"/>
      <c r="C509" s="244" t="n"/>
      <c r="D509" s="244" t="n"/>
      <c r="E509" s="244" t="n"/>
      <c r="F509" s="244" t="n"/>
      <c r="G509" s="244" t="n"/>
      <c r="H509" s="244" t="n"/>
      <c r="I509" s="244" t="n"/>
      <c r="J509" s="244" t="n"/>
    </row>
    <row r="510" ht="14.25" customHeight="1" s="336">
      <c r="B510" s="244" t="n"/>
      <c r="C510" s="244" t="n"/>
      <c r="D510" s="244" t="n"/>
      <c r="E510" s="244" t="n"/>
      <c r="F510" s="244" t="n"/>
      <c r="G510" s="244" t="n"/>
      <c r="H510" s="244" t="n"/>
      <c r="I510" s="244" t="n"/>
      <c r="J510" s="244" t="n"/>
    </row>
    <row r="511" ht="14.25" customHeight="1" s="336">
      <c r="B511" s="244" t="n"/>
      <c r="C511" s="244" t="n"/>
      <c r="D511" s="244" t="n"/>
      <c r="E511" s="244" t="n"/>
      <c r="F511" s="244" t="n"/>
      <c r="G511" s="244" t="n"/>
      <c r="H511" s="244" t="n"/>
      <c r="I511" s="244" t="n"/>
      <c r="J511" s="244" t="n"/>
    </row>
    <row r="512" ht="14.25" customHeight="1" s="336">
      <c r="B512" s="244" t="n"/>
      <c r="C512" s="244" t="n"/>
      <c r="D512" s="244" t="n"/>
      <c r="E512" s="244" t="n"/>
      <c r="F512" s="244" t="n"/>
      <c r="G512" s="244" t="n"/>
      <c r="H512" s="244" t="n"/>
      <c r="I512" s="244" t="n"/>
      <c r="J512" s="244" t="n"/>
    </row>
    <row r="513" ht="14.25" customHeight="1" s="336">
      <c r="B513" s="244" t="n"/>
      <c r="C513" s="244" t="n"/>
      <c r="D513" s="244" t="n"/>
      <c r="E513" s="244" t="n"/>
      <c r="F513" s="244" t="n"/>
      <c r="G513" s="244" t="n"/>
      <c r="H513" s="244" t="n"/>
      <c r="I513" s="244" t="n"/>
      <c r="J513" s="244" t="n"/>
    </row>
    <row r="514" ht="14.25" customHeight="1" s="336">
      <c r="B514" s="244" t="n"/>
      <c r="C514" s="244" t="n"/>
      <c r="D514" s="244" t="n"/>
      <c r="E514" s="244" t="n"/>
      <c r="F514" s="244" t="n"/>
      <c r="G514" s="244" t="n"/>
      <c r="H514" s="244" t="n"/>
      <c r="I514" s="244" t="n"/>
      <c r="J514" s="244" t="n"/>
    </row>
    <row r="515" ht="14.25" customHeight="1" s="336">
      <c r="B515" s="244" t="n"/>
      <c r="C515" s="244" t="n"/>
      <c r="D515" s="244" t="n"/>
      <c r="E515" s="244" t="n"/>
      <c r="F515" s="244" t="n"/>
      <c r="G515" s="244" t="n"/>
      <c r="H515" s="244" t="n"/>
      <c r="I515" s="244" t="n"/>
      <c r="J515" s="244" t="n"/>
    </row>
    <row r="516" ht="14.25" customHeight="1" s="336">
      <c r="B516" s="244" t="n"/>
      <c r="C516" s="244" t="n"/>
      <c r="D516" s="244" t="n"/>
      <c r="E516" s="244" t="n"/>
      <c r="F516" s="244" t="n"/>
      <c r="G516" s="244" t="n"/>
      <c r="H516" s="244" t="n"/>
      <c r="I516" s="244" t="n"/>
      <c r="J516" s="244" t="n"/>
    </row>
    <row r="517" ht="14.25" customHeight="1" s="336">
      <c r="B517" s="244" t="n"/>
      <c r="C517" s="244" t="n"/>
      <c r="D517" s="244" t="n"/>
      <c r="E517" s="244" t="n"/>
      <c r="F517" s="244" t="n"/>
      <c r="G517" s="244" t="n"/>
      <c r="H517" s="244" t="n"/>
      <c r="I517" s="244" t="n"/>
      <c r="J517" s="244" t="n"/>
    </row>
    <row r="518" ht="14.25" customHeight="1" s="336">
      <c r="B518" s="244" t="n"/>
      <c r="C518" s="244" t="n"/>
      <c r="D518" s="244" t="n"/>
      <c r="E518" s="244" t="n"/>
      <c r="F518" s="244" t="n"/>
      <c r="G518" s="244" t="n"/>
      <c r="H518" s="244" t="n"/>
      <c r="I518" s="244" t="n"/>
      <c r="J518" s="244" t="n"/>
    </row>
    <row r="519" ht="14.25" customHeight="1" s="336">
      <c r="B519" s="244" t="n"/>
      <c r="C519" s="244" t="n"/>
      <c r="D519" s="244" t="n"/>
      <c r="E519" s="244" t="n"/>
      <c r="F519" s="244" t="n"/>
      <c r="G519" s="244" t="n"/>
      <c r="H519" s="244" t="n"/>
      <c r="I519" s="244" t="n"/>
      <c r="J519" s="244" t="n"/>
    </row>
    <row r="520" ht="14.25" customHeight="1" s="336">
      <c r="B520" s="244" t="n"/>
      <c r="C520" s="244" t="n"/>
      <c r="D520" s="244" t="n"/>
      <c r="E520" s="244" t="n"/>
      <c r="F520" s="244" t="n"/>
      <c r="G520" s="244" t="n"/>
      <c r="H520" s="244" t="n"/>
      <c r="I520" s="244" t="n"/>
      <c r="J520" s="244" t="n"/>
    </row>
    <row r="521" ht="14.25" customHeight="1" s="336">
      <c r="B521" s="244" t="n"/>
      <c r="C521" s="244" t="n"/>
      <c r="D521" s="244" t="n"/>
      <c r="E521" s="244" t="n"/>
      <c r="F521" s="244" t="n"/>
      <c r="G521" s="244" t="n"/>
      <c r="H521" s="244" t="n"/>
      <c r="I521" s="244" t="n"/>
      <c r="J521" s="244" t="n"/>
    </row>
    <row r="522" ht="14.25" customHeight="1" s="336">
      <c r="B522" s="244" t="n"/>
      <c r="C522" s="244" t="n"/>
      <c r="D522" s="244" t="n"/>
      <c r="E522" s="244" t="n"/>
      <c r="F522" s="244" t="n"/>
      <c r="G522" s="244" t="n"/>
      <c r="H522" s="244" t="n"/>
      <c r="I522" s="244" t="n"/>
      <c r="J522" s="244" t="n"/>
    </row>
    <row r="523" ht="14.25" customHeight="1" s="336">
      <c r="B523" s="244" t="n"/>
      <c r="C523" s="244" t="n"/>
      <c r="D523" s="244" t="n"/>
      <c r="E523" s="244" t="n"/>
      <c r="F523" s="244" t="n"/>
      <c r="G523" s="244" t="n"/>
      <c r="H523" s="244" t="n"/>
      <c r="I523" s="244" t="n"/>
      <c r="J523" s="244" t="n"/>
    </row>
    <row r="524" ht="14.25" customHeight="1" s="336">
      <c r="B524" s="244" t="n"/>
      <c r="C524" s="244" t="n"/>
      <c r="D524" s="244" t="n"/>
      <c r="E524" s="244" t="n"/>
      <c r="F524" s="244" t="n"/>
      <c r="G524" s="244" t="n"/>
      <c r="H524" s="244" t="n"/>
      <c r="I524" s="244" t="n"/>
      <c r="J524" s="244" t="n"/>
    </row>
    <row r="525" ht="14.25" customHeight="1" s="336">
      <c r="B525" s="244" t="n"/>
      <c r="C525" s="244" t="n"/>
      <c r="D525" s="244" t="n"/>
      <c r="E525" s="244" t="n"/>
      <c r="F525" s="244" t="n"/>
      <c r="G525" s="244" t="n"/>
      <c r="H525" s="244" t="n"/>
      <c r="I525" s="244" t="n"/>
      <c r="J525" s="244" t="n"/>
    </row>
    <row r="526" ht="14.25" customHeight="1" s="336">
      <c r="B526" s="244" t="n"/>
      <c r="C526" s="244" t="n"/>
      <c r="D526" s="244" t="n"/>
      <c r="E526" s="244" t="n"/>
      <c r="F526" s="244" t="n"/>
      <c r="G526" s="244" t="n"/>
      <c r="H526" s="244" t="n"/>
      <c r="I526" s="244" t="n"/>
      <c r="J526" s="244" t="n"/>
    </row>
    <row r="527" ht="14.25" customHeight="1" s="336">
      <c r="B527" s="244" t="n"/>
      <c r="C527" s="244" t="n"/>
      <c r="D527" s="244" t="n"/>
      <c r="E527" s="244" t="n"/>
      <c r="F527" s="244" t="n"/>
      <c r="G527" s="244" t="n"/>
      <c r="H527" s="244" t="n"/>
      <c r="I527" s="244" t="n"/>
      <c r="J527" s="244" t="n"/>
    </row>
    <row r="528" ht="14.25" customHeight="1" s="336">
      <c r="B528" s="244" t="n"/>
      <c r="C528" s="244" t="n"/>
      <c r="D528" s="244" t="n"/>
      <c r="E528" s="244" t="n"/>
      <c r="F528" s="244" t="n"/>
      <c r="G528" s="244" t="n"/>
      <c r="H528" s="244" t="n"/>
      <c r="I528" s="244" t="n"/>
      <c r="J528" s="244" t="n"/>
    </row>
    <row r="529" ht="14.25" customHeight="1" s="336">
      <c r="B529" s="244" t="n"/>
      <c r="C529" s="244" t="n"/>
      <c r="D529" s="244" t="n"/>
      <c r="E529" s="244" t="n"/>
      <c r="F529" s="244" t="n"/>
      <c r="G529" s="244" t="n"/>
      <c r="H529" s="244" t="n"/>
      <c r="I529" s="244" t="n"/>
      <c r="J529" s="244" t="n"/>
    </row>
    <row r="530" ht="14.25" customHeight="1" s="336">
      <c r="B530" s="244" t="n"/>
      <c r="C530" s="244" t="n"/>
      <c r="D530" s="244" t="n"/>
      <c r="E530" s="244" t="n"/>
      <c r="F530" s="244" t="n"/>
      <c r="G530" s="244" t="n"/>
      <c r="H530" s="244" t="n"/>
      <c r="I530" s="244" t="n"/>
      <c r="J530" s="244" t="n"/>
    </row>
    <row r="531" ht="14.25" customHeight="1" s="336">
      <c r="B531" s="244" t="n"/>
      <c r="C531" s="244" t="n"/>
      <c r="D531" s="244" t="n"/>
      <c r="E531" s="244" t="n"/>
      <c r="F531" s="244" t="n"/>
      <c r="G531" s="244" t="n"/>
      <c r="H531" s="244" t="n"/>
      <c r="I531" s="244" t="n"/>
      <c r="J531" s="244" t="n"/>
    </row>
    <row r="532" ht="14.25" customHeight="1" s="336">
      <c r="B532" s="244" t="n"/>
      <c r="C532" s="244" t="n"/>
      <c r="D532" s="244" t="n"/>
      <c r="E532" s="244" t="n"/>
      <c r="F532" s="244" t="n"/>
      <c r="G532" s="244" t="n"/>
      <c r="H532" s="244" t="n"/>
      <c r="I532" s="244" t="n"/>
      <c r="J532" s="244" t="n"/>
    </row>
    <row r="533" ht="14.25" customHeight="1" s="336">
      <c r="B533" s="244" t="n"/>
      <c r="C533" s="244" t="n"/>
      <c r="D533" s="244" t="n"/>
      <c r="E533" s="244" t="n"/>
      <c r="F533" s="244" t="n"/>
      <c r="G533" s="244" t="n"/>
      <c r="H533" s="244" t="n"/>
      <c r="I533" s="244" t="n"/>
      <c r="J533" s="244" t="n"/>
    </row>
    <row r="534" ht="14.25" customHeight="1" s="336">
      <c r="B534" s="244" t="n"/>
      <c r="C534" s="244" t="n"/>
      <c r="D534" s="244" t="n"/>
      <c r="E534" s="244" t="n"/>
      <c r="F534" s="244" t="n"/>
      <c r="G534" s="244" t="n"/>
      <c r="H534" s="244" t="n"/>
      <c r="I534" s="244" t="n"/>
      <c r="J534" s="244" t="n"/>
    </row>
    <row r="535" ht="14.25" customHeight="1" s="336">
      <c r="B535" s="244" t="n"/>
      <c r="C535" s="244" t="n"/>
      <c r="D535" s="244" t="n"/>
      <c r="E535" s="244" t="n"/>
      <c r="F535" s="244" t="n"/>
      <c r="G535" s="244" t="n"/>
      <c r="H535" s="244" t="n"/>
      <c r="I535" s="244" t="n"/>
      <c r="J535" s="244" t="n"/>
    </row>
    <row r="536" ht="14.25" customHeight="1" s="336">
      <c r="B536" s="244" t="n"/>
      <c r="C536" s="244" t="n"/>
      <c r="D536" s="244" t="n"/>
      <c r="E536" s="244" t="n"/>
      <c r="F536" s="244" t="n"/>
      <c r="G536" s="244" t="n"/>
      <c r="H536" s="244" t="n"/>
      <c r="I536" s="244" t="n"/>
      <c r="J536" s="244" t="n"/>
    </row>
    <row r="537" ht="14.25" customHeight="1" s="336">
      <c r="B537" s="244" t="n"/>
      <c r="C537" s="244" t="n"/>
      <c r="D537" s="244" t="n"/>
      <c r="E537" s="244" t="n"/>
      <c r="F537" s="244" t="n"/>
      <c r="G537" s="244" t="n"/>
      <c r="H537" s="244" t="n"/>
      <c r="I537" s="244" t="n"/>
      <c r="J537" s="244" t="n"/>
    </row>
    <row r="538" ht="14.25" customHeight="1" s="336">
      <c r="B538" s="244" t="n"/>
      <c r="C538" s="244" t="n"/>
      <c r="D538" s="244" t="n"/>
      <c r="E538" s="244" t="n"/>
      <c r="F538" s="244" t="n"/>
      <c r="G538" s="244" t="n"/>
      <c r="H538" s="244" t="n"/>
      <c r="I538" s="244" t="n"/>
      <c r="J538" s="244" t="n"/>
    </row>
    <row r="539" ht="14.25" customHeight="1" s="336">
      <c r="B539" s="244" t="n"/>
      <c r="C539" s="244" t="n"/>
      <c r="D539" s="244" t="n"/>
      <c r="E539" s="244" t="n"/>
      <c r="F539" s="244" t="n"/>
      <c r="G539" s="244" t="n"/>
      <c r="H539" s="244" t="n"/>
      <c r="I539" s="244" t="n"/>
      <c r="J539" s="244" t="n"/>
    </row>
    <row r="540" ht="14.25" customHeight="1" s="336">
      <c r="B540" s="244" t="n"/>
      <c r="C540" s="244" t="n"/>
      <c r="D540" s="244" t="n"/>
      <c r="E540" s="244" t="n"/>
      <c r="F540" s="244" t="n"/>
      <c r="G540" s="244" t="n"/>
      <c r="H540" s="244" t="n"/>
      <c r="I540" s="244" t="n"/>
      <c r="J540" s="244" t="n"/>
    </row>
    <row r="541" ht="14.25" customHeight="1" s="336">
      <c r="B541" s="244" t="n"/>
      <c r="C541" s="244" t="n"/>
      <c r="D541" s="244" t="n"/>
      <c r="E541" s="244" t="n"/>
      <c r="F541" s="244" t="n"/>
      <c r="G541" s="244" t="n"/>
      <c r="H541" s="244" t="n"/>
      <c r="I541" s="244" t="n"/>
      <c r="J541" s="244" t="n"/>
    </row>
    <row r="542" ht="14.25" customHeight="1" s="336">
      <c r="B542" s="244" t="n"/>
      <c r="C542" s="244" t="n"/>
      <c r="D542" s="244" t="n"/>
      <c r="E542" s="244" t="n"/>
      <c r="F542" s="244" t="n"/>
      <c r="G542" s="244" t="n"/>
      <c r="H542" s="244" t="n"/>
      <c r="I542" s="244" t="n"/>
      <c r="J542" s="244" t="n"/>
    </row>
    <row r="543" ht="14.25" customHeight="1" s="336">
      <c r="B543" s="244" t="n"/>
      <c r="C543" s="244" t="n"/>
      <c r="D543" s="244" t="n"/>
      <c r="E543" s="244" t="n"/>
      <c r="F543" s="244" t="n"/>
      <c r="G543" s="244" t="n"/>
      <c r="H543" s="244" t="n"/>
      <c r="I543" s="244" t="n"/>
      <c r="J543" s="244" t="n"/>
    </row>
    <row r="544" ht="14.25" customHeight="1" s="336">
      <c r="B544" s="244" t="n"/>
      <c r="C544" s="244" t="n"/>
      <c r="D544" s="244" t="n"/>
      <c r="E544" s="244" t="n"/>
      <c r="F544" s="244" t="n"/>
      <c r="G544" s="244" t="n"/>
      <c r="H544" s="244" t="n"/>
      <c r="I544" s="244" t="n"/>
      <c r="J544" s="244" t="n"/>
    </row>
    <row r="545" ht="14.25" customHeight="1" s="336">
      <c r="B545" s="244" t="n"/>
      <c r="C545" s="244" t="n"/>
      <c r="D545" s="244" t="n"/>
      <c r="E545" s="244" t="n"/>
      <c r="F545" s="244" t="n"/>
      <c r="G545" s="244" t="n"/>
      <c r="H545" s="244" t="n"/>
      <c r="I545" s="244" t="n"/>
      <c r="J545" s="244" t="n"/>
    </row>
    <row r="546" ht="14.25" customHeight="1" s="336">
      <c r="B546" s="244" t="n"/>
      <c r="C546" s="244" t="n"/>
      <c r="D546" s="244" t="n"/>
      <c r="E546" s="244" t="n"/>
      <c r="F546" s="244" t="n"/>
      <c r="G546" s="244" t="n"/>
      <c r="H546" s="244" t="n"/>
      <c r="I546" s="244" t="n"/>
      <c r="J546" s="244" t="n"/>
    </row>
    <row r="547" ht="14.25" customHeight="1" s="336">
      <c r="B547" s="244" t="n"/>
      <c r="C547" s="244" t="n"/>
      <c r="D547" s="244" t="n"/>
      <c r="E547" s="244" t="n"/>
      <c r="F547" s="244" t="n"/>
      <c r="G547" s="244" t="n"/>
      <c r="H547" s="244" t="n"/>
      <c r="I547" s="244" t="n"/>
      <c r="J547" s="244" t="n"/>
    </row>
    <row r="548" ht="14.25" customHeight="1" s="336">
      <c r="B548" s="244" t="n"/>
      <c r="C548" s="244" t="n"/>
      <c r="D548" s="244" t="n"/>
      <c r="E548" s="244" t="n"/>
      <c r="F548" s="244" t="n"/>
      <c r="G548" s="244" t="n"/>
      <c r="H548" s="244" t="n"/>
      <c r="I548" s="244" t="n"/>
      <c r="J548" s="244" t="n"/>
    </row>
    <row r="549" ht="14.25" customHeight="1" s="336">
      <c r="B549" s="244" t="n"/>
      <c r="C549" s="244" t="n"/>
      <c r="D549" s="244" t="n"/>
      <c r="E549" s="244" t="n"/>
      <c r="F549" s="244" t="n"/>
      <c r="G549" s="244" t="n"/>
      <c r="H549" s="244" t="n"/>
      <c r="I549" s="244" t="n"/>
      <c r="J549" s="244" t="n"/>
    </row>
    <row r="550" ht="14.25" customHeight="1" s="336">
      <c r="B550" s="244" t="n"/>
      <c r="C550" s="244" t="n"/>
      <c r="D550" s="244" t="n"/>
      <c r="E550" s="244" t="n"/>
      <c r="F550" s="244" t="n"/>
      <c r="G550" s="244" t="n"/>
      <c r="H550" s="244" t="n"/>
      <c r="I550" s="244" t="n"/>
      <c r="J550" s="244" t="n"/>
    </row>
    <row r="551" ht="14.25" customHeight="1" s="336">
      <c r="B551" s="244" t="n"/>
      <c r="C551" s="244" t="n"/>
      <c r="D551" s="244" t="n"/>
      <c r="E551" s="244" t="n"/>
      <c r="F551" s="244" t="n"/>
      <c r="G551" s="244" t="n"/>
      <c r="H551" s="244" t="n"/>
      <c r="I551" s="244" t="n"/>
      <c r="J551" s="244" t="n"/>
    </row>
    <row r="552" ht="14.25" customHeight="1" s="336">
      <c r="B552" s="244" t="n"/>
      <c r="C552" s="244" t="n"/>
      <c r="D552" s="244" t="n"/>
      <c r="E552" s="244" t="n"/>
      <c r="F552" s="244" t="n"/>
      <c r="G552" s="244" t="n"/>
      <c r="H552" s="244" t="n"/>
      <c r="I552" s="244" t="n"/>
      <c r="J552" s="244" t="n"/>
    </row>
    <row r="553" ht="14.25" customHeight="1" s="336">
      <c r="B553" s="244" t="n"/>
      <c r="C553" s="244" t="n"/>
      <c r="D553" s="244" t="n"/>
      <c r="E553" s="244" t="n"/>
      <c r="F553" s="244" t="n"/>
      <c r="G553" s="244" t="n"/>
      <c r="H553" s="244" t="n"/>
      <c r="I553" s="244" t="n"/>
      <c r="J553" s="244" t="n"/>
    </row>
    <row r="554" ht="14.25" customHeight="1" s="336">
      <c r="B554" s="244" t="n"/>
      <c r="C554" s="244" t="n"/>
      <c r="D554" s="244" t="n"/>
      <c r="E554" s="244" t="n"/>
      <c r="F554" s="244" t="n"/>
      <c r="G554" s="244" t="n"/>
      <c r="H554" s="244" t="n"/>
      <c r="I554" s="244" t="n"/>
      <c r="J554" s="244" t="n"/>
    </row>
    <row r="555" ht="14.25" customHeight="1" s="336">
      <c r="B555" s="244" t="n"/>
      <c r="C555" s="244" t="n"/>
      <c r="D555" s="244" t="n"/>
      <c r="E555" s="244" t="n"/>
      <c r="F555" s="244" t="n"/>
      <c r="G555" s="244" t="n"/>
      <c r="H555" s="244" t="n"/>
      <c r="I555" s="244" t="n"/>
      <c r="J555" s="244" t="n"/>
    </row>
    <row r="556" ht="14.25" customHeight="1" s="336">
      <c r="B556" s="244" t="n"/>
      <c r="C556" s="244" t="n"/>
      <c r="D556" s="244" t="n"/>
      <c r="E556" s="244" t="n"/>
      <c r="F556" s="244" t="n"/>
      <c r="G556" s="244" t="n"/>
      <c r="H556" s="244" t="n"/>
      <c r="I556" s="244" t="n"/>
      <c r="J556" s="244" t="n"/>
    </row>
    <row r="557" ht="14.25" customHeight="1" s="336">
      <c r="B557" s="244" t="n"/>
      <c r="C557" s="244" t="n"/>
      <c r="D557" s="244" t="n"/>
      <c r="E557" s="244" t="n"/>
      <c r="F557" s="244" t="n"/>
      <c r="G557" s="244" t="n"/>
      <c r="H557" s="244" t="n"/>
      <c r="I557" s="244" t="n"/>
      <c r="J557" s="244" t="n"/>
    </row>
    <row r="558" ht="14.25" customHeight="1" s="336">
      <c r="B558" s="244" t="n"/>
      <c r="C558" s="244" t="n"/>
      <c r="D558" s="244" t="n"/>
      <c r="E558" s="244" t="n"/>
      <c r="F558" s="244" t="n"/>
      <c r="G558" s="244" t="n"/>
      <c r="H558" s="244" t="n"/>
      <c r="I558" s="244" t="n"/>
      <c r="J558" s="244" t="n"/>
    </row>
    <row r="559" ht="14.25" customHeight="1" s="336">
      <c r="B559" s="244" t="n"/>
      <c r="C559" s="244" t="n"/>
      <c r="D559" s="244" t="n"/>
      <c r="E559" s="244" t="n"/>
      <c r="F559" s="244" t="n"/>
      <c r="G559" s="244" t="n"/>
      <c r="H559" s="244" t="n"/>
      <c r="I559" s="244" t="n"/>
      <c r="J559" s="244" t="n"/>
    </row>
    <row r="560" ht="14.25" customHeight="1" s="336">
      <c r="B560" s="244" t="n"/>
      <c r="C560" s="244" t="n"/>
      <c r="D560" s="244" t="n"/>
      <c r="E560" s="244" t="n"/>
      <c r="F560" s="244" t="n"/>
      <c r="G560" s="244" t="n"/>
      <c r="H560" s="244" t="n"/>
      <c r="I560" s="244" t="n"/>
      <c r="J560" s="244" t="n"/>
    </row>
    <row r="561" ht="14.25" customHeight="1" s="336">
      <c r="B561" s="244" t="n"/>
      <c r="C561" s="244" t="n"/>
      <c r="D561" s="244" t="n"/>
      <c r="E561" s="244" t="n"/>
      <c r="F561" s="244" t="n"/>
      <c r="G561" s="244" t="n"/>
      <c r="H561" s="244" t="n"/>
      <c r="I561" s="244" t="n"/>
      <c r="J561" s="244" t="n"/>
    </row>
    <row r="562" ht="14.25" customHeight="1" s="336">
      <c r="B562" s="244" t="n"/>
      <c r="C562" s="244" t="n"/>
      <c r="D562" s="244" t="n"/>
      <c r="E562" s="244" t="n"/>
      <c r="F562" s="244" t="n"/>
      <c r="G562" s="244" t="n"/>
      <c r="H562" s="244" t="n"/>
      <c r="I562" s="244" t="n"/>
      <c r="J562" s="244" t="n"/>
    </row>
    <row r="563" ht="14.25" customHeight="1" s="336">
      <c r="B563" s="244" t="n"/>
      <c r="C563" s="244" t="n"/>
      <c r="D563" s="244" t="n"/>
      <c r="E563" s="244" t="n"/>
      <c r="F563" s="244" t="n"/>
      <c r="G563" s="244" t="n"/>
      <c r="H563" s="244" t="n"/>
      <c r="I563" s="244" t="n"/>
      <c r="J563" s="244" t="n"/>
    </row>
    <row r="564" ht="14.25" customHeight="1" s="336">
      <c r="B564" s="244" t="n"/>
      <c r="C564" s="244" t="n"/>
      <c r="D564" s="244" t="n"/>
      <c r="E564" s="244" t="n"/>
      <c r="F564" s="244" t="n"/>
      <c r="G564" s="244" t="n"/>
      <c r="H564" s="244" t="n"/>
      <c r="I564" s="244" t="n"/>
      <c r="J564" s="244" t="n"/>
    </row>
    <row r="565" ht="14.25" customHeight="1" s="336">
      <c r="B565" s="244" t="n"/>
      <c r="C565" s="244" t="n"/>
      <c r="D565" s="244" t="n"/>
      <c r="E565" s="244" t="n"/>
      <c r="F565" s="244" t="n"/>
      <c r="G565" s="244" t="n"/>
      <c r="H565" s="244" t="n"/>
      <c r="I565" s="244" t="n"/>
      <c r="J565" s="244" t="n"/>
    </row>
    <row r="566" ht="14.25" customHeight="1" s="336">
      <c r="B566" s="244" t="n"/>
      <c r="C566" s="244" t="n"/>
      <c r="D566" s="244" t="n"/>
      <c r="E566" s="244" t="n"/>
      <c r="F566" s="244" t="n"/>
      <c r="G566" s="244" t="n"/>
      <c r="H566" s="244" t="n"/>
      <c r="I566" s="244" t="n"/>
      <c r="J566" s="244" t="n"/>
    </row>
    <row r="567" ht="14.25" customHeight="1" s="336">
      <c r="B567" s="244" t="n"/>
      <c r="C567" s="244" t="n"/>
      <c r="D567" s="244" t="n"/>
      <c r="E567" s="244" t="n"/>
      <c r="F567" s="244" t="n"/>
      <c r="G567" s="244" t="n"/>
      <c r="H567" s="244" t="n"/>
      <c r="I567" s="244" t="n"/>
      <c r="J567" s="244" t="n"/>
    </row>
    <row r="568" ht="14.25" customHeight="1" s="336">
      <c r="B568" s="244" t="n"/>
      <c r="C568" s="244" t="n"/>
      <c r="D568" s="244" t="n"/>
      <c r="E568" s="244" t="n"/>
      <c r="F568" s="244" t="n"/>
      <c r="G568" s="244" t="n"/>
      <c r="H568" s="244" t="n"/>
      <c r="I568" s="244" t="n"/>
      <c r="J568" s="244" t="n"/>
    </row>
    <row r="569" ht="14.25" customHeight="1" s="336">
      <c r="B569" s="244" t="n"/>
      <c r="C569" s="244" t="n"/>
      <c r="D569" s="244" t="n"/>
      <c r="E569" s="244" t="n"/>
      <c r="F569" s="244" t="n"/>
      <c r="G569" s="244" t="n"/>
      <c r="H569" s="244" t="n"/>
      <c r="I569" s="244" t="n"/>
      <c r="J569" s="244" t="n"/>
    </row>
    <row r="570" ht="14.25" customHeight="1" s="336">
      <c r="B570" s="244" t="n"/>
      <c r="C570" s="244" t="n"/>
      <c r="D570" s="244" t="n"/>
      <c r="E570" s="244" t="n"/>
      <c r="F570" s="244" t="n"/>
      <c r="G570" s="244" t="n"/>
      <c r="H570" s="244" t="n"/>
      <c r="I570" s="244" t="n"/>
      <c r="J570" s="244" t="n"/>
    </row>
    <row r="571" ht="14.25" customHeight="1" s="336">
      <c r="B571" s="244" t="n"/>
      <c r="C571" s="244" t="n"/>
      <c r="D571" s="244" t="n"/>
      <c r="E571" s="244" t="n"/>
      <c r="F571" s="244" t="n"/>
      <c r="G571" s="244" t="n"/>
      <c r="H571" s="244" t="n"/>
      <c r="I571" s="244" t="n"/>
      <c r="J571" s="244" t="n"/>
    </row>
    <row r="572" ht="14.25" customHeight="1" s="336">
      <c r="B572" s="244" t="n"/>
      <c r="C572" s="244" t="n"/>
      <c r="D572" s="244" t="n"/>
      <c r="E572" s="244" t="n"/>
      <c r="F572" s="244" t="n"/>
      <c r="G572" s="244" t="n"/>
      <c r="H572" s="244" t="n"/>
      <c r="I572" s="244" t="n"/>
      <c r="J572" s="244" t="n"/>
    </row>
    <row r="573" ht="14.25" customHeight="1" s="336">
      <c r="B573" s="244" t="n"/>
      <c r="C573" s="244" t="n"/>
      <c r="D573" s="244" t="n"/>
      <c r="E573" s="244" t="n"/>
      <c r="F573" s="244" t="n"/>
      <c r="G573" s="244" t="n"/>
      <c r="H573" s="244" t="n"/>
      <c r="I573" s="244" t="n"/>
      <c r="J573" s="244" t="n"/>
    </row>
    <row r="574" ht="14.25" customHeight="1" s="336">
      <c r="B574" s="244" t="n"/>
      <c r="C574" s="244" t="n"/>
      <c r="D574" s="244" t="n"/>
      <c r="E574" s="244" t="n"/>
      <c r="F574" s="244" t="n"/>
      <c r="G574" s="244" t="n"/>
      <c r="H574" s="244" t="n"/>
      <c r="I574" s="244" t="n"/>
      <c r="J574" s="244" t="n"/>
    </row>
    <row r="575" ht="14.25" customHeight="1" s="336">
      <c r="B575" s="244" t="n"/>
      <c r="C575" s="244" t="n"/>
      <c r="D575" s="244" t="n"/>
      <c r="E575" s="244" t="n"/>
      <c r="F575" s="244" t="n"/>
      <c r="G575" s="244" t="n"/>
      <c r="H575" s="244" t="n"/>
      <c r="I575" s="244" t="n"/>
      <c r="J575" s="244" t="n"/>
    </row>
    <row r="576" ht="14.25" customHeight="1" s="336">
      <c r="B576" s="244" t="n"/>
      <c r="C576" s="244" t="n"/>
      <c r="D576" s="244" t="n"/>
      <c r="E576" s="244" t="n"/>
      <c r="F576" s="244" t="n"/>
      <c r="G576" s="244" t="n"/>
      <c r="H576" s="244" t="n"/>
      <c r="I576" s="244" t="n"/>
      <c r="J576" s="244" t="n"/>
    </row>
    <row r="577" ht="14.25" customHeight="1" s="336">
      <c r="B577" s="244" t="n"/>
      <c r="C577" s="244" t="n"/>
      <c r="D577" s="244" t="n"/>
      <c r="E577" s="244" t="n"/>
      <c r="F577" s="244" t="n"/>
      <c r="G577" s="244" t="n"/>
      <c r="H577" s="244" t="n"/>
      <c r="I577" s="244" t="n"/>
      <c r="J577" s="244" t="n"/>
    </row>
    <row r="578" ht="14.25" customHeight="1" s="336">
      <c r="B578" s="244" t="n"/>
      <c r="C578" s="244" t="n"/>
      <c r="D578" s="244" t="n"/>
      <c r="E578" s="244" t="n"/>
      <c r="F578" s="244" t="n"/>
      <c r="G578" s="244" t="n"/>
      <c r="H578" s="244" t="n"/>
      <c r="I578" s="244" t="n"/>
      <c r="J578" s="244" t="n"/>
    </row>
    <row r="579" ht="14.25" customHeight="1" s="336">
      <c r="B579" s="244" t="n"/>
      <c r="C579" s="244" t="n"/>
      <c r="D579" s="244" t="n"/>
      <c r="E579" s="244" t="n"/>
      <c r="F579" s="244" t="n"/>
      <c r="G579" s="244" t="n"/>
      <c r="H579" s="244" t="n"/>
      <c r="I579" s="244" t="n"/>
      <c r="J579" s="244" t="n"/>
    </row>
    <row r="580" ht="14.25" customHeight="1" s="336">
      <c r="B580" s="244" t="n"/>
      <c r="C580" s="244" t="n"/>
      <c r="D580" s="244" t="n"/>
      <c r="E580" s="244" t="n"/>
      <c r="F580" s="244" t="n"/>
      <c r="G580" s="244" t="n"/>
      <c r="H580" s="244" t="n"/>
      <c r="I580" s="244" t="n"/>
      <c r="J580" s="244" t="n"/>
    </row>
    <row r="581" ht="14.25" customHeight="1" s="336">
      <c r="B581" s="244" t="n"/>
      <c r="C581" s="244" t="n"/>
      <c r="D581" s="244" t="n"/>
      <c r="E581" s="244" t="n"/>
      <c r="F581" s="244" t="n"/>
      <c r="G581" s="244" t="n"/>
      <c r="H581" s="244" t="n"/>
      <c r="I581" s="244" t="n"/>
      <c r="J581" s="244" t="n"/>
    </row>
    <row r="582" ht="14.25" customHeight="1" s="336">
      <c r="B582" s="244" t="n"/>
      <c r="C582" s="244" t="n"/>
      <c r="D582" s="244" t="n"/>
      <c r="E582" s="244" t="n"/>
      <c r="F582" s="244" t="n"/>
      <c r="G582" s="244" t="n"/>
      <c r="H582" s="244" t="n"/>
      <c r="I582" s="244" t="n"/>
      <c r="J582" s="244" t="n"/>
    </row>
    <row r="583" ht="14.25" customHeight="1" s="336">
      <c r="B583" s="244" t="n"/>
      <c r="C583" s="244" t="n"/>
      <c r="D583" s="244" t="n"/>
      <c r="E583" s="244" t="n"/>
      <c r="F583" s="244" t="n"/>
      <c r="G583" s="244" t="n"/>
      <c r="H583" s="244" t="n"/>
      <c r="I583" s="244" t="n"/>
      <c r="J583" s="244" t="n"/>
    </row>
    <row r="584" ht="14.25" customHeight="1" s="336">
      <c r="B584" s="244" t="n"/>
      <c r="C584" s="244" t="n"/>
      <c r="D584" s="244" t="n"/>
      <c r="E584" s="244" t="n"/>
      <c r="F584" s="244" t="n"/>
      <c r="G584" s="244" t="n"/>
      <c r="H584" s="244" t="n"/>
      <c r="I584" s="244" t="n"/>
      <c r="J584" s="244" t="n"/>
    </row>
    <row r="585" ht="14.25" customHeight="1" s="336">
      <c r="B585" s="244" t="n"/>
      <c r="C585" s="244" t="n"/>
      <c r="D585" s="244" t="n"/>
      <c r="E585" s="244" t="n"/>
      <c r="F585" s="244" t="n"/>
      <c r="G585" s="244" t="n"/>
      <c r="H585" s="244" t="n"/>
      <c r="I585" s="244" t="n"/>
      <c r="J585" s="244" t="n"/>
    </row>
    <row r="586" ht="14.25" customHeight="1" s="336">
      <c r="B586" s="244" t="n"/>
      <c r="C586" s="244" t="n"/>
      <c r="D586" s="244" t="n"/>
      <c r="E586" s="244" t="n"/>
      <c r="F586" s="244" t="n"/>
      <c r="G586" s="244" t="n"/>
      <c r="H586" s="244" t="n"/>
      <c r="I586" s="244" t="n"/>
      <c r="J586" s="244" t="n"/>
    </row>
    <row r="587" ht="14.25" customHeight="1" s="336">
      <c r="B587" s="244" t="n"/>
      <c r="C587" s="244" t="n"/>
      <c r="D587" s="244" t="n"/>
      <c r="E587" s="244" t="n"/>
      <c r="F587" s="244" t="n"/>
      <c r="G587" s="244" t="n"/>
      <c r="H587" s="244" t="n"/>
      <c r="I587" s="244" t="n"/>
      <c r="J587" s="244" t="n"/>
    </row>
    <row r="588" ht="14.25" customHeight="1" s="336">
      <c r="B588" s="244" t="n"/>
      <c r="C588" s="244" t="n"/>
      <c r="D588" s="244" t="n"/>
      <c r="E588" s="244" t="n"/>
      <c r="F588" s="244" t="n"/>
      <c r="G588" s="244" t="n"/>
      <c r="H588" s="244" t="n"/>
      <c r="I588" s="244" t="n"/>
      <c r="J588" s="244" t="n"/>
    </row>
    <row r="589" ht="14.25" customHeight="1" s="336">
      <c r="B589" s="244" t="n"/>
      <c r="C589" s="244" t="n"/>
      <c r="D589" s="244" t="n"/>
      <c r="E589" s="244" t="n"/>
      <c r="F589" s="244" t="n"/>
      <c r="G589" s="244" t="n"/>
      <c r="H589" s="244" t="n"/>
      <c r="I589" s="244" t="n"/>
      <c r="J589" s="244" t="n"/>
    </row>
    <row r="590" ht="14.25" customHeight="1" s="336">
      <c r="B590" s="244" t="n"/>
      <c r="C590" s="244" t="n"/>
      <c r="D590" s="244" t="n"/>
      <c r="E590" s="244" t="n"/>
      <c r="F590" s="244" t="n"/>
      <c r="G590" s="244" t="n"/>
      <c r="H590" s="244" t="n"/>
      <c r="I590" s="244" t="n"/>
      <c r="J590" s="244" t="n"/>
    </row>
    <row r="591" ht="14.25" customHeight="1" s="336">
      <c r="B591" s="244" t="n"/>
      <c r="C591" s="244" t="n"/>
      <c r="D591" s="244" t="n"/>
      <c r="E591" s="244" t="n"/>
      <c r="F591" s="244" t="n"/>
      <c r="G591" s="244" t="n"/>
      <c r="H591" s="244" t="n"/>
      <c r="I591" s="244" t="n"/>
      <c r="J591" s="244" t="n"/>
    </row>
    <row r="592" ht="14.25" customHeight="1" s="336">
      <c r="B592" s="244" t="n"/>
      <c r="C592" s="244" t="n"/>
      <c r="D592" s="244" t="n"/>
      <c r="E592" s="244" t="n"/>
      <c r="F592" s="244" t="n"/>
      <c r="G592" s="244" t="n"/>
      <c r="H592" s="244" t="n"/>
      <c r="I592" s="244" t="n"/>
      <c r="J592" s="244" t="n"/>
    </row>
    <row r="593" ht="14.25" customHeight="1" s="336">
      <c r="B593" s="244" t="n"/>
      <c r="C593" s="244" t="n"/>
      <c r="D593" s="244" t="n"/>
      <c r="E593" s="244" t="n"/>
      <c r="F593" s="244" t="n"/>
      <c r="G593" s="244" t="n"/>
      <c r="H593" s="244" t="n"/>
      <c r="I593" s="244" t="n"/>
      <c r="J593" s="244" t="n"/>
    </row>
    <row r="594" ht="14.25" customHeight="1" s="336">
      <c r="B594" s="244" t="n"/>
      <c r="C594" s="244" t="n"/>
      <c r="D594" s="244" t="n"/>
      <c r="E594" s="244" t="n"/>
      <c r="F594" s="244" t="n"/>
      <c r="G594" s="244" t="n"/>
      <c r="H594" s="244" t="n"/>
      <c r="I594" s="244" t="n"/>
      <c r="J594" s="244" t="n"/>
    </row>
    <row r="595" ht="14.25" customHeight="1" s="336">
      <c r="B595" s="244" t="n"/>
      <c r="C595" s="244" t="n"/>
      <c r="D595" s="244" t="n"/>
      <c r="E595" s="244" t="n"/>
      <c r="F595" s="244" t="n"/>
      <c r="G595" s="244" t="n"/>
      <c r="H595" s="244" t="n"/>
      <c r="I595" s="244" t="n"/>
      <c r="J595" s="244" t="n"/>
    </row>
    <row r="596" ht="14.25" customHeight="1" s="336">
      <c r="B596" s="244" t="n"/>
      <c r="C596" s="244" t="n"/>
      <c r="D596" s="244" t="n"/>
      <c r="E596" s="244" t="n"/>
      <c r="F596" s="244" t="n"/>
      <c r="G596" s="244" t="n"/>
      <c r="H596" s="244" t="n"/>
      <c r="I596" s="244" t="n"/>
      <c r="J596" s="244" t="n"/>
    </row>
    <row r="597" ht="14.25" customHeight="1" s="336">
      <c r="B597" s="244" t="n"/>
      <c r="C597" s="244" t="n"/>
      <c r="D597" s="244" t="n"/>
      <c r="E597" s="244" t="n"/>
      <c r="F597" s="244" t="n"/>
      <c r="G597" s="244" t="n"/>
      <c r="H597" s="244" t="n"/>
      <c r="I597" s="244" t="n"/>
      <c r="J597" s="244" t="n"/>
    </row>
    <row r="598" ht="14.25" customHeight="1" s="336">
      <c r="B598" s="244" t="n"/>
      <c r="C598" s="244" t="n"/>
      <c r="D598" s="244" t="n"/>
      <c r="E598" s="244" t="n"/>
      <c r="F598" s="244" t="n"/>
      <c r="G598" s="244" t="n"/>
      <c r="H598" s="244" t="n"/>
      <c r="I598" s="244" t="n"/>
      <c r="J598" s="244" t="n"/>
    </row>
    <row r="599" ht="14.25" customHeight="1" s="336">
      <c r="B599" s="244" t="n"/>
      <c r="C599" s="244" t="n"/>
      <c r="D599" s="244" t="n"/>
      <c r="E599" s="244" t="n"/>
      <c r="F599" s="244" t="n"/>
      <c r="G599" s="244" t="n"/>
      <c r="H599" s="244" t="n"/>
      <c r="I599" s="244" t="n"/>
      <c r="J599" s="244" t="n"/>
    </row>
    <row r="600" ht="14.25" customHeight="1" s="336">
      <c r="B600" s="244" t="n"/>
      <c r="C600" s="244" t="n"/>
      <c r="D600" s="244" t="n"/>
      <c r="E600" s="244" t="n"/>
      <c r="F600" s="244" t="n"/>
      <c r="G600" s="244" t="n"/>
      <c r="H600" s="244" t="n"/>
      <c r="I600" s="244" t="n"/>
      <c r="J600" s="244" t="n"/>
    </row>
    <row r="601" ht="14.25" customHeight="1" s="336">
      <c r="B601" s="244" t="n"/>
      <c r="C601" s="244" t="n"/>
      <c r="D601" s="244" t="n"/>
      <c r="E601" s="244" t="n"/>
      <c r="F601" s="244" t="n"/>
      <c r="G601" s="244" t="n"/>
      <c r="H601" s="244" t="n"/>
      <c r="I601" s="244" t="n"/>
      <c r="J601" s="244" t="n"/>
    </row>
    <row r="602" ht="14.25" customHeight="1" s="336">
      <c r="B602" s="244" t="n"/>
      <c r="C602" s="244" t="n"/>
      <c r="D602" s="244" t="n"/>
      <c r="E602" s="244" t="n"/>
      <c r="F602" s="244" t="n"/>
      <c r="G602" s="244" t="n"/>
      <c r="H602" s="244" t="n"/>
      <c r="I602" s="244" t="n"/>
      <c r="J602" s="244" t="n"/>
    </row>
    <row r="603" ht="14.25" customHeight="1" s="336">
      <c r="B603" s="244" t="n"/>
      <c r="C603" s="244" t="n"/>
      <c r="D603" s="244" t="n"/>
      <c r="E603" s="244" t="n"/>
      <c r="F603" s="244" t="n"/>
      <c r="G603" s="244" t="n"/>
      <c r="H603" s="244" t="n"/>
      <c r="I603" s="244" t="n"/>
      <c r="J603" s="244" t="n"/>
    </row>
    <row r="604" ht="14.25" customHeight="1" s="336">
      <c r="B604" s="244" t="n"/>
      <c r="C604" s="244" t="n"/>
      <c r="D604" s="244" t="n"/>
      <c r="E604" s="244" t="n"/>
      <c r="F604" s="244" t="n"/>
      <c r="G604" s="244" t="n"/>
      <c r="H604" s="244" t="n"/>
      <c r="I604" s="244" t="n"/>
      <c r="J604" s="244" t="n"/>
    </row>
    <row r="605" ht="14.25" customHeight="1" s="336">
      <c r="B605" s="244" t="n"/>
      <c r="C605" s="244" t="n"/>
      <c r="D605" s="244" t="n"/>
      <c r="E605" s="244" t="n"/>
      <c r="F605" s="244" t="n"/>
      <c r="G605" s="244" t="n"/>
      <c r="H605" s="244" t="n"/>
      <c r="I605" s="244" t="n"/>
      <c r="J605" s="244" t="n"/>
    </row>
    <row r="606" ht="14.25" customHeight="1" s="336">
      <c r="B606" s="244" t="n"/>
      <c r="C606" s="244" t="n"/>
      <c r="D606" s="244" t="n"/>
      <c r="E606" s="244" t="n"/>
      <c r="F606" s="244" t="n"/>
      <c r="G606" s="244" t="n"/>
      <c r="H606" s="244" t="n"/>
      <c r="I606" s="244" t="n"/>
      <c r="J606" s="244" t="n"/>
    </row>
    <row r="607" ht="14.25" customHeight="1" s="336">
      <c r="B607" s="244" t="n"/>
      <c r="C607" s="244" t="n"/>
      <c r="D607" s="244" t="n"/>
      <c r="E607" s="244" t="n"/>
      <c r="F607" s="244" t="n"/>
      <c r="G607" s="244" t="n"/>
      <c r="H607" s="244" t="n"/>
      <c r="I607" s="244" t="n"/>
      <c r="J607" s="244" t="n"/>
    </row>
    <row r="608" ht="14.25" customHeight="1" s="336">
      <c r="B608" s="244" t="n"/>
      <c r="C608" s="244" t="n"/>
      <c r="D608" s="244" t="n"/>
      <c r="E608" s="244" t="n"/>
      <c r="F608" s="244" t="n"/>
      <c r="G608" s="244" t="n"/>
      <c r="H608" s="244" t="n"/>
      <c r="I608" s="244" t="n"/>
      <c r="J608" s="244" t="n"/>
    </row>
    <row r="609" ht="14.25" customHeight="1" s="336">
      <c r="B609" s="244" t="n"/>
      <c r="C609" s="244" t="n"/>
      <c r="D609" s="244" t="n"/>
      <c r="E609" s="244" t="n"/>
      <c r="F609" s="244" t="n"/>
      <c r="G609" s="244" t="n"/>
      <c r="H609" s="244" t="n"/>
      <c r="I609" s="244" t="n"/>
      <c r="J609" s="244" t="n"/>
    </row>
    <row r="610" ht="14.25" customHeight="1" s="336">
      <c r="B610" s="244" t="n"/>
      <c r="C610" s="244" t="n"/>
      <c r="D610" s="244" t="n"/>
      <c r="E610" s="244" t="n"/>
      <c r="F610" s="244" t="n"/>
      <c r="G610" s="244" t="n"/>
      <c r="H610" s="244" t="n"/>
      <c r="I610" s="244" t="n"/>
      <c r="J610" s="244" t="n"/>
    </row>
    <row r="611" ht="14.25" customHeight="1" s="336">
      <c r="B611" s="244" t="n"/>
      <c r="C611" s="244" t="n"/>
      <c r="D611" s="244" t="n"/>
      <c r="E611" s="244" t="n"/>
      <c r="F611" s="244" t="n"/>
      <c r="G611" s="244" t="n"/>
      <c r="H611" s="244" t="n"/>
      <c r="I611" s="244" t="n"/>
      <c r="J611" s="244" t="n"/>
    </row>
    <row r="612" ht="14.25" customHeight="1" s="336">
      <c r="B612" s="244" t="n"/>
      <c r="C612" s="244" t="n"/>
      <c r="D612" s="244" t="n"/>
      <c r="E612" s="244" t="n"/>
      <c r="F612" s="244" t="n"/>
      <c r="G612" s="244" t="n"/>
      <c r="H612" s="244" t="n"/>
      <c r="I612" s="244" t="n"/>
      <c r="J612" s="244" t="n"/>
    </row>
    <row r="613" ht="14.25" customHeight="1" s="336">
      <c r="B613" s="244" t="n"/>
      <c r="C613" s="244" t="n"/>
      <c r="D613" s="244" t="n"/>
      <c r="E613" s="244" t="n"/>
      <c r="F613" s="244" t="n"/>
      <c r="G613" s="244" t="n"/>
      <c r="H613" s="244" t="n"/>
      <c r="I613" s="244" t="n"/>
      <c r="J613" s="244" t="n"/>
    </row>
    <row r="614" ht="14.25" customHeight="1" s="336">
      <c r="B614" s="244" t="n"/>
      <c r="C614" s="244" t="n"/>
      <c r="D614" s="244" t="n"/>
      <c r="E614" s="244" t="n"/>
      <c r="F614" s="244" t="n"/>
      <c r="G614" s="244" t="n"/>
      <c r="H614" s="244" t="n"/>
      <c r="I614" s="244" t="n"/>
      <c r="J614" s="244" t="n"/>
    </row>
    <row r="615" ht="14.25" customHeight="1" s="336">
      <c r="B615" s="244" t="n"/>
      <c r="C615" s="244" t="n"/>
      <c r="D615" s="244" t="n"/>
      <c r="E615" s="244" t="n"/>
      <c r="F615" s="244" t="n"/>
      <c r="G615" s="244" t="n"/>
      <c r="H615" s="244" t="n"/>
      <c r="I615" s="244" t="n"/>
      <c r="J615" s="244" t="n"/>
    </row>
    <row r="616" ht="14.25" customHeight="1" s="336">
      <c r="B616" s="244" t="n"/>
      <c r="C616" s="244" t="n"/>
      <c r="D616" s="244" t="n"/>
      <c r="E616" s="244" t="n"/>
      <c r="F616" s="244" t="n"/>
      <c r="G616" s="244" t="n"/>
      <c r="H616" s="244" t="n"/>
      <c r="I616" s="244" t="n"/>
      <c r="J616" s="244" t="n"/>
    </row>
    <row r="617" ht="14.25" customHeight="1" s="336">
      <c r="B617" s="244" t="n"/>
      <c r="C617" s="244" t="n"/>
      <c r="D617" s="244" t="n"/>
      <c r="E617" s="244" t="n"/>
      <c r="F617" s="244" t="n"/>
      <c r="G617" s="244" t="n"/>
      <c r="H617" s="244" t="n"/>
      <c r="I617" s="244" t="n"/>
      <c r="J617" s="244" t="n"/>
    </row>
    <row r="618" ht="14.25" customHeight="1" s="336">
      <c r="B618" s="244" t="n"/>
      <c r="C618" s="244" t="n"/>
      <c r="D618" s="244" t="n"/>
      <c r="E618" s="244" t="n"/>
      <c r="F618" s="244" t="n"/>
      <c r="G618" s="244" t="n"/>
      <c r="H618" s="244" t="n"/>
      <c r="I618" s="244" t="n"/>
      <c r="J618" s="244" t="n"/>
    </row>
    <row r="619" ht="14.25" customHeight="1" s="336">
      <c r="B619" s="244" t="n"/>
      <c r="C619" s="244" t="n"/>
      <c r="D619" s="244" t="n"/>
      <c r="E619" s="244" t="n"/>
      <c r="F619" s="244" t="n"/>
      <c r="G619" s="244" t="n"/>
      <c r="H619" s="244" t="n"/>
      <c r="I619" s="244" t="n"/>
      <c r="J619" s="244" t="n"/>
    </row>
    <row r="620" ht="14.25" customHeight="1" s="336">
      <c r="B620" s="244" t="n"/>
      <c r="C620" s="244" t="n"/>
      <c r="D620" s="244" t="n"/>
      <c r="E620" s="244" t="n"/>
      <c r="F620" s="244" t="n"/>
      <c r="G620" s="244" t="n"/>
      <c r="H620" s="244" t="n"/>
      <c r="I620" s="244" t="n"/>
      <c r="J620" s="244" t="n"/>
    </row>
    <row r="621" ht="14.25" customHeight="1" s="336">
      <c r="B621" s="244" t="n"/>
      <c r="C621" s="244" t="n"/>
      <c r="D621" s="244" t="n"/>
      <c r="E621" s="244" t="n"/>
      <c r="F621" s="244" t="n"/>
      <c r="G621" s="244" t="n"/>
      <c r="H621" s="244" t="n"/>
      <c r="I621" s="244" t="n"/>
      <c r="J621" s="244" t="n"/>
    </row>
    <row r="622" ht="14.25" customHeight="1" s="336">
      <c r="B622" s="244" t="n"/>
      <c r="C622" s="244" t="n"/>
      <c r="D622" s="244" t="n"/>
      <c r="E622" s="244" t="n"/>
      <c r="F622" s="244" t="n"/>
      <c r="G622" s="244" t="n"/>
      <c r="H622" s="244" t="n"/>
      <c r="I622" s="244" t="n"/>
      <c r="J622" s="244" t="n"/>
    </row>
    <row r="623" ht="14.25" customHeight="1" s="336">
      <c r="B623" s="244" t="n"/>
      <c r="C623" s="244" t="n"/>
      <c r="D623" s="244" t="n"/>
      <c r="E623" s="244" t="n"/>
      <c r="F623" s="244" t="n"/>
      <c r="G623" s="244" t="n"/>
      <c r="H623" s="244" t="n"/>
      <c r="I623" s="244" t="n"/>
      <c r="J623" s="244" t="n"/>
    </row>
    <row r="624" ht="14.25" customHeight="1" s="336">
      <c r="B624" s="244" t="n"/>
      <c r="C624" s="244" t="n"/>
      <c r="D624" s="244" t="n"/>
      <c r="E624" s="244" t="n"/>
      <c r="F624" s="244" t="n"/>
      <c r="G624" s="244" t="n"/>
      <c r="H624" s="244" t="n"/>
      <c r="I624" s="244" t="n"/>
      <c r="J624" s="244" t="n"/>
    </row>
    <row r="625" ht="14.25" customHeight="1" s="336">
      <c r="B625" s="244" t="n"/>
      <c r="C625" s="244" t="n"/>
      <c r="D625" s="244" t="n"/>
      <c r="E625" s="244" t="n"/>
      <c r="F625" s="244" t="n"/>
      <c r="G625" s="244" t="n"/>
      <c r="H625" s="244" t="n"/>
      <c r="I625" s="244" t="n"/>
      <c r="J625" s="244" t="n"/>
    </row>
    <row r="626" ht="14.25" customHeight="1" s="336">
      <c r="B626" s="244" t="n"/>
      <c r="C626" s="244" t="n"/>
      <c r="D626" s="244" t="n"/>
      <c r="E626" s="244" t="n"/>
      <c r="F626" s="244" t="n"/>
      <c r="G626" s="244" t="n"/>
      <c r="H626" s="244" t="n"/>
      <c r="I626" s="244" t="n"/>
      <c r="J626" s="244" t="n"/>
    </row>
    <row r="627" ht="14.25" customHeight="1" s="336">
      <c r="B627" s="244" t="n"/>
      <c r="C627" s="244" t="n"/>
      <c r="D627" s="244" t="n"/>
      <c r="E627" s="244" t="n"/>
      <c r="F627" s="244" t="n"/>
      <c r="G627" s="244" t="n"/>
      <c r="H627" s="244" t="n"/>
      <c r="I627" s="244" t="n"/>
      <c r="J627" s="244" t="n"/>
    </row>
    <row r="628" ht="14.25" customHeight="1" s="336">
      <c r="B628" s="244" t="n"/>
      <c r="C628" s="244" t="n"/>
      <c r="D628" s="244" t="n"/>
      <c r="E628" s="244" t="n"/>
      <c r="F628" s="244" t="n"/>
      <c r="G628" s="244" t="n"/>
      <c r="H628" s="244" t="n"/>
      <c r="I628" s="244" t="n"/>
      <c r="J628" s="244" t="n"/>
    </row>
    <row r="629" ht="14.25" customHeight="1" s="336">
      <c r="B629" s="244" t="n"/>
      <c r="C629" s="244" t="n"/>
      <c r="D629" s="244" t="n"/>
      <c r="E629" s="244" t="n"/>
      <c r="F629" s="244" t="n"/>
      <c r="G629" s="244" t="n"/>
      <c r="H629" s="244" t="n"/>
      <c r="I629" s="244" t="n"/>
      <c r="J629" s="244" t="n"/>
    </row>
    <row r="630" ht="14.25" customHeight="1" s="336">
      <c r="B630" s="244" t="n"/>
      <c r="C630" s="244" t="n"/>
      <c r="D630" s="244" t="n"/>
      <c r="E630" s="244" t="n"/>
      <c r="F630" s="244" t="n"/>
      <c r="G630" s="244" t="n"/>
      <c r="H630" s="244" t="n"/>
      <c r="I630" s="244" t="n"/>
      <c r="J630" s="244" t="n"/>
    </row>
    <row r="631" ht="14.25" customHeight="1" s="336">
      <c r="B631" s="244" t="n"/>
      <c r="C631" s="244" t="n"/>
      <c r="D631" s="244" t="n"/>
      <c r="E631" s="244" t="n"/>
      <c r="F631" s="244" t="n"/>
      <c r="G631" s="244" t="n"/>
      <c r="H631" s="244" t="n"/>
      <c r="I631" s="244" t="n"/>
      <c r="J631" s="244" t="n"/>
    </row>
    <row r="632" ht="14.25" customHeight="1" s="336">
      <c r="B632" s="244" t="n"/>
      <c r="C632" s="244" t="n"/>
      <c r="D632" s="244" t="n"/>
      <c r="E632" s="244" t="n"/>
      <c r="F632" s="244" t="n"/>
      <c r="G632" s="244" t="n"/>
      <c r="H632" s="244" t="n"/>
      <c r="I632" s="244" t="n"/>
      <c r="J632" s="244" t="n"/>
    </row>
    <row r="633" ht="14.25" customHeight="1" s="336">
      <c r="B633" s="244" t="n"/>
      <c r="C633" s="244" t="n"/>
      <c r="D633" s="244" t="n"/>
      <c r="E633" s="244" t="n"/>
      <c r="F633" s="244" t="n"/>
      <c r="G633" s="244" t="n"/>
      <c r="H633" s="244" t="n"/>
      <c r="I633" s="244" t="n"/>
      <c r="J633" s="244" t="n"/>
    </row>
    <row r="634" ht="14.25" customHeight="1" s="336">
      <c r="B634" s="244" t="n"/>
      <c r="C634" s="244" t="n"/>
      <c r="D634" s="244" t="n"/>
      <c r="E634" s="244" t="n"/>
      <c r="F634" s="244" t="n"/>
      <c r="G634" s="244" t="n"/>
      <c r="H634" s="244" t="n"/>
      <c r="I634" s="244" t="n"/>
      <c r="J634" s="244" t="n"/>
    </row>
    <row r="635" ht="14.25" customHeight="1" s="336">
      <c r="B635" s="244" t="n"/>
      <c r="C635" s="244" t="n"/>
      <c r="D635" s="244" t="n"/>
      <c r="E635" s="244" t="n"/>
      <c r="F635" s="244" t="n"/>
      <c r="G635" s="244" t="n"/>
      <c r="H635" s="244" t="n"/>
      <c r="I635" s="244" t="n"/>
      <c r="J635" s="244" t="n"/>
    </row>
    <row r="636" ht="14.25" customHeight="1" s="336">
      <c r="B636" s="244" t="n"/>
      <c r="C636" s="244" t="n"/>
      <c r="D636" s="244" t="n"/>
      <c r="E636" s="244" t="n"/>
      <c r="F636" s="244" t="n"/>
      <c r="G636" s="244" t="n"/>
      <c r="H636" s="244" t="n"/>
      <c r="I636" s="244" t="n"/>
      <c r="J636" s="244" t="n"/>
    </row>
    <row r="637" ht="14.25" customHeight="1" s="336">
      <c r="B637" s="244" t="n"/>
      <c r="C637" s="244" t="n"/>
      <c r="D637" s="244" t="n"/>
      <c r="E637" s="244" t="n"/>
      <c r="F637" s="244" t="n"/>
      <c r="G637" s="244" t="n"/>
      <c r="H637" s="244" t="n"/>
      <c r="I637" s="244" t="n"/>
      <c r="J637" s="244" t="n"/>
    </row>
    <row r="638" ht="14.25" customHeight="1" s="336">
      <c r="B638" s="244" t="n"/>
      <c r="C638" s="244" t="n"/>
      <c r="D638" s="244" t="n"/>
      <c r="E638" s="244" t="n"/>
      <c r="F638" s="244" t="n"/>
      <c r="G638" s="244" t="n"/>
      <c r="H638" s="244" t="n"/>
      <c r="I638" s="244" t="n"/>
      <c r="J638" s="244" t="n"/>
    </row>
    <row r="639" ht="14.25" customHeight="1" s="336">
      <c r="B639" s="244" t="n"/>
      <c r="C639" s="244" t="n"/>
      <c r="D639" s="244" t="n"/>
      <c r="E639" s="244" t="n"/>
      <c r="F639" s="244" t="n"/>
      <c r="G639" s="244" t="n"/>
      <c r="H639" s="244" t="n"/>
      <c r="I639" s="244" t="n"/>
      <c r="J639" s="244" t="n"/>
    </row>
    <row r="640" ht="14.25" customHeight="1" s="336">
      <c r="B640" s="244" t="n"/>
      <c r="C640" s="244" t="n"/>
      <c r="D640" s="244" t="n"/>
      <c r="E640" s="244" t="n"/>
      <c r="F640" s="244" t="n"/>
      <c r="G640" s="244" t="n"/>
      <c r="H640" s="244" t="n"/>
      <c r="I640" s="244" t="n"/>
      <c r="J640" s="244" t="n"/>
    </row>
    <row r="641" ht="14.25" customHeight="1" s="336">
      <c r="B641" s="244" t="n"/>
      <c r="C641" s="244" t="n"/>
      <c r="D641" s="244" t="n"/>
      <c r="E641" s="244" t="n"/>
      <c r="F641" s="244" t="n"/>
      <c r="G641" s="244" t="n"/>
      <c r="H641" s="244" t="n"/>
      <c r="I641" s="244" t="n"/>
      <c r="J641" s="244" t="n"/>
    </row>
    <row r="642" ht="14.25" customHeight="1" s="336">
      <c r="B642" s="244" t="n"/>
      <c r="C642" s="244" t="n"/>
      <c r="D642" s="244" t="n"/>
      <c r="E642" s="244" t="n"/>
      <c r="F642" s="244" t="n"/>
      <c r="G642" s="244" t="n"/>
      <c r="H642" s="244" t="n"/>
      <c r="I642" s="244" t="n"/>
      <c r="J642" s="244" t="n"/>
    </row>
    <row r="643" ht="14.25" customHeight="1" s="336">
      <c r="B643" s="244" t="n"/>
      <c r="C643" s="244" t="n"/>
      <c r="D643" s="244" t="n"/>
      <c r="E643" s="244" t="n"/>
      <c r="F643" s="244" t="n"/>
      <c r="G643" s="244" t="n"/>
      <c r="H643" s="244" t="n"/>
      <c r="I643" s="244" t="n"/>
      <c r="J643" s="244" t="n"/>
    </row>
    <row r="644" ht="14.25" customHeight="1" s="336">
      <c r="B644" s="244" t="n"/>
      <c r="C644" s="244" t="n"/>
      <c r="D644" s="244" t="n"/>
      <c r="E644" s="244" t="n"/>
      <c r="F644" s="244" t="n"/>
      <c r="G644" s="244" t="n"/>
      <c r="H644" s="244" t="n"/>
      <c r="I644" s="244" t="n"/>
      <c r="J644" s="244" t="n"/>
    </row>
    <row r="645" ht="14.25" customHeight="1" s="336">
      <c r="B645" s="244" t="n"/>
      <c r="C645" s="244" t="n"/>
      <c r="D645" s="244" t="n"/>
      <c r="E645" s="244" t="n"/>
      <c r="F645" s="244" t="n"/>
      <c r="G645" s="244" t="n"/>
      <c r="H645" s="244" t="n"/>
      <c r="I645" s="244" t="n"/>
      <c r="J645" s="244" t="n"/>
    </row>
    <row r="646" ht="14.25" customHeight="1" s="336">
      <c r="B646" s="244" t="n"/>
      <c r="C646" s="244" t="n"/>
      <c r="D646" s="244" t="n"/>
      <c r="E646" s="244" t="n"/>
      <c r="F646" s="244" t="n"/>
      <c r="G646" s="244" t="n"/>
      <c r="H646" s="244" t="n"/>
      <c r="I646" s="244" t="n"/>
      <c r="J646" s="244" t="n"/>
    </row>
    <row r="647" ht="14.25" customHeight="1" s="336">
      <c r="B647" s="244" t="n"/>
      <c r="C647" s="244" t="n"/>
      <c r="D647" s="244" t="n"/>
      <c r="E647" s="244" t="n"/>
      <c r="F647" s="244" t="n"/>
      <c r="G647" s="244" t="n"/>
      <c r="H647" s="244" t="n"/>
      <c r="I647" s="244" t="n"/>
      <c r="J647" s="244" t="n"/>
    </row>
    <row r="648" ht="14.25" customHeight="1" s="336">
      <c r="B648" s="244" t="n"/>
      <c r="C648" s="244" t="n"/>
      <c r="D648" s="244" t="n"/>
      <c r="E648" s="244" t="n"/>
      <c r="F648" s="244" t="n"/>
      <c r="G648" s="244" t="n"/>
      <c r="H648" s="244" t="n"/>
      <c r="I648" s="244" t="n"/>
      <c r="J648" s="244" t="n"/>
    </row>
    <row r="649" ht="14.25" customHeight="1" s="336">
      <c r="B649" s="244" t="n"/>
      <c r="C649" s="244" t="n"/>
      <c r="D649" s="244" t="n"/>
      <c r="E649" s="244" t="n"/>
      <c r="F649" s="244" t="n"/>
      <c r="G649" s="244" t="n"/>
      <c r="H649" s="244" t="n"/>
      <c r="I649" s="244" t="n"/>
      <c r="J649" s="244" t="n"/>
    </row>
    <row r="650" ht="14.25" customHeight="1" s="336">
      <c r="B650" s="244" t="n"/>
      <c r="C650" s="244" t="n"/>
      <c r="D650" s="244" t="n"/>
      <c r="E650" s="244" t="n"/>
      <c r="F650" s="244" t="n"/>
      <c r="G650" s="244" t="n"/>
      <c r="H650" s="244" t="n"/>
      <c r="I650" s="244" t="n"/>
      <c r="J650" s="244" t="n"/>
    </row>
    <row r="651" ht="14.25" customHeight="1" s="336">
      <c r="B651" s="244" t="n"/>
      <c r="C651" s="244" t="n"/>
      <c r="D651" s="244" t="n"/>
      <c r="E651" s="244" t="n"/>
      <c r="F651" s="244" t="n"/>
      <c r="G651" s="244" t="n"/>
      <c r="H651" s="244" t="n"/>
      <c r="I651" s="244" t="n"/>
      <c r="J651" s="244" t="n"/>
    </row>
    <row r="652" ht="14.25" customHeight="1" s="336">
      <c r="B652" s="244" t="n"/>
      <c r="C652" s="244" t="n"/>
      <c r="D652" s="244" t="n"/>
      <c r="E652" s="244" t="n"/>
      <c r="F652" s="244" t="n"/>
      <c r="G652" s="244" t="n"/>
      <c r="H652" s="244" t="n"/>
      <c r="I652" s="244" t="n"/>
      <c r="J652" s="244" t="n"/>
    </row>
    <row r="653" ht="14.25" customHeight="1" s="336">
      <c r="B653" s="244" t="n"/>
      <c r="C653" s="244" t="n"/>
      <c r="D653" s="244" t="n"/>
      <c r="E653" s="244" t="n"/>
      <c r="F653" s="244" t="n"/>
      <c r="G653" s="244" t="n"/>
      <c r="H653" s="244" t="n"/>
      <c r="I653" s="244" t="n"/>
      <c r="J653" s="244" t="n"/>
    </row>
    <row r="654" ht="14.25" customHeight="1" s="336">
      <c r="B654" s="244" t="n"/>
      <c r="C654" s="244" t="n"/>
      <c r="D654" s="244" t="n"/>
      <c r="E654" s="244" t="n"/>
      <c r="F654" s="244" t="n"/>
      <c r="G654" s="244" t="n"/>
      <c r="H654" s="244" t="n"/>
      <c r="I654" s="244" t="n"/>
      <c r="J654" s="244" t="n"/>
    </row>
    <row r="655" ht="14.25" customHeight="1" s="336">
      <c r="B655" s="244" t="n"/>
      <c r="C655" s="244" t="n"/>
      <c r="D655" s="244" t="n"/>
      <c r="E655" s="244" t="n"/>
      <c r="F655" s="244" t="n"/>
      <c r="G655" s="244" t="n"/>
      <c r="H655" s="244" t="n"/>
      <c r="I655" s="244" t="n"/>
      <c r="J655" s="244" t="n"/>
    </row>
    <row r="656" ht="14.25" customHeight="1" s="336">
      <c r="B656" s="244" t="n"/>
      <c r="C656" s="244" t="n"/>
      <c r="D656" s="244" t="n"/>
      <c r="E656" s="244" t="n"/>
      <c r="F656" s="244" t="n"/>
      <c r="G656" s="244" t="n"/>
      <c r="H656" s="244" t="n"/>
      <c r="I656" s="244" t="n"/>
      <c r="J656" s="244" t="n"/>
    </row>
    <row r="657" ht="14.25" customHeight="1" s="336">
      <c r="B657" s="244" t="n"/>
      <c r="C657" s="244" t="n"/>
      <c r="D657" s="244" t="n"/>
      <c r="E657" s="244" t="n"/>
      <c r="F657" s="244" t="n"/>
      <c r="G657" s="244" t="n"/>
      <c r="H657" s="244" t="n"/>
      <c r="I657" s="244" t="n"/>
      <c r="J657" s="244" t="n"/>
    </row>
    <row r="658" ht="14.25" customHeight="1" s="336">
      <c r="B658" s="244" t="n"/>
      <c r="C658" s="244" t="n"/>
      <c r="D658" s="244" t="n"/>
      <c r="E658" s="244" t="n"/>
      <c r="F658" s="244" t="n"/>
      <c r="G658" s="244" t="n"/>
      <c r="H658" s="244" t="n"/>
      <c r="I658" s="244" t="n"/>
      <c r="J658" s="244" t="n"/>
    </row>
    <row r="659" ht="14.25" customHeight="1" s="336">
      <c r="B659" s="244" t="n"/>
      <c r="C659" s="244" t="n"/>
      <c r="D659" s="244" t="n"/>
      <c r="E659" s="244" t="n"/>
      <c r="F659" s="244" t="n"/>
      <c r="G659" s="244" t="n"/>
      <c r="H659" s="244" t="n"/>
      <c r="I659" s="244" t="n"/>
      <c r="J659" s="244" t="n"/>
    </row>
    <row r="660" ht="14.25" customHeight="1" s="336">
      <c r="B660" s="244" t="n"/>
      <c r="C660" s="244" t="n"/>
      <c r="D660" s="244" t="n"/>
      <c r="E660" s="244" t="n"/>
      <c r="F660" s="244" t="n"/>
      <c r="G660" s="244" t="n"/>
      <c r="H660" s="244" t="n"/>
      <c r="I660" s="244" t="n"/>
      <c r="J660" s="244" t="n"/>
    </row>
    <row r="661" ht="14.25" customHeight="1" s="336">
      <c r="B661" s="244" t="n"/>
      <c r="C661" s="244" t="n"/>
      <c r="D661" s="244" t="n"/>
      <c r="E661" s="244" t="n"/>
      <c r="F661" s="244" t="n"/>
      <c r="G661" s="244" t="n"/>
      <c r="H661" s="244" t="n"/>
      <c r="I661" s="244" t="n"/>
      <c r="J661" s="244" t="n"/>
    </row>
    <row r="662" ht="14.25" customHeight="1" s="336">
      <c r="B662" s="244" t="n"/>
      <c r="C662" s="244" t="n"/>
      <c r="D662" s="244" t="n"/>
      <c r="E662" s="244" t="n"/>
      <c r="F662" s="244" t="n"/>
      <c r="G662" s="244" t="n"/>
      <c r="H662" s="244" t="n"/>
      <c r="I662" s="244" t="n"/>
      <c r="J662" s="244" t="n"/>
    </row>
    <row r="663" ht="14.25" customHeight="1" s="336">
      <c r="B663" s="244" t="n"/>
      <c r="C663" s="244" t="n"/>
      <c r="D663" s="244" t="n"/>
      <c r="E663" s="244" t="n"/>
      <c r="F663" s="244" t="n"/>
      <c r="G663" s="244" t="n"/>
      <c r="H663" s="244" t="n"/>
      <c r="I663" s="244" t="n"/>
      <c r="J663" s="244" t="n"/>
    </row>
    <row r="664" ht="14.25" customHeight="1" s="336">
      <c r="B664" s="244" t="n"/>
      <c r="C664" s="244" t="n"/>
      <c r="D664" s="244" t="n"/>
      <c r="E664" s="244" t="n"/>
      <c r="F664" s="244" t="n"/>
      <c r="G664" s="244" t="n"/>
      <c r="H664" s="244" t="n"/>
      <c r="I664" s="244" t="n"/>
      <c r="J664" s="244" t="n"/>
    </row>
    <row r="665" ht="14.25" customHeight="1" s="336">
      <c r="B665" s="244" t="n"/>
      <c r="C665" s="244" t="n"/>
      <c r="D665" s="244" t="n"/>
      <c r="E665" s="244" t="n"/>
      <c r="F665" s="244" t="n"/>
      <c r="G665" s="244" t="n"/>
      <c r="H665" s="244" t="n"/>
      <c r="I665" s="244" t="n"/>
      <c r="J665" s="244" t="n"/>
    </row>
    <row r="666" ht="14.25" customHeight="1" s="336">
      <c r="B666" s="244" t="n"/>
      <c r="C666" s="244" t="n"/>
      <c r="D666" s="244" t="n"/>
      <c r="E666" s="244" t="n"/>
      <c r="F666" s="244" t="n"/>
      <c r="G666" s="244" t="n"/>
      <c r="H666" s="244" t="n"/>
      <c r="I666" s="244" t="n"/>
      <c r="J666" s="244" t="n"/>
    </row>
    <row r="667" ht="14.25" customHeight="1" s="336">
      <c r="B667" s="244" t="n"/>
      <c r="C667" s="244" t="n"/>
      <c r="D667" s="244" t="n"/>
      <c r="E667" s="244" t="n"/>
      <c r="F667" s="244" t="n"/>
      <c r="G667" s="244" t="n"/>
      <c r="H667" s="244" t="n"/>
      <c r="I667" s="244" t="n"/>
      <c r="J667" s="244" t="n"/>
    </row>
    <row r="668" ht="14.25" customHeight="1" s="336">
      <c r="B668" s="244" t="n"/>
      <c r="C668" s="244" t="n"/>
      <c r="D668" s="244" t="n"/>
      <c r="E668" s="244" t="n"/>
      <c r="F668" s="244" t="n"/>
      <c r="G668" s="244" t="n"/>
      <c r="H668" s="244" t="n"/>
      <c r="I668" s="244" t="n"/>
      <c r="J668" s="244" t="n"/>
    </row>
    <row r="669" ht="14.25" customHeight="1" s="336">
      <c r="B669" s="244" t="n"/>
      <c r="C669" s="244" t="n"/>
      <c r="D669" s="244" t="n"/>
      <c r="E669" s="244" t="n"/>
      <c r="F669" s="244" t="n"/>
      <c r="G669" s="244" t="n"/>
      <c r="H669" s="244" t="n"/>
      <c r="I669" s="244" t="n"/>
      <c r="J669" s="244" t="n"/>
    </row>
    <row r="670" ht="14.25" customHeight="1" s="336">
      <c r="B670" s="244" t="n"/>
      <c r="C670" s="244" t="n"/>
      <c r="D670" s="244" t="n"/>
      <c r="E670" s="244" t="n"/>
      <c r="F670" s="244" t="n"/>
      <c r="G670" s="244" t="n"/>
      <c r="H670" s="244" t="n"/>
      <c r="I670" s="244" t="n"/>
      <c r="J670" s="244" t="n"/>
    </row>
    <row r="671" ht="14.25" customHeight="1" s="336">
      <c r="B671" s="244" t="n"/>
      <c r="C671" s="244" t="n"/>
      <c r="D671" s="244" t="n"/>
      <c r="E671" s="244" t="n"/>
      <c r="F671" s="244" t="n"/>
      <c r="G671" s="244" t="n"/>
      <c r="H671" s="244" t="n"/>
      <c r="I671" s="244" t="n"/>
      <c r="J671" s="244" t="n"/>
    </row>
    <row r="672" ht="14.25" customHeight="1" s="336">
      <c r="B672" s="244" t="n"/>
      <c r="C672" s="244" t="n"/>
      <c r="D672" s="244" t="n"/>
      <c r="E672" s="244" t="n"/>
      <c r="F672" s="244" t="n"/>
      <c r="G672" s="244" t="n"/>
      <c r="H672" s="244" t="n"/>
      <c r="I672" s="244" t="n"/>
      <c r="J672" s="244" t="n"/>
    </row>
    <row r="673" ht="14.25" customHeight="1" s="336">
      <c r="B673" s="244" t="n"/>
      <c r="C673" s="244" t="n"/>
      <c r="D673" s="244" t="n"/>
      <c r="E673" s="244" t="n"/>
      <c r="F673" s="244" t="n"/>
      <c r="G673" s="244" t="n"/>
      <c r="H673" s="244" t="n"/>
      <c r="I673" s="244" t="n"/>
      <c r="J673" s="244" t="n"/>
    </row>
    <row r="674" ht="14.25" customHeight="1" s="336">
      <c r="B674" s="244" t="n"/>
      <c r="C674" s="244" t="n"/>
      <c r="D674" s="244" t="n"/>
      <c r="E674" s="244" t="n"/>
      <c r="F674" s="244" t="n"/>
      <c r="G674" s="244" t="n"/>
      <c r="H674" s="244" t="n"/>
      <c r="I674" s="244" t="n"/>
      <c r="J674" s="244" t="n"/>
    </row>
    <row r="675" ht="14.25" customHeight="1" s="336">
      <c r="B675" s="244" t="n"/>
      <c r="C675" s="244" t="n"/>
      <c r="D675" s="244" t="n"/>
      <c r="E675" s="244" t="n"/>
      <c r="F675" s="244" t="n"/>
      <c r="G675" s="244" t="n"/>
      <c r="H675" s="244" t="n"/>
      <c r="I675" s="244" t="n"/>
      <c r="J675" s="244" t="n"/>
    </row>
    <row r="676" ht="14.25" customHeight="1" s="336">
      <c r="B676" s="244" t="n"/>
      <c r="C676" s="244" t="n"/>
      <c r="D676" s="244" t="n"/>
      <c r="E676" s="244" t="n"/>
      <c r="F676" s="244" t="n"/>
      <c r="G676" s="244" t="n"/>
      <c r="H676" s="244" t="n"/>
      <c r="I676" s="244" t="n"/>
      <c r="J676" s="244" t="n"/>
    </row>
    <row r="677" ht="14.25" customHeight="1" s="336">
      <c r="B677" s="244" t="n"/>
      <c r="C677" s="244" t="n"/>
      <c r="D677" s="244" t="n"/>
      <c r="E677" s="244" t="n"/>
      <c r="F677" s="244" t="n"/>
      <c r="G677" s="244" t="n"/>
      <c r="H677" s="244" t="n"/>
      <c r="I677" s="244" t="n"/>
      <c r="J677" s="244" t="n"/>
    </row>
    <row r="678" ht="14.25" customHeight="1" s="336">
      <c r="B678" s="244" t="n"/>
      <c r="C678" s="244" t="n"/>
      <c r="D678" s="244" t="n"/>
      <c r="E678" s="244" t="n"/>
      <c r="F678" s="244" t="n"/>
      <c r="G678" s="244" t="n"/>
      <c r="H678" s="244" t="n"/>
      <c r="I678" s="244" t="n"/>
      <c r="J678" s="244" t="n"/>
    </row>
    <row r="679" ht="14.25" customHeight="1" s="336">
      <c r="B679" s="244" t="n"/>
      <c r="C679" s="244" t="n"/>
      <c r="D679" s="244" t="n"/>
      <c r="E679" s="244" t="n"/>
      <c r="F679" s="244" t="n"/>
      <c r="G679" s="244" t="n"/>
      <c r="H679" s="244" t="n"/>
      <c r="I679" s="244" t="n"/>
      <c r="J679" s="244" t="n"/>
    </row>
    <row r="680" ht="14.25" customHeight="1" s="336">
      <c r="B680" s="244" t="n"/>
      <c r="C680" s="244" t="n"/>
      <c r="D680" s="244" t="n"/>
      <c r="E680" s="244" t="n"/>
      <c r="F680" s="244" t="n"/>
      <c r="G680" s="244" t="n"/>
      <c r="H680" s="244" t="n"/>
      <c r="I680" s="244" t="n"/>
      <c r="J680" s="244" t="n"/>
    </row>
    <row r="681" ht="14.25" customHeight="1" s="336">
      <c r="B681" s="244" t="n"/>
      <c r="C681" s="244" t="n"/>
      <c r="D681" s="244" t="n"/>
      <c r="E681" s="244" t="n"/>
      <c r="F681" s="244" t="n"/>
      <c r="G681" s="244" t="n"/>
      <c r="H681" s="244" t="n"/>
      <c r="I681" s="244" t="n"/>
      <c r="J681" s="244" t="n"/>
    </row>
    <row r="682" ht="14.25" customHeight="1" s="336">
      <c r="B682" s="244" t="n"/>
      <c r="C682" s="244" t="n"/>
      <c r="D682" s="244" t="n"/>
      <c r="E682" s="244" t="n"/>
      <c r="F682" s="244" t="n"/>
      <c r="G682" s="244" t="n"/>
      <c r="H682" s="244" t="n"/>
      <c r="I682" s="244" t="n"/>
      <c r="J682" s="244" t="n"/>
    </row>
    <row r="683" ht="14.25" customHeight="1" s="336">
      <c r="B683" s="244" t="n"/>
      <c r="C683" s="244" t="n"/>
      <c r="D683" s="244" t="n"/>
      <c r="E683" s="244" t="n"/>
      <c r="F683" s="244" t="n"/>
      <c r="G683" s="244" t="n"/>
      <c r="H683" s="244" t="n"/>
      <c r="I683" s="244" t="n"/>
      <c r="J683" s="244" t="n"/>
    </row>
    <row r="684" ht="14.25" customHeight="1" s="336">
      <c r="B684" s="244" t="n"/>
      <c r="C684" s="244" t="n"/>
      <c r="D684" s="244" t="n"/>
      <c r="E684" s="244" t="n"/>
      <c r="F684" s="244" t="n"/>
      <c r="G684" s="244" t="n"/>
      <c r="H684" s="244" t="n"/>
      <c r="I684" s="244" t="n"/>
      <c r="J684" s="244" t="n"/>
    </row>
    <row r="685" ht="14.25" customHeight="1" s="336">
      <c r="B685" s="244" t="n"/>
      <c r="C685" s="244" t="n"/>
      <c r="D685" s="244" t="n"/>
      <c r="E685" s="244" t="n"/>
      <c r="F685" s="244" t="n"/>
      <c r="G685" s="244" t="n"/>
      <c r="H685" s="244" t="n"/>
      <c r="I685" s="244" t="n"/>
      <c r="J685" s="244" t="n"/>
    </row>
    <row r="686" ht="14.25" customHeight="1" s="336">
      <c r="B686" s="244" t="n"/>
      <c r="C686" s="244" t="n"/>
      <c r="D686" s="244" t="n"/>
      <c r="E686" s="244" t="n"/>
      <c r="F686" s="244" t="n"/>
      <c r="G686" s="244" t="n"/>
      <c r="H686" s="244" t="n"/>
      <c r="I686" s="244" t="n"/>
      <c r="J686" s="244" t="n"/>
    </row>
    <row r="687" ht="14.25" customHeight="1" s="336">
      <c r="B687" s="244" t="n"/>
      <c r="C687" s="244" t="n"/>
      <c r="D687" s="244" t="n"/>
      <c r="E687" s="244" t="n"/>
      <c r="F687" s="244" t="n"/>
      <c r="G687" s="244" t="n"/>
      <c r="H687" s="244" t="n"/>
      <c r="I687" s="244" t="n"/>
      <c r="J687" s="244" t="n"/>
    </row>
    <row r="688" ht="14.25" customHeight="1" s="336">
      <c r="B688" s="244" t="n"/>
      <c r="C688" s="244" t="n"/>
      <c r="D688" s="244" t="n"/>
      <c r="E688" s="244" t="n"/>
      <c r="F688" s="244" t="n"/>
      <c r="G688" s="244" t="n"/>
      <c r="H688" s="244" t="n"/>
      <c r="I688" s="244" t="n"/>
      <c r="J688" s="244" t="n"/>
    </row>
    <row r="689" ht="14.25" customHeight="1" s="336">
      <c r="B689" s="244" t="n"/>
      <c r="C689" s="244" t="n"/>
      <c r="D689" s="244" t="n"/>
      <c r="E689" s="244" t="n"/>
      <c r="F689" s="244" t="n"/>
      <c r="G689" s="244" t="n"/>
      <c r="H689" s="244" t="n"/>
      <c r="I689" s="244" t="n"/>
      <c r="J689" s="244" t="n"/>
    </row>
    <row r="690" ht="14.25" customHeight="1" s="336">
      <c r="B690" s="244" t="n"/>
      <c r="C690" s="244" t="n"/>
      <c r="D690" s="244" t="n"/>
      <c r="E690" s="244" t="n"/>
      <c r="F690" s="244" t="n"/>
      <c r="G690" s="244" t="n"/>
      <c r="H690" s="244" t="n"/>
      <c r="I690" s="244" t="n"/>
      <c r="J690" s="244" t="n"/>
    </row>
    <row r="691" ht="14.25" customHeight="1" s="336">
      <c r="B691" s="244" t="n"/>
      <c r="C691" s="244" t="n"/>
      <c r="D691" s="244" t="n"/>
      <c r="E691" s="244" t="n"/>
      <c r="F691" s="244" t="n"/>
      <c r="G691" s="244" t="n"/>
      <c r="H691" s="244" t="n"/>
      <c r="I691" s="244" t="n"/>
      <c r="J691" s="244" t="n"/>
    </row>
    <row r="692" ht="14.25" customHeight="1" s="336">
      <c r="B692" s="244" t="n"/>
      <c r="C692" s="244" t="n"/>
      <c r="D692" s="244" t="n"/>
      <c r="E692" s="244" t="n"/>
      <c r="F692" s="244" t="n"/>
      <c r="G692" s="244" t="n"/>
      <c r="H692" s="244" t="n"/>
      <c r="I692" s="244" t="n"/>
      <c r="J692" s="244" t="n"/>
    </row>
    <row r="693" ht="14.25" customHeight="1" s="336">
      <c r="B693" s="244" t="n"/>
      <c r="C693" s="244" t="n"/>
      <c r="D693" s="244" t="n"/>
      <c r="E693" s="244" t="n"/>
      <c r="F693" s="244" t="n"/>
      <c r="G693" s="244" t="n"/>
      <c r="H693" s="244" t="n"/>
      <c r="I693" s="244" t="n"/>
      <c r="J693" s="244" t="n"/>
    </row>
    <row r="694" ht="14.25" customHeight="1" s="336">
      <c r="B694" s="244" t="n"/>
      <c r="C694" s="244" t="n"/>
      <c r="D694" s="244" t="n"/>
      <c r="E694" s="244" t="n"/>
      <c r="F694" s="244" t="n"/>
      <c r="G694" s="244" t="n"/>
      <c r="H694" s="244" t="n"/>
      <c r="I694" s="244" t="n"/>
      <c r="J694" s="244" t="n"/>
    </row>
    <row r="695" ht="14.25" customHeight="1" s="336">
      <c r="B695" s="244" t="n"/>
      <c r="C695" s="244" t="n"/>
      <c r="D695" s="244" t="n"/>
      <c r="E695" s="244" t="n"/>
      <c r="F695" s="244" t="n"/>
      <c r="G695" s="244" t="n"/>
      <c r="H695" s="244" t="n"/>
      <c r="I695" s="244" t="n"/>
      <c r="J695" s="244" t="n"/>
    </row>
    <row r="696" ht="14.25" customHeight="1" s="336">
      <c r="B696" s="244" t="n"/>
      <c r="C696" s="244" t="n"/>
      <c r="D696" s="244" t="n"/>
      <c r="E696" s="244" t="n"/>
      <c r="F696" s="244" t="n"/>
      <c r="G696" s="244" t="n"/>
      <c r="H696" s="244" t="n"/>
      <c r="I696" s="244" t="n"/>
      <c r="J696" s="244" t="n"/>
    </row>
    <row r="697" ht="14.25" customHeight="1" s="336">
      <c r="B697" s="244" t="n"/>
      <c r="C697" s="244" t="n"/>
      <c r="D697" s="244" t="n"/>
      <c r="E697" s="244" t="n"/>
      <c r="F697" s="244" t="n"/>
      <c r="G697" s="244" t="n"/>
      <c r="H697" s="244" t="n"/>
      <c r="I697" s="244" t="n"/>
      <c r="J697" s="244" t="n"/>
    </row>
    <row r="698" ht="14.25" customHeight="1" s="336">
      <c r="B698" s="244" t="n"/>
      <c r="C698" s="244" t="n"/>
      <c r="D698" s="244" t="n"/>
      <c r="E698" s="244" t="n"/>
      <c r="F698" s="244" t="n"/>
      <c r="G698" s="244" t="n"/>
      <c r="H698" s="244" t="n"/>
      <c r="I698" s="244" t="n"/>
      <c r="J698" s="244" t="n"/>
    </row>
    <row r="699" ht="14.25" customHeight="1" s="336">
      <c r="B699" s="244" t="n"/>
      <c r="C699" s="244" t="n"/>
      <c r="D699" s="244" t="n"/>
      <c r="E699" s="244" t="n"/>
      <c r="F699" s="244" t="n"/>
      <c r="G699" s="244" t="n"/>
      <c r="H699" s="244" t="n"/>
      <c r="I699" s="244" t="n"/>
      <c r="J699" s="244" t="n"/>
    </row>
    <row r="700" ht="14.25" customHeight="1" s="336">
      <c r="B700" s="244" t="n"/>
      <c r="C700" s="244" t="n"/>
      <c r="D700" s="244" t="n"/>
      <c r="E700" s="244" t="n"/>
      <c r="F700" s="244" t="n"/>
      <c r="G700" s="244" t="n"/>
      <c r="H700" s="244" t="n"/>
      <c r="I700" s="244" t="n"/>
      <c r="J700" s="244" t="n"/>
    </row>
    <row r="701" ht="14.25" customHeight="1" s="336">
      <c r="B701" s="244" t="n"/>
      <c r="C701" s="244" t="n"/>
      <c r="D701" s="244" t="n"/>
      <c r="E701" s="244" t="n"/>
      <c r="F701" s="244" t="n"/>
      <c r="G701" s="244" t="n"/>
      <c r="H701" s="244" t="n"/>
      <c r="I701" s="244" t="n"/>
      <c r="J701" s="244" t="n"/>
    </row>
    <row r="702" ht="14.25" customHeight="1" s="336">
      <c r="B702" s="244" t="n"/>
      <c r="C702" s="244" t="n"/>
      <c r="D702" s="244" t="n"/>
      <c r="E702" s="244" t="n"/>
      <c r="F702" s="244" t="n"/>
      <c r="G702" s="244" t="n"/>
      <c r="H702" s="244" t="n"/>
      <c r="I702" s="244" t="n"/>
      <c r="J702" s="244" t="n"/>
    </row>
    <row r="703" ht="14.25" customHeight="1" s="336">
      <c r="B703" s="244" t="n"/>
      <c r="C703" s="244" t="n"/>
      <c r="D703" s="244" t="n"/>
      <c r="E703" s="244" t="n"/>
      <c r="F703" s="244" t="n"/>
      <c r="G703" s="244" t="n"/>
      <c r="H703" s="244" t="n"/>
      <c r="I703" s="244" t="n"/>
      <c r="J703" s="244" t="n"/>
    </row>
    <row r="704" ht="14.25" customHeight="1" s="336">
      <c r="B704" s="244" t="n"/>
      <c r="C704" s="244" t="n"/>
      <c r="D704" s="244" t="n"/>
      <c r="E704" s="244" t="n"/>
      <c r="F704" s="244" t="n"/>
      <c r="G704" s="244" t="n"/>
      <c r="H704" s="244" t="n"/>
      <c r="I704" s="244" t="n"/>
      <c r="J704" s="244" t="n"/>
    </row>
    <row r="705" ht="14.25" customHeight="1" s="336">
      <c r="B705" s="244" t="n"/>
      <c r="C705" s="244" t="n"/>
      <c r="D705" s="244" t="n"/>
      <c r="E705" s="244" t="n"/>
      <c r="F705" s="244" t="n"/>
      <c r="G705" s="244" t="n"/>
      <c r="H705" s="244" t="n"/>
      <c r="I705" s="244" t="n"/>
      <c r="J705" s="244" t="n"/>
    </row>
    <row r="706" ht="14.25" customHeight="1" s="336">
      <c r="B706" s="244" t="n"/>
      <c r="C706" s="244" t="n"/>
      <c r="D706" s="244" t="n"/>
      <c r="E706" s="244" t="n"/>
      <c r="F706" s="244" t="n"/>
      <c r="G706" s="244" t="n"/>
      <c r="H706" s="244" t="n"/>
      <c r="I706" s="244" t="n"/>
      <c r="J706" s="244" t="n"/>
    </row>
    <row r="707" ht="14.25" customHeight="1" s="336">
      <c r="B707" s="244" t="n"/>
      <c r="C707" s="244" t="n"/>
      <c r="D707" s="244" t="n"/>
      <c r="E707" s="244" t="n"/>
      <c r="F707" s="244" t="n"/>
      <c r="G707" s="244" t="n"/>
      <c r="H707" s="244" t="n"/>
      <c r="I707" s="244" t="n"/>
      <c r="J707" s="244" t="n"/>
    </row>
    <row r="708" ht="14.25" customHeight="1" s="336">
      <c r="B708" s="244" t="n"/>
      <c r="C708" s="244" t="n"/>
      <c r="D708" s="244" t="n"/>
      <c r="E708" s="244" t="n"/>
      <c r="F708" s="244" t="n"/>
      <c r="G708" s="244" t="n"/>
      <c r="H708" s="244" t="n"/>
      <c r="I708" s="244" t="n"/>
      <c r="J708" s="244" t="n"/>
    </row>
    <row r="709" ht="14.25" customHeight="1" s="336">
      <c r="B709" s="244" t="n"/>
      <c r="C709" s="244" t="n"/>
      <c r="D709" s="244" t="n"/>
      <c r="E709" s="244" t="n"/>
      <c r="F709" s="244" t="n"/>
      <c r="G709" s="244" t="n"/>
      <c r="H709" s="244" t="n"/>
      <c r="I709" s="244" t="n"/>
      <c r="J709" s="244" t="n"/>
    </row>
    <row r="710" ht="14.25" customHeight="1" s="336">
      <c r="B710" s="244" t="n"/>
      <c r="C710" s="244" t="n"/>
      <c r="D710" s="244" t="n"/>
      <c r="E710" s="244" t="n"/>
      <c r="F710" s="244" t="n"/>
      <c r="G710" s="244" t="n"/>
      <c r="H710" s="244" t="n"/>
      <c r="I710" s="244" t="n"/>
      <c r="J710" s="244" t="n"/>
    </row>
    <row r="711" ht="14.25" customHeight="1" s="336">
      <c r="B711" s="244" t="n"/>
      <c r="C711" s="244" t="n"/>
      <c r="D711" s="244" t="n"/>
      <c r="E711" s="244" t="n"/>
      <c r="F711" s="244" t="n"/>
      <c r="G711" s="244" t="n"/>
      <c r="H711" s="244" t="n"/>
      <c r="I711" s="244" t="n"/>
      <c r="J711" s="244" t="n"/>
    </row>
    <row r="712" ht="14.25" customHeight="1" s="336">
      <c r="B712" s="244" t="n"/>
      <c r="C712" s="244" t="n"/>
      <c r="D712" s="244" t="n"/>
      <c r="E712" s="244" t="n"/>
      <c r="F712" s="244" t="n"/>
      <c r="G712" s="244" t="n"/>
      <c r="H712" s="244" t="n"/>
      <c r="I712" s="244" t="n"/>
      <c r="J712" s="244" t="n"/>
    </row>
    <row r="713" ht="14.25" customHeight="1" s="336">
      <c r="B713" s="244" t="n"/>
      <c r="C713" s="244" t="n"/>
      <c r="D713" s="244" t="n"/>
      <c r="E713" s="244" t="n"/>
      <c r="F713" s="244" t="n"/>
      <c r="G713" s="244" t="n"/>
      <c r="H713" s="244" t="n"/>
      <c r="I713" s="244" t="n"/>
      <c r="J713" s="244" t="n"/>
    </row>
    <row r="714" ht="14.25" customHeight="1" s="336">
      <c r="B714" s="244" t="n"/>
      <c r="C714" s="244" t="n"/>
      <c r="D714" s="244" t="n"/>
      <c r="E714" s="244" t="n"/>
      <c r="F714" s="244" t="n"/>
      <c r="G714" s="244" t="n"/>
      <c r="H714" s="244" t="n"/>
      <c r="I714" s="244" t="n"/>
      <c r="J714" s="244" t="n"/>
    </row>
    <row r="715" ht="14.25" customHeight="1" s="336">
      <c r="B715" s="244" t="n"/>
      <c r="C715" s="244" t="n"/>
      <c r="D715" s="244" t="n"/>
      <c r="E715" s="244" t="n"/>
      <c r="F715" s="244" t="n"/>
      <c r="G715" s="244" t="n"/>
      <c r="H715" s="244" t="n"/>
      <c r="I715" s="244" t="n"/>
      <c r="J715" s="244" t="n"/>
    </row>
    <row r="716" ht="14.25" customHeight="1" s="336">
      <c r="B716" s="244" t="n"/>
      <c r="C716" s="244" t="n"/>
      <c r="D716" s="244" t="n"/>
      <c r="E716" s="244" t="n"/>
      <c r="F716" s="244" t="n"/>
      <c r="G716" s="244" t="n"/>
      <c r="H716" s="244" t="n"/>
      <c r="I716" s="244" t="n"/>
      <c r="J716" s="244" t="n"/>
    </row>
    <row r="717" ht="14.25" customHeight="1" s="336">
      <c r="B717" s="244" t="n"/>
      <c r="C717" s="244" t="n"/>
      <c r="D717" s="244" t="n"/>
      <c r="E717" s="244" t="n"/>
      <c r="F717" s="244" t="n"/>
      <c r="G717" s="244" t="n"/>
      <c r="H717" s="244" t="n"/>
      <c r="I717" s="244" t="n"/>
      <c r="J717" s="244" t="n"/>
    </row>
    <row r="718" ht="14.25" customHeight="1" s="336">
      <c r="B718" s="244" t="n"/>
      <c r="C718" s="244" t="n"/>
      <c r="D718" s="244" t="n"/>
      <c r="E718" s="244" t="n"/>
      <c r="F718" s="244" t="n"/>
      <c r="G718" s="244" t="n"/>
      <c r="H718" s="244" t="n"/>
      <c r="I718" s="244" t="n"/>
      <c r="J718" s="244" t="n"/>
    </row>
    <row r="719" ht="14.25" customHeight="1" s="336">
      <c r="B719" s="244" t="n"/>
      <c r="C719" s="244" t="n"/>
      <c r="D719" s="244" t="n"/>
      <c r="E719" s="244" t="n"/>
      <c r="F719" s="244" t="n"/>
      <c r="G719" s="244" t="n"/>
      <c r="H719" s="244" t="n"/>
      <c r="I719" s="244" t="n"/>
      <c r="J719" s="244" t="n"/>
    </row>
    <row r="720" ht="14.25" customHeight="1" s="336">
      <c r="B720" s="244" t="n"/>
      <c r="C720" s="244" t="n"/>
      <c r="D720" s="244" t="n"/>
      <c r="E720" s="244" t="n"/>
      <c r="F720" s="244" t="n"/>
      <c r="G720" s="244" t="n"/>
      <c r="H720" s="244" t="n"/>
      <c r="I720" s="244" t="n"/>
      <c r="J720" s="244" t="n"/>
    </row>
    <row r="721" ht="14.25" customHeight="1" s="336">
      <c r="B721" s="244" t="n"/>
      <c r="C721" s="244" t="n"/>
      <c r="D721" s="244" t="n"/>
      <c r="E721" s="244" t="n"/>
      <c r="F721" s="244" t="n"/>
      <c r="G721" s="244" t="n"/>
      <c r="H721" s="244" t="n"/>
      <c r="I721" s="244" t="n"/>
      <c r="J721" s="244" t="n"/>
    </row>
    <row r="722" ht="14.25" customHeight="1" s="336">
      <c r="B722" s="244" t="n"/>
      <c r="C722" s="244" t="n"/>
      <c r="D722" s="244" t="n"/>
      <c r="E722" s="244" t="n"/>
      <c r="F722" s="244" t="n"/>
      <c r="G722" s="244" t="n"/>
      <c r="H722" s="244" t="n"/>
      <c r="I722" s="244" t="n"/>
      <c r="J722" s="244" t="n"/>
    </row>
    <row r="723" ht="14.25" customHeight="1" s="336">
      <c r="B723" s="244" t="n"/>
      <c r="C723" s="244" t="n"/>
      <c r="D723" s="244" t="n"/>
      <c r="E723" s="244" t="n"/>
      <c r="F723" s="244" t="n"/>
      <c r="G723" s="244" t="n"/>
      <c r="H723" s="244" t="n"/>
      <c r="I723" s="244" t="n"/>
      <c r="J723" s="244" t="n"/>
    </row>
    <row r="724" ht="14.25" customHeight="1" s="336">
      <c r="B724" s="244" t="n"/>
      <c r="C724" s="244" t="n"/>
      <c r="D724" s="244" t="n"/>
      <c r="E724" s="244" t="n"/>
      <c r="F724" s="244" t="n"/>
      <c r="G724" s="244" t="n"/>
      <c r="H724" s="244" t="n"/>
      <c r="I724" s="244" t="n"/>
      <c r="J724" s="244" t="n"/>
    </row>
    <row r="725" ht="14.25" customHeight="1" s="336">
      <c r="B725" s="244" t="n"/>
      <c r="C725" s="244" t="n"/>
      <c r="D725" s="244" t="n"/>
      <c r="E725" s="244" t="n"/>
      <c r="F725" s="244" t="n"/>
      <c r="G725" s="244" t="n"/>
      <c r="H725" s="244" t="n"/>
      <c r="I725" s="244" t="n"/>
      <c r="J725" s="244" t="n"/>
    </row>
    <row r="726" ht="14.25" customHeight="1" s="336">
      <c r="B726" s="244" t="n"/>
      <c r="C726" s="244" t="n"/>
      <c r="D726" s="244" t="n"/>
      <c r="E726" s="244" t="n"/>
      <c r="F726" s="244" t="n"/>
      <c r="G726" s="244" t="n"/>
      <c r="H726" s="244" t="n"/>
      <c r="I726" s="244" t="n"/>
      <c r="J726" s="244" t="n"/>
    </row>
    <row r="727" ht="14.25" customHeight="1" s="336">
      <c r="B727" s="244" t="n"/>
      <c r="C727" s="244" t="n"/>
      <c r="D727" s="244" t="n"/>
      <c r="E727" s="244" t="n"/>
      <c r="F727" s="244" t="n"/>
      <c r="G727" s="244" t="n"/>
      <c r="H727" s="244" t="n"/>
      <c r="I727" s="244" t="n"/>
      <c r="J727" s="244" t="n"/>
    </row>
    <row r="728" ht="14.25" customHeight="1" s="336">
      <c r="B728" s="244" t="n"/>
      <c r="C728" s="244" t="n"/>
      <c r="D728" s="244" t="n"/>
      <c r="E728" s="244" t="n"/>
      <c r="F728" s="244" t="n"/>
      <c r="G728" s="244" t="n"/>
      <c r="H728" s="244" t="n"/>
      <c r="I728" s="244" t="n"/>
      <c r="J728" s="244" t="n"/>
    </row>
    <row r="729" ht="14.25" customHeight="1" s="336">
      <c r="B729" s="244" t="n"/>
      <c r="C729" s="244" t="n"/>
      <c r="D729" s="244" t="n"/>
      <c r="E729" s="244" t="n"/>
      <c r="F729" s="244" t="n"/>
      <c r="G729" s="244" t="n"/>
      <c r="H729" s="244" t="n"/>
      <c r="I729" s="244" t="n"/>
      <c r="J729" s="244" t="n"/>
    </row>
    <row r="730" ht="14.25" customHeight="1" s="336">
      <c r="B730" s="244" t="n"/>
      <c r="C730" s="244" t="n"/>
      <c r="D730" s="244" t="n"/>
      <c r="E730" s="244" t="n"/>
      <c r="F730" s="244" t="n"/>
      <c r="G730" s="244" t="n"/>
      <c r="H730" s="244" t="n"/>
      <c r="I730" s="244" t="n"/>
      <c r="J730" s="244" t="n"/>
    </row>
    <row r="731" ht="14.25" customHeight="1" s="336">
      <c r="B731" s="244" t="n"/>
      <c r="C731" s="244" t="n"/>
      <c r="D731" s="244" t="n"/>
      <c r="E731" s="244" t="n"/>
      <c r="F731" s="244" t="n"/>
      <c r="G731" s="244" t="n"/>
      <c r="H731" s="244" t="n"/>
      <c r="I731" s="244" t="n"/>
      <c r="J731" s="244" t="n"/>
    </row>
    <row r="732" ht="14.25" customHeight="1" s="336">
      <c r="B732" s="244" t="n"/>
      <c r="C732" s="244" t="n"/>
      <c r="D732" s="244" t="n"/>
      <c r="E732" s="244" t="n"/>
      <c r="F732" s="244" t="n"/>
      <c r="G732" s="244" t="n"/>
      <c r="H732" s="244" t="n"/>
      <c r="I732" s="244" t="n"/>
      <c r="J732" s="244" t="n"/>
    </row>
    <row r="733" ht="14.25" customHeight="1" s="336">
      <c r="B733" s="244" t="n"/>
      <c r="C733" s="244" t="n"/>
      <c r="D733" s="244" t="n"/>
      <c r="E733" s="244" t="n"/>
      <c r="F733" s="244" t="n"/>
      <c r="G733" s="244" t="n"/>
      <c r="H733" s="244" t="n"/>
      <c r="I733" s="244" t="n"/>
      <c r="J733" s="244" t="n"/>
    </row>
    <row r="734" ht="14.25" customHeight="1" s="336">
      <c r="B734" s="244" t="n"/>
      <c r="C734" s="244" t="n"/>
      <c r="D734" s="244" t="n"/>
      <c r="E734" s="244" t="n"/>
      <c r="F734" s="244" t="n"/>
      <c r="G734" s="244" t="n"/>
      <c r="H734" s="244" t="n"/>
      <c r="I734" s="244" t="n"/>
      <c r="J734" s="244" t="n"/>
    </row>
    <row r="735" ht="14.25" customHeight="1" s="336">
      <c r="B735" s="244" t="n"/>
      <c r="C735" s="244" t="n"/>
      <c r="D735" s="244" t="n"/>
      <c r="E735" s="244" t="n"/>
      <c r="F735" s="244" t="n"/>
      <c r="G735" s="244" t="n"/>
      <c r="H735" s="244" t="n"/>
      <c r="I735" s="244" t="n"/>
      <c r="J735" s="244" t="n"/>
    </row>
    <row r="736" ht="14.25" customHeight="1" s="336">
      <c r="B736" s="244" t="n"/>
      <c r="C736" s="244" t="n"/>
      <c r="D736" s="244" t="n"/>
      <c r="E736" s="244" t="n"/>
      <c r="F736" s="244" t="n"/>
      <c r="G736" s="244" t="n"/>
      <c r="H736" s="244" t="n"/>
      <c r="I736" s="244" t="n"/>
      <c r="J736" s="244" t="n"/>
    </row>
    <row r="737" ht="14.25" customHeight="1" s="336">
      <c r="B737" s="244" t="n"/>
      <c r="C737" s="244" t="n"/>
      <c r="D737" s="244" t="n"/>
      <c r="E737" s="244" t="n"/>
      <c r="F737" s="244" t="n"/>
      <c r="G737" s="244" t="n"/>
      <c r="H737" s="244" t="n"/>
      <c r="I737" s="244" t="n"/>
      <c r="J737" s="244" t="n"/>
    </row>
    <row r="738" ht="14.25" customHeight="1" s="336">
      <c r="B738" s="244" t="n"/>
      <c r="C738" s="244" t="n"/>
      <c r="D738" s="244" t="n"/>
      <c r="E738" s="244" t="n"/>
      <c r="F738" s="244" t="n"/>
      <c r="G738" s="244" t="n"/>
      <c r="H738" s="244" t="n"/>
      <c r="I738" s="244" t="n"/>
      <c r="J738" s="244" t="n"/>
    </row>
    <row r="739" ht="14.25" customHeight="1" s="336">
      <c r="B739" s="244" t="n"/>
      <c r="C739" s="244" t="n"/>
      <c r="D739" s="244" t="n"/>
      <c r="E739" s="244" t="n"/>
      <c r="F739" s="244" t="n"/>
      <c r="G739" s="244" t="n"/>
      <c r="H739" s="244" t="n"/>
      <c r="I739" s="244" t="n"/>
      <c r="J739" s="244" t="n"/>
    </row>
    <row r="740" ht="14.25" customHeight="1" s="336">
      <c r="B740" s="244" t="n"/>
      <c r="C740" s="244" t="n"/>
      <c r="D740" s="244" t="n"/>
      <c r="E740" s="244" t="n"/>
      <c r="F740" s="244" t="n"/>
      <c r="G740" s="244" t="n"/>
      <c r="H740" s="244" t="n"/>
      <c r="I740" s="244" t="n"/>
      <c r="J740" s="244" t="n"/>
    </row>
    <row r="741" ht="14.25" customHeight="1" s="336">
      <c r="B741" s="244" t="n"/>
      <c r="C741" s="244" t="n"/>
      <c r="D741" s="244" t="n"/>
      <c r="E741" s="244" t="n"/>
      <c r="F741" s="244" t="n"/>
      <c r="G741" s="244" t="n"/>
      <c r="H741" s="244" t="n"/>
      <c r="I741" s="244" t="n"/>
      <c r="J741" s="244" t="n"/>
    </row>
    <row r="742" ht="14.25" customHeight="1" s="336">
      <c r="B742" s="244" t="n"/>
      <c r="C742" s="244" t="n"/>
      <c r="D742" s="244" t="n"/>
      <c r="E742" s="244" t="n"/>
      <c r="F742" s="244" t="n"/>
      <c r="G742" s="244" t="n"/>
      <c r="H742" s="244" t="n"/>
      <c r="I742" s="244" t="n"/>
      <c r="J742" s="244" t="n"/>
    </row>
    <row r="743" ht="14.25" customHeight="1" s="336">
      <c r="B743" s="244" t="n"/>
      <c r="C743" s="244" t="n"/>
      <c r="D743" s="244" t="n"/>
      <c r="E743" s="244" t="n"/>
      <c r="F743" s="244" t="n"/>
      <c r="G743" s="244" t="n"/>
      <c r="H743" s="244" t="n"/>
      <c r="I743" s="244" t="n"/>
      <c r="J743" s="244" t="n"/>
    </row>
    <row r="744" ht="14.25" customHeight="1" s="336">
      <c r="B744" s="244" t="n"/>
      <c r="C744" s="244" t="n"/>
      <c r="D744" s="244" t="n"/>
      <c r="E744" s="244" t="n"/>
      <c r="F744" s="244" t="n"/>
      <c r="G744" s="244" t="n"/>
      <c r="H744" s="244" t="n"/>
      <c r="I744" s="244" t="n"/>
      <c r="J744" s="244" t="n"/>
    </row>
    <row r="745" ht="14.25" customHeight="1" s="336">
      <c r="B745" s="244" t="n"/>
      <c r="C745" s="244" t="n"/>
      <c r="D745" s="244" t="n"/>
      <c r="E745" s="244" t="n"/>
      <c r="F745" s="244" t="n"/>
      <c r="G745" s="244" t="n"/>
      <c r="H745" s="244" t="n"/>
      <c r="I745" s="244" t="n"/>
      <c r="J745" s="244" t="n"/>
    </row>
    <row r="746" ht="14.25" customHeight="1" s="336">
      <c r="B746" s="244" t="n"/>
      <c r="C746" s="244" t="n"/>
      <c r="D746" s="244" t="n"/>
      <c r="E746" s="244" t="n"/>
      <c r="F746" s="244" t="n"/>
      <c r="G746" s="244" t="n"/>
      <c r="H746" s="244" t="n"/>
      <c r="I746" s="244" t="n"/>
      <c r="J746" s="244" t="n"/>
    </row>
    <row r="747" ht="14.25" customHeight="1" s="336">
      <c r="B747" s="244" t="n"/>
      <c r="C747" s="244" t="n"/>
      <c r="D747" s="244" t="n"/>
      <c r="E747" s="244" t="n"/>
      <c r="F747" s="244" t="n"/>
      <c r="G747" s="244" t="n"/>
      <c r="H747" s="244" t="n"/>
      <c r="I747" s="244" t="n"/>
      <c r="J747" s="244" t="n"/>
    </row>
    <row r="748" ht="14.25" customHeight="1" s="336">
      <c r="B748" s="244" t="n"/>
      <c r="C748" s="244" t="n"/>
      <c r="D748" s="244" t="n"/>
      <c r="E748" s="244" t="n"/>
      <c r="F748" s="244" t="n"/>
      <c r="G748" s="244" t="n"/>
      <c r="H748" s="244" t="n"/>
      <c r="I748" s="244" t="n"/>
      <c r="J748" s="244" t="n"/>
    </row>
    <row r="749" ht="14.25" customHeight="1" s="336">
      <c r="B749" s="244" t="n"/>
      <c r="C749" s="244" t="n"/>
      <c r="D749" s="244" t="n"/>
      <c r="E749" s="244" t="n"/>
      <c r="F749" s="244" t="n"/>
      <c r="G749" s="244" t="n"/>
      <c r="H749" s="244" t="n"/>
      <c r="I749" s="244" t="n"/>
      <c r="J749" s="244" t="n"/>
    </row>
    <row r="750" ht="14.25" customHeight="1" s="336">
      <c r="B750" s="244" t="n"/>
      <c r="C750" s="244" t="n"/>
      <c r="D750" s="244" t="n"/>
      <c r="E750" s="244" t="n"/>
      <c r="F750" s="244" t="n"/>
      <c r="G750" s="244" t="n"/>
      <c r="H750" s="244" t="n"/>
      <c r="I750" s="244" t="n"/>
      <c r="J750" s="244" t="n"/>
    </row>
    <row r="751" ht="14.25" customHeight="1" s="336">
      <c r="B751" s="244" t="n"/>
      <c r="C751" s="244" t="n"/>
      <c r="D751" s="244" t="n"/>
      <c r="E751" s="244" t="n"/>
      <c r="F751" s="244" t="n"/>
      <c r="G751" s="244" t="n"/>
      <c r="H751" s="244" t="n"/>
      <c r="I751" s="244" t="n"/>
      <c r="J751" s="244" t="n"/>
    </row>
    <row r="752" ht="14.25" customHeight="1" s="336">
      <c r="B752" s="244" t="n"/>
      <c r="C752" s="244" t="n"/>
      <c r="D752" s="244" t="n"/>
      <c r="E752" s="244" t="n"/>
      <c r="F752" s="244" t="n"/>
      <c r="G752" s="244" t="n"/>
      <c r="H752" s="244" t="n"/>
      <c r="I752" s="244" t="n"/>
      <c r="J752" s="244" t="n"/>
    </row>
    <row r="753" ht="14.25" customHeight="1" s="336">
      <c r="B753" s="244" t="n"/>
      <c r="C753" s="244" t="n"/>
      <c r="D753" s="244" t="n"/>
      <c r="E753" s="244" t="n"/>
      <c r="F753" s="244" t="n"/>
      <c r="G753" s="244" t="n"/>
      <c r="H753" s="244" t="n"/>
      <c r="I753" s="244" t="n"/>
      <c r="J753" s="244" t="n"/>
    </row>
    <row r="754" ht="14.25" customHeight="1" s="336">
      <c r="B754" s="244" t="n"/>
      <c r="C754" s="244" t="n"/>
      <c r="D754" s="244" t="n"/>
      <c r="E754" s="244" t="n"/>
      <c r="F754" s="244" t="n"/>
      <c r="G754" s="244" t="n"/>
      <c r="H754" s="244" t="n"/>
      <c r="I754" s="244" t="n"/>
      <c r="J754" s="244" t="n"/>
    </row>
    <row r="755" ht="14.25" customHeight="1" s="336">
      <c r="B755" s="244" t="n"/>
      <c r="C755" s="244" t="n"/>
      <c r="D755" s="244" t="n"/>
      <c r="E755" s="244" t="n"/>
      <c r="F755" s="244" t="n"/>
      <c r="G755" s="244" t="n"/>
      <c r="H755" s="244" t="n"/>
      <c r="I755" s="244" t="n"/>
      <c r="J755" s="244" t="n"/>
    </row>
    <row r="756" ht="14.25" customHeight="1" s="336">
      <c r="B756" s="244" t="n"/>
      <c r="C756" s="244" t="n"/>
      <c r="D756" s="244" t="n"/>
      <c r="E756" s="244" t="n"/>
      <c r="F756" s="244" t="n"/>
      <c r="G756" s="244" t="n"/>
      <c r="H756" s="244" t="n"/>
      <c r="I756" s="244" t="n"/>
      <c r="J756" s="244" t="n"/>
    </row>
    <row r="757" ht="14.25" customHeight="1" s="336">
      <c r="B757" s="244" t="n"/>
      <c r="C757" s="244" t="n"/>
      <c r="D757" s="244" t="n"/>
      <c r="E757" s="244" t="n"/>
      <c r="F757" s="244" t="n"/>
      <c r="G757" s="244" t="n"/>
      <c r="H757" s="244" t="n"/>
      <c r="I757" s="244" t="n"/>
      <c r="J757" s="244" t="n"/>
    </row>
    <row r="758" ht="14.25" customHeight="1" s="336">
      <c r="B758" s="244" t="n"/>
      <c r="C758" s="244" t="n"/>
      <c r="D758" s="244" t="n"/>
      <c r="E758" s="244" t="n"/>
      <c r="F758" s="244" t="n"/>
      <c r="G758" s="244" t="n"/>
      <c r="H758" s="244" t="n"/>
      <c r="I758" s="244" t="n"/>
      <c r="J758" s="244" t="n"/>
    </row>
    <row r="759" ht="14.25" customHeight="1" s="336">
      <c r="B759" s="244" t="n"/>
      <c r="C759" s="244" t="n"/>
      <c r="D759" s="244" t="n"/>
      <c r="E759" s="244" t="n"/>
      <c r="F759" s="244" t="n"/>
      <c r="G759" s="244" t="n"/>
      <c r="H759" s="244" t="n"/>
      <c r="I759" s="244" t="n"/>
      <c r="J759" s="244" t="n"/>
    </row>
    <row r="760" ht="14.25" customHeight="1" s="336">
      <c r="B760" s="244" t="n"/>
      <c r="C760" s="244" t="n"/>
      <c r="D760" s="244" t="n"/>
      <c r="E760" s="244" t="n"/>
      <c r="F760" s="244" t="n"/>
      <c r="G760" s="244" t="n"/>
      <c r="H760" s="244" t="n"/>
      <c r="I760" s="244" t="n"/>
      <c r="J760" s="244" t="n"/>
    </row>
    <row r="761" ht="14.25" customHeight="1" s="336">
      <c r="B761" s="244" t="n"/>
      <c r="C761" s="244" t="n"/>
      <c r="D761" s="244" t="n"/>
      <c r="E761" s="244" t="n"/>
      <c r="F761" s="244" t="n"/>
      <c r="G761" s="244" t="n"/>
      <c r="H761" s="244" t="n"/>
      <c r="I761" s="244" t="n"/>
      <c r="J761" s="244" t="n"/>
    </row>
    <row r="762" ht="14.25" customHeight="1" s="336">
      <c r="B762" s="244" t="n"/>
      <c r="C762" s="244" t="n"/>
      <c r="D762" s="244" t="n"/>
      <c r="E762" s="244" t="n"/>
      <c r="F762" s="244" t="n"/>
      <c r="G762" s="244" t="n"/>
      <c r="H762" s="244" t="n"/>
      <c r="I762" s="244" t="n"/>
      <c r="J762" s="244" t="n"/>
    </row>
    <row r="763" ht="14.25" customHeight="1" s="336">
      <c r="B763" s="244" t="n"/>
      <c r="C763" s="244" t="n"/>
      <c r="D763" s="244" t="n"/>
      <c r="E763" s="244" t="n"/>
      <c r="F763" s="244" t="n"/>
      <c r="G763" s="244" t="n"/>
      <c r="H763" s="244" t="n"/>
      <c r="I763" s="244" t="n"/>
      <c r="J763" s="244" t="n"/>
    </row>
    <row r="764" ht="14.25" customHeight="1" s="336">
      <c r="B764" s="244" t="n"/>
      <c r="C764" s="244" t="n"/>
      <c r="D764" s="244" t="n"/>
      <c r="E764" s="244" t="n"/>
      <c r="F764" s="244" t="n"/>
      <c r="G764" s="244" t="n"/>
      <c r="H764" s="244" t="n"/>
      <c r="I764" s="244" t="n"/>
      <c r="J764" s="244" t="n"/>
    </row>
    <row r="765" ht="14.25" customHeight="1" s="336">
      <c r="B765" s="244" t="n"/>
      <c r="C765" s="244" t="n"/>
      <c r="D765" s="244" t="n"/>
      <c r="E765" s="244" t="n"/>
      <c r="F765" s="244" t="n"/>
      <c r="G765" s="244" t="n"/>
      <c r="H765" s="244" t="n"/>
      <c r="I765" s="244" t="n"/>
      <c r="J765" s="244" t="n"/>
    </row>
    <row r="766" ht="14.25" customHeight="1" s="336">
      <c r="B766" s="244" t="n"/>
      <c r="C766" s="244" t="n"/>
      <c r="D766" s="244" t="n"/>
      <c r="E766" s="244" t="n"/>
      <c r="F766" s="244" t="n"/>
      <c r="G766" s="244" t="n"/>
      <c r="H766" s="244" t="n"/>
      <c r="I766" s="244" t="n"/>
      <c r="J766" s="244" t="n"/>
    </row>
    <row r="767" ht="14.25" customHeight="1" s="336">
      <c r="B767" s="244" t="n"/>
      <c r="C767" s="244" t="n"/>
      <c r="D767" s="244" t="n"/>
      <c r="E767" s="244" t="n"/>
      <c r="F767" s="244" t="n"/>
      <c r="G767" s="244" t="n"/>
      <c r="H767" s="244" t="n"/>
      <c r="I767" s="244" t="n"/>
      <c r="J767" s="244" t="n"/>
    </row>
    <row r="768" ht="14.25" customHeight="1" s="336">
      <c r="B768" s="244" t="n"/>
      <c r="C768" s="244" t="n"/>
      <c r="D768" s="244" t="n"/>
      <c r="E768" s="244" t="n"/>
      <c r="F768" s="244" t="n"/>
      <c r="G768" s="244" t="n"/>
      <c r="H768" s="244" t="n"/>
      <c r="I768" s="244" t="n"/>
      <c r="J768" s="244" t="n"/>
    </row>
    <row r="769" ht="14.25" customHeight="1" s="336">
      <c r="B769" s="244" t="n"/>
      <c r="C769" s="244" t="n"/>
      <c r="D769" s="244" t="n"/>
      <c r="E769" s="244" t="n"/>
      <c r="F769" s="244" t="n"/>
      <c r="G769" s="244" t="n"/>
      <c r="H769" s="244" t="n"/>
      <c r="I769" s="244" t="n"/>
      <c r="J769" s="244" t="n"/>
    </row>
    <row r="770" ht="14.25" customHeight="1" s="336">
      <c r="B770" s="244" t="n"/>
      <c r="C770" s="244" t="n"/>
      <c r="D770" s="244" t="n"/>
      <c r="E770" s="244" t="n"/>
      <c r="F770" s="244" t="n"/>
      <c r="G770" s="244" t="n"/>
      <c r="H770" s="244" t="n"/>
      <c r="I770" s="244" t="n"/>
      <c r="J770" s="244" t="n"/>
    </row>
    <row r="771" ht="14.25" customHeight="1" s="336">
      <c r="B771" s="244" t="n"/>
      <c r="C771" s="244" t="n"/>
      <c r="D771" s="244" t="n"/>
      <c r="E771" s="244" t="n"/>
      <c r="F771" s="244" t="n"/>
      <c r="G771" s="244" t="n"/>
      <c r="H771" s="244" t="n"/>
      <c r="I771" s="244" t="n"/>
      <c r="J771" s="244" t="n"/>
    </row>
    <row r="772" ht="14.25" customHeight="1" s="336">
      <c r="B772" s="244" t="n"/>
      <c r="C772" s="244" t="n"/>
      <c r="D772" s="244" t="n"/>
      <c r="E772" s="244" t="n"/>
      <c r="F772" s="244" t="n"/>
      <c r="G772" s="244" t="n"/>
      <c r="H772" s="244" t="n"/>
      <c r="I772" s="244" t="n"/>
      <c r="J772" s="244" t="n"/>
    </row>
    <row r="773" ht="14.25" customHeight="1" s="336">
      <c r="B773" s="244" t="n"/>
      <c r="C773" s="244" t="n"/>
      <c r="D773" s="244" t="n"/>
      <c r="E773" s="244" t="n"/>
      <c r="F773" s="244" t="n"/>
      <c r="G773" s="244" t="n"/>
      <c r="H773" s="244" t="n"/>
      <c r="I773" s="244" t="n"/>
      <c r="J773" s="244" t="n"/>
    </row>
    <row r="774" ht="14.25" customHeight="1" s="336">
      <c r="B774" s="244" t="n"/>
      <c r="C774" s="244" t="n"/>
      <c r="D774" s="244" t="n"/>
      <c r="E774" s="244" t="n"/>
      <c r="F774" s="244" t="n"/>
      <c r="G774" s="244" t="n"/>
      <c r="H774" s="244" t="n"/>
      <c r="I774" s="244" t="n"/>
      <c r="J774" s="244" t="n"/>
    </row>
    <row r="775" ht="14.25" customHeight="1" s="336">
      <c r="B775" s="244" t="n"/>
      <c r="C775" s="244" t="n"/>
      <c r="D775" s="244" t="n"/>
      <c r="E775" s="244" t="n"/>
      <c r="F775" s="244" t="n"/>
      <c r="G775" s="244" t="n"/>
      <c r="H775" s="244" t="n"/>
      <c r="I775" s="244" t="n"/>
      <c r="J775" s="244" t="n"/>
    </row>
    <row r="776" ht="14.25" customHeight="1" s="336">
      <c r="B776" s="244" t="n"/>
      <c r="C776" s="244" t="n"/>
      <c r="D776" s="244" t="n"/>
      <c r="E776" s="244" t="n"/>
      <c r="F776" s="244" t="n"/>
      <c r="G776" s="244" t="n"/>
      <c r="H776" s="244" t="n"/>
      <c r="I776" s="244" t="n"/>
      <c r="J776" s="244" t="n"/>
    </row>
    <row r="777" ht="14.25" customHeight="1" s="336">
      <c r="B777" s="244" t="n"/>
      <c r="C777" s="244" t="n"/>
      <c r="D777" s="244" t="n"/>
      <c r="E777" s="244" t="n"/>
      <c r="F777" s="244" t="n"/>
      <c r="G777" s="244" t="n"/>
      <c r="H777" s="244" t="n"/>
      <c r="I777" s="244" t="n"/>
      <c r="J777" s="244" t="n"/>
    </row>
    <row r="778" ht="14.25" customHeight="1" s="336">
      <c r="B778" s="244" t="n"/>
      <c r="C778" s="244" t="n"/>
      <c r="D778" s="244" t="n"/>
      <c r="E778" s="244" t="n"/>
      <c r="F778" s="244" t="n"/>
      <c r="G778" s="244" t="n"/>
      <c r="H778" s="244" t="n"/>
      <c r="I778" s="244" t="n"/>
      <c r="J778" s="244" t="n"/>
    </row>
    <row r="779" ht="14.25" customHeight="1" s="336">
      <c r="B779" s="244" t="n"/>
      <c r="C779" s="244" t="n"/>
      <c r="D779" s="244" t="n"/>
      <c r="E779" s="244" t="n"/>
      <c r="F779" s="244" t="n"/>
      <c r="G779" s="244" t="n"/>
      <c r="H779" s="244" t="n"/>
      <c r="I779" s="244" t="n"/>
      <c r="J779" s="244" t="n"/>
    </row>
    <row r="780" ht="14.25" customHeight="1" s="336">
      <c r="B780" s="244" t="n"/>
      <c r="C780" s="244" t="n"/>
      <c r="D780" s="244" t="n"/>
      <c r="E780" s="244" t="n"/>
      <c r="F780" s="244" t="n"/>
      <c r="G780" s="244" t="n"/>
      <c r="H780" s="244" t="n"/>
      <c r="I780" s="244" t="n"/>
      <c r="J780" s="244" t="n"/>
    </row>
    <row r="781" ht="14.25" customHeight="1" s="336">
      <c r="B781" s="244" t="n"/>
      <c r="C781" s="244" t="n"/>
      <c r="D781" s="244" t="n"/>
      <c r="E781" s="244" t="n"/>
      <c r="F781" s="244" t="n"/>
      <c r="G781" s="244" t="n"/>
      <c r="H781" s="244" t="n"/>
      <c r="I781" s="244" t="n"/>
      <c r="J781" s="244" t="n"/>
    </row>
    <row r="782" ht="14.25" customHeight="1" s="336">
      <c r="B782" s="244" t="n"/>
      <c r="C782" s="244" t="n"/>
      <c r="D782" s="244" t="n"/>
      <c r="E782" s="244" t="n"/>
      <c r="F782" s="244" t="n"/>
      <c r="G782" s="244" t="n"/>
      <c r="H782" s="244" t="n"/>
      <c r="I782" s="244" t="n"/>
      <c r="J782" s="244" t="n"/>
    </row>
    <row r="783" ht="14.25" customHeight="1" s="336">
      <c r="B783" s="244" t="n"/>
      <c r="C783" s="244" t="n"/>
      <c r="D783" s="244" t="n"/>
      <c r="E783" s="244" t="n"/>
      <c r="F783" s="244" t="n"/>
      <c r="G783" s="244" t="n"/>
      <c r="H783" s="244" t="n"/>
      <c r="I783" s="244" t="n"/>
      <c r="J783" s="244" t="n"/>
    </row>
    <row r="784" ht="14.25" customHeight="1" s="336">
      <c r="B784" s="244" t="n"/>
      <c r="C784" s="244" t="n"/>
      <c r="D784" s="244" t="n"/>
      <c r="E784" s="244" t="n"/>
      <c r="F784" s="244" t="n"/>
      <c r="G784" s="244" t="n"/>
      <c r="H784" s="244" t="n"/>
      <c r="I784" s="244" t="n"/>
      <c r="J784" s="244" t="n"/>
    </row>
    <row r="785" ht="14.25" customHeight="1" s="336">
      <c r="B785" s="244" t="n"/>
      <c r="C785" s="244" t="n"/>
      <c r="D785" s="244" t="n"/>
      <c r="E785" s="244" t="n"/>
      <c r="F785" s="244" t="n"/>
      <c r="G785" s="244" t="n"/>
      <c r="H785" s="244" t="n"/>
      <c r="I785" s="244" t="n"/>
      <c r="J785" s="244" t="n"/>
    </row>
    <row r="786" ht="14.25" customHeight="1" s="336">
      <c r="B786" s="244" t="n"/>
      <c r="C786" s="244" t="n"/>
      <c r="D786" s="244" t="n"/>
      <c r="E786" s="244" t="n"/>
      <c r="F786" s="244" t="n"/>
      <c r="G786" s="244" t="n"/>
      <c r="H786" s="244" t="n"/>
      <c r="I786" s="244" t="n"/>
      <c r="J786" s="244" t="n"/>
    </row>
    <row r="787" ht="14.25" customHeight="1" s="336">
      <c r="B787" s="244" t="n"/>
      <c r="C787" s="244" t="n"/>
      <c r="D787" s="244" t="n"/>
      <c r="E787" s="244" t="n"/>
      <c r="F787" s="244" t="n"/>
      <c r="G787" s="244" t="n"/>
      <c r="H787" s="244" t="n"/>
      <c r="I787" s="244" t="n"/>
      <c r="J787" s="244" t="n"/>
    </row>
    <row r="788" ht="14.25" customHeight="1" s="336">
      <c r="B788" s="244" t="n"/>
      <c r="C788" s="244" t="n"/>
      <c r="D788" s="244" t="n"/>
      <c r="E788" s="244" t="n"/>
      <c r="F788" s="244" t="n"/>
      <c r="G788" s="244" t="n"/>
      <c r="H788" s="244" t="n"/>
      <c r="I788" s="244" t="n"/>
      <c r="J788" s="244" t="n"/>
    </row>
    <row r="789" ht="14.25" customHeight="1" s="336">
      <c r="B789" s="244" t="n"/>
      <c r="C789" s="244" t="n"/>
      <c r="D789" s="244" t="n"/>
      <c r="E789" s="244" t="n"/>
      <c r="F789" s="244" t="n"/>
      <c r="G789" s="244" t="n"/>
      <c r="H789" s="244" t="n"/>
      <c r="I789" s="244" t="n"/>
      <c r="J789" s="244" t="n"/>
    </row>
    <row r="790" ht="14.25" customHeight="1" s="336">
      <c r="B790" s="244" t="n"/>
      <c r="C790" s="244" t="n"/>
      <c r="D790" s="244" t="n"/>
      <c r="E790" s="244" t="n"/>
      <c r="F790" s="244" t="n"/>
      <c r="G790" s="244" t="n"/>
      <c r="H790" s="244" t="n"/>
      <c r="I790" s="244" t="n"/>
      <c r="J790" s="244" t="n"/>
    </row>
    <row r="791" ht="14.25" customHeight="1" s="336">
      <c r="B791" s="244" t="n"/>
      <c r="C791" s="244" t="n"/>
      <c r="D791" s="244" t="n"/>
      <c r="E791" s="244" t="n"/>
      <c r="F791" s="244" t="n"/>
      <c r="G791" s="244" t="n"/>
      <c r="H791" s="244" t="n"/>
      <c r="I791" s="244" t="n"/>
      <c r="J791" s="244" t="n"/>
    </row>
    <row r="792" ht="14.25" customHeight="1" s="336">
      <c r="B792" s="244" t="n"/>
      <c r="C792" s="244" t="n"/>
      <c r="D792" s="244" t="n"/>
      <c r="E792" s="244" t="n"/>
      <c r="F792" s="244" t="n"/>
      <c r="G792" s="244" t="n"/>
      <c r="H792" s="244" t="n"/>
      <c r="I792" s="244" t="n"/>
      <c r="J792" s="244" t="n"/>
    </row>
    <row r="793" ht="14.25" customHeight="1" s="336">
      <c r="B793" s="244" t="n"/>
      <c r="C793" s="244" t="n"/>
      <c r="D793" s="244" t="n"/>
      <c r="E793" s="244" t="n"/>
      <c r="F793" s="244" t="n"/>
      <c r="G793" s="244" t="n"/>
      <c r="H793" s="244" t="n"/>
      <c r="I793" s="244" t="n"/>
      <c r="J793" s="244" t="n"/>
    </row>
    <row r="794" ht="14.25" customHeight="1" s="336">
      <c r="B794" s="244" t="n"/>
      <c r="C794" s="244" t="n"/>
      <c r="D794" s="244" t="n"/>
      <c r="E794" s="244" t="n"/>
      <c r="F794" s="244" t="n"/>
      <c r="G794" s="244" t="n"/>
      <c r="H794" s="244" t="n"/>
      <c r="I794" s="244" t="n"/>
      <c r="J794" s="244" t="n"/>
    </row>
    <row r="795" ht="14.25" customHeight="1" s="336">
      <c r="B795" s="244" t="n"/>
      <c r="C795" s="244" t="n"/>
      <c r="D795" s="244" t="n"/>
      <c r="E795" s="244" t="n"/>
      <c r="F795" s="244" t="n"/>
      <c r="G795" s="244" t="n"/>
      <c r="H795" s="244" t="n"/>
      <c r="I795" s="244" t="n"/>
      <c r="J795" s="244" t="n"/>
    </row>
    <row r="796" ht="14.25" customHeight="1" s="336">
      <c r="B796" s="244" t="n"/>
      <c r="C796" s="244" t="n"/>
      <c r="D796" s="244" t="n"/>
      <c r="E796" s="244" t="n"/>
      <c r="F796" s="244" t="n"/>
      <c r="G796" s="244" t="n"/>
      <c r="H796" s="244" t="n"/>
      <c r="I796" s="244" t="n"/>
      <c r="J796" s="244" t="n"/>
    </row>
    <row r="797" ht="14.25" customHeight="1" s="336">
      <c r="B797" s="244" t="n"/>
      <c r="C797" s="244" t="n"/>
      <c r="D797" s="244" t="n"/>
      <c r="E797" s="244" t="n"/>
      <c r="F797" s="244" t="n"/>
      <c r="G797" s="244" t="n"/>
      <c r="H797" s="244" t="n"/>
      <c r="I797" s="244" t="n"/>
      <c r="J797" s="244" t="n"/>
    </row>
    <row r="798" ht="14.25" customHeight="1" s="336">
      <c r="B798" s="244" t="n"/>
      <c r="C798" s="244" t="n"/>
      <c r="D798" s="244" t="n"/>
      <c r="E798" s="244" t="n"/>
      <c r="F798" s="244" t="n"/>
      <c r="G798" s="244" t="n"/>
      <c r="H798" s="244" t="n"/>
      <c r="I798" s="244" t="n"/>
      <c r="J798" s="244" t="n"/>
    </row>
    <row r="799" ht="14.25" customHeight="1" s="336">
      <c r="B799" s="244" t="n"/>
      <c r="C799" s="244" t="n"/>
      <c r="D799" s="244" t="n"/>
      <c r="E799" s="244" t="n"/>
      <c r="F799" s="244" t="n"/>
      <c r="G799" s="244" t="n"/>
      <c r="H799" s="244" t="n"/>
      <c r="I799" s="244" t="n"/>
      <c r="J799" s="244" t="n"/>
    </row>
    <row r="800" ht="14.25" customHeight="1" s="336">
      <c r="B800" s="244" t="n"/>
      <c r="C800" s="244" t="n"/>
      <c r="D800" s="244" t="n"/>
      <c r="E800" s="244" t="n"/>
      <c r="F800" s="244" t="n"/>
      <c r="G800" s="244" t="n"/>
      <c r="H800" s="244" t="n"/>
      <c r="I800" s="244" t="n"/>
      <c r="J800" s="244" t="n"/>
    </row>
    <row r="801" ht="14.25" customHeight="1" s="336">
      <c r="B801" s="244" t="n"/>
      <c r="C801" s="244" t="n"/>
      <c r="D801" s="244" t="n"/>
      <c r="E801" s="244" t="n"/>
      <c r="F801" s="244" t="n"/>
      <c r="G801" s="244" t="n"/>
      <c r="H801" s="244" t="n"/>
      <c r="I801" s="244" t="n"/>
      <c r="J801" s="244" t="n"/>
    </row>
    <row r="802" ht="14.25" customHeight="1" s="336">
      <c r="B802" s="244" t="n"/>
      <c r="C802" s="244" t="n"/>
      <c r="D802" s="244" t="n"/>
      <c r="E802" s="244" t="n"/>
      <c r="F802" s="244" t="n"/>
      <c r="G802" s="244" t="n"/>
      <c r="H802" s="244" t="n"/>
      <c r="I802" s="244" t="n"/>
      <c r="J802" s="244" t="n"/>
    </row>
    <row r="803" ht="14.25" customHeight="1" s="336">
      <c r="B803" s="244" t="n"/>
      <c r="C803" s="244" t="n"/>
      <c r="D803" s="244" t="n"/>
      <c r="E803" s="244" t="n"/>
      <c r="F803" s="244" t="n"/>
      <c r="G803" s="244" t="n"/>
      <c r="H803" s="244" t="n"/>
      <c r="I803" s="244" t="n"/>
      <c r="J803" s="244" t="n"/>
    </row>
    <row r="804" ht="14.25" customHeight="1" s="336">
      <c r="B804" s="244" t="n"/>
      <c r="C804" s="244" t="n"/>
      <c r="D804" s="244" t="n"/>
      <c r="E804" s="244" t="n"/>
      <c r="F804" s="244" t="n"/>
      <c r="G804" s="244" t="n"/>
      <c r="H804" s="244" t="n"/>
      <c r="I804" s="244" t="n"/>
      <c r="J804" s="244" t="n"/>
    </row>
    <row r="805" ht="14.25" customHeight="1" s="336">
      <c r="B805" s="244" t="n"/>
      <c r="C805" s="244" t="n"/>
      <c r="D805" s="244" t="n"/>
      <c r="E805" s="244" t="n"/>
      <c r="F805" s="244" t="n"/>
      <c r="G805" s="244" t="n"/>
      <c r="H805" s="244" t="n"/>
      <c r="I805" s="244" t="n"/>
      <c r="J805" s="244" t="n"/>
    </row>
    <row r="806" ht="14.25" customHeight="1" s="336">
      <c r="B806" s="244" t="n"/>
      <c r="C806" s="244" t="n"/>
      <c r="D806" s="244" t="n"/>
      <c r="E806" s="244" t="n"/>
      <c r="F806" s="244" t="n"/>
      <c r="G806" s="244" t="n"/>
      <c r="H806" s="244" t="n"/>
      <c r="I806" s="244" t="n"/>
      <c r="J806" s="244" t="n"/>
    </row>
    <row r="807" ht="14.25" customHeight="1" s="336">
      <c r="B807" s="244" t="n"/>
      <c r="C807" s="244" t="n"/>
      <c r="D807" s="244" t="n"/>
      <c r="E807" s="244" t="n"/>
      <c r="F807" s="244" t="n"/>
      <c r="G807" s="244" t="n"/>
      <c r="H807" s="244" t="n"/>
      <c r="I807" s="244" t="n"/>
      <c r="J807" s="244" t="n"/>
    </row>
    <row r="808" ht="14.25" customHeight="1" s="336">
      <c r="B808" s="244" t="n"/>
      <c r="C808" s="244" t="n"/>
      <c r="D808" s="244" t="n"/>
      <c r="E808" s="244" t="n"/>
      <c r="F808" s="244" t="n"/>
      <c r="G808" s="244" t="n"/>
      <c r="H808" s="244" t="n"/>
      <c r="I808" s="244" t="n"/>
      <c r="J808" s="244" t="n"/>
    </row>
    <row r="809" ht="14.25" customHeight="1" s="336">
      <c r="B809" s="244" t="n"/>
      <c r="C809" s="244" t="n"/>
      <c r="D809" s="244" t="n"/>
      <c r="E809" s="244" t="n"/>
      <c r="F809" s="244" t="n"/>
      <c r="G809" s="244" t="n"/>
      <c r="H809" s="244" t="n"/>
      <c r="I809" s="244" t="n"/>
      <c r="J809" s="244" t="n"/>
    </row>
    <row r="810" ht="14.25" customHeight="1" s="336">
      <c r="B810" s="244" t="n"/>
      <c r="C810" s="244" t="n"/>
      <c r="D810" s="244" t="n"/>
      <c r="E810" s="244" t="n"/>
      <c r="F810" s="244" t="n"/>
      <c r="G810" s="244" t="n"/>
      <c r="H810" s="244" t="n"/>
      <c r="I810" s="244" t="n"/>
      <c r="J810" s="244" t="n"/>
    </row>
    <row r="811" ht="14.25" customHeight="1" s="336">
      <c r="B811" s="244" t="n"/>
      <c r="C811" s="244" t="n"/>
      <c r="D811" s="244" t="n"/>
      <c r="E811" s="244" t="n"/>
      <c r="F811" s="244" t="n"/>
      <c r="G811" s="244" t="n"/>
      <c r="H811" s="244" t="n"/>
      <c r="I811" s="244" t="n"/>
      <c r="J811" s="244" t="n"/>
    </row>
    <row r="812" ht="14.25" customHeight="1" s="336">
      <c r="B812" s="244" t="n"/>
      <c r="C812" s="244" t="n"/>
      <c r="D812" s="244" t="n"/>
      <c r="E812" s="244" t="n"/>
      <c r="F812" s="244" t="n"/>
      <c r="G812" s="244" t="n"/>
      <c r="H812" s="244" t="n"/>
      <c r="I812" s="244" t="n"/>
      <c r="J812" s="244" t="n"/>
    </row>
    <row r="813" ht="14.25" customHeight="1" s="336">
      <c r="B813" s="244" t="n"/>
      <c r="C813" s="244" t="n"/>
      <c r="D813" s="244" t="n"/>
      <c r="E813" s="244" t="n"/>
      <c r="F813" s="244" t="n"/>
      <c r="G813" s="244" t="n"/>
      <c r="H813" s="244" t="n"/>
      <c r="I813" s="244" t="n"/>
      <c r="J813" s="244" t="n"/>
    </row>
    <row r="814" ht="14.25" customHeight="1" s="336">
      <c r="B814" s="244" t="n"/>
      <c r="C814" s="244" t="n"/>
      <c r="D814" s="244" t="n"/>
      <c r="E814" s="244" t="n"/>
      <c r="F814" s="244" t="n"/>
      <c r="G814" s="244" t="n"/>
      <c r="H814" s="244" t="n"/>
      <c r="I814" s="244" t="n"/>
      <c r="J814" s="244" t="n"/>
    </row>
    <row r="815" ht="14.25" customHeight="1" s="336">
      <c r="B815" s="244" t="n"/>
      <c r="C815" s="244" t="n"/>
      <c r="D815" s="244" t="n"/>
      <c r="E815" s="244" t="n"/>
      <c r="F815" s="244" t="n"/>
      <c r="G815" s="244" t="n"/>
      <c r="H815" s="244" t="n"/>
      <c r="I815" s="244" t="n"/>
      <c r="J815" s="244" t="n"/>
    </row>
    <row r="816" ht="14.25" customHeight="1" s="336">
      <c r="B816" s="244" t="n"/>
      <c r="C816" s="244" t="n"/>
      <c r="D816" s="244" t="n"/>
      <c r="E816" s="244" t="n"/>
      <c r="F816" s="244" t="n"/>
      <c r="G816" s="244" t="n"/>
      <c r="H816" s="244" t="n"/>
      <c r="I816" s="244" t="n"/>
      <c r="J816" s="244" t="n"/>
    </row>
    <row r="817" ht="14.25" customHeight="1" s="336">
      <c r="B817" s="244" t="n"/>
      <c r="C817" s="244" t="n"/>
      <c r="D817" s="244" t="n"/>
      <c r="E817" s="244" t="n"/>
      <c r="F817" s="244" t="n"/>
      <c r="G817" s="244" t="n"/>
      <c r="H817" s="244" t="n"/>
      <c r="I817" s="244" t="n"/>
      <c r="J817" s="244" t="n"/>
    </row>
    <row r="818" ht="14.25" customHeight="1" s="336">
      <c r="B818" s="244" t="n"/>
      <c r="C818" s="244" t="n"/>
      <c r="D818" s="244" t="n"/>
      <c r="E818" s="244" t="n"/>
      <c r="F818" s="244" t="n"/>
      <c r="G818" s="244" t="n"/>
      <c r="H818" s="244" t="n"/>
      <c r="I818" s="244" t="n"/>
      <c r="J818" s="244" t="n"/>
    </row>
    <row r="819" ht="14.25" customHeight="1" s="336">
      <c r="B819" s="244" t="n"/>
      <c r="C819" s="244" t="n"/>
      <c r="D819" s="244" t="n"/>
      <c r="E819" s="244" t="n"/>
      <c r="F819" s="244" t="n"/>
      <c r="G819" s="244" t="n"/>
      <c r="H819" s="244" t="n"/>
      <c r="I819" s="244" t="n"/>
      <c r="J819" s="244" t="n"/>
    </row>
    <row r="820" ht="14.25" customHeight="1" s="336">
      <c r="B820" s="244" t="n"/>
      <c r="C820" s="244" t="n"/>
      <c r="D820" s="244" t="n"/>
      <c r="E820" s="244" t="n"/>
      <c r="F820" s="244" t="n"/>
      <c r="G820" s="244" t="n"/>
      <c r="H820" s="244" t="n"/>
      <c r="I820" s="244" t="n"/>
      <c r="J820" s="244" t="n"/>
    </row>
    <row r="821" ht="14.25" customHeight="1" s="336">
      <c r="B821" s="244" t="n"/>
      <c r="C821" s="244" t="n"/>
      <c r="D821" s="244" t="n"/>
      <c r="E821" s="244" t="n"/>
      <c r="F821" s="244" t="n"/>
      <c r="G821" s="244" t="n"/>
      <c r="H821" s="244" t="n"/>
      <c r="I821" s="244" t="n"/>
      <c r="J821" s="244" t="n"/>
    </row>
    <row r="822" ht="14.25" customHeight="1" s="336">
      <c r="B822" s="244" t="n"/>
      <c r="C822" s="244" t="n"/>
      <c r="D822" s="244" t="n"/>
      <c r="E822" s="244" t="n"/>
      <c r="F822" s="244" t="n"/>
      <c r="G822" s="244" t="n"/>
      <c r="H822" s="244" t="n"/>
      <c r="I822" s="244" t="n"/>
      <c r="J822" s="244" t="n"/>
    </row>
    <row r="823" ht="14.25" customHeight="1" s="336">
      <c r="B823" s="244" t="n"/>
      <c r="C823" s="244" t="n"/>
      <c r="D823" s="244" t="n"/>
      <c r="E823" s="244" t="n"/>
      <c r="F823" s="244" t="n"/>
      <c r="G823" s="244" t="n"/>
      <c r="H823" s="244" t="n"/>
      <c r="I823" s="244" t="n"/>
      <c r="J823" s="244" t="n"/>
    </row>
    <row r="824" ht="14.25" customHeight="1" s="336">
      <c r="B824" s="244" t="n"/>
      <c r="C824" s="244" t="n"/>
      <c r="D824" s="244" t="n"/>
      <c r="E824" s="244" t="n"/>
      <c r="F824" s="244" t="n"/>
      <c r="G824" s="244" t="n"/>
      <c r="H824" s="244" t="n"/>
      <c r="I824" s="244" t="n"/>
      <c r="J824" s="244" t="n"/>
    </row>
    <row r="825" ht="14.25" customHeight="1" s="336">
      <c r="B825" s="244" t="n"/>
      <c r="C825" s="244" t="n"/>
      <c r="D825" s="244" t="n"/>
      <c r="E825" s="244" t="n"/>
      <c r="F825" s="244" t="n"/>
      <c r="G825" s="244" t="n"/>
      <c r="H825" s="244" t="n"/>
      <c r="I825" s="244" t="n"/>
      <c r="J825" s="244" t="n"/>
    </row>
    <row r="826" ht="14.25" customHeight="1" s="336">
      <c r="B826" s="244" t="n"/>
      <c r="C826" s="244" t="n"/>
      <c r="D826" s="244" t="n"/>
      <c r="E826" s="244" t="n"/>
      <c r="F826" s="244" t="n"/>
      <c r="G826" s="244" t="n"/>
      <c r="H826" s="244" t="n"/>
      <c r="I826" s="244" t="n"/>
      <c r="J826" s="244" t="n"/>
    </row>
    <row r="827" ht="14.25" customHeight="1" s="336">
      <c r="B827" s="244" t="n"/>
      <c r="C827" s="244" t="n"/>
      <c r="D827" s="244" t="n"/>
      <c r="E827" s="244" t="n"/>
      <c r="F827" s="244" t="n"/>
      <c r="G827" s="244" t="n"/>
      <c r="H827" s="244" t="n"/>
      <c r="I827" s="244" t="n"/>
      <c r="J827" s="244" t="n"/>
    </row>
    <row r="828" ht="14.25" customHeight="1" s="336">
      <c r="B828" s="244" t="n"/>
      <c r="C828" s="244" t="n"/>
      <c r="D828" s="244" t="n"/>
      <c r="E828" s="244" t="n"/>
      <c r="F828" s="244" t="n"/>
      <c r="G828" s="244" t="n"/>
      <c r="H828" s="244" t="n"/>
      <c r="I828" s="244" t="n"/>
      <c r="J828" s="244" t="n"/>
    </row>
    <row r="829" ht="14.25" customHeight="1" s="336">
      <c r="B829" s="244" t="n"/>
      <c r="C829" s="244" t="n"/>
      <c r="D829" s="244" t="n"/>
      <c r="E829" s="244" t="n"/>
      <c r="F829" s="244" t="n"/>
      <c r="G829" s="244" t="n"/>
      <c r="H829" s="244" t="n"/>
      <c r="I829" s="244" t="n"/>
      <c r="J829" s="244" t="n"/>
    </row>
    <row r="830" ht="14.25" customHeight="1" s="336">
      <c r="B830" s="244" t="n"/>
      <c r="C830" s="244" t="n"/>
      <c r="D830" s="244" t="n"/>
      <c r="E830" s="244" t="n"/>
      <c r="F830" s="244" t="n"/>
      <c r="G830" s="244" t="n"/>
      <c r="H830" s="244" t="n"/>
      <c r="I830" s="244" t="n"/>
      <c r="J830" s="244" t="n"/>
    </row>
    <row r="831" ht="14.25" customHeight="1" s="336">
      <c r="B831" s="244" t="n"/>
      <c r="C831" s="244" t="n"/>
      <c r="D831" s="244" t="n"/>
      <c r="E831" s="244" t="n"/>
      <c r="F831" s="244" t="n"/>
      <c r="G831" s="244" t="n"/>
      <c r="H831" s="244" t="n"/>
      <c r="I831" s="244" t="n"/>
      <c r="J831" s="244" t="n"/>
    </row>
    <row r="832" ht="14.25" customHeight="1" s="336">
      <c r="B832" s="244" t="n"/>
      <c r="C832" s="244" t="n"/>
      <c r="D832" s="244" t="n"/>
      <c r="E832" s="244" t="n"/>
      <c r="F832" s="244" t="n"/>
      <c r="G832" s="244" t="n"/>
      <c r="H832" s="244" t="n"/>
      <c r="I832" s="244" t="n"/>
      <c r="J832" s="244" t="n"/>
    </row>
    <row r="833" ht="14.25" customHeight="1" s="336">
      <c r="B833" s="244" t="n"/>
      <c r="C833" s="244" t="n"/>
      <c r="D833" s="244" t="n"/>
      <c r="E833" s="244" t="n"/>
      <c r="F833" s="244" t="n"/>
      <c r="G833" s="244" t="n"/>
      <c r="H833" s="244" t="n"/>
      <c r="I833" s="244" t="n"/>
      <c r="J833" s="244" t="n"/>
    </row>
    <row r="834" ht="14.25" customHeight="1" s="336">
      <c r="B834" s="244" t="n"/>
      <c r="C834" s="244" t="n"/>
      <c r="D834" s="244" t="n"/>
      <c r="E834" s="244" t="n"/>
      <c r="F834" s="244" t="n"/>
      <c r="G834" s="244" t="n"/>
      <c r="H834" s="244" t="n"/>
      <c r="I834" s="244" t="n"/>
      <c r="J834" s="244" t="n"/>
    </row>
    <row r="835" ht="14.25" customHeight="1" s="336">
      <c r="B835" s="244" t="n"/>
      <c r="C835" s="244" t="n"/>
      <c r="D835" s="244" t="n"/>
      <c r="E835" s="244" t="n"/>
      <c r="F835" s="244" t="n"/>
      <c r="G835" s="244" t="n"/>
      <c r="H835" s="244" t="n"/>
      <c r="I835" s="244" t="n"/>
      <c r="J835" s="244" t="n"/>
    </row>
    <row r="836" ht="14.25" customHeight="1" s="336">
      <c r="B836" s="244" t="n"/>
      <c r="C836" s="244" t="n"/>
      <c r="D836" s="244" t="n"/>
      <c r="E836" s="244" t="n"/>
      <c r="F836" s="244" t="n"/>
      <c r="G836" s="244" t="n"/>
      <c r="H836" s="244" t="n"/>
      <c r="I836" s="244" t="n"/>
      <c r="J836" s="244" t="n"/>
    </row>
    <row r="837" ht="14.25" customHeight="1" s="336">
      <c r="B837" s="244" t="n"/>
      <c r="C837" s="244" t="n"/>
      <c r="D837" s="244" t="n"/>
      <c r="E837" s="244" t="n"/>
      <c r="F837" s="244" t="n"/>
      <c r="G837" s="244" t="n"/>
      <c r="H837" s="244" t="n"/>
      <c r="I837" s="244" t="n"/>
      <c r="J837" s="244" t="n"/>
    </row>
    <row r="838" ht="14.25" customHeight="1" s="336">
      <c r="B838" s="244" t="n"/>
      <c r="C838" s="244" t="n"/>
      <c r="D838" s="244" t="n"/>
      <c r="E838" s="244" t="n"/>
      <c r="F838" s="244" t="n"/>
      <c r="G838" s="244" t="n"/>
      <c r="H838" s="244" t="n"/>
      <c r="I838" s="244" t="n"/>
      <c r="J838" s="244" t="n"/>
    </row>
    <row r="839" ht="14.25" customHeight="1" s="336">
      <c r="B839" s="244" t="n"/>
      <c r="C839" s="244" t="n"/>
      <c r="D839" s="244" t="n"/>
      <c r="E839" s="244" t="n"/>
      <c r="F839" s="244" t="n"/>
      <c r="G839" s="244" t="n"/>
      <c r="H839" s="244" t="n"/>
      <c r="I839" s="244" t="n"/>
      <c r="J839" s="244" t="n"/>
    </row>
    <row r="840" ht="14.25" customHeight="1" s="336">
      <c r="B840" s="244" t="n"/>
      <c r="C840" s="244" t="n"/>
      <c r="D840" s="244" t="n"/>
      <c r="E840" s="244" t="n"/>
      <c r="F840" s="244" t="n"/>
      <c r="G840" s="244" t="n"/>
      <c r="H840" s="244" t="n"/>
      <c r="I840" s="244" t="n"/>
      <c r="J840" s="244" t="n"/>
    </row>
    <row r="841" ht="14.25" customHeight="1" s="336">
      <c r="B841" s="244" t="n"/>
      <c r="C841" s="244" t="n"/>
      <c r="D841" s="244" t="n"/>
      <c r="E841" s="244" t="n"/>
      <c r="F841" s="244" t="n"/>
      <c r="G841" s="244" t="n"/>
      <c r="H841" s="244" t="n"/>
      <c r="I841" s="244" t="n"/>
      <c r="J841" s="244" t="n"/>
    </row>
    <row r="842" ht="14.25" customHeight="1" s="336">
      <c r="B842" s="244" t="n"/>
      <c r="C842" s="244" t="n"/>
      <c r="D842" s="244" t="n"/>
      <c r="E842" s="244" t="n"/>
      <c r="F842" s="244" t="n"/>
      <c r="G842" s="244" t="n"/>
      <c r="H842" s="244" t="n"/>
      <c r="I842" s="244" t="n"/>
      <c r="J842" s="244" t="n"/>
    </row>
    <row r="843" ht="14.25" customHeight="1" s="336">
      <c r="B843" s="244" t="n"/>
      <c r="C843" s="244" t="n"/>
      <c r="D843" s="244" t="n"/>
      <c r="E843" s="244" t="n"/>
      <c r="F843" s="244" t="n"/>
      <c r="G843" s="244" t="n"/>
      <c r="H843" s="244" t="n"/>
      <c r="I843" s="244" t="n"/>
      <c r="J843" s="244" t="n"/>
    </row>
    <row r="844" ht="14.25" customHeight="1" s="336">
      <c r="B844" s="244" t="n"/>
      <c r="C844" s="244" t="n"/>
      <c r="D844" s="244" t="n"/>
      <c r="E844" s="244" t="n"/>
      <c r="F844" s="244" t="n"/>
      <c r="G844" s="244" t="n"/>
      <c r="H844" s="244" t="n"/>
      <c r="I844" s="244" t="n"/>
      <c r="J844" s="244" t="n"/>
    </row>
    <row r="845" ht="14.25" customHeight="1" s="336">
      <c r="B845" s="244" t="n"/>
      <c r="C845" s="244" t="n"/>
      <c r="D845" s="244" t="n"/>
      <c r="E845" s="244" t="n"/>
      <c r="F845" s="244" t="n"/>
      <c r="G845" s="244" t="n"/>
      <c r="H845" s="244" t="n"/>
      <c r="I845" s="244" t="n"/>
      <c r="J845" s="244" t="n"/>
    </row>
    <row r="846" ht="14.25" customHeight="1" s="336">
      <c r="B846" s="244" t="n"/>
      <c r="C846" s="244" t="n"/>
      <c r="D846" s="244" t="n"/>
      <c r="E846" s="244" t="n"/>
      <c r="F846" s="244" t="n"/>
      <c r="G846" s="244" t="n"/>
      <c r="H846" s="244" t="n"/>
      <c r="I846" s="244" t="n"/>
      <c r="J846" s="244" t="n"/>
    </row>
    <row r="847" ht="14.25" customHeight="1" s="336">
      <c r="B847" s="244" t="n"/>
      <c r="C847" s="244" t="n"/>
      <c r="D847" s="244" t="n"/>
      <c r="E847" s="244" t="n"/>
      <c r="F847" s="244" t="n"/>
      <c r="G847" s="244" t="n"/>
      <c r="H847" s="244" t="n"/>
      <c r="I847" s="244" t="n"/>
      <c r="J847" s="244" t="n"/>
    </row>
    <row r="848" ht="14.25" customHeight="1" s="336">
      <c r="B848" s="244" t="n"/>
      <c r="C848" s="244" t="n"/>
      <c r="D848" s="244" t="n"/>
      <c r="E848" s="244" t="n"/>
      <c r="F848" s="244" t="n"/>
      <c r="G848" s="244" t="n"/>
      <c r="H848" s="244" t="n"/>
      <c r="I848" s="244" t="n"/>
      <c r="J848" s="244" t="n"/>
    </row>
    <row r="849" ht="14.25" customHeight="1" s="336">
      <c r="B849" s="244" t="n"/>
      <c r="C849" s="244" t="n"/>
      <c r="D849" s="244" t="n"/>
      <c r="E849" s="244" t="n"/>
      <c r="F849" s="244" t="n"/>
      <c r="G849" s="244" t="n"/>
      <c r="H849" s="244" t="n"/>
      <c r="I849" s="244" t="n"/>
      <c r="J849" s="244" t="n"/>
    </row>
    <row r="850" ht="14.25" customHeight="1" s="336">
      <c r="B850" s="244" t="n"/>
      <c r="C850" s="244" t="n"/>
      <c r="D850" s="244" t="n"/>
      <c r="E850" s="244" t="n"/>
      <c r="F850" s="244" t="n"/>
      <c r="G850" s="244" t="n"/>
      <c r="H850" s="244" t="n"/>
      <c r="I850" s="244" t="n"/>
      <c r="J850" s="244" t="n"/>
    </row>
    <row r="851" ht="14.25" customHeight="1" s="336">
      <c r="B851" s="244" t="n"/>
      <c r="C851" s="244" t="n"/>
      <c r="D851" s="244" t="n"/>
      <c r="E851" s="244" t="n"/>
      <c r="F851" s="244" t="n"/>
      <c r="G851" s="244" t="n"/>
      <c r="H851" s="244" t="n"/>
      <c r="I851" s="244" t="n"/>
      <c r="J851" s="244" t="n"/>
    </row>
    <row r="852" ht="14.25" customHeight="1" s="336">
      <c r="B852" s="244" t="n"/>
      <c r="C852" s="244" t="n"/>
      <c r="D852" s="244" t="n"/>
      <c r="E852" s="244" t="n"/>
      <c r="F852" s="244" t="n"/>
      <c r="G852" s="244" t="n"/>
      <c r="H852" s="244" t="n"/>
      <c r="I852" s="244" t="n"/>
      <c r="J852" s="244" t="n"/>
    </row>
    <row r="853" ht="14.25" customHeight="1" s="336">
      <c r="B853" s="244" t="n"/>
      <c r="C853" s="244" t="n"/>
      <c r="D853" s="244" t="n"/>
      <c r="E853" s="244" t="n"/>
      <c r="F853" s="244" t="n"/>
      <c r="G853" s="244" t="n"/>
      <c r="H853" s="244" t="n"/>
      <c r="I853" s="244" t="n"/>
      <c r="J853" s="244" t="n"/>
    </row>
    <row r="854" ht="14.25" customHeight="1" s="336">
      <c r="B854" s="244" t="n"/>
      <c r="C854" s="244" t="n"/>
      <c r="D854" s="244" t="n"/>
      <c r="E854" s="244" t="n"/>
      <c r="F854" s="244" t="n"/>
      <c r="G854" s="244" t="n"/>
      <c r="H854" s="244" t="n"/>
      <c r="I854" s="244" t="n"/>
      <c r="J854" s="244" t="n"/>
    </row>
    <row r="855" ht="14.25" customHeight="1" s="336">
      <c r="B855" s="244" t="n"/>
      <c r="C855" s="244" t="n"/>
      <c r="D855" s="244" t="n"/>
      <c r="E855" s="244" t="n"/>
      <c r="F855" s="244" t="n"/>
      <c r="G855" s="244" t="n"/>
      <c r="H855" s="244" t="n"/>
      <c r="I855" s="244" t="n"/>
      <c r="J855" s="244" t="n"/>
    </row>
    <row r="856" ht="14.25" customHeight="1" s="336">
      <c r="B856" s="244" t="n"/>
      <c r="C856" s="244" t="n"/>
      <c r="D856" s="244" t="n"/>
      <c r="E856" s="244" t="n"/>
      <c r="F856" s="244" t="n"/>
      <c r="G856" s="244" t="n"/>
      <c r="H856" s="244" t="n"/>
      <c r="I856" s="244" t="n"/>
      <c r="J856" s="244" t="n"/>
    </row>
    <row r="857" ht="14.25" customHeight="1" s="336">
      <c r="B857" s="244" t="n"/>
      <c r="C857" s="244" t="n"/>
      <c r="D857" s="244" t="n"/>
      <c r="E857" s="244" t="n"/>
      <c r="F857" s="244" t="n"/>
      <c r="G857" s="244" t="n"/>
      <c r="H857" s="244" t="n"/>
      <c r="I857" s="244" t="n"/>
      <c r="J857" s="244" t="n"/>
    </row>
    <row r="858" ht="14.25" customHeight="1" s="336">
      <c r="B858" s="244" t="n"/>
      <c r="C858" s="244" t="n"/>
      <c r="D858" s="244" t="n"/>
      <c r="E858" s="244" t="n"/>
      <c r="F858" s="244" t="n"/>
      <c r="G858" s="244" t="n"/>
      <c r="H858" s="244" t="n"/>
      <c r="I858" s="244" t="n"/>
      <c r="J858" s="244" t="n"/>
    </row>
    <row r="859" ht="14.25" customHeight="1" s="336">
      <c r="B859" s="244" t="n"/>
      <c r="C859" s="244" t="n"/>
      <c r="D859" s="244" t="n"/>
      <c r="E859" s="244" t="n"/>
      <c r="F859" s="244" t="n"/>
      <c r="G859" s="244" t="n"/>
      <c r="H859" s="244" t="n"/>
      <c r="I859" s="244" t="n"/>
      <c r="J859" s="244" t="n"/>
    </row>
    <row r="860" ht="14.25" customHeight="1" s="336">
      <c r="B860" s="244" t="n"/>
      <c r="C860" s="244" t="n"/>
      <c r="D860" s="244" t="n"/>
      <c r="E860" s="244" t="n"/>
      <c r="F860" s="244" t="n"/>
      <c r="G860" s="244" t="n"/>
      <c r="H860" s="244" t="n"/>
      <c r="I860" s="244" t="n"/>
      <c r="J860" s="244" t="n"/>
    </row>
    <row r="861" ht="14.25" customHeight="1" s="336">
      <c r="B861" s="244" t="n"/>
      <c r="C861" s="244" t="n"/>
      <c r="D861" s="244" t="n"/>
      <c r="E861" s="244" t="n"/>
      <c r="F861" s="244" t="n"/>
      <c r="G861" s="244" t="n"/>
      <c r="H861" s="244" t="n"/>
      <c r="I861" s="244" t="n"/>
      <c r="J861" s="244" t="n"/>
    </row>
    <row r="862" ht="14.25" customHeight="1" s="336">
      <c r="B862" s="244" t="n"/>
      <c r="C862" s="244" t="n"/>
      <c r="D862" s="244" t="n"/>
      <c r="E862" s="244" t="n"/>
      <c r="F862" s="244" t="n"/>
      <c r="G862" s="244" t="n"/>
      <c r="H862" s="244" t="n"/>
      <c r="I862" s="244" t="n"/>
      <c r="J862" s="244" t="n"/>
    </row>
    <row r="863" ht="14.25" customHeight="1" s="336">
      <c r="B863" s="244" t="n"/>
      <c r="C863" s="244" t="n"/>
      <c r="D863" s="244" t="n"/>
      <c r="E863" s="244" t="n"/>
      <c r="F863" s="244" t="n"/>
      <c r="G863" s="244" t="n"/>
      <c r="H863" s="244" t="n"/>
      <c r="I863" s="244" t="n"/>
      <c r="J863" s="244" t="n"/>
    </row>
    <row r="864" ht="14.25" customHeight="1" s="336">
      <c r="B864" s="244" t="n"/>
      <c r="C864" s="244" t="n"/>
      <c r="D864" s="244" t="n"/>
      <c r="E864" s="244" t="n"/>
      <c r="F864" s="244" t="n"/>
      <c r="G864" s="244" t="n"/>
      <c r="H864" s="244" t="n"/>
      <c r="I864" s="244" t="n"/>
      <c r="J864" s="244" t="n"/>
    </row>
    <row r="865" ht="14.25" customHeight="1" s="336">
      <c r="B865" s="244" t="n"/>
      <c r="C865" s="244" t="n"/>
      <c r="D865" s="244" t="n"/>
      <c r="E865" s="244" t="n"/>
      <c r="F865" s="244" t="n"/>
      <c r="G865" s="244" t="n"/>
      <c r="H865" s="244" t="n"/>
      <c r="I865" s="244" t="n"/>
      <c r="J865" s="244" t="n"/>
    </row>
    <row r="866" ht="14.25" customHeight="1" s="336">
      <c r="B866" s="244" t="n"/>
      <c r="C866" s="244" t="n"/>
      <c r="D866" s="244" t="n"/>
      <c r="E866" s="244" t="n"/>
      <c r="F866" s="244" t="n"/>
      <c r="G866" s="244" t="n"/>
      <c r="H866" s="244" t="n"/>
      <c r="I866" s="244" t="n"/>
      <c r="J866" s="244" t="n"/>
    </row>
    <row r="867" ht="14.25" customHeight="1" s="336">
      <c r="B867" s="244" t="n"/>
      <c r="C867" s="244" t="n"/>
      <c r="D867" s="244" t="n"/>
      <c r="E867" s="244" t="n"/>
      <c r="F867" s="244" t="n"/>
      <c r="G867" s="244" t="n"/>
      <c r="H867" s="244" t="n"/>
      <c r="I867" s="244" t="n"/>
      <c r="J867" s="244" t="n"/>
    </row>
    <row r="868" ht="14.25" customHeight="1" s="336">
      <c r="B868" s="244" t="n"/>
      <c r="C868" s="244" t="n"/>
      <c r="D868" s="244" t="n"/>
      <c r="E868" s="244" t="n"/>
      <c r="F868" s="244" t="n"/>
      <c r="G868" s="244" t="n"/>
      <c r="H868" s="244" t="n"/>
      <c r="I868" s="244" t="n"/>
      <c r="J868" s="244" t="n"/>
    </row>
    <row r="869" ht="14.25" customHeight="1" s="336">
      <c r="B869" s="244" t="n"/>
      <c r="C869" s="244" t="n"/>
      <c r="D869" s="244" t="n"/>
      <c r="E869" s="244" t="n"/>
      <c r="F869" s="244" t="n"/>
      <c r="G869" s="244" t="n"/>
      <c r="H869" s="244" t="n"/>
      <c r="I869" s="244" t="n"/>
      <c r="J869" s="244" t="n"/>
    </row>
    <row r="870" ht="14.25" customHeight="1" s="336">
      <c r="B870" s="244" t="n"/>
      <c r="C870" s="244" t="n"/>
      <c r="D870" s="244" t="n"/>
      <c r="E870" s="244" t="n"/>
      <c r="F870" s="244" t="n"/>
      <c r="G870" s="244" t="n"/>
      <c r="H870" s="244" t="n"/>
      <c r="I870" s="244" t="n"/>
      <c r="J870" s="244" t="n"/>
    </row>
    <row r="871" ht="14.25" customHeight="1" s="336">
      <c r="B871" s="244" t="n"/>
      <c r="C871" s="244" t="n"/>
      <c r="D871" s="244" t="n"/>
      <c r="E871" s="244" t="n"/>
      <c r="F871" s="244" t="n"/>
      <c r="G871" s="244" t="n"/>
      <c r="H871" s="244" t="n"/>
      <c r="I871" s="244" t="n"/>
      <c r="J871" s="244" t="n"/>
    </row>
    <row r="872" ht="14.25" customHeight="1" s="336">
      <c r="B872" s="244" t="n"/>
      <c r="C872" s="244" t="n"/>
      <c r="D872" s="244" t="n"/>
      <c r="E872" s="244" t="n"/>
      <c r="F872" s="244" t="n"/>
      <c r="G872" s="244" t="n"/>
      <c r="H872" s="244" t="n"/>
      <c r="I872" s="244" t="n"/>
      <c r="J872" s="244" t="n"/>
    </row>
    <row r="873" ht="14.25" customHeight="1" s="336">
      <c r="B873" s="244" t="n"/>
      <c r="C873" s="244" t="n"/>
      <c r="D873" s="244" t="n"/>
      <c r="E873" s="244" t="n"/>
      <c r="F873" s="244" t="n"/>
      <c r="G873" s="244" t="n"/>
      <c r="H873" s="244" t="n"/>
      <c r="I873" s="244" t="n"/>
      <c r="J873" s="244" t="n"/>
    </row>
    <row r="874" ht="14.25" customHeight="1" s="336">
      <c r="B874" s="244" t="n"/>
      <c r="C874" s="244" t="n"/>
      <c r="D874" s="244" t="n"/>
      <c r="E874" s="244" t="n"/>
      <c r="F874" s="244" t="n"/>
      <c r="G874" s="244" t="n"/>
      <c r="H874" s="244" t="n"/>
      <c r="I874" s="244" t="n"/>
      <c r="J874" s="244" t="n"/>
    </row>
    <row r="875" ht="14.25" customHeight="1" s="336">
      <c r="B875" s="244" t="n"/>
      <c r="C875" s="244" t="n"/>
      <c r="D875" s="244" t="n"/>
      <c r="E875" s="244" t="n"/>
      <c r="F875" s="244" t="n"/>
      <c r="G875" s="244" t="n"/>
      <c r="H875" s="244" t="n"/>
      <c r="I875" s="244" t="n"/>
      <c r="J875" s="244" t="n"/>
    </row>
    <row r="876" ht="14.25" customHeight="1" s="336">
      <c r="B876" s="244" t="n"/>
      <c r="C876" s="244" t="n"/>
      <c r="D876" s="244" t="n"/>
      <c r="E876" s="244" t="n"/>
      <c r="F876" s="244" t="n"/>
      <c r="G876" s="244" t="n"/>
      <c r="H876" s="244" t="n"/>
      <c r="I876" s="244" t="n"/>
      <c r="J876" s="244" t="n"/>
    </row>
    <row r="877" ht="14.25" customHeight="1" s="336">
      <c r="B877" s="244" t="n"/>
      <c r="C877" s="244" t="n"/>
      <c r="D877" s="244" t="n"/>
      <c r="E877" s="244" t="n"/>
      <c r="F877" s="244" t="n"/>
      <c r="G877" s="244" t="n"/>
      <c r="H877" s="244" t="n"/>
      <c r="I877" s="244" t="n"/>
      <c r="J877" s="244" t="n"/>
    </row>
    <row r="878" ht="14.25" customHeight="1" s="336">
      <c r="B878" s="244" t="n"/>
      <c r="C878" s="244" t="n"/>
      <c r="D878" s="244" t="n"/>
      <c r="E878" s="244" t="n"/>
      <c r="F878" s="244" t="n"/>
      <c r="G878" s="244" t="n"/>
      <c r="H878" s="244" t="n"/>
      <c r="I878" s="244" t="n"/>
      <c r="J878" s="244" t="n"/>
    </row>
    <row r="879" ht="14.25" customHeight="1" s="336">
      <c r="B879" s="244" t="n"/>
      <c r="C879" s="244" t="n"/>
      <c r="D879" s="244" t="n"/>
      <c r="E879" s="244" t="n"/>
      <c r="F879" s="244" t="n"/>
      <c r="G879" s="244" t="n"/>
      <c r="H879" s="244" t="n"/>
      <c r="I879" s="244" t="n"/>
      <c r="J879" s="244" t="n"/>
    </row>
    <row r="880" ht="14.25" customHeight="1" s="336">
      <c r="B880" s="244" t="n"/>
      <c r="C880" s="244" t="n"/>
      <c r="D880" s="244" t="n"/>
      <c r="E880" s="244" t="n"/>
      <c r="F880" s="244" t="n"/>
      <c r="G880" s="244" t="n"/>
      <c r="H880" s="244" t="n"/>
      <c r="I880" s="244" t="n"/>
      <c r="J880" s="244" t="n"/>
    </row>
    <row r="881" ht="14.25" customHeight="1" s="336">
      <c r="B881" s="244" t="n"/>
      <c r="C881" s="244" t="n"/>
      <c r="D881" s="244" t="n"/>
      <c r="E881" s="244" t="n"/>
      <c r="F881" s="244" t="n"/>
      <c r="G881" s="244" t="n"/>
      <c r="H881" s="244" t="n"/>
      <c r="I881" s="244" t="n"/>
      <c r="J881" s="244" t="n"/>
    </row>
    <row r="882" ht="14.25" customHeight="1" s="336">
      <c r="B882" s="244" t="n"/>
      <c r="C882" s="244" t="n"/>
      <c r="D882" s="244" t="n"/>
      <c r="E882" s="244" t="n"/>
      <c r="F882" s="244" t="n"/>
      <c r="G882" s="244" t="n"/>
      <c r="H882" s="244" t="n"/>
      <c r="I882" s="244" t="n"/>
      <c r="J882" s="244" t="n"/>
    </row>
    <row r="883" ht="14.25" customHeight="1" s="336">
      <c r="B883" s="244" t="n"/>
      <c r="C883" s="244" t="n"/>
      <c r="D883" s="244" t="n"/>
      <c r="E883" s="244" t="n"/>
      <c r="F883" s="244" t="n"/>
      <c r="G883" s="244" t="n"/>
      <c r="H883" s="244" t="n"/>
      <c r="I883" s="244" t="n"/>
      <c r="J883" s="244" t="n"/>
    </row>
    <row r="884" ht="14.25" customHeight="1" s="336">
      <c r="B884" s="244" t="n"/>
      <c r="C884" s="244" t="n"/>
      <c r="D884" s="244" t="n"/>
      <c r="E884" s="244" t="n"/>
      <c r="F884" s="244" t="n"/>
      <c r="G884" s="244" t="n"/>
      <c r="H884" s="244" t="n"/>
      <c r="I884" s="244" t="n"/>
      <c r="J884" s="244" t="n"/>
    </row>
    <row r="885" ht="14.25" customHeight="1" s="336">
      <c r="B885" s="244" t="n"/>
      <c r="C885" s="244" t="n"/>
      <c r="D885" s="244" t="n"/>
      <c r="E885" s="244" t="n"/>
      <c r="F885" s="244" t="n"/>
      <c r="G885" s="244" t="n"/>
      <c r="H885" s="244" t="n"/>
      <c r="I885" s="244" t="n"/>
      <c r="J885" s="244" t="n"/>
    </row>
    <row r="886" ht="14.25" customHeight="1" s="336">
      <c r="B886" s="244" t="n"/>
      <c r="C886" s="244" t="n"/>
      <c r="D886" s="244" t="n"/>
      <c r="E886" s="244" t="n"/>
      <c r="F886" s="244" t="n"/>
      <c r="G886" s="244" t="n"/>
      <c r="H886" s="244" t="n"/>
      <c r="I886" s="244" t="n"/>
      <c r="J886" s="244" t="n"/>
    </row>
    <row r="887" ht="14.25" customHeight="1" s="336">
      <c r="B887" s="244" t="n"/>
      <c r="C887" s="244" t="n"/>
      <c r="D887" s="244" t="n"/>
      <c r="E887" s="244" t="n"/>
      <c r="F887" s="244" t="n"/>
      <c r="G887" s="244" t="n"/>
      <c r="H887" s="244" t="n"/>
      <c r="I887" s="244" t="n"/>
      <c r="J887" s="244" t="n"/>
    </row>
    <row r="888" ht="14.25" customHeight="1" s="336">
      <c r="B888" s="244" t="n"/>
      <c r="C888" s="244" t="n"/>
      <c r="D888" s="244" t="n"/>
      <c r="E888" s="244" t="n"/>
      <c r="F888" s="244" t="n"/>
      <c r="G888" s="244" t="n"/>
      <c r="H888" s="244" t="n"/>
      <c r="I888" s="244" t="n"/>
      <c r="J888" s="244" t="n"/>
    </row>
    <row r="889" ht="14.25" customHeight="1" s="336">
      <c r="B889" s="244" t="n"/>
      <c r="C889" s="244" t="n"/>
      <c r="D889" s="244" t="n"/>
      <c r="E889" s="244" t="n"/>
      <c r="F889" s="244" t="n"/>
      <c r="G889" s="244" t="n"/>
      <c r="H889" s="244" t="n"/>
      <c r="I889" s="244" t="n"/>
      <c r="J889" s="244" t="n"/>
    </row>
    <row r="890" ht="14.25" customHeight="1" s="336">
      <c r="B890" s="244" t="n"/>
      <c r="C890" s="244" t="n"/>
      <c r="D890" s="244" t="n"/>
      <c r="E890" s="244" t="n"/>
      <c r="F890" s="244" t="n"/>
      <c r="G890" s="244" t="n"/>
      <c r="H890" s="244" t="n"/>
      <c r="I890" s="244" t="n"/>
      <c r="J890" s="244" t="n"/>
    </row>
    <row r="891" ht="14.25" customHeight="1" s="336">
      <c r="B891" s="244" t="n"/>
      <c r="C891" s="244" t="n"/>
      <c r="D891" s="244" t="n"/>
      <c r="E891" s="244" t="n"/>
      <c r="F891" s="244" t="n"/>
      <c r="G891" s="244" t="n"/>
      <c r="H891" s="244" t="n"/>
      <c r="I891" s="244" t="n"/>
      <c r="J891" s="244" t="n"/>
    </row>
    <row r="892" ht="14.25" customHeight="1" s="336">
      <c r="B892" s="244" t="n"/>
      <c r="C892" s="244" t="n"/>
      <c r="D892" s="244" t="n"/>
      <c r="E892" s="244" t="n"/>
      <c r="F892" s="244" t="n"/>
      <c r="G892" s="244" t="n"/>
      <c r="H892" s="244" t="n"/>
      <c r="I892" s="244" t="n"/>
      <c r="J892" s="244" t="n"/>
    </row>
    <row r="893" ht="14.25" customHeight="1" s="336">
      <c r="B893" s="244" t="n"/>
      <c r="C893" s="244" t="n"/>
      <c r="D893" s="244" t="n"/>
      <c r="E893" s="244" t="n"/>
      <c r="F893" s="244" t="n"/>
      <c r="G893" s="244" t="n"/>
      <c r="H893" s="244" t="n"/>
      <c r="I893" s="244" t="n"/>
      <c r="J893" s="244" t="n"/>
    </row>
    <row r="894" ht="14.25" customHeight="1" s="336">
      <c r="B894" s="244" t="n"/>
      <c r="C894" s="244" t="n"/>
      <c r="D894" s="244" t="n"/>
      <c r="E894" s="244" t="n"/>
      <c r="F894" s="244" t="n"/>
      <c r="G894" s="244" t="n"/>
      <c r="H894" s="244" t="n"/>
      <c r="I894" s="244" t="n"/>
      <c r="J894" s="244" t="n"/>
    </row>
    <row r="895" ht="14.25" customHeight="1" s="336">
      <c r="B895" s="244" t="n"/>
      <c r="C895" s="244" t="n"/>
      <c r="D895" s="244" t="n"/>
      <c r="E895" s="244" t="n"/>
      <c r="F895" s="244" t="n"/>
      <c r="G895" s="244" t="n"/>
      <c r="H895" s="244" t="n"/>
      <c r="I895" s="244" t="n"/>
      <c r="J895" s="244" t="n"/>
    </row>
    <row r="896" ht="14.25" customHeight="1" s="336">
      <c r="B896" s="244" t="n"/>
      <c r="C896" s="244" t="n"/>
      <c r="D896" s="244" t="n"/>
      <c r="E896" s="244" t="n"/>
      <c r="F896" s="244" t="n"/>
      <c r="G896" s="244" t="n"/>
      <c r="H896" s="244" t="n"/>
      <c r="I896" s="244" t="n"/>
      <c r="J896" s="244" t="n"/>
    </row>
    <row r="897" ht="14.25" customHeight="1" s="336">
      <c r="B897" s="244" t="n"/>
      <c r="C897" s="244" t="n"/>
      <c r="D897" s="244" t="n"/>
      <c r="E897" s="244" t="n"/>
      <c r="F897" s="244" t="n"/>
      <c r="G897" s="244" t="n"/>
      <c r="H897" s="244" t="n"/>
      <c r="I897" s="244" t="n"/>
      <c r="J897" s="244" t="n"/>
    </row>
    <row r="898" ht="14.25" customHeight="1" s="336">
      <c r="B898" s="244" t="n"/>
      <c r="C898" s="244" t="n"/>
      <c r="D898" s="244" t="n"/>
      <c r="E898" s="244" t="n"/>
      <c r="F898" s="244" t="n"/>
      <c r="G898" s="244" t="n"/>
      <c r="H898" s="244" t="n"/>
      <c r="I898" s="244" t="n"/>
      <c r="J898" s="244" t="n"/>
    </row>
    <row r="899" ht="14.25" customHeight="1" s="336">
      <c r="B899" s="244" t="n"/>
      <c r="C899" s="244" t="n"/>
      <c r="D899" s="244" t="n"/>
      <c r="E899" s="244" t="n"/>
      <c r="F899" s="244" t="n"/>
      <c r="G899" s="244" t="n"/>
      <c r="H899" s="244" t="n"/>
      <c r="I899" s="244" t="n"/>
      <c r="J899" s="244" t="n"/>
    </row>
    <row r="900" ht="14.25" customHeight="1" s="336">
      <c r="B900" s="244" t="n"/>
      <c r="C900" s="244" t="n"/>
      <c r="D900" s="244" t="n"/>
      <c r="E900" s="244" t="n"/>
      <c r="F900" s="244" t="n"/>
      <c r="G900" s="244" t="n"/>
      <c r="H900" s="244" t="n"/>
      <c r="I900" s="244" t="n"/>
      <c r="J900" s="244" t="n"/>
    </row>
    <row r="901" ht="14.25" customHeight="1" s="336">
      <c r="B901" s="244" t="n"/>
      <c r="C901" s="244" t="n"/>
      <c r="D901" s="244" t="n"/>
      <c r="E901" s="244" t="n"/>
      <c r="F901" s="244" t="n"/>
      <c r="G901" s="244" t="n"/>
      <c r="H901" s="244" t="n"/>
      <c r="I901" s="244" t="n"/>
      <c r="J901" s="244" t="n"/>
    </row>
    <row r="902" ht="14.25" customHeight="1" s="336">
      <c r="B902" s="244" t="n"/>
      <c r="C902" s="244" t="n"/>
      <c r="D902" s="244" t="n"/>
      <c r="E902" s="244" t="n"/>
      <c r="F902" s="244" t="n"/>
      <c r="G902" s="244" t="n"/>
      <c r="H902" s="244" t="n"/>
      <c r="I902" s="244" t="n"/>
      <c r="J902" s="244" t="n"/>
    </row>
    <row r="903" ht="14.25" customHeight="1" s="336">
      <c r="B903" s="244" t="n"/>
      <c r="C903" s="244" t="n"/>
      <c r="D903" s="244" t="n"/>
      <c r="E903" s="244" t="n"/>
      <c r="F903" s="244" t="n"/>
      <c r="G903" s="244" t="n"/>
      <c r="H903" s="244" t="n"/>
      <c r="I903" s="244" t="n"/>
      <c r="J903" s="244" t="n"/>
    </row>
    <row r="904" ht="14.25" customHeight="1" s="336">
      <c r="B904" s="244" t="n"/>
      <c r="C904" s="244" t="n"/>
      <c r="D904" s="244" t="n"/>
      <c r="E904" s="244" t="n"/>
      <c r="F904" s="244" t="n"/>
      <c r="G904" s="244" t="n"/>
      <c r="H904" s="244" t="n"/>
      <c r="I904" s="244" t="n"/>
      <c r="J904" s="244" t="n"/>
    </row>
    <row r="905" ht="14.25" customHeight="1" s="336">
      <c r="B905" s="244" t="n"/>
      <c r="C905" s="244" t="n"/>
      <c r="D905" s="244" t="n"/>
      <c r="E905" s="244" t="n"/>
      <c r="F905" s="244" t="n"/>
      <c r="G905" s="244" t="n"/>
      <c r="H905" s="244" t="n"/>
      <c r="I905" s="244" t="n"/>
      <c r="J905" s="244" t="n"/>
    </row>
    <row r="906" ht="14.25" customHeight="1" s="336">
      <c r="B906" s="244" t="n"/>
      <c r="C906" s="244" t="n"/>
      <c r="D906" s="244" t="n"/>
      <c r="E906" s="244" t="n"/>
      <c r="F906" s="244" t="n"/>
      <c r="G906" s="244" t="n"/>
      <c r="H906" s="244" t="n"/>
      <c r="I906" s="244" t="n"/>
      <c r="J906" s="244" t="n"/>
    </row>
    <row r="907" ht="14.25" customHeight="1" s="336">
      <c r="B907" s="244" t="n"/>
      <c r="C907" s="244" t="n"/>
      <c r="D907" s="244" t="n"/>
      <c r="E907" s="244" t="n"/>
      <c r="F907" s="244" t="n"/>
      <c r="G907" s="244" t="n"/>
      <c r="H907" s="244" t="n"/>
      <c r="I907" s="244" t="n"/>
      <c r="J907" s="244" t="n"/>
    </row>
    <row r="908" ht="14.25" customHeight="1" s="336">
      <c r="B908" s="244" t="n"/>
      <c r="C908" s="244" t="n"/>
      <c r="D908" s="244" t="n"/>
      <c r="E908" s="244" t="n"/>
      <c r="F908" s="244" t="n"/>
      <c r="G908" s="244" t="n"/>
      <c r="H908" s="244" t="n"/>
      <c r="I908" s="244" t="n"/>
      <c r="J908" s="244" t="n"/>
    </row>
    <row r="909" ht="14.25" customHeight="1" s="336">
      <c r="B909" s="244" t="n"/>
      <c r="C909" s="244" t="n"/>
      <c r="D909" s="244" t="n"/>
      <c r="E909" s="244" t="n"/>
      <c r="F909" s="244" t="n"/>
      <c r="G909" s="244" t="n"/>
      <c r="H909" s="244" t="n"/>
      <c r="I909" s="244" t="n"/>
      <c r="J909" s="244" t="n"/>
    </row>
    <row r="910" ht="14.25" customHeight="1" s="336">
      <c r="B910" s="244" t="n"/>
      <c r="C910" s="244" t="n"/>
      <c r="D910" s="244" t="n"/>
      <c r="E910" s="244" t="n"/>
      <c r="F910" s="244" t="n"/>
      <c r="G910" s="244" t="n"/>
      <c r="H910" s="244" t="n"/>
      <c r="I910" s="244" t="n"/>
      <c r="J910" s="244" t="n"/>
    </row>
    <row r="911" ht="14.25" customHeight="1" s="336">
      <c r="B911" s="244" t="n"/>
      <c r="C911" s="244" t="n"/>
      <c r="D911" s="244" t="n"/>
      <c r="E911" s="244" t="n"/>
      <c r="F911" s="244" t="n"/>
      <c r="G911" s="244" t="n"/>
      <c r="H911" s="244" t="n"/>
      <c r="I911" s="244" t="n"/>
      <c r="J911" s="244" t="n"/>
    </row>
    <row r="912" ht="14.25" customHeight="1" s="336">
      <c r="B912" s="244" t="n"/>
      <c r="C912" s="244" t="n"/>
      <c r="D912" s="244" t="n"/>
      <c r="E912" s="244" t="n"/>
      <c r="F912" s="244" t="n"/>
      <c r="G912" s="244" t="n"/>
      <c r="H912" s="244" t="n"/>
      <c r="I912" s="244" t="n"/>
      <c r="J912" s="244" t="n"/>
    </row>
    <row r="913" ht="14.25" customHeight="1" s="336">
      <c r="B913" s="244" t="n"/>
      <c r="C913" s="244" t="n"/>
      <c r="D913" s="244" t="n"/>
      <c r="E913" s="244" t="n"/>
      <c r="F913" s="244" t="n"/>
      <c r="G913" s="244" t="n"/>
      <c r="H913" s="244" t="n"/>
      <c r="I913" s="244" t="n"/>
      <c r="J913" s="244" t="n"/>
    </row>
    <row r="914" ht="14.25" customHeight="1" s="336">
      <c r="B914" s="244" t="n"/>
      <c r="C914" s="244" t="n"/>
      <c r="D914" s="244" t="n"/>
      <c r="E914" s="244" t="n"/>
      <c r="F914" s="244" t="n"/>
      <c r="G914" s="244" t="n"/>
      <c r="H914" s="244" t="n"/>
      <c r="I914" s="244" t="n"/>
      <c r="J914" s="244" t="n"/>
    </row>
    <row r="915" ht="14.25" customHeight="1" s="336">
      <c r="B915" s="244" t="n"/>
      <c r="C915" s="244" t="n"/>
      <c r="D915" s="244" t="n"/>
      <c r="E915" s="244" t="n"/>
      <c r="F915" s="244" t="n"/>
      <c r="G915" s="244" t="n"/>
      <c r="H915" s="244" t="n"/>
      <c r="I915" s="244" t="n"/>
      <c r="J915" s="244" t="n"/>
    </row>
    <row r="916" ht="14.25" customHeight="1" s="336">
      <c r="B916" s="244" t="n"/>
      <c r="C916" s="244" t="n"/>
      <c r="D916" s="244" t="n"/>
      <c r="E916" s="244" t="n"/>
      <c r="F916" s="244" t="n"/>
      <c r="G916" s="244" t="n"/>
      <c r="H916" s="244" t="n"/>
      <c r="I916" s="244" t="n"/>
      <c r="J916" s="244" t="n"/>
    </row>
    <row r="917" ht="14.25" customHeight="1" s="336">
      <c r="B917" s="244" t="n"/>
      <c r="C917" s="244" t="n"/>
      <c r="D917" s="244" t="n"/>
      <c r="E917" s="244" t="n"/>
      <c r="F917" s="244" t="n"/>
      <c r="G917" s="244" t="n"/>
      <c r="H917" s="244" t="n"/>
      <c r="I917" s="244" t="n"/>
      <c r="J917" s="244" t="n"/>
    </row>
    <row r="918" ht="14.25" customHeight="1" s="336">
      <c r="B918" s="244" t="n"/>
      <c r="C918" s="244" t="n"/>
      <c r="D918" s="244" t="n"/>
      <c r="E918" s="244" t="n"/>
      <c r="F918" s="244" t="n"/>
      <c r="G918" s="244" t="n"/>
      <c r="H918" s="244" t="n"/>
      <c r="I918" s="244" t="n"/>
      <c r="J918" s="244" t="n"/>
    </row>
    <row r="919" ht="14.25" customHeight="1" s="336">
      <c r="B919" s="244" t="n"/>
      <c r="C919" s="244" t="n"/>
      <c r="D919" s="244" t="n"/>
      <c r="E919" s="244" t="n"/>
      <c r="F919" s="244" t="n"/>
      <c r="G919" s="244" t="n"/>
      <c r="H919" s="244" t="n"/>
      <c r="I919" s="244" t="n"/>
      <c r="J919" s="244" t="n"/>
    </row>
    <row r="920" ht="14.25" customHeight="1" s="336">
      <c r="B920" s="244" t="n"/>
      <c r="C920" s="244" t="n"/>
      <c r="D920" s="244" t="n"/>
      <c r="E920" s="244" t="n"/>
      <c r="F920" s="244" t="n"/>
      <c r="G920" s="244" t="n"/>
      <c r="H920" s="244" t="n"/>
      <c r="I920" s="244" t="n"/>
      <c r="J920" s="244" t="n"/>
    </row>
    <row r="921" ht="14.25" customHeight="1" s="336">
      <c r="B921" s="244" t="n"/>
      <c r="C921" s="244" t="n"/>
      <c r="D921" s="244" t="n"/>
      <c r="E921" s="244" t="n"/>
      <c r="F921" s="244" t="n"/>
      <c r="G921" s="244" t="n"/>
      <c r="H921" s="244" t="n"/>
      <c r="I921" s="244" t="n"/>
      <c r="J921" s="244" t="n"/>
    </row>
    <row r="922" ht="14.25" customHeight="1" s="336">
      <c r="B922" s="244" t="n"/>
      <c r="C922" s="244" t="n"/>
      <c r="D922" s="244" t="n"/>
      <c r="E922" s="244" t="n"/>
      <c r="F922" s="244" t="n"/>
      <c r="G922" s="244" t="n"/>
      <c r="H922" s="244" t="n"/>
      <c r="I922" s="244" t="n"/>
      <c r="J922" s="244" t="n"/>
    </row>
    <row r="923" ht="14.25" customHeight="1" s="336">
      <c r="B923" s="244" t="n"/>
      <c r="C923" s="244" t="n"/>
      <c r="D923" s="244" t="n"/>
      <c r="E923" s="244" t="n"/>
      <c r="F923" s="244" t="n"/>
      <c r="G923" s="244" t="n"/>
      <c r="H923" s="244" t="n"/>
      <c r="I923" s="244" t="n"/>
      <c r="J923" s="244" t="n"/>
    </row>
    <row r="924" ht="14.25" customHeight="1" s="336">
      <c r="B924" s="244" t="n"/>
      <c r="C924" s="244" t="n"/>
      <c r="D924" s="244" t="n"/>
      <c r="E924" s="244" t="n"/>
      <c r="F924" s="244" t="n"/>
      <c r="G924" s="244" t="n"/>
      <c r="H924" s="244" t="n"/>
      <c r="I924" s="244" t="n"/>
      <c r="J924" s="244" t="n"/>
    </row>
    <row r="925" ht="14.25" customHeight="1" s="336">
      <c r="B925" s="244" t="n"/>
      <c r="C925" s="244" t="n"/>
      <c r="D925" s="244" t="n"/>
      <c r="E925" s="244" t="n"/>
      <c r="F925" s="244" t="n"/>
      <c r="G925" s="244" t="n"/>
      <c r="H925" s="244" t="n"/>
      <c r="I925" s="244" t="n"/>
      <c r="J925" s="244" t="n"/>
    </row>
    <row r="926" ht="14.25" customHeight="1" s="336">
      <c r="B926" s="244" t="n"/>
      <c r="C926" s="244" t="n"/>
      <c r="D926" s="244" t="n"/>
      <c r="E926" s="244" t="n"/>
      <c r="F926" s="244" t="n"/>
      <c r="G926" s="244" t="n"/>
      <c r="H926" s="244" t="n"/>
      <c r="I926" s="244" t="n"/>
      <c r="J926" s="244" t="n"/>
    </row>
    <row r="927" ht="14.25" customHeight="1" s="336">
      <c r="B927" s="244" t="n"/>
      <c r="C927" s="244" t="n"/>
      <c r="D927" s="244" t="n"/>
      <c r="E927" s="244" t="n"/>
      <c r="F927" s="244" t="n"/>
      <c r="G927" s="244" t="n"/>
      <c r="H927" s="244" t="n"/>
      <c r="I927" s="244" t="n"/>
      <c r="J927" s="244" t="n"/>
    </row>
    <row r="928" ht="14.25" customHeight="1" s="336">
      <c r="B928" s="244" t="n"/>
      <c r="C928" s="244" t="n"/>
      <c r="D928" s="244" t="n"/>
      <c r="E928" s="244" t="n"/>
      <c r="F928" s="244" t="n"/>
      <c r="G928" s="244" t="n"/>
      <c r="H928" s="244" t="n"/>
      <c r="I928" s="244" t="n"/>
      <c r="J928" s="244" t="n"/>
    </row>
    <row r="929" ht="14.25" customHeight="1" s="336">
      <c r="B929" s="244" t="n"/>
      <c r="C929" s="244" t="n"/>
      <c r="D929" s="244" t="n"/>
      <c r="E929" s="244" t="n"/>
      <c r="F929" s="244" t="n"/>
      <c r="G929" s="244" t="n"/>
      <c r="H929" s="244" t="n"/>
      <c r="I929" s="244" t="n"/>
      <c r="J929" s="244" t="n"/>
    </row>
    <row r="930" ht="14.25" customHeight="1" s="336">
      <c r="B930" s="244" t="n"/>
      <c r="C930" s="244" t="n"/>
      <c r="D930" s="244" t="n"/>
      <c r="E930" s="244" t="n"/>
      <c r="F930" s="244" t="n"/>
      <c r="G930" s="244" t="n"/>
      <c r="H930" s="244" t="n"/>
      <c r="I930" s="244" t="n"/>
      <c r="J930" s="244" t="n"/>
    </row>
    <row r="931" ht="14.25" customHeight="1" s="336">
      <c r="B931" s="244" t="n"/>
      <c r="C931" s="244" t="n"/>
      <c r="D931" s="244" t="n"/>
      <c r="E931" s="244" t="n"/>
      <c r="F931" s="244" t="n"/>
      <c r="G931" s="244" t="n"/>
      <c r="H931" s="244" t="n"/>
      <c r="I931" s="244" t="n"/>
      <c r="J931" s="244" t="n"/>
    </row>
    <row r="932" ht="14.25" customHeight="1" s="336">
      <c r="B932" s="244" t="n"/>
      <c r="C932" s="244" t="n"/>
      <c r="D932" s="244" t="n"/>
      <c r="E932" s="244" t="n"/>
      <c r="F932" s="244" t="n"/>
      <c r="G932" s="244" t="n"/>
      <c r="H932" s="244" t="n"/>
      <c r="I932" s="244" t="n"/>
      <c r="J932" s="244" t="n"/>
    </row>
    <row r="933" ht="14.25" customHeight="1" s="336">
      <c r="B933" s="244" t="n"/>
      <c r="C933" s="244" t="n"/>
      <c r="D933" s="244" t="n"/>
      <c r="E933" s="244" t="n"/>
      <c r="F933" s="244" t="n"/>
      <c r="G933" s="244" t="n"/>
      <c r="H933" s="244" t="n"/>
      <c r="I933" s="244" t="n"/>
      <c r="J933" s="244" t="n"/>
    </row>
    <row r="934" ht="14.25" customHeight="1" s="336">
      <c r="B934" s="244" t="n"/>
      <c r="C934" s="244" t="n"/>
      <c r="D934" s="244" t="n"/>
      <c r="E934" s="244" t="n"/>
      <c r="F934" s="244" t="n"/>
      <c r="G934" s="244" t="n"/>
      <c r="H934" s="244" t="n"/>
      <c r="I934" s="244" t="n"/>
      <c r="J934" s="244" t="n"/>
    </row>
    <row r="935" ht="14.25" customHeight="1" s="336">
      <c r="B935" s="244" t="n"/>
      <c r="C935" s="244" t="n"/>
      <c r="D935" s="244" t="n"/>
      <c r="E935" s="244" t="n"/>
      <c r="F935" s="244" t="n"/>
      <c r="G935" s="244" t="n"/>
      <c r="H935" s="244" t="n"/>
      <c r="I935" s="244" t="n"/>
      <c r="J935" s="244" t="n"/>
    </row>
    <row r="936" ht="14.25" customHeight="1" s="336">
      <c r="B936" s="244" t="n"/>
      <c r="C936" s="244" t="n"/>
      <c r="D936" s="244" t="n"/>
      <c r="E936" s="244" t="n"/>
      <c r="F936" s="244" t="n"/>
      <c r="G936" s="244" t="n"/>
      <c r="H936" s="244" t="n"/>
      <c r="I936" s="244" t="n"/>
      <c r="J936" s="244" t="n"/>
    </row>
    <row r="937" ht="14.25" customHeight="1" s="336">
      <c r="B937" s="244" t="n"/>
      <c r="C937" s="244" t="n"/>
      <c r="D937" s="244" t="n"/>
      <c r="E937" s="244" t="n"/>
      <c r="F937" s="244" t="n"/>
      <c r="G937" s="244" t="n"/>
      <c r="H937" s="244" t="n"/>
      <c r="I937" s="244" t="n"/>
      <c r="J937" s="244" t="n"/>
    </row>
    <row r="938" ht="14.25" customHeight="1" s="336">
      <c r="B938" s="244" t="n"/>
      <c r="C938" s="244" t="n"/>
      <c r="D938" s="244" t="n"/>
      <c r="E938" s="244" t="n"/>
      <c r="F938" s="244" t="n"/>
      <c r="G938" s="244" t="n"/>
      <c r="H938" s="244" t="n"/>
      <c r="I938" s="244" t="n"/>
      <c r="J938" s="244" t="n"/>
    </row>
    <row r="939" ht="14.25" customHeight="1" s="336">
      <c r="B939" s="244" t="n"/>
      <c r="C939" s="244" t="n"/>
      <c r="D939" s="244" t="n"/>
      <c r="E939" s="244" t="n"/>
      <c r="F939" s="244" t="n"/>
      <c r="G939" s="244" t="n"/>
      <c r="H939" s="244" t="n"/>
      <c r="I939" s="244" t="n"/>
      <c r="J939" s="244" t="n"/>
    </row>
    <row r="940" ht="14.25" customHeight="1" s="336">
      <c r="B940" s="244" t="n"/>
      <c r="C940" s="244" t="n"/>
      <c r="D940" s="244" t="n"/>
      <c r="E940" s="244" t="n"/>
      <c r="F940" s="244" t="n"/>
      <c r="G940" s="244" t="n"/>
      <c r="H940" s="244" t="n"/>
      <c r="I940" s="244" t="n"/>
      <c r="J940" s="244" t="n"/>
    </row>
    <row r="941" ht="14.25" customHeight="1" s="336">
      <c r="B941" s="244" t="n"/>
      <c r="C941" s="244" t="n"/>
      <c r="D941" s="244" t="n"/>
      <c r="E941" s="244" t="n"/>
      <c r="F941" s="244" t="n"/>
      <c r="G941" s="244" t="n"/>
      <c r="H941" s="244" t="n"/>
      <c r="I941" s="244" t="n"/>
      <c r="J941" s="244" t="n"/>
    </row>
    <row r="942" ht="14.25" customHeight="1" s="336">
      <c r="B942" s="244" t="n"/>
      <c r="C942" s="244" t="n"/>
      <c r="D942" s="244" t="n"/>
      <c r="E942" s="244" t="n"/>
      <c r="F942" s="244" t="n"/>
      <c r="G942" s="244" t="n"/>
      <c r="H942" s="244" t="n"/>
      <c r="I942" s="244" t="n"/>
      <c r="J942" s="244" t="n"/>
    </row>
    <row r="943" ht="14.25" customHeight="1" s="336">
      <c r="B943" s="244" t="n"/>
      <c r="C943" s="244" t="n"/>
      <c r="D943" s="244" t="n"/>
      <c r="E943" s="244" t="n"/>
      <c r="F943" s="244" t="n"/>
      <c r="G943" s="244" t="n"/>
      <c r="H943" s="244" t="n"/>
      <c r="I943" s="244" t="n"/>
      <c r="J943" s="244" t="n"/>
    </row>
    <row r="944" ht="14.25" customHeight="1" s="336">
      <c r="B944" s="244" t="n"/>
      <c r="C944" s="244" t="n"/>
      <c r="D944" s="244" t="n"/>
      <c r="E944" s="244" t="n"/>
      <c r="F944" s="244" t="n"/>
      <c r="G944" s="244" t="n"/>
      <c r="H944" s="244" t="n"/>
      <c r="I944" s="244" t="n"/>
      <c r="J944" s="244" t="n"/>
    </row>
    <row r="945" ht="14.25" customHeight="1" s="336">
      <c r="B945" s="244" t="n"/>
      <c r="C945" s="244" t="n"/>
      <c r="D945" s="244" t="n"/>
      <c r="E945" s="244" t="n"/>
      <c r="F945" s="244" t="n"/>
      <c r="G945" s="244" t="n"/>
      <c r="H945" s="244" t="n"/>
      <c r="I945" s="244" t="n"/>
      <c r="J945" s="244" t="n"/>
    </row>
    <row r="946" ht="14.25" customHeight="1" s="336">
      <c r="B946" s="244" t="n"/>
      <c r="C946" s="244" t="n"/>
      <c r="D946" s="244" t="n"/>
      <c r="E946" s="244" t="n"/>
      <c r="F946" s="244" t="n"/>
      <c r="G946" s="244" t="n"/>
      <c r="H946" s="244" t="n"/>
      <c r="I946" s="244" t="n"/>
      <c r="J946" s="244" t="n"/>
    </row>
    <row r="947" ht="14.25" customHeight="1" s="336">
      <c r="B947" s="244" t="n"/>
      <c r="C947" s="244" t="n"/>
      <c r="D947" s="244" t="n"/>
      <c r="E947" s="244" t="n"/>
      <c r="F947" s="244" t="n"/>
      <c r="G947" s="244" t="n"/>
      <c r="H947" s="244" t="n"/>
      <c r="I947" s="244" t="n"/>
      <c r="J947" s="244" t="n"/>
    </row>
    <row r="948" ht="14.25" customHeight="1" s="336">
      <c r="B948" s="244" t="n"/>
      <c r="C948" s="244" t="n"/>
      <c r="D948" s="244" t="n"/>
      <c r="E948" s="244" t="n"/>
      <c r="F948" s="244" t="n"/>
      <c r="G948" s="244" t="n"/>
      <c r="H948" s="244" t="n"/>
      <c r="I948" s="244" t="n"/>
      <c r="J948" s="244" t="n"/>
    </row>
    <row r="949" ht="14.25" customHeight="1" s="336">
      <c r="B949" s="244" t="n"/>
      <c r="C949" s="244" t="n"/>
      <c r="D949" s="244" t="n"/>
      <c r="E949" s="244" t="n"/>
      <c r="F949" s="244" t="n"/>
      <c r="G949" s="244" t="n"/>
      <c r="H949" s="244" t="n"/>
      <c r="I949" s="244" t="n"/>
      <c r="J949" s="244" t="n"/>
    </row>
    <row r="950" ht="14.25" customHeight="1" s="336">
      <c r="B950" s="244" t="n"/>
      <c r="C950" s="244" t="n"/>
      <c r="D950" s="244" t="n"/>
      <c r="E950" s="244" t="n"/>
      <c r="F950" s="244" t="n"/>
      <c r="G950" s="244" t="n"/>
      <c r="H950" s="244" t="n"/>
      <c r="I950" s="244" t="n"/>
      <c r="J950" s="244" t="n"/>
    </row>
    <row r="951" ht="14.25" customHeight="1" s="336">
      <c r="B951" s="244" t="n"/>
      <c r="C951" s="244" t="n"/>
      <c r="D951" s="244" t="n"/>
      <c r="E951" s="244" t="n"/>
      <c r="F951" s="244" t="n"/>
      <c r="G951" s="244" t="n"/>
      <c r="H951" s="244" t="n"/>
      <c r="I951" s="244" t="n"/>
      <c r="J951" s="244" t="n"/>
    </row>
    <row r="952" ht="14.25" customHeight="1" s="336">
      <c r="B952" s="244" t="n"/>
      <c r="C952" s="244" t="n"/>
      <c r="D952" s="244" t="n"/>
      <c r="E952" s="244" t="n"/>
      <c r="F952" s="244" t="n"/>
      <c r="G952" s="244" t="n"/>
      <c r="H952" s="244" t="n"/>
      <c r="I952" s="244" t="n"/>
      <c r="J952" s="244" t="n"/>
    </row>
    <row r="953" ht="14.25" customHeight="1" s="336">
      <c r="B953" s="244" t="n"/>
      <c r="C953" s="244" t="n"/>
      <c r="D953" s="244" t="n"/>
      <c r="E953" s="244" t="n"/>
      <c r="F953" s="244" t="n"/>
      <c r="G953" s="244" t="n"/>
      <c r="H953" s="244" t="n"/>
      <c r="I953" s="244" t="n"/>
      <c r="J953" s="244" t="n"/>
    </row>
    <row r="954" ht="14.25" customHeight="1" s="336">
      <c r="B954" s="244" t="n"/>
      <c r="C954" s="244" t="n"/>
      <c r="D954" s="244" t="n"/>
      <c r="E954" s="244" t="n"/>
      <c r="F954" s="244" t="n"/>
      <c r="G954" s="244" t="n"/>
      <c r="H954" s="244" t="n"/>
      <c r="I954" s="244" t="n"/>
      <c r="J954" s="244" t="n"/>
    </row>
    <row r="955" ht="14.25" customHeight="1" s="336">
      <c r="B955" s="244" t="n"/>
      <c r="C955" s="244" t="n"/>
      <c r="D955" s="244" t="n"/>
      <c r="E955" s="244" t="n"/>
      <c r="F955" s="244" t="n"/>
      <c r="G955" s="244" t="n"/>
      <c r="H955" s="244" t="n"/>
      <c r="I955" s="244" t="n"/>
      <c r="J955" s="244" t="n"/>
    </row>
    <row r="956" ht="14.25" customHeight="1" s="336">
      <c r="B956" s="244" t="n"/>
      <c r="C956" s="244" t="n"/>
      <c r="D956" s="244" t="n"/>
      <c r="E956" s="244" t="n"/>
      <c r="F956" s="244" t="n"/>
      <c r="G956" s="244" t="n"/>
      <c r="H956" s="244" t="n"/>
      <c r="I956" s="244" t="n"/>
      <c r="J956" s="244" t="n"/>
    </row>
    <row r="957" ht="14.25" customHeight="1" s="336">
      <c r="B957" s="244" t="n"/>
      <c r="C957" s="244" t="n"/>
      <c r="D957" s="244" t="n"/>
      <c r="E957" s="244" t="n"/>
      <c r="F957" s="244" t="n"/>
      <c r="G957" s="244" t="n"/>
      <c r="H957" s="244" t="n"/>
      <c r="I957" s="244" t="n"/>
      <c r="J957" s="244" t="n"/>
    </row>
    <row r="958" ht="14.25" customHeight="1" s="336">
      <c r="B958" s="244" t="n"/>
      <c r="C958" s="244" t="n"/>
      <c r="D958" s="244" t="n"/>
      <c r="E958" s="244" t="n"/>
      <c r="F958" s="244" t="n"/>
      <c r="G958" s="244" t="n"/>
      <c r="H958" s="244" t="n"/>
      <c r="I958" s="244" t="n"/>
      <c r="J958" s="244" t="n"/>
    </row>
    <row r="959" ht="14.25" customHeight="1" s="336">
      <c r="B959" s="244" t="n"/>
      <c r="C959" s="244" t="n"/>
      <c r="D959" s="244" t="n"/>
      <c r="E959" s="244" t="n"/>
      <c r="F959" s="244" t="n"/>
      <c r="G959" s="244" t="n"/>
      <c r="H959" s="244" t="n"/>
      <c r="I959" s="244" t="n"/>
      <c r="J959" s="244" t="n"/>
    </row>
    <row r="960" ht="14.25" customHeight="1" s="336">
      <c r="B960" s="244" t="n"/>
      <c r="C960" s="244" t="n"/>
      <c r="D960" s="244" t="n"/>
      <c r="E960" s="244" t="n"/>
      <c r="F960" s="244" t="n"/>
      <c r="G960" s="244" t="n"/>
      <c r="H960" s="244" t="n"/>
      <c r="I960" s="244" t="n"/>
      <c r="J960" s="244" t="n"/>
    </row>
    <row r="961" ht="14.25" customHeight="1" s="336">
      <c r="B961" s="244" t="n"/>
      <c r="C961" s="244" t="n"/>
      <c r="D961" s="244" t="n"/>
      <c r="E961" s="244" t="n"/>
      <c r="F961" s="244" t="n"/>
      <c r="G961" s="244" t="n"/>
      <c r="H961" s="244" t="n"/>
      <c r="I961" s="244" t="n"/>
      <c r="J961" s="244" t="n"/>
    </row>
    <row r="962" ht="14.25" customHeight="1" s="336">
      <c r="B962" s="244" t="n"/>
      <c r="C962" s="244" t="n"/>
      <c r="D962" s="244" t="n"/>
      <c r="E962" s="244" t="n"/>
      <c r="F962" s="244" t="n"/>
      <c r="G962" s="244" t="n"/>
      <c r="H962" s="244" t="n"/>
      <c r="I962" s="244" t="n"/>
      <c r="J962" s="244" t="n"/>
    </row>
    <row r="963" ht="14.25" customHeight="1" s="336">
      <c r="B963" s="244" t="n"/>
      <c r="C963" s="244" t="n"/>
      <c r="D963" s="244" t="n"/>
      <c r="E963" s="244" t="n"/>
      <c r="F963" s="244" t="n"/>
      <c r="G963" s="244" t="n"/>
      <c r="H963" s="244" t="n"/>
      <c r="I963" s="244" t="n"/>
      <c r="J963" s="244" t="n"/>
    </row>
    <row r="964" ht="14.25" customHeight="1" s="336">
      <c r="B964" s="244" t="n"/>
      <c r="C964" s="244" t="n"/>
      <c r="D964" s="244" t="n"/>
      <c r="E964" s="244" t="n"/>
      <c r="F964" s="244" t="n"/>
      <c r="G964" s="244" t="n"/>
      <c r="H964" s="244" t="n"/>
      <c r="I964" s="244" t="n"/>
      <c r="J964" s="244" t="n"/>
    </row>
    <row r="965" ht="14.25" customHeight="1" s="336">
      <c r="B965" s="244" t="n"/>
      <c r="C965" s="244" t="n"/>
      <c r="D965" s="244" t="n"/>
      <c r="E965" s="244" t="n"/>
      <c r="F965" s="244" t="n"/>
      <c r="G965" s="244" t="n"/>
      <c r="H965" s="244" t="n"/>
      <c r="I965" s="244" t="n"/>
      <c r="J965" s="244" t="n"/>
    </row>
    <row r="966" ht="14.25" customHeight="1" s="336">
      <c r="B966" s="244" t="n"/>
      <c r="C966" s="244" t="n"/>
      <c r="D966" s="244" t="n"/>
      <c r="E966" s="244" t="n"/>
      <c r="F966" s="244" t="n"/>
      <c r="G966" s="244" t="n"/>
      <c r="H966" s="244" t="n"/>
      <c r="I966" s="244" t="n"/>
      <c r="J966" s="244" t="n"/>
    </row>
    <row r="967" ht="14.25" customHeight="1" s="336">
      <c r="B967" s="244" t="n"/>
      <c r="C967" s="244" t="n"/>
      <c r="D967" s="244" t="n"/>
      <c r="E967" s="244" t="n"/>
      <c r="F967" s="244" t="n"/>
      <c r="G967" s="244" t="n"/>
      <c r="H967" s="244" t="n"/>
      <c r="I967" s="244" t="n"/>
      <c r="J967" s="244" t="n"/>
    </row>
    <row r="968" ht="14.25" customHeight="1" s="336">
      <c r="B968" s="244" t="n"/>
      <c r="C968" s="244" t="n"/>
      <c r="D968" s="244" t="n"/>
      <c r="E968" s="244" t="n"/>
      <c r="F968" s="244" t="n"/>
      <c r="G968" s="244" t="n"/>
      <c r="H968" s="244" t="n"/>
      <c r="I968" s="244" t="n"/>
      <c r="J968" s="244" t="n"/>
    </row>
    <row r="969" ht="14.25" customHeight="1" s="336">
      <c r="B969" s="244" t="n"/>
      <c r="C969" s="244" t="n"/>
      <c r="D969" s="244" t="n"/>
      <c r="E969" s="244" t="n"/>
      <c r="F969" s="244" t="n"/>
      <c r="G969" s="244" t="n"/>
      <c r="H969" s="244" t="n"/>
      <c r="I969" s="244" t="n"/>
      <c r="J969" s="244" t="n"/>
    </row>
    <row r="970" ht="14.25" customHeight="1" s="336">
      <c r="B970" s="244" t="n"/>
      <c r="C970" s="244" t="n"/>
      <c r="D970" s="244" t="n"/>
      <c r="E970" s="244" t="n"/>
      <c r="F970" s="244" t="n"/>
      <c r="G970" s="244" t="n"/>
      <c r="H970" s="244" t="n"/>
      <c r="I970" s="244" t="n"/>
      <c r="J970" s="244" t="n"/>
    </row>
    <row r="971" ht="14.25" customHeight="1" s="336">
      <c r="B971" s="244" t="n"/>
      <c r="C971" s="244" t="n"/>
      <c r="D971" s="244" t="n"/>
      <c r="E971" s="244" t="n"/>
      <c r="F971" s="244" t="n"/>
      <c r="G971" s="244" t="n"/>
      <c r="H971" s="244" t="n"/>
      <c r="I971" s="244" t="n"/>
      <c r="J971" s="244" t="n"/>
    </row>
    <row r="972" ht="14.25" customHeight="1" s="336">
      <c r="B972" s="244" t="n"/>
      <c r="C972" s="244" t="n"/>
      <c r="D972" s="244" t="n"/>
      <c r="E972" s="244" t="n"/>
      <c r="F972" s="244" t="n"/>
      <c r="G972" s="244" t="n"/>
      <c r="H972" s="244" t="n"/>
      <c r="I972" s="244" t="n"/>
      <c r="J972" s="244" t="n"/>
    </row>
    <row r="973" ht="14.25" customHeight="1" s="336">
      <c r="B973" s="244" t="n"/>
      <c r="C973" s="244" t="n"/>
      <c r="D973" s="244" t="n"/>
      <c r="E973" s="244" t="n"/>
      <c r="F973" s="244" t="n"/>
      <c r="G973" s="244" t="n"/>
      <c r="H973" s="244" t="n"/>
      <c r="I973" s="244" t="n"/>
      <c r="J973" s="244" t="n"/>
    </row>
    <row r="974" ht="14.25" customHeight="1" s="336">
      <c r="B974" s="244" t="n"/>
      <c r="C974" s="244" t="n"/>
      <c r="D974" s="244" t="n"/>
      <c r="E974" s="244" t="n"/>
      <c r="F974" s="244" t="n"/>
      <c r="G974" s="244" t="n"/>
      <c r="H974" s="244" t="n"/>
      <c r="I974" s="244" t="n"/>
      <c r="J974" s="244" t="n"/>
    </row>
    <row r="975" ht="14.25" customHeight="1" s="336">
      <c r="B975" s="244" t="n"/>
      <c r="C975" s="244" t="n"/>
      <c r="D975" s="244" t="n"/>
      <c r="E975" s="244" t="n"/>
      <c r="F975" s="244" t="n"/>
      <c r="G975" s="244" t="n"/>
      <c r="H975" s="244" t="n"/>
      <c r="I975" s="244" t="n"/>
      <c r="J975" s="244" t="n"/>
    </row>
    <row r="976" ht="14.25" customHeight="1" s="336">
      <c r="B976" s="244" t="n"/>
      <c r="C976" s="244" t="n"/>
      <c r="D976" s="244" t="n"/>
      <c r="E976" s="244" t="n"/>
      <c r="F976" s="244" t="n"/>
      <c r="G976" s="244" t="n"/>
      <c r="H976" s="244" t="n"/>
      <c r="I976" s="244" t="n"/>
      <c r="J976" s="244" t="n"/>
    </row>
    <row r="977" ht="14.25" customHeight="1" s="336">
      <c r="B977" s="244" t="n"/>
      <c r="C977" s="244" t="n"/>
      <c r="D977" s="244" t="n"/>
      <c r="E977" s="244" t="n"/>
      <c r="F977" s="244" t="n"/>
      <c r="G977" s="244" t="n"/>
      <c r="H977" s="244" t="n"/>
      <c r="I977" s="244" t="n"/>
      <c r="J977" s="244" t="n"/>
    </row>
    <row r="978" ht="14.25" customHeight="1" s="336">
      <c r="B978" s="244" t="n"/>
      <c r="C978" s="244" t="n"/>
      <c r="D978" s="244" t="n"/>
      <c r="E978" s="244" t="n"/>
      <c r="F978" s="244" t="n"/>
      <c r="G978" s="244" t="n"/>
      <c r="H978" s="244" t="n"/>
      <c r="I978" s="244" t="n"/>
      <c r="J978" s="244" t="n"/>
    </row>
    <row r="979" ht="14.25" customHeight="1" s="336">
      <c r="B979" s="244" t="n"/>
      <c r="C979" s="244" t="n"/>
      <c r="D979" s="244" t="n"/>
      <c r="E979" s="244" t="n"/>
      <c r="F979" s="244" t="n"/>
      <c r="G979" s="244" t="n"/>
      <c r="H979" s="244" t="n"/>
      <c r="I979" s="244" t="n"/>
      <c r="J979" s="244" t="n"/>
    </row>
    <row r="980" ht="14.25" customHeight="1" s="336">
      <c r="B980" s="244" t="n"/>
      <c r="C980" s="244" t="n"/>
      <c r="D980" s="244" t="n"/>
      <c r="E980" s="244" t="n"/>
      <c r="F980" s="244" t="n"/>
      <c r="G980" s="244" t="n"/>
      <c r="H980" s="244" t="n"/>
      <c r="I980" s="244" t="n"/>
      <c r="J980" s="244" t="n"/>
    </row>
    <row r="981" ht="14.25" customHeight="1" s="336">
      <c r="B981" s="244" t="n"/>
      <c r="C981" s="244" t="n"/>
      <c r="D981" s="244" t="n"/>
      <c r="E981" s="244" t="n"/>
      <c r="F981" s="244" t="n"/>
      <c r="G981" s="244" t="n"/>
      <c r="H981" s="244" t="n"/>
      <c r="I981" s="244" t="n"/>
      <c r="J981" s="244" t="n"/>
    </row>
    <row r="982" ht="14.25" customHeight="1" s="336">
      <c r="B982" s="244" t="n"/>
      <c r="C982" s="244" t="n"/>
      <c r="D982" s="244" t="n"/>
      <c r="E982" s="244" t="n"/>
      <c r="F982" s="244" t="n"/>
      <c r="G982" s="244" t="n"/>
      <c r="H982" s="244" t="n"/>
      <c r="I982" s="244" t="n"/>
      <c r="J982" s="244" t="n"/>
    </row>
    <row r="983" ht="14.25" customHeight="1" s="336">
      <c r="B983" s="244" t="n"/>
      <c r="C983" s="244" t="n"/>
      <c r="D983" s="244" t="n"/>
      <c r="E983" s="244" t="n"/>
      <c r="F983" s="244" t="n"/>
      <c r="G983" s="244" t="n"/>
      <c r="H983" s="244" t="n"/>
      <c r="I983" s="244" t="n"/>
      <c r="J983" s="244" t="n"/>
    </row>
    <row r="984" ht="14.25" customHeight="1" s="336">
      <c r="B984" s="244" t="n"/>
      <c r="C984" s="244" t="n"/>
      <c r="D984" s="244" t="n"/>
      <c r="E984" s="244" t="n"/>
      <c r="F984" s="244" t="n"/>
      <c r="G984" s="244" t="n"/>
      <c r="H984" s="244" t="n"/>
      <c r="I984" s="244" t="n"/>
      <c r="J984" s="244" t="n"/>
    </row>
    <row r="985" ht="14.25" customHeight="1" s="336">
      <c r="B985" s="244" t="n"/>
      <c r="C985" s="244" t="n"/>
      <c r="D985" s="244" t="n"/>
      <c r="E985" s="244" t="n"/>
      <c r="F985" s="244" t="n"/>
      <c r="G985" s="244" t="n"/>
      <c r="H985" s="244" t="n"/>
      <c r="I985" s="244" t="n"/>
      <c r="J985" s="244" t="n"/>
    </row>
    <row r="986" ht="14.25" customHeight="1" s="336">
      <c r="B986" s="244" t="n"/>
      <c r="C986" s="244" t="n"/>
      <c r="D986" s="244" t="n"/>
      <c r="E986" s="244" t="n"/>
      <c r="F986" s="244" t="n"/>
      <c r="G986" s="244" t="n"/>
      <c r="H986" s="244" t="n"/>
      <c r="I986" s="244" t="n"/>
      <c r="J986" s="244" t="n"/>
    </row>
    <row r="987" ht="14.25" customHeight="1" s="336">
      <c r="B987" s="244" t="n"/>
      <c r="C987" s="244" t="n"/>
      <c r="D987" s="244" t="n"/>
      <c r="E987" s="244" t="n"/>
      <c r="F987" s="244" t="n"/>
      <c r="G987" s="244" t="n"/>
      <c r="H987" s="244" t="n"/>
      <c r="I987" s="244" t="n"/>
      <c r="J987" s="244" t="n"/>
    </row>
    <row r="988" ht="14.25" customHeight="1" s="336">
      <c r="B988" s="244" t="n"/>
      <c r="C988" s="244" t="n"/>
      <c r="D988" s="244" t="n"/>
      <c r="E988" s="244" t="n"/>
      <c r="F988" s="244" t="n"/>
      <c r="G988" s="244" t="n"/>
      <c r="H988" s="244" t="n"/>
      <c r="I988" s="244" t="n"/>
      <c r="J988" s="244" t="n"/>
    </row>
    <row r="989" ht="14.25" customHeight="1" s="336">
      <c r="B989" s="244" t="n"/>
      <c r="C989" s="244" t="n"/>
      <c r="D989" s="244" t="n"/>
      <c r="E989" s="244" t="n"/>
      <c r="F989" s="244" t="n"/>
      <c r="G989" s="244" t="n"/>
      <c r="H989" s="244" t="n"/>
      <c r="I989" s="244" t="n"/>
      <c r="J989" s="244" t="n"/>
    </row>
    <row r="990" ht="14.25" customHeight="1" s="336">
      <c r="B990" s="244" t="n"/>
      <c r="C990" s="244" t="n"/>
      <c r="D990" s="244" t="n"/>
      <c r="E990" s="244" t="n"/>
      <c r="F990" s="244" t="n"/>
      <c r="G990" s="244" t="n"/>
      <c r="H990" s="244" t="n"/>
      <c r="I990" s="244" t="n"/>
      <c r="J990" s="244" t="n"/>
    </row>
    <row r="991" ht="14.25" customHeight="1" s="336">
      <c r="B991" s="244" t="n"/>
      <c r="C991" s="244" t="n"/>
      <c r="D991" s="244" t="n"/>
      <c r="E991" s="244" t="n"/>
      <c r="F991" s="244" t="n"/>
      <c r="G991" s="244" t="n"/>
      <c r="H991" s="244" t="n"/>
      <c r="I991" s="244" t="n"/>
      <c r="J991" s="244" t="n"/>
    </row>
    <row r="992" ht="14.25" customHeight="1" s="336">
      <c r="B992" s="244" t="n"/>
      <c r="C992" s="244" t="n"/>
      <c r="D992" s="244" t="n"/>
      <c r="E992" s="244" t="n"/>
      <c r="F992" s="244" t="n"/>
      <c r="G992" s="244" t="n"/>
      <c r="H992" s="244" t="n"/>
      <c r="I992" s="244" t="n"/>
      <c r="J992" s="244" t="n"/>
    </row>
    <row r="993" ht="14.25" customHeight="1" s="336">
      <c r="B993" s="244" t="n"/>
      <c r="C993" s="244" t="n"/>
      <c r="D993" s="244" t="n"/>
      <c r="E993" s="244" t="n"/>
      <c r="F993" s="244" t="n"/>
      <c r="G993" s="244" t="n"/>
      <c r="H993" s="244" t="n"/>
      <c r="I993" s="244" t="n"/>
      <c r="J993" s="244" t="n"/>
    </row>
    <row r="994" ht="14.25" customHeight="1" s="336">
      <c r="B994" s="244" t="n"/>
      <c r="C994" s="244" t="n"/>
      <c r="D994" s="244" t="n"/>
      <c r="E994" s="244" t="n"/>
      <c r="F994" s="244" t="n"/>
      <c r="G994" s="244" t="n"/>
      <c r="H994" s="244" t="n"/>
      <c r="I994" s="244" t="n"/>
      <c r="J994" s="244" t="n"/>
    </row>
    <row r="995" ht="14.25" customHeight="1" s="336">
      <c r="B995" s="244" t="n"/>
      <c r="C995" s="244" t="n"/>
      <c r="D995" s="244" t="n"/>
      <c r="E995" s="244" t="n"/>
      <c r="F995" s="244" t="n"/>
      <c r="G995" s="244" t="n"/>
      <c r="H995" s="244" t="n"/>
      <c r="I995" s="244" t="n"/>
      <c r="J995" s="244" t="n"/>
    </row>
    <row r="996" ht="14.25" customHeight="1" s="336">
      <c r="B996" s="244" t="n"/>
      <c r="C996" s="244" t="n"/>
      <c r="D996" s="244" t="n"/>
      <c r="E996" s="244" t="n"/>
      <c r="F996" s="244" t="n"/>
      <c r="G996" s="244" t="n"/>
      <c r="H996" s="244" t="n"/>
      <c r="I996" s="244" t="n"/>
      <c r="J996" s="244" t="n"/>
    </row>
    <row r="997" ht="14.25" customHeight="1" s="336">
      <c r="B997" s="244" t="n"/>
      <c r="C997" s="244" t="n"/>
      <c r="D997" s="244" t="n"/>
      <c r="E997" s="244" t="n"/>
      <c r="F997" s="244" t="n"/>
      <c r="G997" s="244" t="n"/>
      <c r="H997" s="244" t="n"/>
      <c r="I997" s="244" t="n"/>
      <c r="J997" s="244" t="n"/>
    </row>
    <row r="998" ht="14.25" customHeight="1" s="336">
      <c r="B998" s="244" t="n"/>
      <c r="C998" s="244" t="n"/>
      <c r="D998" s="244" t="n"/>
      <c r="E998" s="244" t="n"/>
      <c r="F998" s="244" t="n"/>
      <c r="G998" s="244" t="n"/>
      <c r="H998" s="244" t="n"/>
      <c r="I998" s="244" t="n"/>
      <c r="J998" s="244" t="n"/>
    </row>
    <row r="999" ht="14.25" customHeight="1" s="336">
      <c r="B999" s="244" t="n"/>
      <c r="C999" s="244" t="n"/>
      <c r="D999" s="244" t="n"/>
      <c r="E999" s="244" t="n"/>
      <c r="F999" s="244" t="n"/>
      <c r="G999" s="244" t="n"/>
      <c r="H999" s="244" t="n"/>
      <c r="I999" s="244" t="n"/>
      <c r="J999" s="244" t="n"/>
    </row>
    <row r="1000" ht="14.25" customHeight="1" s="336">
      <c r="B1000" s="244" t="n"/>
      <c r="C1000" s="244" t="n"/>
      <c r="D1000" s="244" t="n"/>
      <c r="E1000" s="244" t="n"/>
      <c r="F1000" s="244" t="n"/>
      <c r="G1000" s="244" t="n"/>
      <c r="H1000" s="244" t="n"/>
      <c r="I1000" s="244" t="n"/>
      <c r="J1000" s="244" t="n"/>
    </row>
  </sheetData>
  <mergeCells count="75">
    <mergeCell ref="C34:D34"/>
    <mergeCell ref="C6:D6"/>
    <mergeCell ref="C24:D24"/>
    <mergeCell ref="C30:D30"/>
    <mergeCell ref="C62:D62"/>
    <mergeCell ref="C15:D15"/>
    <mergeCell ref="C33:D33"/>
    <mergeCell ref="C68:D68"/>
    <mergeCell ref="C5:D5"/>
    <mergeCell ref="C42:D42"/>
    <mergeCell ref="C58:D58"/>
    <mergeCell ref="C14:D14"/>
    <mergeCell ref="C45:D45"/>
    <mergeCell ref="C74:D74"/>
    <mergeCell ref="C26:D26"/>
    <mergeCell ref="C64:D64"/>
    <mergeCell ref="C35:D35"/>
    <mergeCell ref="C4:D4"/>
    <mergeCell ref="C73:D73"/>
    <mergeCell ref="C20:D20"/>
    <mergeCell ref="C29:D29"/>
    <mergeCell ref="C10:D10"/>
    <mergeCell ref="C16:D16"/>
    <mergeCell ref="C47:D47"/>
    <mergeCell ref="C54:D54"/>
    <mergeCell ref="C25:D25"/>
    <mergeCell ref="C63:D63"/>
    <mergeCell ref="C41:D41"/>
    <mergeCell ref="C65:D65"/>
    <mergeCell ref="C55:D55"/>
    <mergeCell ref="C50:D50"/>
    <mergeCell ref="C44:D44"/>
    <mergeCell ref="C75:D75"/>
    <mergeCell ref="C22:D22"/>
    <mergeCell ref="C40:D40"/>
    <mergeCell ref="C9:D9"/>
    <mergeCell ref="C31:D31"/>
    <mergeCell ref="C56:D56"/>
    <mergeCell ref="C59:D59"/>
    <mergeCell ref="C43:D43"/>
    <mergeCell ref="C12:D12"/>
    <mergeCell ref="C46:D46"/>
    <mergeCell ref="C21:D21"/>
    <mergeCell ref="C2:D2"/>
    <mergeCell ref="C60:D60"/>
    <mergeCell ref="C11:D11"/>
    <mergeCell ref="C51:D51"/>
    <mergeCell ref="C27:D27"/>
    <mergeCell ref="C71:D71"/>
    <mergeCell ref="C76:D76"/>
    <mergeCell ref="C36:D36"/>
    <mergeCell ref="C61:D61"/>
    <mergeCell ref="C52:D52"/>
    <mergeCell ref="C70:D70"/>
    <mergeCell ref="C48:D48"/>
    <mergeCell ref="C17:D17"/>
    <mergeCell ref="C23:D23"/>
    <mergeCell ref="C39:D39"/>
    <mergeCell ref="C8:D8"/>
    <mergeCell ref="C32:D32"/>
    <mergeCell ref="C7:D7"/>
    <mergeCell ref="C38:D38"/>
    <mergeCell ref="C72:D72"/>
    <mergeCell ref="C67:D67"/>
    <mergeCell ref="C19:D19"/>
    <mergeCell ref="C37:D37"/>
    <mergeCell ref="C57:D57"/>
    <mergeCell ref="C28:D28"/>
    <mergeCell ref="C66:D66"/>
    <mergeCell ref="C13:D13"/>
    <mergeCell ref="C18:D18"/>
    <mergeCell ref="C53:D53"/>
    <mergeCell ref="C3:D3"/>
    <mergeCell ref="C69:D69"/>
    <mergeCell ref="C49:D49"/>
  </mergeCells>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B2:C12"/>
  <sheetViews>
    <sheetView showGridLines="0" workbookViewId="0">
      <selection activeCell="A1" sqref="A1"/>
    </sheetView>
  </sheetViews>
  <sheetFormatPr baseColWidth="8" defaultRowHeight="15"/>
  <cols>
    <col width="2" customWidth="1" style="336" min="1" max="1"/>
    <col width="46" customWidth="1" style="336" min="2" max="2"/>
    <col width="120" customWidth="1" style="336" min="3" max="3"/>
  </cols>
  <sheetData>
    <row r="2">
      <c r="B2" s="467" t="inlineStr">
        <is>
          <t>CÓMO AJUSTAR ESTE LIBRO (todo está vinculado por fórmula: RESUMEN ← hojas de rubro ← estudio de mercado y parámetros; flujos ← FC1)</t>
        </is>
      </c>
    </row>
    <row r="4" ht="44" customHeight="1" s="336">
      <c r="B4" s="471" t="inlineStr">
        <is>
          <t>Cambiar una cantidad, un valor unitario o un aporte de contrapartida</t>
        </is>
      </c>
      <c r="C4" s="470" t="inlineStr">
        <is>
          <t>Edite la celda en la hoja de rubro. RESUMEN, «Cronograma financiero», «Flujo semanal», FC1, FC2 y «Proyección Financiera» se recalculan solos.</t>
        </is>
      </c>
    </row>
    <row r="5" ht="44" customHeight="1" s="336">
      <c r="B5" s="471" t="inlineStr">
        <is>
          <t>Cambiar un precio de mercado</t>
        </is>
      </c>
      <c r="C5" s="470" t="inlineStr">
        <is>
          <t>En «Estudio de mercado», edite el valor de la referencia o la casilla «¿Verificada?» (1 = entra al cálculo, 0 = no entra). Los valores unitarios de las hojas de rubro leen de esa hoja.</t>
        </is>
      </c>
    </row>
    <row r="6" ht="44" customHeight="1" s="336">
      <c r="B6" s="471" t="inlineStr">
        <is>
          <t>Cambiar la tasa presupuestal COP/USD, el IVA, el IPC, el salario mínimo o los francos suizos</t>
        </is>
      </c>
      <c r="C6" s="470" t="inlineStr">
        <is>
          <t>En «Parámetros y tarifas». El personal con tarifa de Minciencias y los precios en dólares se recalculan.</t>
        </is>
      </c>
    </row>
    <row r="7" ht="44" customHeight="1" s="336">
      <c r="B7" s="471" t="inlineStr">
        <is>
          <t>Agregar un ítem nuevo</t>
        </is>
      </c>
      <c r="C7" s="470" t="inlineStr">
        <is>
          <t>Use una de las FILAS AMARILLAS reservadas al final de cada hoja de rubro (tres por rubro): escriba descripción, cantidad y valor unitario (o el total, según la hoja) y los aportes de contrapartida. Luego, en la hoja FC1, fila ADIC-… correspondiente, escriba la actividad, el mes de inicio, el mes de fin y el perfil de pago (celdas azules al final de la fila).</t>
        </is>
      </c>
    </row>
    <row r="8" ht="44" customHeight="1" s="336">
      <c r="B8" s="471" t="inlineStr">
        <is>
          <t>Quitar un ítem</t>
        </is>
      </c>
      <c r="C8" s="470" t="inlineStr">
        <is>
          <t>Deje en 0 su cantidad (o su total). No elimine la fila: los vínculos del flujo apuntan a ella.</t>
        </is>
      </c>
    </row>
    <row r="9" ht="44" customHeight="1" s="336">
      <c r="B9" s="471" t="inlineStr">
        <is>
          <t>Mover el calendario de pagos de un ítem</t>
        </is>
      </c>
      <c r="C9" s="470" t="inlineStr">
        <is>
          <t>En FC1, cambie el mes de inicio, el mes de fin o el perfil (L lineal · I al inicio · F al final · S semestral · A anticipo con % · M manual en el bloque D).</t>
        </is>
      </c>
    </row>
    <row r="10" ht="44" customHeight="1" s="336">
      <c r="B10" s="471" t="inlineStr">
        <is>
          <t>Más de tres ítems nuevos en un rubro</t>
        </is>
      </c>
      <c r="C10" s="470" t="inlineStr">
        <is>
          <t>Edite el paquete JSON (paquete_*.py) y vuelva a ejecutar el motor: abre las filas necesarias en las hojas oficiales y en todos los flujos.</t>
        </is>
      </c>
    </row>
    <row r="11" ht="44" customHeight="1" s="336">
      <c r="B11" s="471" t="inlineStr">
        <is>
          <t>Asignar un ítem a una entidad (cuadro de entidades de RESUMEN)</t>
        </is>
      </c>
      <c r="C11" s="470" t="inlineStr">
        <is>
          <t>En FC1, columna azul «Entidad responsable» (E1, E2…), escriba la entidad que lidera o apoya el ítem. El cuadro guía de RESUMEN (fila 50) suma el SGR por entidad; si un ítem queda sin entidad, aparece en «Sin entidad asignada».</t>
        </is>
      </c>
    </row>
    <row r="12" ht="44" customHeight="1" s="336">
      <c r="B12" s="471" t="inlineStr">
        <is>
          <t>Comprobar que todo cuadra</t>
        </is>
      </c>
      <c r="C12" s="470" t="inlineStr">
        <is>
          <t>FC2, sección 7: los controles K1 a K11 deben decir OK; «Cronograma financiero» y «Flujo semanal» tienen su propio control contra RESUMEN.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J38"/>
  <sheetViews>
    <sheetView showGridLines="0" workbookViewId="0">
      <selection activeCell="A1" sqref="A1"/>
    </sheetView>
  </sheetViews>
  <sheetFormatPr baseColWidth="8" defaultRowHeight="15"/>
  <cols>
    <col width="2" customWidth="1" style="336" min="1" max="1"/>
    <col width="62" customWidth="1" style="336" min="2" max="2"/>
    <col width="18" customWidth="1" style="336" min="3" max="3"/>
    <col width="18" customWidth="1" style="336" min="4" max="4"/>
    <col width="18" customWidth="1" style="336" min="5" max="5"/>
    <col width="18" customWidth="1" style="336" min="6" max="6"/>
    <col width="18" customWidth="1" style="336" min="7" max="7"/>
    <col width="18" customWidth="1" style="336" min="8" max="8"/>
    <col width="18" customWidth="1" style="336" min="9" max="9"/>
    <col width="18" customWidth="1" style="336" min="10" max="10"/>
  </cols>
  <sheetData>
    <row r="2">
      <c r="B2" s="467" t="inlineStr">
        <is>
          <t>PARÁMETROS Y TARIFAS DE REFERENCIA (alimentan talento humano, estudio de mercado y flujos)</t>
        </is>
      </c>
    </row>
    <row r="3">
      <c r="E3" s="659" t="inlineStr">
        <is>
          <t>URL de la fuente</t>
        </is>
      </c>
      <c r="F3" s="659" t="inlineStr">
        <is>
          <t>Verificación</t>
        </is>
      </c>
    </row>
    <row r="4">
      <c r="B4" s="656" t="inlineStr">
        <is>
          <t>Tasa presupuestal COP por USD (no es la TRM observada)</t>
        </is>
      </c>
      <c r="C4" s="660" t="n">
        <v>4000</v>
      </c>
      <c r="D4" s="479" t="inlineStr">
        <is>
          <t>Tasa de presupuesto de la alianza: USD 1 = $4.000 (decisión del 28-oct-2026), por encima de la TRM de $3.185,01 del 23-oct-2026 (Superintendencia Financiera), para cubrir la variación cambiaria hasta la compra</t>
        </is>
      </c>
      <c r="E4" s="661" t="inlineStr">
        <is>
          <t>https://www.datos.gov.co/resource/32sa-8pi3.json?$order=vigenciadesde%20DESC&amp;$limit=4</t>
        </is>
      </c>
      <c r="F4" s="659" t="inlineStr">
        <is>
          <t>VERIFICADA</t>
        </is>
      </c>
    </row>
    <row r="5">
      <c r="B5" s="656" t="inlineStr">
        <is>
          <t>IVA general sobre bienes y servicios</t>
        </is>
      </c>
      <c r="C5" s="662" t="n">
        <v>0.19</v>
      </c>
      <c r="D5" s="479" t="inlineStr">
        <is>
          <t>Estatuto Tributario art. 468 (19 %); se suma a precios sin IVA</t>
        </is>
      </c>
    </row>
    <row r="6">
      <c r="B6" s="656" t="inlineStr">
        <is>
          <t>Salario mínimo mensual legal vigente 2026 (COP)</t>
        </is>
      </c>
      <c r="C6" s="663" t="n">
        <v>1750905</v>
      </c>
      <c r="D6" s="479" t="inlineStr">
        <is>
          <t>Decreto 1469 de 2025: SMLV 2026 = $1.750.905 (el Consejo de Estado suspendió el decreto el 12-feb-2026 y la suspensión se levantó en jul-2026, según prensa; confirmar vigencia)</t>
        </is>
      </c>
      <c r="E6" s="661" t="inlineStr">
        <is>
          <t>https://www.dmsjuridica.com/buscador_20179478954/legislacion/decretos/2026/01/07/decreto-1469-de-2025/?pdf=58854</t>
        </is>
      </c>
      <c r="F6" s="659" t="inlineStr">
        <is>
          <t>VERIFICADA</t>
        </is>
      </c>
    </row>
    <row r="7">
      <c r="B7" s="656" t="inlineStr">
        <is>
          <t>IPC 2025 certificado por el DANE (reajuste año 2 del proyecto)</t>
        </is>
      </c>
      <c r="C7" s="664" t="n">
        <v>0.051</v>
      </c>
      <c r="D7" s="479" t="inlineStr">
        <is>
          <t>IPC total 2025 certificado por el DANE: 5,1 % (considerandos del Decreto 314 de 2026)</t>
        </is>
      </c>
      <c r="E7" s="661" t="inlineStr">
        <is>
          <t>https://www.funcionpublica.gov.co/eva/gestornormativo/norma.php?i=273805</t>
        </is>
      </c>
      <c r="F7" s="659" t="inlineStr">
        <is>
          <t>VERIFICADA</t>
        </is>
      </c>
    </row>
    <row r="8">
      <c r="B8" s="656" t="inlineStr">
        <is>
          <t>Dedicación de jornada completa (h/semana)</t>
        </is>
      </c>
      <c r="C8" s="665" t="n">
        <v>40</v>
      </c>
      <c r="D8" s="479" t="inlineStr">
        <is>
          <t>Tabla de honorarios: valores a tiempo completo</t>
        </is>
      </c>
    </row>
    <row r="9">
      <c r="B9" s="656" t="inlineStr">
        <is>
          <t>Horas por mes de jornada completa</t>
        </is>
      </c>
      <c r="C9" s="665" t="n">
        <v>160</v>
      </c>
      <c r="D9" s="479" t="inlineStr">
        <is>
          <t>Tabla Salarios Minciencias 2026 (valor hora = valor mes / 160)</t>
        </is>
      </c>
    </row>
    <row r="10">
      <c r="B10" s="656" t="inlineStr">
        <is>
          <t>Semanas por año</t>
        </is>
      </c>
      <c r="C10" s="665" t="n">
        <v>52</v>
      </c>
      <c r="D10" s="479" t="inlineStr">
        <is>
          <t>Anexo 3, hoja 01, nota: «un año se compone de 52 semanas»</t>
        </is>
      </c>
    </row>
    <row r="11">
      <c r="B11" s="656" t="inlineStr">
        <is>
          <t>Francos suizos (CHF) por USD</t>
        </is>
      </c>
      <c r="C11" s="666" t="n">
        <v>0.8204</v>
      </c>
      <c r="D11" s="479" t="inlineStr">
        <is>
          <t>Tasa USD/CHF del 22-oct-2026: 1 USD = 0,8204 CHF (ValutaFX, historial)</t>
        </is>
      </c>
      <c r="E11" s="661" t="inlineStr">
        <is>
          <t>https://www.valutafx.com/history/usd-chf-2026-10-22</t>
        </is>
      </c>
      <c r="F11" s="659" t="inlineStr">
        <is>
          <t>VERIFICADA</t>
        </is>
      </c>
    </row>
    <row r="12">
      <c r="B12" s="656" t="inlineStr">
        <is>
          <t>TABLA DE HONORARIOS MÁXIMOS (Resolución 426 de 2014 de Colciencias, arts. 2–3; Tabla Salarios Minciencias 2026): múltiplos de SMLV y valor mensual a tiempo completo</t>
        </is>
      </c>
      <c r="G12" s="667" t="inlineStr">
        <is>
          <t>1-5</t>
        </is>
      </c>
      <c r="H12" s="667" t="inlineStr">
        <is>
          <t>5-10</t>
        </is>
      </c>
      <c r="I12" s="667" t="inlineStr">
        <is>
          <t>10-15</t>
        </is>
      </c>
      <c r="J12" s="667" t="inlineStr">
        <is>
          <t>&gt;15</t>
        </is>
      </c>
    </row>
    <row r="13">
      <c r="B13" s="523" t="inlineStr">
        <is>
          <t>Formación</t>
        </is>
      </c>
      <c r="C13" s="523" t="inlineStr">
        <is>
          <t>SMLV 1–5 años</t>
        </is>
      </c>
      <c r="D13" s="523" t="inlineStr">
        <is>
          <t>SMLV 5–10 años</t>
        </is>
      </c>
      <c r="E13" s="523" t="inlineStr">
        <is>
          <t>SMLV 10–15 años</t>
        </is>
      </c>
      <c r="F13" s="523" t="inlineStr">
        <is>
          <t>SMLV &gt; 15 años</t>
        </is>
      </c>
      <c r="G13" s="523" t="inlineStr">
        <is>
          <t>Valor mes (1-5 años)</t>
        </is>
      </c>
      <c r="H13" s="523" t="inlineStr">
        <is>
          <t>Valor mes (5-10 años)</t>
        </is>
      </c>
      <c r="I13" s="523" t="inlineStr">
        <is>
          <t>Valor mes (10-15 años)</t>
        </is>
      </c>
      <c r="J13" s="523" t="inlineStr">
        <is>
          <t>Valor mes (&gt;15 años)</t>
        </is>
      </c>
    </row>
    <row r="14">
      <c r="B14" s="668" t="inlineStr">
        <is>
          <t>Bachiller</t>
        </is>
      </c>
      <c r="C14" s="669" t="n">
        <v>1.75</v>
      </c>
      <c r="D14" s="669" t="n">
        <v>2</v>
      </c>
      <c r="E14" s="669" t="n">
        <v>2.25</v>
      </c>
      <c r="F14" s="669" t="n">
        <v>2.5</v>
      </c>
      <c r="G14" s="476">
        <f>ROUND(C14*$C$6,0)</f>
        <v>3064084</v>
      </c>
      <c r="H14" s="476">
        <f>ROUND(D14*$C$6,0)</f>
        <v>3501810</v>
      </c>
      <c r="I14" s="476">
        <f>ROUND(E14*$C$6,0)</f>
        <v>3939536</v>
      </c>
      <c r="J14" s="476">
        <f>ROUND(F14*$C$6,0)</f>
        <v>4377263</v>
      </c>
    </row>
    <row r="15">
      <c r="B15" s="668" t="inlineStr">
        <is>
          <t>Título de técnico</t>
        </is>
      </c>
      <c r="C15" s="669" t="n">
        <v>2.5</v>
      </c>
      <c r="D15" s="669" t="n">
        <v>2.75</v>
      </c>
      <c r="E15" s="669" t="n">
        <v>3</v>
      </c>
      <c r="F15" s="669" t="n">
        <v>3.25</v>
      </c>
      <c r="G15" s="476">
        <f>ROUND(C15*$C$6,0)</f>
        <v>4377263</v>
      </c>
      <c r="H15" s="476">
        <f>ROUND(D15*$C$6,0)</f>
        <v>4814989</v>
      </c>
      <c r="I15" s="476">
        <f>ROUND(E15*$C$6,0)</f>
        <v>5252715</v>
      </c>
      <c r="J15" s="476">
        <f>ROUND(F15*$C$6,0)</f>
        <v>5690441</v>
      </c>
    </row>
    <row r="16">
      <c r="B16" s="668" t="inlineStr">
        <is>
          <t>Título de tecnólogo</t>
        </is>
      </c>
      <c r="C16" s="669" t="n">
        <v>3.25</v>
      </c>
      <c r="D16" s="669" t="n">
        <v>3.5</v>
      </c>
      <c r="E16" s="669" t="n">
        <v>3.75</v>
      </c>
      <c r="F16" s="669" t="n">
        <v>4</v>
      </c>
      <c r="G16" s="476">
        <f>ROUND(C16*$C$6,0)</f>
        <v>5690441</v>
      </c>
      <c r="H16" s="476">
        <f>ROUND(D16*$C$6,0)</f>
        <v>6128168</v>
      </c>
      <c r="I16" s="476">
        <f>ROUND(E16*$C$6,0)</f>
        <v>6565894</v>
      </c>
      <c r="J16" s="476">
        <f>ROUND(F16*$C$6,0)</f>
        <v>7003620</v>
      </c>
    </row>
    <row r="17">
      <c r="B17" s="668" t="inlineStr">
        <is>
          <t>Título profesional</t>
        </is>
      </c>
      <c r="C17" s="669" t="n">
        <v>4</v>
      </c>
      <c r="D17" s="669" t="n">
        <v>5.75</v>
      </c>
      <c r="E17" s="669" t="n">
        <v>6.5</v>
      </c>
      <c r="F17" s="669" t="n">
        <v>7.5</v>
      </c>
      <c r="G17" s="476">
        <f>ROUND(C17*$C$6,0)</f>
        <v>7003620</v>
      </c>
      <c r="H17" s="476">
        <f>ROUND(D17*$C$6,0)</f>
        <v>10067704</v>
      </c>
      <c r="I17" s="476">
        <f>ROUND(E17*$C$6,0)</f>
        <v>11380883</v>
      </c>
      <c r="J17" s="476">
        <f>ROUND(F17*$C$6,0)</f>
        <v>13131788</v>
      </c>
    </row>
    <row r="18">
      <c r="B18" s="668" t="inlineStr">
        <is>
          <t>Especialización</t>
        </is>
      </c>
      <c r="C18" s="669" t="n">
        <v>5.75</v>
      </c>
      <c r="D18" s="669" t="n">
        <v>7.5</v>
      </c>
      <c r="E18" s="669" t="n">
        <v>9</v>
      </c>
      <c r="F18" s="669" t="n">
        <v>10</v>
      </c>
      <c r="G18" s="476">
        <f>ROUND(C18*$C$6,0)</f>
        <v>10067704</v>
      </c>
      <c r="H18" s="476">
        <f>ROUND(D18*$C$6,0)</f>
        <v>13131788</v>
      </c>
      <c r="I18" s="476">
        <f>ROUND(E18*$C$6,0)</f>
        <v>15758145</v>
      </c>
      <c r="J18" s="476">
        <f>ROUND(F18*$C$6,0)</f>
        <v>17509050</v>
      </c>
    </row>
    <row r="19">
      <c r="B19" s="668" t="inlineStr">
        <is>
          <t>Maestría</t>
        </is>
      </c>
      <c r="C19" s="669" t="n">
        <v>8</v>
      </c>
      <c r="D19" s="669" t="n">
        <v>9.800000000000001</v>
      </c>
      <c r="E19" s="669" t="n">
        <v>11.5</v>
      </c>
      <c r="F19" s="669" t="n">
        <v>13</v>
      </c>
      <c r="G19" s="476">
        <f>ROUND(C19*$C$6,0)</f>
        <v>14007240</v>
      </c>
      <c r="H19" s="476">
        <f>ROUND(D19*$C$6,0)</f>
        <v>17158869</v>
      </c>
      <c r="I19" s="476">
        <f>ROUND(E19*$C$6,0)</f>
        <v>20135408</v>
      </c>
      <c r="J19" s="476">
        <f>ROUND(F19*$C$6,0)</f>
        <v>22761765</v>
      </c>
    </row>
    <row r="20">
      <c r="B20" s="668" t="inlineStr">
        <is>
          <t>Doctorado</t>
        </is>
      </c>
      <c r="C20" s="669" t="n">
        <v>10.6</v>
      </c>
      <c r="D20" s="669" t="n">
        <v>12.3</v>
      </c>
      <c r="E20" s="669" t="n">
        <v>13.8</v>
      </c>
      <c r="F20" s="669" t="n">
        <v>14.7</v>
      </c>
      <c r="G20" s="476">
        <f>ROUND(C20*$C$6,0)</f>
        <v>18559593</v>
      </c>
      <c r="H20" s="476">
        <f>ROUND(D20*$C$6,0)</f>
        <v>21536132</v>
      </c>
      <c r="I20" s="476">
        <f>ROUND(E20*$C$6,0)</f>
        <v>24162489</v>
      </c>
      <c r="J20" s="476">
        <f>ROUND(F20*$C$6,0)</f>
        <v>25738304</v>
      </c>
    </row>
    <row r="22">
      <c r="B22" s="479" t="inlineStr">
        <is>
          <t>Reajuste anual: IPC del año calendario anterior (Res. 426/2014, art. 3). El año 2 del proyecto aplica el IPC 2025 (único certificado a la fecha); actualizar con el IPC 2026 cuando el DANE lo certifique.</t>
        </is>
      </c>
    </row>
    <row r="24">
      <c r="B24" s="656" t="inlineStr">
        <is>
          <t>VIÁTICOS DIARIOS 2026, comisiones de servicio en el interior del país (Decreto 314 de 2026, art. 1)</t>
        </is>
      </c>
    </row>
    <row r="25">
      <c r="B25" s="670" t="inlineStr">
        <is>
          <t>Base de liquidación desde (COP)</t>
        </is>
      </c>
      <c r="C25" s="670" t="inlineStr">
        <is>
          <t>Base de liquidación hasta (COP)</t>
        </is>
      </c>
      <c r="D25" s="670" t="inlineStr">
        <is>
          <t>Viáticos diarios hasta (COP)</t>
        </is>
      </c>
    </row>
    <row r="26">
      <c r="B26" s="476" t="n">
        <v>0</v>
      </c>
      <c r="C26" s="476" t="n">
        <v>1917184</v>
      </c>
      <c r="D26" s="476" t="n">
        <v>173886</v>
      </c>
    </row>
    <row r="27">
      <c r="B27" s="476" t="n">
        <v>1917185</v>
      </c>
      <c r="C27" s="476" t="n">
        <v>3012670</v>
      </c>
      <c r="D27" s="476" t="n">
        <v>237646</v>
      </c>
    </row>
    <row r="28">
      <c r="B28" s="476" t="n">
        <v>3012671</v>
      </c>
      <c r="C28" s="476" t="n">
        <v>4022982</v>
      </c>
      <c r="D28" s="476" t="n">
        <v>288347</v>
      </c>
    </row>
    <row r="29">
      <c r="B29" s="476" t="n">
        <v>4022983</v>
      </c>
      <c r="C29" s="476" t="n">
        <v>5102609</v>
      </c>
      <c r="D29" s="476" t="n">
        <v>335520</v>
      </c>
    </row>
    <row r="30">
      <c r="B30" s="476" t="n">
        <v>5102610</v>
      </c>
      <c r="C30" s="476" t="n">
        <v>6162456</v>
      </c>
      <c r="D30" s="476" t="n">
        <v>385283</v>
      </c>
    </row>
    <row r="31">
      <c r="B31" s="476" t="n">
        <v>6162457</v>
      </c>
      <c r="C31" s="476" t="n">
        <v>9293915</v>
      </c>
      <c r="D31" s="476" t="n">
        <v>434866</v>
      </c>
    </row>
    <row r="32">
      <c r="B32" s="476" t="n">
        <v>9293916</v>
      </c>
      <c r="C32" s="476" t="n">
        <v>12989690</v>
      </c>
      <c r="D32" s="476" t="n">
        <v>528210</v>
      </c>
    </row>
    <row r="33">
      <c r="B33" s="476" t="n">
        <v>12989691</v>
      </c>
      <c r="C33" s="476" t="n">
        <v>15423452</v>
      </c>
      <c r="D33" s="476" t="n">
        <v>712557</v>
      </c>
    </row>
    <row r="34">
      <c r="B34" s="476" t="n">
        <v>15423453</v>
      </c>
      <c r="C34" s="476" t="n">
        <v>18986843</v>
      </c>
      <c r="D34" s="476" t="n">
        <v>926311</v>
      </c>
    </row>
    <row r="35">
      <c r="B35" s="476" t="n">
        <v>18986844</v>
      </c>
      <c r="C35" s="476" t="n">
        <v>22958733</v>
      </c>
      <c r="D35" s="476" t="n">
        <v>1120464</v>
      </c>
    </row>
    <row r="36">
      <c r="B36" s="476" t="n">
        <v>22958734</v>
      </c>
      <c r="C36" s="476" t="inlineStr">
        <is>
          <t>En adelante</t>
        </is>
      </c>
      <c r="D36" s="476" t="n">
        <v>1319516</v>
      </c>
    </row>
    <row r="38">
      <c r="B38" s="479" t="inlineStr">
        <is>
          <t>Si no se pernocta, solo se reconoce hasta el 50 % del valor (Decreto 314 de 2026, art. 2). Los viáticos de contratistas no están regulados por el decreto: se toma como tope de referencia.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T174"/>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style="336" min="1" max="1"/>
    <col width="18" customWidth="1" style="336" min="2" max="2"/>
    <col width="40" customWidth="1" style="336" min="3" max="3"/>
    <col width="6" customWidth="1" style="336" min="4" max="4"/>
    <col width="16" customWidth="1" style="336" min="5" max="5"/>
    <col width="34" customWidth="1" style="336" min="6" max="6"/>
    <col width="40" customWidth="1" style="336" min="7" max="7"/>
    <col width="11" customWidth="1" style="336" min="8" max="8"/>
    <col width="8" customWidth="1" style="336" min="9" max="9"/>
    <col width="12" customWidth="1" style="336" min="10" max="10"/>
    <col width="10" customWidth="1" style="336" min="11" max="11"/>
    <col width="16" customWidth="1" style="336" min="12" max="12"/>
    <col width="10" customWidth="1" style="336" min="13" max="13"/>
    <col width="40" customWidth="1" style="336" min="14" max="14"/>
    <col width="14" customWidth="1" style="336" min="15" max="15"/>
    <col width="11" customWidth="1" style="336" min="16" max="16"/>
    <col width="20" customWidth="1" style="336" min="17" max="17"/>
    <col width="46" customWidth="1" style="336" min="18" max="18"/>
    <col width="34" customWidth="1" style="336" min="19" max="19"/>
    <col width="18" customWidth="1" style="336" min="20" max="20"/>
  </cols>
  <sheetData>
    <row r="2">
      <c r="B2" s="467" t="inlineStr">
        <is>
          <t>ESTUDIO DE MERCADO — referencias de precio por ítem (TdR §12.2, nota 4: catálogos, listas oficiales, órdenes de Tienda Virtual y bases sectoriales)</t>
        </is>
      </c>
    </row>
    <row r="3" ht="40" customHeight="1" s="336">
      <c r="B3" s="671" t="inlineStr">
        <is>
          <t>Consulta pública del 2026-10-23. Las referencias NO sustituyen las dos cotizaciones formales por ítem; el valor seleccionado alimenta la hoja de rubro y se recalcula con la TRM y el IVA de «Parámetros y tarifas». «Comparador» = valor de formulación del Anexo 2 u otro dato que no es un precio equivalente: se muestra pero no entra en el cálculo. Solo entran al cálculo las referencias con «¿Verificada?» = 1: la fuente respondió y el valor citado aparece en la página archivada (carpeta «Soportes_estudio_mercado»). Las demás se muestran con su estado; si usted las confirma a mano, cambie la casilla a 1 y todo el presupuesto se recalcula. TdR §12.2: indique en la última columna del resumen la ubicación del archivo con las cotizaciones.</t>
        </is>
      </c>
    </row>
    <row r="5">
      <c r="B5" s="512" t="inlineStr">
        <is>
          <t>Clave</t>
        </is>
      </c>
      <c r="C5" s="512" t="inlineStr">
        <is>
          <t>Ítem</t>
        </is>
      </c>
      <c r="D5" s="512" t="inlineStr">
        <is>
          <t>Ref.</t>
        </is>
      </c>
      <c r="E5" s="512" t="inlineStr">
        <is>
          <t>Tipo de referencia</t>
        </is>
      </c>
      <c r="F5" s="512" t="inlineStr">
        <is>
          <t>Fuente</t>
        </is>
      </c>
      <c r="G5" s="512" t="inlineStr">
        <is>
          <t>URL</t>
        </is>
      </c>
      <c r="H5" s="512" t="inlineStr">
        <is>
          <t>Fecha</t>
        </is>
      </c>
      <c r="I5" s="512" t="inlineStr">
        <is>
          <t>Moneda</t>
        </is>
      </c>
      <c r="J5" s="512" t="inlineStr">
        <is>
          <t>Valor original</t>
        </is>
      </c>
      <c r="K5" s="512" t="inlineStr">
        <is>
          <t>¿Suma IVA? (1/0)</t>
        </is>
      </c>
      <c r="L5" s="512" t="inlineStr">
        <is>
          <t>Valor COP</t>
        </is>
      </c>
      <c r="M5" s="512" t="inlineStr">
        <is>
          <t>Comparador (1/0)</t>
        </is>
      </c>
      <c r="N5" s="512" t="inlineStr">
        <is>
          <t>Nota</t>
        </is>
      </c>
      <c r="O5" s="512" t="inlineStr">
        <is>
          <t>Valor para el cálculo</t>
        </is>
      </c>
      <c r="P5" s="512" t="inlineStr">
        <is>
          <t>¿Verificada? (1/0)</t>
        </is>
      </c>
      <c r="Q5" s="512" t="inlineStr">
        <is>
          <t>Estado de la verificación</t>
        </is>
      </c>
      <c r="R5" s="512" t="inlineStr">
        <is>
          <t>Evidencia hallada en la fuente</t>
        </is>
      </c>
      <c r="S5" s="512" t="inlineStr">
        <is>
          <t>Soporte archivado</t>
        </is>
      </c>
      <c r="T5" s="512" t="inlineStr">
        <is>
          <t>SHA-256 del soporte</t>
        </is>
      </c>
    </row>
    <row r="6">
      <c r="B6" s="514" t="inlineStr">
        <is>
          <t>cabezal_pm</t>
        </is>
      </c>
      <c r="C6" s="514" t="inlineStr">
        <is>
          <t>Cabezal óptico de partículas PM (módulo de sensor de reposición tipo SPS30/PMS)</t>
        </is>
      </c>
      <c r="D6" s="514" t="n">
        <v>1</v>
      </c>
      <c r="E6" s="514" t="inlineStr">
        <is>
          <t>Catálogo de distribuidor</t>
        </is>
      </c>
      <c r="F6" s="514" t="inlineStr">
        <is>
          <t>Digi-Key — Sensirion SPS30, 1 unidad (USD 39,32)</t>
        </is>
      </c>
      <c r="G6" s="514" t="inlineStr">
        <is>
          <t>https://www.digikey.com/en/products/detail/sensirion-ag/SPS30/9598990</t>
        </is>
      </c>
      <c r="H6" s="514" t="inlineStr">
        <is>
          <t>2026-10-23</t>
        </is>
      </c>
      <c r="I6" s="514" t="inlineStr">
        <is>
          <t>USD</t>
        </is>
      </c>
      <c r="J6" s="672" t="n">
        <v>39.32</v>
      </c>
      <c r="K6" s="514" t="n">
        <v>1</v>
      </c>
      <c r="L6" s="515">
        <f>ROUND(J6*IF(I6="USD",'Parámetros y tarifas'!$C$4,IF(I6="CHF",'Parámetros y tarifas'!$C$4/'Parámetros y tarifas'!$C$11,1))*(1+K6*'Parámetros y tarifas'!$C$5),0)</f>
        <v>187163</v>
      </c>
      <c r="M6" s="513" t="n">
        <v>0</v>
      </c>
      <c r="N6" s="513" t="inlineStr">
        <is>
          <t>Sensor modular de bajo costo (≈ USD 35–39): NO es equivalente al cabezal de $1.200.000 del Anexo 2 (grado instrumental); se muestra, no entra al cálculo</t>
        </is>
      </c>
      <c r="O6" s="515">
        <f>IF(OR(M6=1,P6=0),"",L6)</f>
      </c>
      <c r="P6" s="513" t="n">
        <v>0</v>
      </c>
      <c r="Q6" s="513" t="inlineStr">
        <is>
          <t>VERIFICADA (navegador) · NO EQUIVALENTE al bien del Anexo 2</t>
        </is>
      </c>
      <c r="R6" s="513" t="inlineStr">
        <is>
          <t>Escalones de precio unitario (USD): 1 : $39.32 · 10 : $36.116 · 100 : $34.923 · 250 : $33.5556 · 1000 : $31.656</t>
        </is>
      </c>
      <c r="S6" s="513" t="inlineStr">
        <is>
          <t>Soportes_estudio_mercado/captura_navegador_digikey_sps30_2026-10-23.txt</t>
        </is>
      </c>
      <c r="T6" s="513" t="inlineStr">
        <is>
          <t>b81a4c5797ee3c0e</t>
        </is>
      </c>
    </row>
    <row r="7">
      <c r="B7" s="514" t="inlineStr">
        <is>
          <t>cabezal_pm</t>
        </is>
      </c>
      <c r="C7" s="514" t="inlineStr">
        <is>
          <t>Cabezal óptico de partículas PM (módulo de sensor de reposición tipo SPS30/PMS)</t>
        </is>
      </c>
      <c r="D7" s="514" t="n">
        <v>2</v>
      </c>
      <c r="E7" s="514" t="inlineStr">
        <is>
          <t>Catálogo de distribuidor</t>
        </is>
      </c>
      <c r="F7" s="514" t="inlineStr">
        <is>
          <t>Digi-Key — Sensirion SPS30, 100 unidades (USD 34,923 por unidad)</t>
        </is>
      </c>
      <c r="G7" s="514" t="inlineStr">
        <is>
          <t>https://www.digikey.com/en/products/detail/sensirion-ag/SPS30/9598990</t>
        </is>
      </c>
      <c r="H7" s="514" t="inlineStr">
        <is>
          <t>2026-10-23</t>
        </is>
      </c>
      <c r="I7" s="514" t="inlineStr">
        <is>
          <t>USD</t>
        </is>
      </c>
      <c r="J7" s="672" t="n">
        <v>34.923</v>
      </c>
      <c r="K7" s="514" t="n">
        <v>1</v>
      </c>
      <c r="L7" s="515">
        <f>ROUND(J7*IF(I7="USD",'Parámetros y tarifas'!$C$4,IF(I7="CHF",'Parámetros y tarifas'!$C$4/'Parámetros y tarifas'!$C$11,1))*(1+K7*'Parámetros y tarifas'!$C$5),0)</f>
        <v>166233</v>
      </c>
      <c r="M7" s="513" t="n">
        <v>0</v>
      </c>
      <c r="N7" s="513" t="inlineStr">
        <is>
          <t>Escalón de 100 unidades; mismo producto no equivalente: no entra al cálculo</t>
        </is>
      </c>
      <c r="O7" s="515">
        <f>IF(OR(M7=1,P7=0),"",L7)</f>
      </c>
      <c r="P7" s="513" t="n">
        <v>0</v>
      </c>
      <c r="Q7" s="513" t="inlineStr">
        <is>
          <t>VERIFICADA (navegador) · NO EQUIVALENTE al bien del Anexo 2</t>
        </is>
      </c>
      <c r="R7" s="513" t="inlineStr">
        <is>
          <t>Escalones de precio unitario (USD): 1 : $39.32 · 10 : $36.116 · 100 : $34.923 · 250 : $33.5556 · 1000 : $31.656</t>
        </is>
      </c>
      <c r="S7" s="513" t="inlineStr">
        <is>
          <t>Soportes_estudio_mercado/captura_navegador_digikey_sps30_2026-10-23.txt</t>
        </is>
      </c>
      <c r="T7" s="513" t="inlineStr">
        <is>
          <t>b81a4c5797ee3c0e</t>
        </is>
      </c>
    </row>
    <row r="8">
      <c r="B8" s="514" t="inlineStr">
        <is>
          <t>cabezal_pm</t>
        </is>
      </c>
      <c r="C8" s="514" t="inlineStr">
        <is>
          <t>Cabezal óptico de partículas PM (módulo de sensor de reposición tipo SPS30/PMS)</t>
        </is>
      </c>
      <c r="D8" s="514" t="n">
        <v>3</v>
      </c>
      <c r="E8" s="514" t="inlineStr">
        <is>
          <t>Formulación Anexo 2</t>
        </is>
      </c>
      <c r="F8" s="514" t="inlineStr">
        <is>
          <t>Formulación Anexo 2, línea E02</t>
        </is>
      </c>
      <c r="G8" s="514" t="inlineStr"/>
      <c r="H8" s="514" t="inlineStr">
        <is>
          <t>2026-10-23</t>
        </is>
      </c>
      <c r="I8" s="514" t="inlineStr">
        <is>
          <t>COP</t>
        </is>
      </c>
      <c r="J8" s="672" t="n">
        <v>1200000</v>
      </c>
      <c r="K8" s="514" t="n">
        <v>0</v>
      </c>
      <c r="L8" s="515">
        <f>ROUND(J8*IF(I8="USD",'Parámetros y tarifas'!$C$4,IF(I8="CHF",'Parámetros y tarifas'!$C$4/'Parámetros y tarifas'!$C$11,1))*(1+K8*'Parámetros y tarifas'!$C$5),0)</f>
        <v>1200000</v>
      </c>
      <c r="M8" s="513" t="n">
        <v>1</v>
      </c>
      <c r="N8" s="513" t="inlineStr">
        <is>
          <t>Valor de la Tabla 30.3; puede corresponder a un cabezal de otra clase</t>
        </is>
      </c>
      <c r="O8" s="515">
        <f>IF(OR(M8=1,P8=0),"",L8)</f>
      </c>
      <c r="P8" s="513" t="n">
        <v>1</v>
      </c>
      <c r="Q8" s="513" t="inlineStr"/>
      <c r="R8" s="513" t="inlineStr"/>
      <c r="S8" s="513" t="inlineStr"/>
      <c r="T8" s="513" t="inlineStr"/>
    </row>
    <row r="9">
      <c r="B9" s="514" t="inlineStr">
        <is>
          <t>modulo_satelital</t>
        </is>
      </c>
      <c r="C9" s="514" t="inlineStr">
        <is>
          <t>Terminal de internet satelital (órbita baja) para respaldo de enlace</t>
        </is>
      </c>
      <c r="D9" s="514" t="n">
        <v>1</v>
      </c>
      <c r="E9" s="514" t="inlineStr">
        <is>
          <t>Prensa especializada</t>
        </is>
      </c>
      <c r="F9" s="514" t="inlineStr">
        <is>
          <t>Enter.co — Starlink Mini en Colombia (límite inferior $720.000)</t>
        </is>
      </c>
      <c r="G9" s="514" t="inlineStr">
        <is>
          <t>https://www.enter.co/?p=571125</t>
        </is>
      </c>
      <c r="H9" s="514" t="inlineStr">
        <is>
          <t>2026-10-23</t>
        </is>
      </c>
      <c r="I9" s="514" t="inlineStr">
        <is>
          <t>COP</t>
        </is>
      </c>
      <c r="J9" s="672" t="n">
        <v>720000</v>
      </c>
      <c r="K9" s="514" t="n">
        <v>0</v>
      </c>
      <c r="L9" s="515">
        <f>ROUND(J9*IF(I9="USD",'Parámetros y tarifas'!$C$4,IF(I9="CHF",'Parámetros y tarifas'!$C$4/'Parámetros y tarifas'!$C$11,1))*(1+K9*'Parámetros y tarifas'!$C$5),0)</f>
        <v>720000</v>
      </c>
      <c r="M9" s="513" t="n">
        <v>0</v>
      </c>
      <c r="N9" s="513" t="inlineStr">
        <is>
          <t>La página ya no contiene la cifra</t>
        </is>
      </c>
      <c r="O9" s="515">
        <f>IF(OR(M9=1,P9=0),"",L9)</f>
      </c>
      <c r="P9" s="513" t="n">
        <v>0</v>
      </c>
      <c r="Q9" s="513" t="inlineStr">
        <is>
          <t>PÁGINA SIN VALOR</t>
        </is>
      </c>
      <c r="R9" s="513" t="inlineStr">
        <is>
          <t>La página se descargó pero no contiene el valor citado (precio dinámico o cargado con JavaScript): confirmar a mano</t>
        </is>
      </c>
      <c r="S9" s="513" t="inlineStr">
        <is>
          <t>Soportes_estudio_mercado/enter_co_p_571125_4b360c.html</t>
        </is>
      </c>
      <c r="T9" s="513" t="inlineStr">
        <is>
          <t>cf462250c7b7d728</t>
        </is>
      </c>
    </row>
    <row r="10">
      <c r="B10" s="514" t="inlineStr">
        <is>
          <t>modulo_satelital</t>
        </is>
      </c>
      <c r="C10" s="514" t="inlineStr">
        <is>
          <t>Terminal de internet satelital (órbita baja) para respaldo de enlace</t>
        </is>
      </c>
      <c r="D10" s="514" t="n">
        <v>2</v>
      </c>
      <c r="E10" s="514" t="inlineStr">
        <is>
          <t>Prensa especializada</t>
        </is>
      </c>
      <c r="F10" s="514" t="inlineStr">
        <is>
          <t>Enter.co — Starlink Mini en Colombia (límite superior $800.000)</t>
        </is>
      </c>
      <c r="G10" s="514" t="inlineStr">
        <is>
          <t>https://www.enter.co/?p=571125</t>
        </is>
      </c>
      <c r="H10" s="514" t="inlineStr">
        <is>
          <t>2026-10-23</t>
        </is>
      </c>
      <c r="I10" s="514" t="inlineStr">
        <is>
          <t>COP</t>
        </is>
      </c>
      <c r="J10" s="672" t="n">
        <v>800000</v>
      </c>
      <c r="K10" s="514" t="n">
        <v>0</v>
      </c>
      <c r="L10" s="515">
        <f>ROUND(J10*IF(I10="USD",'Parámetros y tarifas'!$C$4,IF(I10="CHF",'Parámetros y tarifas'!$C$4/'Parámetros y tarifas'!$C$11,1))*(1+K10*'Parámetros y tarifas'!$C$5),0)</f>
        <v>800000</v>
      </c>
      <c r="M10" s="513" t="n">
        <v>0</v>
      </c>
      <c r="N10" s="513" t="inlineStr">
        <is>
          <t>La página ya no contiene la cifra</t>
        </is>
      </c>
      <c r="O10" s="515">
        <f>IF(OR(M10=1,P10=0),"",L10)</f>
      </c>
      <c r="P10" s="513" t="n">
        <v>0</v>
      </c>
      <c r="Q10" s="513" t="inlineStr">
        <is>
          <t>PÁGINA SIN VALOR</t>
        </is>
      </c>
      <c r="R10" s="513" t="inlineStr">
        <is>
          <t>La página se descargó pero no contiene el valor citado (precio dinámico o cargado con JavaScript): confirmar a mano</t>
        </is>
      </c>
      <c r="S10" s="513" t="inlineStr">
        <is>
          <t>Soportes_estudio_mercado/enter_co_p_571125_4b360c.html</t>
        </is>
      </c>
      <c r="T10" s="513" t="inlineStr">
        <is>
          <t>cf462250c7b7d728</t>
        </is>
      </c>
    </row>
    <row r="11">
      <c r="B11" s="514" t="inlineStr">
        <is>
          <t>modulo_satelital</t>
        </is>
      </c>
      <c r="C11" s="514" t="inlineStr">
        <is>
          <t>Terminal de internet satelital (órbita baja) para respaldo de enlace</t>
        </is>
      </c>
      <c r="D11" s="514" t="n">
        <v>3</v>
      </c>
      <c r="E11" s="514" t="inlineStr">
        <is>
          <t>Prensa especializada</t>
        </is>
      </c>
      <c r="F11" s="514" t="inlineStr">
        <is>
          <t>Xataka Colombia — kit residencial Starlink, valor regular ($1.370.000)</t>
        </is>
      </c>
      <c r="G11" s="514" t="inlineStr">
        <is>
          <t>https://www.xataka.com.co/otros-dispositivos/cuanto-cuesta-internet-satelital-para-llevar-a-cualquier-lugar-colombia</t>
        </is>
      </c>
      <c r="H11" s="514" t="inlineStr">
        <is>
          <t>2026-10-23</t>
        </is>
      </c>
      <c r="I11" s="514" t="inlineStr">
        <is>
          <t>COP</t>
        </is>
      </c>
      <c r="J11" s="672" t="n">
        <v>1370000</v>
      </c>
      <c r="K11" s="514" t="n">
        <v>0</v>
      </c>
      <c r="L11" s="515">
        <f>ROUND(J11*IF(I11="USD",'Parámetros y tarifas'!$C$4,IF(I11="CHF",'Parámetros y tarifas'!$C$4/'Parámetros y tarifas'!$C$11,1))*(1+K11*'Parámetros y tarifas'!$C$5),0)</f>
        <v>1370000</v>
      </c>
      <c r="M11" s="513" t="n">
        <v>0</v>
      </c>
      <c r="N11" s="513" t="inlineStr">
        <is>
          <t>La página dice que el precio del kit debe verificarse al comprar</t>
        </is>
      </c>
      <c r="O11" s="515">
        <f>IF(OR(M11=1,P11=0),"",L11)</f>
      </c>
      <c r="P11" s="513" t="n">
        <v>0</v>
      </c>
      <c r="Q11" s="513" t="inlineStr">
        <is>
          <t>PÁGINA SIN VALOR</t>
        </is>
      </c>
      <c r="R11" s="513" t="inlineStr">
        <is>
          <t>La página se descargó pero no contiene el valor citado (precio dinámico o cargado con JavaScript): confirmar a mano</t>
        </is>
      </c>
      <c r="S11" s="513" t="inlineStr">
        <is>
          <t>Soportes_estudio_mercado/xataka_com_co_otros_dispositivos_cuanto_cuesta_internet_satelital_para_llevar_a_cualquier_451c1f.html</t>
        </is>
      </c>
      <c r="T11" s="513" t="inlineStr">
        <is>
          <t>9ef48acc57252aa4</t>
        </is>
      </c>
    </row>
    <row r="12">
      <c r="B12" s="514" t="inlineStr">
        <is>
          <t>modulo_satelital</t>
        </is>
      </c>
      <c r="C12" s="514" t="inlineStr">
        <is>
          <t>Terminal de internet satelital (órbita baja) para respaldo de enlace</t>
        </is>
      </c>
      <c r="D12" s="514" t="n">
        <v>4</v>
      </c>
      <c r="E12" s="514" t="inlineStr">
        <is>
          <t>Formulación Anexo 2</t>
        </is>
      </c>
      <c r="F12" s="514" t="inlineStr">
        <is>
          <t>Formulación Anexo 2, línea E06</t>
        </is>
      </c>
      <c r="G12" s="514" t="inlineStr"/>
      <c r="H12" s="514" t="inlineStr">
        <is>
          <t>2026-10-23</t>
        </is>
      </c>
      <c r="I12" s="514" t="inlineStr">
        <is>
          <t>COP</t>
        </is>
      </c>
      <c r="J12" s="672" t="n">
        <v>3500000</v>
      </c>
      <c r="K12" s="514" t="n">
        <v>0</v>
      </c>
      <c r="L12" s="515">
        <f>ROUND(J12*IF(I12="USD",'Parámetros y tarifas'!$C$4,IF(I12="CHF",'Parámetros y tarifas'!$C$4/'Parámetros y tarifas'!$C$11,1))*(1+K12*'Parámetros y tarifas'!$C$5),0)</f>
        <v>3500000</v>
      </c>
      <c r="M12" s="513" t="n">
        <v>1</v>
      </c>
      <c r="N12" s="513" t="inlineStr"/>
      <c r="O12" s="515">
        <f>IF(OR(M12=1,P12=0),"",L12)</f>
      </c>
      <c r="P12" s="513" t="n">
        <v>1</v>
      </c>
      <c r="Q12" s="513" t="inlineStr"/>
      <c r="R12" s="513" t="inlineStr"/>
      <c r="S12" s="513" t="inlineStr"/>
      <c r="T12" s="513" t="inlineStr"/>
    </row>
    <row r="13">
      <c r="B13" s="514" t="inlineStr">
        <is>
          <t>plan_satelital</t>
        </is>
      </c>
      <c r="C13" s="514" t="inlineStr">
        <is>
          <t>Plan mensual de internet satelital (datos)</t>
        </is>
      </c>
      <c r="D13" s="514" t="n">
        <v>1</v>
      </c>
      <c r="E13" s="514" t="inlineStr">
        <is>
          <t>Prensa especializada</t>
        </is>
      </c>
      <c r="F13" s="514" t="inlineStr">
        <is>
          <t>Enter.co — plan residencial Lite ($150.000 mensuales)</t>
        </is>
      </c>
      <c r="G13" s="514" t="inlineStr">
        <is>
          <t>https://www.enter.co/?p=575845</t>
        </is>
      </c>
      <c r="H13" s="514" t="inlineStr">
        <is>
          <t>2026-10-23</t>
        </is>
      </c>
      <c r="I13" s="514" t="inlineStr">
        <is>
          <t>COP</t>
        </is>
      </c>
      <c r="J13" s="672" t="n">
        <v>150000</v>
      </c>
      <c r="K13" s="514" t="n">
        <v>0</v>
      </c>
      <c r="L13" s="515">
        <f>ROUND(J13*IF(I13="USD",'Parámetros y tarifas'!$C$4,IF(I13="CHF",'Parámetros y tarifas'!$C$4/'Parámetros y tarifas'!$C$11,1))*(1+K13*'Parámetros y tarifas'!$C$5),0)</f>
        <v>150000</v>
      </c>
      <c r="M13" s="513" t="n">
        <v>0</v>
      </c>
      <c r="N13" s="513" t="inlineStr"/>
      <c r="O13" s="515">
        <f>IF(OR(M13=1,P13=0),"",L13)</f>
        <v>150000</v>
      </c>
      <c r="P13" s="513" t="n">
        <v>1</v>
      </c>
      <c r="Q13" s="513" t="inlineStr">
        <is>
          <t>VERIFICADA</t>
        </is>
      </c>
      <c r="R13" s="513" t="inlineStr">
        <is>
          <t>«150.000» en: …incluyen una opción de $89.999 al mes durante el primer año y luego $150.000 mensuales, además de un plan de $250.000 al mes con datos ilimitados…</t>
        </is>
      </c>
      <c r="S13" s="513" t="inlineStr">
        <is>
          <t>Soportes_estudio_mercado/enter_co_p_575845_949096.html</t>
        </is>
      </c>
      <c r="T13" s="513" t="inlineStr">
        <is>
          <t>8d5a2a8c089c4f4c</t>
        </is>
      </c>
    </row>
    <row r="14">
      <c r="B14" s="514" t="inlineStr">
        <is>
          <t>plan_satelital</t>
        </is>
      </c>
      <c r="C14" s="514" t="inlineStr">
        <is>
          <t>Plan mensual de internet satelital (datos)</t>
        </is>
      </c>
      <c r="D14" s="514" t="n">
        <v>2</v>
      </c>
      <c r="E14" s="514" t="inlineStr">
        <is>
          <t>Prensa especializada</t>
        </is>
      </c>
      <c r="F14" s="514" t="inlineStr">
        <is>
          <t>Enter.co / Xataka — plan itinerante 50 GB ($210.000)</t>
        </is>
      </c>
      <c r="G14" s="514" t="inlineStr">
        <is>
          <t>https://www.enter.co/?p=575845</t>
        </is>
      </c>
      <c r="H14" s="514" t="inlineStr">
        <is>
          <t>2026-10-23</t>
        </is>
      </c>
      <c r="I14" s="514" t="inlineStr">
        <is>
          <t>COP</t>
        </is>
      </c>
      <c r="J14" s="672" t="n">
        <v>210000</v>
      </c>
      <c r="K14" s="514" t="n">
        <v>0</v>
      </c>
      <c r="L14" s="515">
        <f>ROUND(J14*IF(I14="USD",'Parámetros y tarifas'!$C$4,IF(I14="CHF",'Parámetros y tarifas'!$C$4/'Parámetros y tarifas'!$C$11,1))*(1+K14*'Parámetros y tarifas'!$C$5),0)</f>
        <v>210000</v>
      </c>
      <c r="M14" s="513" t="n">
        <v>0</v>
      </c>
      <c r="N14" s="513" t="inlineStr">
        <is>
          <t>La cifra no aparece en la página</t>
        </is>
      </c>
      <c r="O14" s="515">
        <f>IF(OR(M14=1,P14=0),"",L14)</f>
      </c>
      <c r="P14" s="513" t="n">
        <v>0</v>
      </c>
      <c r="Q14" s="513" t="inlineStr">
        <is>
          <t>PÁGINA SIN VALOR</t>
        </is>
      </c>
      <c r="R14" s="513" t="inlineStr">
        <is>
          <t>La página se descargó pero no contiene el valor citado (precio dinámico o cargado con JavaScript): confirmar a mano</t>
        </is>
      </c>
      <c r="S14" s="513" t="inlineStr">
        <is>
          <t>Soportes_estudio_mercado/enter_co_p_575845_949096.html</t>
        </is>
      </c>
      <c r="T14" s="513" t="inlineStr">
        <is>
          <t>8d5a2a8c089c4f4c</t>
        </is>
      </c>
    </row>
    <row r="15">
      <c r="B15" s="514" t="inlineStr">
        <is>
          <t>plan_satelital</t>
        </is>
      </c>
      <c r="C15" s="514" t="inlineStr">
        <is>
          <t>Plan mensual de internet satelital (datos)</t>
        </is>
      </c>
      <c r="D15" s="514" t="n">
        <v>3</v>
      </c>
      <c r="E15" s="514" t="inlineStr">
        <is>
          <t>Prensa especializada</t>
        </is>
      </c>
      <c r="F15" s="514" t="inlineStr">
        <is>
          <t>Valora Analitik — plan residencial estándar ($250.000 mensuales)</t>
        </is>
      </c>
      <c r="G15" s="514" t="inlineStr">
        <is>
          <t>https://www.valoraanalitik.com/el-servicio-de-internet-de-elon-musk-lanza-nuevos-planes-mas-baratos-en-colombia/</t>
        </is>
      </c>
      <c r="H15" s="514" t="inlineStr">
        <is>
          <t>2026-10-23</t>
        </is>
      </c>
      <c r="I15" s="514" t="inlineStr">
        <is>
          <t>COP</t>
        </is>
      </c>
      <c r="J15" s="672" t="n">
        <v>250000</v>
      </c>
      <c r="K15" s="514" t="n">
        <v>0</v>
      </c>
      <c r="L15" s="515">
        <f>ROUND(J15*IF(I15="USD",'Parámetros y tarifas'!$C$4,IF(I15="CHF",'Parámetros y tarifas'!$C$4/'Parámetros y tarifas'!$C$11,1))*(1+K15*'Parámetros y tarifas'!$C$5),0)</f>
        <v>250000</v>
      </c>
      <c r="M15" s="513" t="n">
        <v>0</v>
      </c>
      <c r="N15" s="513" t="inlineStr"/>
      <c r="O15" s="515">
        <f>IF(OR(M15=1,P15=0),"",L15)</f>
        <v>250000</v>
      </c>
      <c r="P15" s="513" t="n">
        <v>1</v>
      </c>
      <c r="Q15" s="513" t="inlineStr">
        <is>
          <t>VERIFICADA</t>
        </is>
      </c>
      <c r="R15" s="513" t="inlineStr">
        <is>
          <t>«250.000» en: …, ubicación fija y prioridad baja de red. Plan Residencial estándar: $250.000 mensuales, también con datos ilimitados y ubicación fija, pero con ma…</t>
        </is>
      </c>
      <c r="S15" s="513" t="inlineStr">
        <is>
          <t>Soportes_estudio_mercado/valoraanalitik_com_el_servicio_de_internet_de_elon_musk_lanza_nuevos_planes_mas_baratos_en_7cf4fa.html</t>
        </is>
      </c>
      <c r="T15" s="513" t="inlineStr">
        <is>
          <t>e53903cef79ed996</t>
        </is>
      </c>
    </row>
    <row r="16">
      <c r="B16" s="514" t="inlineStr">
        <is>
          <t>plan_satelital</t>
        </is>
      </c>
      <c r="C16" s="514" t="inlineStr">
        <is>
          <t>Plan mensual de internet satelital (datos)</t>
        </is>
      </c>
      <c r="D16" s="514" t="n">
        <v>4</v>
      </c>
      <c r="E16" s="514" t="inlineStr">
        <is>
          <t>Formulación Anexo 2</t>
        </is>
      </c>
      <c r="F16" s="514" t="inlineStr">
        <is>
          <t>Formulación Anexo 2, línea S10</t>
        </is>
      </c>
      <c r="G16" s="514" t="inlineStr"/>
      <c r="H16" s="514" t="inlineStr">
        <is>
          <t>2026-10-23</t>
        </is>
      </c>
      <c r="I16" s="514" t="inlineStr">
        <is>
          <t>COP</t>
        </is>
      </c>
      <c r="J16" s="672" t="n">
        <v>250000</v>
      </c>
      <c r="K16" s="514" t="n">
        <v>0</v>
      </c>
      <c r="L16" s="515">
        <f>ROUND(J16*IF(I16="USD",'Parámetros y tarifas'!$C$4,IF(I16="CHF",'Parámetros y tarifas'!$C$4/'Parámetros y tarifas'!$C$11,1))*(1+K16*'Parámetros y tarifas'!$C$5),0)</f>
        <v>250000</v>
      </c>
      <c r="M16" s="513" t="n">
        <v>1</v>
      </c>
      <c r="N16" s="513" t="inlineStr"/>
      <c r="O16" s="515">
        <f>IF(OR(M16=1,P16=0),"",L16)</f>
      </c>
      <c r="P16" s="513" t="n">
        <v>1</v>
      </c>
      <c r="Q16" s="513" t="inlineStr"/>
      <c r="R16" s="513" t="inlineStr"/>
      <c r="S16" s="513" t="inlineStr"/>
      <c r="T16" s="513" t="inlineStr"/>
    </row>
    <row r="17">
      <c r="B17" s="514" t="inlineStr">
        <is>
          <t>filtro_ptfe</t>
        </is>
      </c>
      <c r="C17" s="514" t="inlineStr">
        <is>
          <t>Filtro de membrana PTFE de 47 mm para gravimetría de PM</t>
        </is>
      </c>
      <c r="D17" s="514" t="n">
        <v>1</v>
      </c>
      <c r="E17" s="514" t="inlineStr">
        <is>
          <t>Catálogo de distribuidor</t>
        </is>
      </c>
      <c r="F17" s="514" t="inlineStr">
        <is>
          <t>Scientific Filters — Whatman PTFE PM2,5 (46,2 mm, 2 µm), paquete de 50, precio de oferta USD 591,66</t>
        </is>
      </c>
      <c r="G17" s="514" t="inlineStr">
        <is>
          <t>https://scientificfilters.com/environmental-monitoring-filters-and-accessories</t>
        </is>
      </c>
      <c r="H17" s="514" t="inlineStr">
        <is>
          <t>2026-10-23</t>
        </is>
      </c>
      <c r="I17" s="514" t="inlineStr">
        <is>
          <t>USD</t>
        </is>
      </c>
      <c r="J17" s="672" t="n">
        <v>11.8332</v>
      </c>
      <c r="K17" s="514" t="n">
        <v>1</v>
      </c>
      <c r="L17" s="515">
        <f>ROUND(J17*IF(I17="USD",'Parámetros y tarifas'!$C$4,IF(I17="CHF",'Parámetros y tarifas'!$C$4/'Parámetros y tarifas'!$C$11,1))*(1+K17*'Parámetros y tarifas'!$C$5),0)</f>
        <v>56326</v>
      </c>
      <c r="M17" s="513" t="n">
        <v>0</v>
      </c>
      <c r="N17" s="513" t="inlineStr">
        <is>
          <t>Precio por filtro = paquete / 50; el enlace devuelve 404</t>
        </is>
      </c>
      <c r="O17" s="515">
        <f>IF(OR(M17=1,P17=0),"",L17)</f>
      </c>
      <c r="P17" s="513" t="n">
        <v>0</v>
      </c>
      <c r="Q17" s="513" t="inlineStr">
        <is>
          <t>NO ACCESIBLE</t>
        </is>
      </c>
      <c r="R17" s="513" t="inlineStr">
        <is>
          <t>La fuente rechaza la descarga automática: abrir el enlace y capturar la página</t>
        </is>
      </c>
      <c r="S17" s="513" t="inlineStr"/>
      <c r="T17" s="513" t="inlineStr"/>
    </row>
    <row r="18">
      <c r="B18" s="514" t="inlineStr">
        <is>
          <t>filtro_ptfe</t>
        </is>
      </c>
      <c r="C18" s="514" t="inlineStr">
        <is>
          <t>Filtro de membrana PTFE de 47 mm para gravimetría de PM</t>
        </is>
      </c>
      <c r="D18" s="514" t="n">
        <v>2</v>
      </c>
      <c r="E18" s="514" t="inlineStr">
        <is>
          <t>Catálogo de distribuidor</t>
        </is>
      </c>
      <c r="F18" s="514" t="inlineStr">
        <is>
          <t>Scientific Filters — Whatman PTFE PM2,5, paquete de 50, precio de lista USD 669,00</t>
        </is>
      </c>
      <c r="G18" s="514" t="inlineStr">
        <is>
          <t>https://scientificfilters.com/environmental-monitoring-filters-and-accessories</t>
        </is>
      </c>
      <c r="H18" s="514" t="inlineStr">
        <is>
          <t>2026-10-23</t>
        </is>
      </c>
      <c r="I18" s="514" t="inlineStr">
        <is>
          <t>USD</t>
        </is>
      </c>
      <c r="J18" s="672" t="n">
        <v>13.38</v>
      </c>
      <c r="K18" s="514" t="n">
        <v>1</v>
      </c>
      <c r="L18" s="515">
        <f>ROUND(J18*IF(I18="USD",'Parámetros y tarifas'!$C$4,IF(I18="CHF",'Parámetros y tarifas'!$C$4/'Parámetros y tarifas'!$C$11,1))*(1+K18*'Parámetros y tarifas'!$C$5),0)</f>
        <v>63689</v>
      </c>
      <c r="M18" s="513" t="n">
        <v>0</v>
      </c>
      <c r="N18" s="513" t="inlineStr">
        <is>
          <t>Precio por filtro = paquete / 50; el enlace devuelve 404</t>
        </is>
      </c>
      <c r="O18" s="515">
        <f>IF(OR(M18=1,P18=0),"",L18)</f>
      </c>
      <c r="P18" s="513" t="n">
        <v>0</v>
      </c>
      <c r="Q18" s="513" t="inlineStr">
        <is>
          <t>NO ACCESIBLE</t>
        </is>
      </c>
      <c r="R18" s="513" t="inlineStr">
        <is>
          <t>La fuente rechaza la descarga automática: abrir el enlace y capturar la página</t>
        </is>
      </c>
      <c r="S18" s="513" t="inlineStr"/>
      <c r="T18" s="513" t="inlineStr"/>
    </row>
    <row r="19">
      <c r="B19" s="514" t="inlineStr">
        <is>
          <t>filtro_ptfe</t>
        </is>
      </c>
      <c r="C19" s="514" t="inlineStr">
        <is>
          <t>Filtro de membrana PTFE de 47 mm para gravimetría de PM</t>
        </is>
      </c>
      <c r="D19" s="514" t="n">
        <v>3</v>
      </c>
      <c r="E19" s="514" t="inlineStr">
        <is>
          <t>Catálogo de distribuidor</t>
        </is>
      </c>
      <c r="F19" s="514" t="inlineStr">
        <is>
          <t>Scientific Labs — Whatman PTFE TE 35 (0,2 µm, 47 mm), paquete de 50, USD 426,75</t>
        </is>
      </c>
      <c r="G19" s="514" t="inlineStr">
        <is>
          <t>https://www.scientificlabs.com/en/product/WHA10411411</t>
        </is>
      </c>
      <c r="H19" s="514" t="inlineStr">
        <is>
          <t>2026-10-23</t>
        </is>
      </c>
      <c r="I19" s="514" t="inlineStr">
        <is>
          <t>USD</t>
        </is>
      </c>
      <c r="J19" s="672" t="n">
        <v>8.535</v>
      </c>
      <c r="K19" s="514" t="n">
        <v>1</v>
      </c>
      <c r="L19" s="515">
        <f>ROUND(J19*IF(I19="USD",'Parámetros y tarifas'!$C$4,IF(I19="CHF",'Parámetros y tarifas'!$C$4/'Parámetros y tarifas'!$C$11,1))*(1+K19*'Parámetros y tarifas'!$C$5),0)</f>
        <v>40627</v>
      </c>
      <c r="M19" s="513" t="n">
        <v>0</v>
      </c>
      <c r="N19" s="513" t="inlineStr">
        <is>
          <t>Poro distinto; el enlace devuelve 404</t>
        </is>
      </c>
      <c r="O19" s="515">
        <f>IF(OR(M19=1,P19=0),"",L19)</f>
      </c>
      <c r="P19" s="513" t="n">
        <v>0</v>
      </c>
      <c r="Q19" s="513" t="inlineStr">
        <is>
          <t>NO ACCESIBLE</t>
        </is>
      </c>
      <c r="R19" s="513" t="inlineStr">
        <is>
          <t>La fuente rechaza la descarga automática: abrir el enlace y capturar la página</t>
        </is>
      </c>
      <c r="S19" s="513" t="inlineStr"/>
      <c r="T19" s="513" t="inlineStr"/>
    </row>
    <row r="20">
      <c r="B20" s="514" t="inlineStr">
        <is>
          <t>filtro_ptfe</t>
        </is>
      </c>
      <c r="C20" s="514" t="inlineStr">
        <is>
          <t>Filtro de membrana PTFE de 47 mm para gravimetría de PM</t>
        </is>
      </c>
      <c r="D20" s="514" t="n">
        <v>4</v>
      </c>
      <c r="E20" s="514" t="inlineStr">
        <is>
          <t>Formulación Anexo 2</t>
        </is>
      </c>
      <c r="F20" s="514" t="inlineStr">
        <is>
          <t>Formulación Anexo 2, línea M01</t>
        </is>
      </c>
      <c r="G20" s="514" t="inlineStr"/>
      <c r="H20" s="514" t="inlineStr">
        <is>
          <t>2026-10-23</t>
        </is>
      </c>
      <c r="I20" s="514" t="inlineStr">
        <is>
          <t>COP</t>
        </is>
      </c>
      <c r="J20" s="672" t="n">
        <v>12000</v>
      </c>
      <c r="K20" s="514" t="n">
        <v>0</v>
      </c>
      <c r="L20" s="515">
        <f>ROUND(J20*IF(I20="USD",'Parámetros y tarifas'!$C$4,IF(I20="CHF",'Parámetros y tarifas'!$C$4/'Parámetros y tarifas'!$C$11,1))*(1+K20*'Parámetros y tarifas'!$C$5),0)</f>
        <v>12000</v>
      </c>
      <c r="M20" s="513" t="n">
        <v>1</v>
      </c>
      <c r="N20" s="513" t="inlineStr"/>
      <c r="O20" s="515">
        <f>IF(OR(M20=1,P20=0),"",L20)</f>
      </c>
      <c r="P20" s="513" t="n">
        <v>1</v>
      </c>
      <c r="Q20" s="513" t="inlineStr"/>
      <c r="R20" s="513" t="inlineStr"/>
      <c r="S20" s="513" t="inlineStr"/>
      <c r="T20" s="513" t="inlineStr"/>
    </row>
    <row r="21">
      <c r="B21" s="514" t="inlineStr">
        <is>
          <t>cerramiento_nema4x</t>
        </is>
      </c>
      <c r="C21" s="514" t="inlineStr">
        <is>
          <t>Cerramiento de policarbonato (mínimo NEMA 4X) de 12×12×6 pulgadas para nodo de campo</t>
        </is>
      </c>
      <c r="D21" s="514" t="n">
        <v>1</v>
      </c>
      <c r="E21" s="514" t="inlineStr">
        <is>
          <t>Catálogo de distribuidor</t>
        </is>
      </c>
      <c r="F21" s="514" t="inlineStr">
        <is>
          <t>Solutions Direct — Integra H121206H, policarbonato 12×12×6 in, cubierta abisagrada (USD 123,99)</t>
        </is>
      </c>
      <c r="G21" s="514" t="inlineStr">
        <is>
          <t>https://solutionsdirectonline.com/polycarbonate-wall-mount-enclosures?pi=40</t>
        </is>
      </c>
      <c r="H21" s="514" t="inlineStr">
        <is>
          <t>2026-10-23</t>
        </is>
      </c>
      <c r="I21" s="514" t="inlineStr">
        <is>
          <t>USD</t>
        </is>
      </c>
      <c r="J21" s="672" t="n">
        <v>123.99</v>
      </c>
      <c r="K21" s="514" t="n">
        <v>1</v>
      </c>
      <c r="L21" s="515">
        <f>ROUND(J21*IF(I21="USD",'Parámetros y tarifas'!$C$4,IF(I21="CHF",'Parámetros y tarifas'!$C$4/'Parámetros y tarifas'!$C$11,1))*(1+K21*'Parámetros y tarifas'!$C$5),0)</f>
        <v>590192</v>
      </c>
      <c r="M21" s="513" t="n">
        <v>0</v>
      </c>
      <c r="N21" s="513" t="inlineStr">
        <is>
          <t>La página indica que los gabinetes de policarbonato tienen mínimo NEMA 4X</t>
        </is>
      </c>
      <c r="O21" s="515">
        <f>IF(OR(M21=1,P21=0),"",L21)</f>
        <v>590192</v>
      </c>
      <c r="P21" s="513" t="n">
        <v>1</v>
      </c>
      <c r="Q21" s="513" t="inlineStr">
        <is>
          <t>VERIFICADA</t>
        </is>
      </c>
      <c r="R21" s="513" t="inlineStr">
        <is>
          <t>«123.99» en: …trical Enclosure with Hinged Cover | H121206H Retail: $278.00 Price: $123.99 --&gt; The Integra H121206H polycarbonate wall mount enclosure is a hing…</t>
        </is>
      </c>
      <c r="S21" s="513" t="inlineStr">
        <is>
          <t>Soportes_estudio_mercado/solutionsdirectonline_com_polycarbonate_wall_mount_enclosures_pi_40_c27d5d.html</t>
        </is>
      </c>
      <c r="T21" s="513" t="inlineStr">
        <is>
          <t>895db21cf6a3cb1a</t>
        </is>
      </c>
    </row>
    <row r="22">
      <c r="B22" s="514" t="inlineStr">
        <is>
          <t>cerramiento_nema4x</t>
        </is>
      </c>
      <c r="C22" s="514" t="inlineStr">
        <is>
          <t>Cerramiento de policarbonato (mínimo NEMA 4X) de 12×12×6 pulgadas para nodo de campo</t>
        </is>
      </c>
      <c r="D22" s="514" t="n">
        <v>2</v>
      </c>
      <c r="E22" s="514" t="inlineStr">
        <is>
          <t>Catálogo de distribuidor</t>
        </is>
      </c>
      <c r="F22" s="514" t="inlineStr">
        <is>
          <t>Solutions Direct — Integra H121206HF, policarbonato 12×12×6 in, cubierta abisagrada (USD 131,13)</t>
        </is>
      </c>
      <c r="G22" s="514" t="inlineStr">
        <is>
          <t>https://solutionsdirectonline.com/polycarbonate-wall-mount-enclosures?pi=40</t>
        </is>
      </c>
      <c r="H22" s="514" t="inlineStr">
        <is>
          <t>2026-10-23</t>
        </is>
      </c>
      <c r="I22" s="514" t="inlineStr">
        <is>
          <t>USD</t>
        </is>
      </c>
      <c r="J22" s="672" t="n">
        <v>131.13</v>
      </c>
      <c r="K22" s="514" t="n">
        <v>1</v>
      </c>
      <c r="L22" s="515">
        <f>ROUND(J22*IF(I22="USD",'Parámetros y tarifas'!$C$4,IF(I22="CHF",'Parámetros y tarifas'!$C$4/'Parámetros y tarifas'!$C$11,1))*(1+K22*'Parámetros y tarifas'!$C$5),0)</f>
        <v>624179</v>
      </c>
      <c r="M22" s="513" t="n">
        <v>0</v>
      </c>
      <c r="N22" s="513" t="inlineStr">
        <is>
          <t>Misma página</t>
        </is>
      </c>
      <c r="O22" s="515">
        <f>IF(OR(M22=1,P22=0),"",L22)</f>
        <v>624179</v>
      </c>
      <c r="P22" s="513" t="n">
        <v>1</v>
      </c>
      <c r="Q22" s="513" t="inlineStr">
        <is>
          <t>VERIFICADA</t>
        </is>
      </c>
      <c r="R22" s="513" t="inlineStr">
        <is>
          <t>«131.13» en: …rical Enclosure with Hinged Cover | H121206HF Retail: $294.00 Price: $131.13 --&gt; The Integra H121206HF polycarbonate wall mount enclosure is a hin…</t>
        </is>
      </c>
      <c r="S22" s="513" t="inlineStr">
        <is>
          <t>Soportes_estudio_mercado/solutionsdirectonline_com_polycarbonate_wall_mount_enclosures_pi_40_c27d5d.html</t>
        </is>
      </c>
      <c r="T22" s="513" t="inlineStr">
        <is>
          <t>895db21cf6a3cb1a</t>
        </is>
      </c>
    </row>
    <row r="23">
      <c r="B23" s="514" t="inlineStr">
        <is>
          <t>cerramiento_nema4x</t>
        </is>
      </c>
      <c r="C23" s="514" t="inlineStr">
        <is>
          <t>Cerramiento de policarbonato (mínimo NEMA 4X) de 12×12×6 pulgadas para nodo de campo</t>
        </is>
      </c>
      <c r="D23" s="514" t="n">
        <v>3</v>
      </c>
      <c r="E23" s="514" t="inlineStr">
        <is>
          <t>Catálogo de distribuidor</t>
        </is>
      </c>
      <c r="F23" s="514" t="inlineStr">
        <is>
          <t>Solutions Direct — Integra H121206SC, policarbonato 12×12×6 in, tapa transparente (USD 138,27)</t>
        </is>
      </c>
      <c r="G23" s="514" t="inlineStr">
        <is>
          <t>https://solutionsdirectonline.com/polycarbonate-wall-mount-enclosures?pi=40</t>
        </is>
      </c>
      <c r="H23" s="514" t="inlineStr">
        <is>
          <t>2026-10-23</t>
        </is>
      </c>
      <c r="I23" s="514" t="inlineStr">
        <is>
          <t>USD</t>
        </is>
      </c>
      <c r="J23" s="672" t="n">
        <v>138.27</v>
      </c>
      <c r="K23" s="514" t="n">
        <v>1</v>
      </c>
      <c r="L23" s="515">
        <f>ROUND(J23*IF(I23="USD",'Parámetros y tarifas'!$C$4,IF(I23="CHF",'Parámetros y tarifas'!$C$4/'Parámetros y tarifas'!$C$11,1))*(1+K23*'Parámetros y tarifas'!$C$5),0)</f>
        <v>658165</v>
      </c>
      <c r="M23" s="513" t="n">
        <v>0</v>
      </c>
      <c r="N23" s="513" t="inlineStr">
        <is>
          <t>Misma página</t>
        </is>
      </c>
      <c r="O23" s="515">
        <f>IF(OR(M23=1,P23=0),"",L23)</f>
        <v>658165</v>
      </c>
      <c r="P23" s="513" t="n">
        <v>1</v>
      </c>
      <c r="Q23" s="513" t="inlineStr">
        <is>
          <t>VERIFICADA</t>
        </is>
      </c>
      <c r="R23" s="513" t="inlineStr">
        <is>
          <t>«138.27» en: …closure with Clear Lift-Off Cover | H121206SC Retail: $310.00 Price: $138.27 --&gt; The Integra H121206SC polycarbonate wall mount enclosure is a hin…</t>
        </is>
      </c>
      <c r="S23" s="513" t="inlineStr">
        <is>
          <t>Soportes_estudio_mercado/solutionsdirectonline_com_polycarbonate_wall_mount_enclosures_pi_40_c27d5d.html</t>
        </is>
      </c>
      <c r="T23" s="513" t="inlineStr">
        <is>
          <t>895db21cf6a3cb1a</t>
        </is>
      </c>
    </row>
    <row r="24">
      <c r="B24" s="514" t="inlineStr">
        <is>
          <t>cerramiento_nema4x</t>
        </is>
      </c>
      <c r="C24" s="514" t="inlineStr">
        <is>
          <t>Cerramiento de policarbonato (mínimo NEMA 4X) de 12×12×6 pulgadas para nodo de campo</t>
        </is>
      </c>
      <c r="D24" s="514" t="n">
        <v>4</v>
      </c>
      <c r="E24" s="514" t="inlineStr">
        <is>
          <t>Formulación Anexo 2</t>
        </is>
      </c>
      <c r="F24" s="514" t="inlineStr">
        <is>
          <t>Formulación Anexo 2, línea M03</t>
        </is>
      </c>
      <c r="G24" s="514" t="inlineStr"/>
      <c r="H24" s="514" t="inlineStr">
        <is>
          <t>2026-10-23</t>
        </is>
      </c>
      <c r="I24" s="514" t="inlineStr">
        <is>
          <t>COP</t>
        </is>
      </c>
      <c r="J24" s="672" t="n">
        <v>350000</v>
      </c>
      <c r="K24" s="514" t="n">
        <v>0</v>
      </c>
      <c r="L24" s="515">
        <f>ROUND(J24*IF(I24="USD",'Parámetros y tarifas'!$C$4,IF(I24="CHF",'Parámetros y tarifas'!$C$4/'Parámetros y tarifas'!$C$11,1))*(1+K24*'Parámetros y tarifas'!$C$5),0)</f>
        <v>350000</v>
      </c>
      <c r="M24" s="513" t="n">
        <v>1</v>
      </c>
      <c r="N24" s="513" t="inlineStr">
        <is>
          <t>La línea del Anexo 2 incluía el mástil</t>
        </is>
      </c>
      <c r="O24" s="515">
        <f>IF(OR(M24=1,P24=0),"",L24)</f>
      </c>
      <c r="P24" s="513" t="n">
        <v>1</v>
      </c>
      <c r="Q24" s="513" t="inlineStr"/>
      <c r="R24" s="513" t="inlineStr"/>
      <c r="S24" s="513" t="inlineStr"/>
      <c r="T24" s="513" t="inlineStr"/>
    </row>
    <row r="25">
      <c r="B25" s="514" t="inlineStr">
        <is>
          <t>mascarilla_n95</t>
        </is>
      </c>
      <c r="C25" s="514" t="inlineStr">
        <is>
          <t>Mascarilla de protección respiratoria N95</t>
        </is>
      </c>
      <c r="D25" s="514" t="n">
        <v>1</v>
      </c>
      <c r="E25" s="514" t="inlineStr">
        <is>
          <t>Tienda Virtual del Estado</t>
        </is>
      </c>
      <c r="F25" s="514" t="inlineStr">
        <is>
          <t>Colombia Compra Eficiente — orden de compra 158537 (caja de 20, $39.026,02)</t>
        </is>
      </c>
      <c r="G25" s="514" t="inlineStr">
        <is>
          <t>https://operaciones.colombiacompra.gov.co/tienda-virtual-del-estado-colombiano/ordenes-compra/158537</t>
        </is>
      </c>
      <c r="H25" s="514" t="inlineStr">
        <is>
          <t>2026-10-23</t>
        </is>
      </c>
      <c r="I25" s="514" t="inlineStr">
        <is>
          <t>COP</t>
        </is>
      </c>
      <c r="J25" s="672" t="n">
        <v>1951.3</v>
      </c>
      <c r="K25" s="514" t="n">
        <v>0</v>
      </c>
      <c r="L25" s="515">
        <f>ROUND(J25*IF(I25="USD",'Parámetros y tarifas'!$C$4,IF(I25="CHF",'Parámetros y tarifas'!$C$4/'Parámetros y tarifas'!$C$11,1))*(1+K25*'Parámetros y tarifas'!$C$5),0)</f>
        <v>1951</v>
      </c>
      <c r="M25" s="513" t="n">
        <v>0</v>
      </c>
      <c r="N25" s="513" t="inlineStr">
        <is>
          <t>Precio por unidad = caja / 20; compra institucional de dic-2025</t>
        </is>
      </c>
      <c r="O25" s="515">
        <f>IF(OR(M25=1,P25=0),"",L25)</f>
        <v>1951</v>
      </c>
      <c r="P25" s="513" t="n">
        <v>1</v>
      </c>
      <c r="Q25" s="513" t="inlineStr">
        <is>
          <t>VERIFICADA</t>
        </is>
      </c>
      <c r="R25" s="513" t="inlineStr">
        <is>
          <t>«39.026,02» en: …l 1 ate01C4S3-018TAPABOCAS QUIRUGICO N95 / CAJA X 20 UND 50.00 Unidad 39.026,02 1.951.301,00 2 ate01C4S3-019TAPABOCAS QUIRUGICO DESECHABLE CON SUJECI…</t>
        </is>
      </c>
      <c r="S25" s="513" t="inlineStr">
        <is>
          <t>Soportes_estudio_mercado/operaciones_colombiacompra_gov_co_tienda_virtual_del_estado_colombiano_ordenes_compra_1585_16f6f1.html</t>
        </is>
      </c>
      <c r="T25" s="513" t="inlineStr">
        <is>
          <t>22ecbb1b19d4be06</t>
        </is>
      </c>
    </row>
    <row r="26">
      <c r="B26" s="514" t="inlineStr">
        <is>
          <t>mascarilla_n95</t>
        </is>
      </c>
      <c r="C26" s="514" t="inlineStr">
        <is>
          <t>Mascarilla de protección respiratoria N95</t>
        </is>
      </c>
      <c r="D26" s="514" t="n">
        <v>2</v>
      </c>
      <c r="E26" s="514" t="inlineStr">
        <is>
          <t>Formulación Anexo 2</t>
        </is>
      </c>
      <c r="F26" s="514" t="inlineStr">
        <is>
          <t>Formulación Anexo 2, línea M06</t>
        </is>
      </c>
      <c r="G26" s="514" t="inlineStr"/>
      <c r="H26" s="514" t="inlineStr">
        <is>
          <t>2026-10-23</t>
        </is>
      </c>
      <c r="I26" s="514" t="inlineStr">
        <is>
          <t>COP</t>
        </is>
      </c>
      <c r="J26" s="672" t="n">
        <v>4000</v>
      </c>
      <c r="K26" s="514" t="n">
        <v>0</v>
      </c>
      <c r="L26" s="515">
        <f>ROUND(J26*IF(I26="USD",'Parámetros y tarifas'!$C$4,IF(I26="CHF",'Parámetros y tarifas'!$C$4/'Parámetros y tarifas'!$C$11,1))*(1+K26*'Parámetros y tarifas'!$C$5),0)</f>
        <v>4000</v>
      </c>
      <c r="M26" s="513" t="n">
        <v>1</v>
      </c>
      <c r="N26" s="513" t="inlineStr"/>
      <c r="O26" s="515">
        <f>IF(OR(M26=1,P26=0),"",L26)</f>
      </c>
      <c r="P26" s="513" t="n">
        <v>1</v>
      </c>
      <c r="Q26" s="513" t="inlineStr"/>
      <c r="R26" s="513" t="inlineStr"/>
      <c r="S26" s="513" t="inlineStr"/>
      <c r="T26" s="513" t="inlineStr"/>
    </row>
    <row r="27">
      <c r="B27" s="514" t="inlineStr">
        <is>
          <t>tiquete_nacional</t>
        </is>
      </c>
      <c r="C27" s="514" t="inlineStr">
        <is>
          <t>Tiquete aéreo nacional, trayecto sencillo (ruta Bogotá–Cali como referencia)</t>
        </is>
      </c>
      <c r="D27" s="514" t="n">
        <v>1</v>
      </c>
      <c r="E27" s="514" t="inlineStr">
        <is>
          <t>Aerolínea</t>
        </is>
      </c>
      <c r="F27" s="514" t="inlineStr">
        <is>
          <t>Satena — Bogotá–Cali, solo ida, «desde» COP 422.350 (consultado el 23-oct-2026)</t>
        </is>
      </c>
      <c r="G27" s="514" t="inlineStr">
        <is>
          <t>https://rutas-destinos.satena.com/en/cheapest-flights-from-bogota-to-cali</t>
        </is>
      </c>
      <c r="H27" s="514" t="inlineStr">
        <is>
          <t>2026-10-23</t>
        </is>
      </c>
      <c r="I27" s="514" t="inlineStr">
        <is>
          <t>COP</t>
        </is>
      </c>
      <c r="J27" s="672" t="n">
        <v>422350</v>
      </c>
      <c r="K27" s="514" t="n">
        <v>0</v>
      </c>
      <c r="L27" s="515">
        <f>ROUND(J27*IF(I27="USD",'Parámetros y tarifas'!$C$4,IF(I27="CHF",'Parámetros y tarifas'!$C$4/'Parámetros y tarifas'!$C$11,1))*(1+K27*'Parámetros y tarifas'!$C$5),0)</f>
        <v>422350</v>
      </c>
      <c r="M27" s="513" t="n">
        <v>0</v>
      </c>
      <c r="N27" s="513" t="inlineStr">
        <is>
          <t>Tarifa mínima publicada: es un piso; la cotización de agencia puede ser mayor</t>
        </is>
      </c>
      <c r="O27" s="515">
        <f>IF(OR(M27=1,P27=0),"",L27)</f>
        <v>422350</v>
      </c>
      <c r="P27" s="513" t="n">
        <v>1</v>
      </c>
      <c r="Q27" s="513" t="inlineStr">
        <is>
          <t>VERIFICADA</t>
        </is>
      </c>
      <c r="R27" s="513" t="inlineStr">
        <is>
          <t>«422,350» en: …English Confirm Cheap flights from Bogotá to Cali (BOG-CLO) From COP 422,350.00 One way Round trip 1 passenger Adult (16+) 1 Youth (12-15) 0 Child…</t>
        </is>
      </c>
      <c r="S27" s="513" t="inlineStr">
        <is>
          <t>Soportes_estudio_mercado/rutas_destinos_satena_com_en_cheapest_flights_from_bogota_to_cali_3e9d0b.html</t>
        </is>
      </c>
      <c r="T27" s="513" t="inlineStr">
        <is>
          <t>8af4ffd579b67ad3</t>
        </is>
      </c>
    </row>
    <row r="28">
      <c r="B28" s="514" t="inlineStr">
        <is>
          <t>tiquete_nacional</t>
        </is>
      </c>
      <c r="C28" s="514" t="inlineStr">
        <is>
          <t>Tiquete aéreo nacional, trayecto sencillo (ruta Bogotá–Cali como referencia)</t>
        </is>
      </c>
      <c r="D28" s="514" t="n">
        <v>2</v>
      </c>
      <c r="E28" s="514" t="inlineStr">
        <is>
          <t>Formulación Anexo 2</t>
        </is>
      </c>
      <c r="F28" s="514" t="inlineStr">
        <is>
          <t>Formulación Anexo 2, línea V01</t>
        </is>
      </c>
      <c r="G28" s="514" t="inlineStr"/>
      <c r="H28" s="514" t="inlineStr">
        <is>
          <t>2026-10-23</t>
        </is>
      </c>
      <c r="I28" s="514" t="inlineStr">
        <is>
          <t>COP</t>
        </is>
      </c>
      <c r="J28" s="672" t="n">
        <v>600000</v>
      </c>
      <c r="K28" s="514" t="n">
        <v>0</v>
      </c>
      <c r="L28" s="515">
        <f>ROUND(J28*IF(I28="USD",'Parámetros y tarifas'!$C$4,IF(I28="CHF",'Parámetros y tarifas'!$C$4/'Parámetros y tarifas'!$C$11,1))*(1+K28*'Parámetros y tarifas'!$C$5),0)</f>
        <v>600000</v>
      </c>
      <c r="M28" s="513" t="n">
        <v>1</v>
      </c>
      <c r="N28" s="513" t="inlineStr"/>
      <c r="O28" s="515">
        <f>IF(OR(M28=1,P28=0),"",L28)</f>
      </c>
      <c r="P28" s="513" t="n">
        <v>1</v>
      </c>
      <c r="Q28" s="513" t="inlineStr"/>
      <c r="R28" s="513" t="inlineStr"/>
      <c r="S28" s="513" t="inlineStr"/>
      <c r="T28" s="513" t="inlineStr"/>
    </row>
    <row r="29">
      <c r="B29" s="514" t="inlineStr">
        <is>
          <t>viaticos_dia</t>
        </is>
      </c>
      <c r="C29" s="514" t="inlineStr">
        <is>
          <t>Viáticos diarios con pernoctación, comisión en el interior del país</t>
        </is>
      </c>
      <c r="D29" s="514" t="n">
        <v>1</v>
      </c>
      <c r="E29" s="514" t="inlineStr">
        <is>
          <t>Tabla oficial</t>
        </is>
      </c>
      <c r="F29" s="514" t="inlineStr">
        <is>
          <t>Decreto 314 de 2026, art. 1 — base de liquidación $4.022.983 a $5.102.609 (técnico): hasta $335.520</t>
        </is>
      </c>
      <c r="G29" s="514" t="inlineStr">
        <is>
          <t>https://www.funcionpublica.gov.co/eva/gestornormativo/norma.php?i=273805</t>
        </is>
      </c>
      <c r="H29" s="514" t="inlineStr">
        <is>
          <t>2026-10-23</t>
        </is>
      </c>
      <c r="I29" s="514" t="inlineStr">
        <is>
          <t>COP</t>
        </is>
      </c>
      <c r="J29" s="672" t="n">
        <v>335520</v>
      </c>
      <c r="K29" s="514" t="n">
        <v>0</v>
      </c>
      <c r="L29" s="515">
        <f>ROUND(J29*IF(I29="USD",'Parámetros y tarifas'!$C$4,IF(I29="CHF",'Parámetros y tarifas'!$C$4/'Parámetros y tarifas'!$C$11,1))*(1+K29*'Parámetros y tarifas'!$C$5),0)</f>
        <v>335520</v>
      </c>
      <c r="M29" s="513" t="n">
        <v>0</v>
      </c>
      <c r="N29" s="513" t="inlineStr"/>
      <c r="O29" s="515">
        <f>IF(OR(M29=1,P29=0),"",L29)</f>
        <v>335520</v>
      </c>
      <c r="P29" s="513" t="n">
        <v>1</v>
      </c>
      <c r="Q29" s="513" t="inlineStr">
        <is>
          <t>VERIFICADA</t>
        </is>
      </c>
      <c r="R29" s="513" t="inlineStr">
        <is>
          <t>«5.102.609» en: …DEL PAÍS BASE DE LIQUIDACIÓN VIÁTICOS DIARIOS EN PESOS De 4.022.983 a 5.102.609 Hasta 335.520 De 5.102.610 a 6.162.456 Hasta 385.283 De 6.162.457 a 9…</t>
        </is>
      </c>
      <c r="S29" s="513" t="inlineStr">
        <is>
          <t>Soportes_estudio_mercado/funcionpublica_gov_co_eva_gestornormativo_norma_php_i_273805_fffe21.html</t>
        </is>
      </c>
      <c r="T29" s="513" t="inlineStr">
        <is>
          <t>7e8d9228a87bc650</t>
        </is>
      </c>
    </row>
    <row r="30">
      <c r="B30" s="514" t="inlineStr">
        <is>
          <t>viaticos_dia</t>
        </is>
      </c>
      <c r="C30" s="514" t="inlineStr">
        <is>
          <t>Viáticos diarios con pernoctación, comisión en el interior del país</t>
        </is>
      </c>
      <c r="D30" s="514" t="n">
        <v>2</v>
      </c>
      <c r="E30" s="514" t="inlineStr">
        <is>
          <t>Tabla oficial</t>
        </is>
      </c>
      <c r="F30" s="514" t="inlineStr">
        <is>
          <t>Decreto 314 de 2026, art. 1 — base de liquidación $6.162.457 a $9.293.915 (profesional): hasta $434.866</t>
        </is>
      </c>
      <c r="G30" s="514" t="inlineStr">
        <is>
          <t>https://www.funcionpublica.gov.co/eva/gestornormativo/norma.php?i=273805</t>
        </is>
      </c>
      <c r="H30" s="514" t="inlineStr">
        <is>
          <t>2026-10-23</t>
        </is>
      </c>
      <c r="I30" s="514" t="inlineStr">
        <is>
          <t>COP</t>
        </is>
      </c>
      <c r="J30" s="672" t="n">
        <v>434866</v>
      </c>
      <c r="K30" s="514" t="n">
        <v>0</v>
      </c>
      <c r="L30" s="515">
        <f>ROUND(J30*IF(I30="USD",'Parámetros y tarifas'!$C$4,IF(I30="CHF",'Parámetros y tarifas'!$C$4/'Parámetros y tarifas'!$C$11,1))*(1+K30*'Parámetros y tarifas'!$C$5),0)</f>
        <v>434866</v>
      </c>
      <c r="M30" s="513" t="n">
        <v>0</v>
      </c>
      <c r="N30" s="513" t="inlineStr"/>
      <c r="O30" s="515">
        <f>IF(OR(M30=1,P30=0),"",L30)</f>
        <v>434866</v>
      </c>
      <c r="P30" s="513" t="n">
        <v>1</v>
      </c>
      <c r="Q30" s="513" t="inlineStr">
        <is>
          <t>VERIFICADA</t>
        </is>
      </c>
      <c r="R30" s="513" t="inlineStr">
        <is>
          <t>«6.162.457» en: …3 a 5.102.609 Hasta 335.520 De 5.102.610 a 6.162.456 Hasta 385.283 De 6.162.457 a 9.293.915 Hasta 434.866 De 9 293.916 a 12.989.690 Hasta 528.210 De…</t>
        </is>
      </c>
      <c r="S30" s="513" t="inlineStr">
        <is>
          <t>Soportes_estudio_mercado/funcionpublica_gov_co_eva_gestornormativo_norma_php_i_273805_fffe21.html</t>
        </is>
      </c>
      <c r="T30" s="513" t="inlineStr">
        <is>
          <t>7e8d9228a87bc650</t>
        </is>
      </c>
    </row>
    <row r="31">
      <c r="B31" s="514" t="inlineStr">
        <is>
          <t>viaticos_dia</t>
        </is>
      </c>
      <c r="C31" s="514" t="inlineStr">
        <is>
          <t>Viáticos diarios con pernoctación, comisión en el interior del país</t>
        </is>
      </c>
      <c r="D31" s="514" t="n">
        <v>3</v>
      </c>
      <c r="E31" s="514" t="inlineStr">
        <is>
          <t>Tabla oficial</t>
        </is>
      </c>
      <c r="F31" s="514" t="inlineStr">
        <is>
          <t>Decreto 314 de 2026, art. 1 — base de liquidación $9.293.916 a $12.989.690 (profesional senior): hasta $528.210</t>
        </is>
      </c>
      <c r="G31" s="514" t="inlineStr">
        <is>
          <t>https://www.funcionpublica.gov.co/eva/gestornormativo/norma.php?i=273805</t>
        </is>
      </c>
      <c r="H31" s="514" t="inlineStr">
        <is>
          <t>2026-10-23</t>
        </is>
      </c>
      <c r="I31" s="514" t="inlineStr">
        <is>
          <t>COP</t>
        </is>
      </c>
      <c r="J31" s="672" t="n">
        <v>528210</v>
      </c>
      <c r="K31" s="514" t="n">
        <v>0</v>
      </c>
      <c r="L31" s="515">
        <f>ROUND(J31*IF(I31="USD",'Parámetros y tarifas'!$C$4,IF(I31="CHF",'Parámetros y tarifas'!$C$4/'Parámetros y tarifas'!$C$11,1))*(1+K31*'Parámetros y tarifas'!$C$5),0)</f>
        <v>528210</v>
      </c>
      <c r="M31" s="513" t="n">
        <v>0</v>
      </c>
      <c r="N31" s="513" t="inlineStr"/>
      <c r="O31" s="515">
        <f>IF(OR(M31=1,P31=0),"",L31)</f>
        <v>528210</v>
      </c>
      <c r="P31" s="513" t="n">
        <v>1</v>
      </c>
      <c r="Q31" s="513" t="inlineStr">
        <is>
          <t>VERIFICADA</t>
        </is>
      </c>
      <c r="R31" s="513" t="inlineStr">
        <is>
          <t>«12.989.690» en: …6 Hasta 385.283 De 6.162.457 a 9.293.915 Hasta 434.866 De 9 293.916 a 12.989.690 Hasta 528.210 De 12.989.691 a 15.423.452 Hasta 712.557 De 15.423.453…</t>
        </is>
      </c>
      <c r="S31" s="513" t="inlineStr">
        <is>
          <t>Soportes_estudio_mercado/funcionpublica_gov_co_eva_gestornormativo_norma_php_i_273805_fffe21.html</t>
        </is>
      </c>
      <c r="T31" s="513" t="inlineStr">
        <is>
          <t>7e8d9228a87bc650</t>
        </is>
      </c>
    </row>
    <row r="32">
      <c r="B32" s="514" t="inlineStr">
        <is>
          <t>viaticos_dia</t>
        </is>
      </c>
      <c r="C32" s="514" t="inlineStr">
        <is>
          <t>Viáticos diarios con pernoctación, comisión en el interior del país</t>
        </is>
      </c>
      <c r="D32" s="514" t="n">
        <v>4</v>
      </c>
      <c r="E32" s="514" t="inlineStr">
        <is>
          <t>Formulación Anexo 2</t>
        </is>
      </c>
      <c r="F32" s="514" t="inlineStr">
        <is>
          <t>Formulación Anexo 2, línea V02</t>
        </is>
      </c>
      <c r="G32" s="514" t="inlineStr"/>
      <c r="H32" s="514" t="inlineStr">
        <is>
          <t>2026-10-23</t>
        </is>
      </c>
      <c r="I32" s="514" t="inlineStr">
        <is>
          <t>COP</t>
        </is>
      </c>
      <c r="J32" s="672" t="n">
        <v>350000</v>
      </c>
      <c r="K32" s="514" t="n">
        <v>0</v>
      </c>
      <c r="L32" s="515">
        <f>ROUND(J32*IF(I32="USD",'Parámetros y tarifas'!$C$4,IF(I32="CHF",'Parámetros y tarifas'!$C$4/'Parámetros y tarifas'!$C$11,1))*(1+K32*'Parámetros y tarifas'!$C$5),0)</f>
        <v>350000</v>
      </c>
      <c r="M32" s="513" t="n">
        <v>1</v>
      </c>
      <c r="N32" s="513" t="inlineStr"/>
      <c r="O32" s="515">
        <f>IF(OR(M32=1,P32=0),"",L32)</f>
      </c>
      <c r="P32" s="513" t="n">
        <v>1</v>
      </c>
      <c r="Q32" s="513" t="inlineStr"/>
      <c r="R32" s="513" t="inlineStr"/>
      <c r="S32" s="513" t="inlineStr"/>
      <c r="T32" s="513" t="inlineStr"/>
    </row>
    <row r="33">
      <c r="B33" s="514" t="inlineStr">
        <is>
          <t>apc_articulo</t>
        </is>
      </c>
      <c r="C33" s="514" t="inlineStr">
        <is>
          <t>Cargo de procesamiento (APC) de un artículo de acceso abierto</t>
        </is>
      </c>
      <c r="D33" s="514" t="n">
        <v>1</v>
      </c>
      <c r="E33" s="514" t="inlineStr">
        <is>
          <t>Editorial</t>
        </is>
      </c>
      <c r="F33" s="514" t="inlineStr">
        <is>
          <t>MDPI Sensors — APC oficial CHF 2.600</t>
        </is>
      </c>
      <c r="G33" s="514" t="inlineStr">
        <is>
          <t>https://www.mdpi.com/journal/sensors/apc</t>
        </is>
      </c>
      <c r="H33" s="514" t="inlineStr">
        <is>
          <t>2026-10-23</t>
        </is>
      </c>
      <c r="I33" s="514" t="inlineStr">
        <is>
          <t>CHF</t>
        </is>
      </c>
      <c r="J33" s="672" t="n">
        <v>2600</v>
      </c>
      <c r="K33" s="514" t="n">
        <v>0</v>
      </c>
      <c r="L33" s="515">
        <f>ROUND(J33*IF(I33="USD",'Parámetros y tarifas'!$C$4,IF(I33="CHF",'Parámetros y tarifas'!$C$4/'Parámetros y tarifas'!$C$11,1))*(1+K33*'Parámetros y tarifas'!$C$5),0)</f>
        <v>12676743</v>
      </c>
      <c r="M33" s="513" t="n">
        <v>0</v>
      </c>
      <c r="N33" s="513" t="inlineStr">
        <is>
          <t>Página oficial de la revista, consultada en navegador el 23-oct-2026</t>
        </is>
      </c>
      <c r="O33" s="515">
        <f>IF(OR(M33=1,P33=0),"",L33)</f>
        <v>12676743</v>
      </c>
      <c r="P33" s="513" t="n">
        <v>1</v>
      </c>
      <c r="Q33" s="513" t="inlineStr">
        <is>
          <t>VERIFICADA (navegador)</t>
        </is>
      </c>
      <c r="R33" s="513" t="inlineStr">
        <is>
          <t>«An article processing charge (APC) of CHF 2600 (Swiss francs) applies to papers accepted after peer review.»</t>
        </is>
      </c>
      <c r="S33" s="513" t="inlineStr">
        <is>
          <t>Soportes_estudio_mercado/captura_navegador_mdpi_sensors_2026-10-23.txt</t>
        </is>
      </c>
      <c r="T33" s="513" t="inlineStr">
        <is>
          <t>f206475eae07f349</t>
        </is>
      </c>
    </row>
    <row r="34">
      <c r="B34" s="514" t="inlineStr">
        <is>
          <t>apc_articulo</t>
        </is>
      </c>
      <c r="C34" s="514" t="inlineStr">
        <is>
          <t>Cargo de procesamiento (APC) de un artículo de acceso abierto</t>
        </is>
      </c>
      <c r="D34" s="514" t="n">
        <v>2</v>
      </c>
      <c r="E34" s="514" t="inlineStr">
        <is>
          <t>Editorial</t>
        </is>
      </c>
      <c r="F34" s="514" t="inlineStr">
        <is>
          <t>MDPI Remote Sensing — APC oficial CHF 2.700</t>
        </is>
      </c>
      <c r="G34" s="514" t="inlineStr">
        <is>
          <t>https://www.mdpi.com/journal/remotesensing/apc</t>
        </is>
      </c>
      <c r="H34" s="514" t="inlineStr">
        <is>
          <t>2026-10-23</t>
        </is>
      </c>
      <c r="I34" s="514" t="inlineStr">
        <is>
          <t>CHF</t>
        </is>
      </c>
      <c r="J34" s="672" t="n">
        <v>2700</v>
      </c>
      <c r="K34" s="514" t="n">
        <v>0</v>
      </c>
      <c r="L34" s="515">
        <f>ROUND(J34*IF(I34="USD",'Parámetros y tarifas'!$C$4,IF(I34="CHF",'Parámetros y tarifas'!$C$4/'Parámetros y tarifas'!$C$11,1))*(1+K34*'Parámetros y tarifas'!$C$5),0)</f>
        <v>13164310</v>
      </c>
      <c r="M34" s="513" t="n">
        <v>0</v>
      </c>
      <c r="N34" s="513" t="inlineStr">
        <is>
          <t>Misma fecha</t>
        </is>
      </c>
      <c r="O34" s="515">
        <f>IF(OR(M34=1,P34=0),"",L34)</f>
        <v>13164310</v>
      </c>
      <c r="P34" s="513" t="n">
        <v>1</v>
      </c>
      <c r="Q34" s="513" t="inlineStr">
        <is>
          <t>VERIFICADA (navegador)</t>
        </is>
      </c>
      <c r="R34" s="513" t="inlineStr">
        <is>
          <t>«An article processing charge (APC) of CHF 2700 (Swiss francs) applies to papers accepted after peer review.»</t>
        </is>
      </c>
      <c r="S34" s="513" t="inlineStr">
        <is>
          <t>Soportes_estudio_mercado/captura_navegador_mdpi_remotesensing_2026-10-23.txt</t>
        </is>
      </c>
      <c r="T34" s="513" t="inlineStr">
        <is>
          <t>fc0d658d83869d03</t>
        </is>
      </c>
    </row>
    <row r="35">
      <c r="B35" s="514" t="inlineStr">
        <is>
          <t>apc_articulo</t>
        </is>
      </c>
      <c r="C35" s="514" t="inlineStr">
        <is>
          <t>Cargo de procesamiento (APC) de un artículo de acceso abierto</t>
        </is>
      </c>
      <c r="D35" s="514" t="n">
        <v>3</v>
      </c>
      <c r="E35" s="514" t="inlineStr">
        <is>
          <t>Editorial</t>
        </is>
      </c>
      <c r="F35" s="514" t="inlineStr">
        <is>
          <t>MDPI Biosensors — APC oficial CHF 2.200</t>
        </is>
      </c>
      <c r="G35" s="514" t="inlineStr">
        <is>
          <t>https://www.mdpi.com/journal/biosensors/apc</t>
        </is>
      </c>
      <c r="H35" s="514" t="inlineStr">
        <is>
          <t>2026-10-23</t>
        </is>
      </c>
      <c r="I35" s="514" t="inlineStr">
        <is>
          <t>CHF</t>
        </is>
      </c>
      <c r="J35" s="672" t="n">
        <v>2200</v>
      </c>
      <c r="K35" s="514" t="n">
        <v>0</v>
      </c>
      <c r="L35" s="515">
        <f>ROUND(J35*IF(I35="USD",'Parámetros y tarifas'!$C$4,IF(I35="CHF",'Parámetros y tarifas'!$C$4/'Parámetros y tarifas'!$C$11,1))*(1+K35*'Parámetros y tarifas'!$C$5),0)</f>
        <v>10726475</v>
      </c>
      <c r="M35" s="513" t="n">
        <v>0</v>
      </c>
      <c r="N35" s="513" t="inlineStr">
        <is>
          <t>Misma fecha</t>
        </is>
      </c>
      <c r="O35" s="515">
        <f>IF(OR(M35=1,P35=0),"",L35)</f>
        <v>10726475</v>
      </c>
      <c r="P35" s="513" t="n">
        <v>1</v>
      </c>
      <c r="Q35" s="513" t="inlineStr">
        <is>
          <t>VERIFICADA (navegador)</t>
        </is>
      </c>
      <c r="R35" s="513" t="inlineStr">
        <is>
          <t>«An article processing charge (APC) of CHF 2200 (Swiss francs) applies to papers accepted after peer review.»</t>
        </is>
      </c>
      <c r="S35" s="513" t="inlineStr">
        <is>
          <t>Soportes_estudio_mercado/captura_navegador_mdpi_biosensors_2026-10-23.txt</t>
        </is>
      </c>
      <c r="T35" s="513" t="inlineStr">
        <is>
          <t>601e192e8514daa0</t>
        </is>
      </c>
    </row>
    <row r="36">
      <c r="B36" s="514" t="inlineStr">
        <is>
          <t>apc_articulo</t>
        </is>
      </c>
      <c r="C36" s="514" t="inlineStr">
        <is>
          <t>Cargo de procesamiento (APC) de un artículo de acceso abierto</t>
        </is>
      </c>
      <c r="D36" s="514" t="n">
        <v>4</v>
      </c>
      <c r="E36" s="514" t="inlineStr">
        <is>
          <t>Formulación Anexo 2</t>
        </is>
      </c>
      <c r="F36" s="514" t="inlineStr">
        <is>
          <t>Formulación Anexo 2, línea O01</t>
        </is>
      </c>
      <c r="G36" s="514" t="inlineStr"/>
      <c r="H36" s="514" t="inlineStr">
        <is>
          <t>2026-10-23</t>
        </is>
      </c>
      <c r="I36" s="514" t="inlineStr">
        <is>
          <t>COP</t>
        </is>
      </c>
      <c r="J36" s="672" t="n">
        <v>12500000</v>
      </c>
      <c r="K36" s="514" t="n">
        <v>0</v>
      </c>
      <c r="L36" s="515">
        <f>ROUND(J36*IF(I36="USD",'Parámetros y tarifas'!$C$4,IF(I36="CHF",'Parámetros y tarifas'!$C$4/'Parámetros y tarifas'!$C$11,1))*(1+K36*'Parámetros y tarifas'!$C$5),0)</f>
        <v>12500000</v>
      </c>
      <c r="M36" s="513" t="n">
        <v>1</v>
      </c>
      <c r="N36" s="513" t="inlineStr"/>
      <c r="O36" s="515">
        <f>IF(OR(M36=1,P36=0),"",L36)</f>
      </c>
      <c r="P36" s="513" t="n">
        <v>1</v>
      </c>
      <c r="Q36" s="513" t="inlineStr"/>
      <c r="R36" s="513" t="inlineStr"/>
      <c r="S36" s="513" t="inlineStr"/>
      <c r="T36" s="513" t="inlineStr"/>
    </row>
    <row r="37">
      <c r="B37" s="514" t="inlineStr">
        <is>
          <t>abogado_hora</t>
        </is>
      </c>
      <c r="C37" s="514" t="inlineStr">
        <is>
          <t>Hora de asesoría jurídica en propiedad intelectual</t>
        </is>
      </c>
      <c r="D37" s="514" t="n">
        <v>1</v>
      </c>
      <c r="E37" s="514" t="inlineStr">
        <is>
          <t>Medio especializado</t>
        </is>
      </c>
      <c r="F37" s="514" t="inlineStr">
        <is>
          <t>La República — bufetes que cobran desde $200.000 por hora</t>
        </is>
      </c>
      <c r="G37" s="514" t="inlineStr">
        <is>
          <t>https://www.larepublica.co/especiales/los-bufetes-detras-de-los-grandes-negocios/cuanto-cuesta-contratar-los-servicios-de-un-abogado-y-como-se-estable-el-pago-2876127</t>
        </is>
      </c>
      <c r="H37" s="514" t="inlineStr">
        <is>
          <t>2026-10-23</t>
        </is>
      </c>
      <c r="I37" s="514" t="inlineStr">
        <is>
          <t>COP</t>
        </is>
      </c>
      <c r="J37" s="672" t="n">
        <v>200000</v>
      </c>
      <c r="K37" s="514" t="n">
        <v>1</v>
      </c>
      <c r="L37" s="515">
        <f>ROUND(J37*IF(I37="USD",'Parámetros y tarifas'!$C$4,IF(I37="CHF",'Parámetros y tarifas'!$C$4/'Parámetros y tarifas'!$C$11,1))*(1+K37*'Parámetros y tarifas'!$C$5),0)</f>
        <v>238000</v>
      </c>
      <c r="M37" s="513" t="n">
        <v>0</v>
      </c>
      <c r="N37" s="513" t="inlineStr">
        <is>
          <t>Referencia histórica</t>
        </is>
      </c>
      <c r="O37" s="515">
        <f>IF(OR(M37=1,P37=0),"",L37)</f>
        <v>238000</v>
      </c>
      <c r="P37" s="513" t="n">
        <v>1</v>
      </c>
      <c r="Q37" s="513" t="inlineStr">
        <is>
          <t>VERIFICADA</t>
        </is>
      </c>
      <c r="R37" s="513" t="inlineStr">
        <is>
          <t>«200.000» en: …encia y reconocimiento del abogado que atienda el caso, cobran desde $200.000 hasta $600.000 por hora”. Al consultar a las firmas más prestigiosas…</t>
        </is>
      </c>
      <c r="S37" s="513" t="inlineStr">
        <is>
          <t>Soportes_estudio_mercado/larepublica_co_especiales_los_bufetes_detras_de_los_grandes_negocios_cuanto_cuesta_contrat_682bfa.html</t>
        </is>
      </c>
      <c r="T37" s="513" t="inlineStr">
        <is>
          <t>9c8d53da0326efa3</t>
        </is>
      </c>
    </row>
    <row r="38">
      <c r="B38" s="514" t="inlineStr">
        <is>
          <t>abogado_hora</t>
        </is>
      </c>
      <c r="C38" s="514" t="inlineStr">
        <is>
          <t>Hora de asesoría jurídica en propiedad intelectual</t>
        </is>
      </c>
      <c r="D38" s="514" t="n">
        <v>2</v>
      </c>
      <c r="E38" s="514" t="inlineStr">
        <is>
          <t>Medio especializado</t>
        </is>
      </c>
      <c r="F38" s="514" t="inlineStr">
        <is>
          <t>La República — bufetes que cobran hasta $600.000 por hora</t>
        </is>
      </c>
      <c r="G38" s="514" t="inlineStr">
        <is>
          <t>https://www.larepublica.co/especiales/los-bufetes-detras-de-los-grandes-negocios/cuanto-cuesta-contratar-los-servicios-de-un-abogado-y-como-se-estable-el-pago-2876127</t>
        </is>
      </c>
      <c r="H38" s="514" t="inlineStr">
        <is>
          <t>2026-10-23</t>
        </is>
      </c>
      <c r="I38" s="514" t="inlineStr">
        <is>
          <t>COP</t>
        </is>
      </c>
      <c r="J38" s="672" t="n">
        <v>600000</v>
      </c>
      <c r="K38" s="514" t="n">
        <v>1</v>
      </c>
      <c r="L38" s="515">
        <f>ROUND(J38*IF(I38="USD",'Parámetros y tarifas'!$C$4,IF(I38="CHF",'Parámetros y tarifas'!$C$4/'Parámetros y tarifas'!$C$11,1))*(1+K38*'Parámetros y tarifas'!$C$5),0)</f>
        <v>714000</v>
      </c>
      <c r="M38" s="513" t="n">
        <v>0</v>
      </c>
      <c r="N38" s="513" t="inlineStr">
        <is>
          <t>Referencia histórica</t>
        </is>
      </c>
      <c r="O38" s="515">
        <f>IF(OR(M38=1,P38=0),"",L38)</f>
        <v>714000</v>
      </c>
      <c r="P38" s="513" t="n">
        <v>1</v>
      </c>
      <c r="Q38" s="513" t="inlineStr">
        <is>
          <t>VERIFICADA</t>
        </is>
      </c>
      <c r="R38" s="513" t="inlineStr">
        <is>
          <t>«600.000» en: …imiento del abogado que atienda el caso, cobran desde $200.000 hasta $600.000 por hora”. Al consultar a las firmas más prestigiosas del país, estas…</t>
        </is>
      </c>
      <c r="S38" s="513" t="inlineStr">
        <is>
          <t>Soportes_estudio_mercado/larepublica_co_especiales_los_bufetes_detras_de_los_grandes_negocios_cuanto_cuesta_contrat_682bfa.html</t>
        </is>
      </c>
      <c r="T38" s="513" t="inlineStr">
        <is>
          <t>9c8d53da0326efa3</t>
        </is>
      </c>
    </row>
    <row r="39">
      <c r="B39" s="514" t="inlineStr">
        <is>
          <t>abogado_hora</t>
        </is>
      </c>
      <c r="C39" s="514" t="inlineStr">
        <is>
          <t>Hora de asesoría jurídica en propiedad intelectual</t>
        </is>
      </c>
      <c r="D39" s="514" t="n">
        <v>3</v>
      </c>
      <c r="E39" s="514" t="inlineStr">
        <is>
          <t>Medio especializado</t>
        </is>
      </c>
      <c r="F39" s="514" t="inlineStr">
        <is>
          <t>Asuntos Legales — hora de abogado de firma prestigiosa ≈ $850.000 (2026)</t>
        </is>
      </c>
      <c r="G39" s="514" t="inlineStr">
        <is>
          <t>https://www.asuntoslegales.com.co/actualidad/cuanto-le-podria-costar-la-asesoria-juridica-a-su-negocio-2103830</t>
        </is>
      </c>
      <c r="H39" s="514" t="inlineStr">
        <is>
          <t>2026-10-23</t>
        </is>
      </c>
      <c r="I39" s="514" t="inlineStr">
        <is>
          <t>COP</t>
        </is>
      </c>
      <c r="J39" s="672" t="n">
        <v>850000</v>
      </c>
      <c r="K39" s="514" t="n">
        <v>1</v>
      </c>
      <c r="L39" s="515">
        <f>ROUND(J39*IF(I39="USD",'Parámetros y tarifas'!$C$4,IF(I39="CHF",'Parámetros y tarifas'!$C$4/'Parámetros y tarifas'!$C$11,1))*(1+K39*'Parámetros y tarifas'!$C$5),0)</f>
        <v>1011500</v>
      </c>
      <c r="M39" s="513" t="n">
        <v>0</v>
      </c>
      <c r="N39" s="513" t="inlineStr"/>
      <c r="O39" s="515">
        <f>IF(OR(M39=1,P39=0),"",L39)</f>
        <v>1011500</v>
      </c>
      <c r="P39" s="513" t="n">
        <v>1</v>
      </c>
      <c r="Q39" s="513" t="inlineStr">
        <is>
          <t>VERIFICADA</t>
        </is>
      </c>
      <c r="R39" s="513" t="inlineStr">
        <is>
          <t>«850.000» en: …e un abogado vinculado a una firma prestigiosa le podría costar unos $850.000. “Las necesidades de cada organización son muy diferentes y eso tambi…</t>
        </is>
      </c>
      <c r="S39" s="513" t="inlineStr">
        <is>
          <t>Soportes_estudio_mercado/asuntoslegales_com_co_actualidad_cuanto_le_podria_costar_la_asesoria_juridica_a_su_negocio_90fa03.html</t>
        </is>
      </c>
      <c r="T39" s="513" t="inlineStr">
        <is>
          <t>5d52af92530f873b</t>
        </is>
      </c>
    </row>
    <row r="40">
      <c r="B40" s="514" t="inlineStr">
        <is>
          <t>abogado_hora</t>
        </is>
      </c>
      <c r="C40" s="514" t="inlineStr">
        <is>
          <t>Hora de asesoría jurídica en propiedad intelectual</t>
        </is>
      </c>
      <c r="D40" s="514" t="n">
        <v>4</v>
      </c>
      <c r="E40" s="514" t="inlineStr">
        <is>
          <t>Formulación Anexo 2</t>
        </is>
      </c>
      <c r="F40" s="514" t="inlineStr">
        <is>
          <t>Formulación Anexo 2, línea S02</t>
        </is>
      </c>
      <c r="G40" s="514" t="inlineStr"/>
      <c r="H40" s="514" t="inlineStr">
        <is>
          <t>2026-10-23</t>
        </is>
      </c>
      <c r="I40" s="514" t="inlineStr">
        <is>
          <t>COP</t>
        </is>
      </c>
      <c r="J40" s="672" t="n">
        <v>300000</v>
      </c>
      <c r="K40" s="514" t="n">
        <v>0</v>
      </c>
      <c r="L40" s="515">
        <f>ROUND(J40*IF(I40="USD",'Parámetros y tarifas'!$C$4,IF(I40="CHF",'Parámetros y tarifas'!$C$4/'Parámetros y tarifas'!$C$11,1))*(1+K40*'Parámetros y tarifas'!$C$5),0)</f>
        <v>300000</v>
      </c>
      <c r="M40" s="513" t="n">
        <v>1</v>
      </c>
      <c r="N40" s="513" t="inlineStr"/>
      <c r="O40" s="515">
        <f>IF(OR(M40=1,P40=0),"",L40)</f>
      </c>
      <c r="P40" s="513" t="n">
        <v>1</v>
      </c>
      <c r="Q40" s="513" t="inlineStr"/>
      <c r="R40" s="513" t="inlineStr"/>
      <c r="S40" s="513" t="inlineStr"/>
      <c r="T40" s="513" t="inlineStr"/>
    </row>
    <row r="41">
      <c r="B41" s="514" t="inlineStr">
        <is>
          <t>p_E05</t>
        </is>
      </c>
      <c r="C41" s="514" t="inlineStr">
        <is>
          <t>Kit de energía solar y batería para nodos</t>
        </is>
      </c>
      <c r="D41" s="514" t="n">
        <v>1</v>
      </c>
      <c r="E41" s="514" t="inlineStr">
        <is>
          <t>Formulación</t>
        </is>
      </c>
      <c r="F41" s="514" t="inlineStr">
        <is>
          <t>Formulación Anexo 2, línea E05</t>
        </is>
      </c>
      <c r="G41" s="514" t="inlineStr"/>
      <c r="H41" s="514" t="inlineStr">
        <is>
          <t>2026-10-23</t>
        </is>
      </c>
      <c r="I41" s="514" t="inlineStr">
        <is>
          <t>COP</t>
        </is>
      </c>
      <c r="J41" s="672" t="n">
        <v>650000</v>
      </c>
      <c r="K41" s="514" t="n">
        <v>0</v>
      </c>
      <c r="L41" s="515">
        <f>ROUND(J41*IF(I41="USD",'Parámetros y tarifas'!$C$4,IF(I41="CHF",'Parámetros y tarifas'!$C$4/'Parámetros y tarifas'!$C$11,1))*(1+K41*'Parámetros y tarifas'!$C$5),0)</f>
        <v>650000</v>
      </c>
      <c r="M41" s="513" t="n">
        <v>1</v>
      </c>
      <c r="N41" s="513" t="inlineStr">
        <is>
          <t>Sin precio verificado del panel; batería LiFePO4 50 Ah ≈ USD 133–140</t>
        </is>
      </c>
      <c r="O41" s="515">
        <f>IF(OR(M41=1,P41=0),"",L41)</f>
      </c>
      <c r="P41" s="513" t="n">
        <v>1</v>
      </c>
      <c r="Q41" s="513" t="inlineStr"/>
      <c r="R41" s="513" t="inlineStr"/>
      <c r="S41" s="513" t="inlineStr"/>
      <c r="T41" s="513" t="inlineStr"/>
    </row>
    <row r="42">
      <c r="B42" s="514" t="inlineStr">
        <is>
          <t>p_E08</t>
        </is>
      </c>
      <c r="C42" s="514" t="inlineStr">
        <is>
          <t>Estación de trabajo para entrenamiento de modelos</t>
        </is>
      </c>
      <c r="D42" s="514" t="n">
        <v>1</v>
      </c>
      <c r="E42" s="514" t="inlineStr">
        <is>
          <t>Formulación</t>
        </is>
      </c>
      <c r="F42" s="514" t="inlineStr">
        <is>
          <t>Formulación Anexo 2, línea E08</t>
        </is>
      </c>
      <c r="G42" s="514" t="inlineStr"/>
      <c r="H42" s="514" t="inlineStr">
        <is>
          <t>2026-10-23</t>
        </is>
      </c>
      <c r="I42" s="514" t="inlineStr">
        <is>
          <t>COP</t>
        </is>
      </c>
      <c r="J42" s="672" t="n">
        <v>25000000</v>
      </c>
      <c r="K42" s="514" t="n">
        <v>0</v>
      </c>
      <c r="L42" s="515">
        <f>ROUND(J42*IF(I42="USD",'Parámetros y tarifas'!$C$4,IF(I42="CHF",'Parámetros y tarifas'!$C$4/'Parámetros y tarifas'!$C$11,1))*(1+K42*'Parámetros y tarifas'!$C$5),0)</f>
        <v>25000000</v>
      </c>
      <c r="M42" s="513" t="n">
        <v>1</v>
      </c>
      <c r="N42" s="513" t="inlineStr">
        <is>
          <t>Solo precio de GPU de estación (RTX 4000 Ada ≈ USD 1.250)</t>
        </is>
      </c>
      <c r="O42" s="515">
        <f>IF(OR(M42=1,P42=0),"",L42)</f>
      </c>
      <c r="P42" s="513" t="n">
        <v>1</v>
      </c>
      <c r="Q42" s="513" t="inlineStr"/>
      <c r="R42" s="513" t="inlineStr"/>
      <c r="S42" s="513" t="inlineStr"/>
      <c r="T42" s="513" t="inlineStr"/>
    </row>
    <row r="43">
      <c r="B43" s="514" t="inlineStr">
        <is>
          <t>p_E09</t>
        </is>
      </c>
      <c r="C43" s="514" t="inlineStr">
        <is>
          <t>Equipos de campo e instrumentación (lote)</t>
        </is>
      </c>
      <c r="D43" s="514" t="n">
        <v>1</v>
      </c>
      <c r="E43" s="514" t="inlineStr">
        <is>
          <t>Formulación</t>
        </is>
      </c>
      <c r="F43" s="514" t="inlineStr">
        <is>
          <t>Formulación Anexo 2, línea E09</t>
        </is>
      </c>
      <c r="G43" s="514" t="inlineStr"/>
      <c r="H43" s="514" t="inlineStr">
        <is>
          <t>2026-10-23</t>
        </is>
      </c>
      <c r="I43" s="514" t="inlineStr">
        <is>
          <t>COP</t>
        </is>
      </c>
      <c r="J43" s="672" t="n">
        <v>30000000</v>
      </c>
      <c r="K43" s="514" t="n">
        <v>0</v>
      </c>
      <c r="L43" s="515">
        <f>ROUND(J43*IF(I43="USD",'Parámetros y tarifas'!$C$4,IF(I43="CHF",'Parámetros y tarifas'!$C$4/'Parámetros y tarifas'!$C$11,1))*(1+K43*'Parámetros y tarifas'!$C$5),0)</f>
        <v>30000000</v>
      </c>
      <c r="M43" s="513" t="n">
        <v>1</v>
      </c>
      <c r="N43" s="513" t="inlineStr"/>
      <c r="O43" s="515">
        <f>IF(OR(M43=1,P43=0),"",L43)</f>
      </c>
      <c r="P43" s="513" t="n">
        <v>1</v>
      </c>
      <c r="Q43" s="513" t="inlineStr"/>
      <c r="R43" s="513" t="inlineStr"/>
      <c r="S43" s="513" t="inlineStr"/>
      <c r="T43" s="513" t="inlineStr"/>
    </row>
    <row r="44">
      <c r="B44" s="514" t="inlineStr">
        <is>
          <t>p_E10</t>
        </is>
      </c>
      <c r="C44" s="514" t="inlineStr">
        <is>
          <t>Instancias de nube reservadas por 24 meses (clúster)</t>
        </is>
      </c>
      <c r="D44" s="514" t="n">
        <v>1</v>
      </c>
      <c r="E44" s="514" t="inlineStr">
        <is>
          <t>Formulación</t>
        </is>
      </c>
      <c r="F44" s="514" t="inlineStr">
        <is>
          <t>Formulación Anexo 2, línea E10</t>
        </is>
      </c>
      <c r="G44" s="514" t="inlineStr"/>
      <c r="H44" s="514" t="inlineStr">
        <is>
          <t>2026-10-23</t>
        </is>
      </c>
      <c r="I44" s="514" t="inlineStr">
        <is>
          <t>COP</t>
        </is>
      </c>
      <c r="J44" s="672" t="n">
        <v>180000000</v>
      </c>
      <c r="K44" s="514" t="n">
        <v>0</v>
      </c>
      <c r="L44" s="515">
        <f>ROUND(J44*IF(I44="USD",'Parámetros y tarifas'!$C$4,IF(I44="CHF",'Parámetros y tarifas'!$C$4/'Parámetros y tarifas'!$C$11,1))*(1+K44*'Parámetros y tarifas'!$C$5),0)</f>
        <v>180000000</v>
      </c>
      <c r="M44" s="513" t="n">
        <v>1</v>
      </c>
      <c r="N44" s="513" t="inlineStr">
        <is>
          <t>Sin dimensionamiento del clúster</t>
        </is>
      </c>
      <c r="O44" s="515">
        <f>IF(OR(M44=1,P44=0),"",L44)</f>
      </c>
      <c r="P44" s="513" t="n">
        <v>1</v>
      </c>
      <c r="Q44" s="513" t="inlineStr"/>
      <c r="R44" s="513" t="inlineStr"/>
      <c r="S44" s="513" t="inlineStr"/>
      <c r="T44" s="513" t="inlineStr"/>
    </row>
    <row r="45">
      <c r="B45" s="514" t="inlineStr">
        <is>
          <t>p_E11</t>
        </is>
      </c>
      <c r="C45" s="514" t="inlineStr">
        <is>
          <t>Software de analítica y repositorios (derecho de uso)</t>
        </is>
      </c>
      <c r="D45" s="514" t="n">
        <v>1</v>
      </c>
      <c r="E45" s="514" t="inlineStr">
        <is>
          <t>Formulación</t>
        </is>
      </c>
      <c r="F45" s="514" t="inlineStr">
        <is>
          <t>Formulación Anexo 2, línea E11</t>
        </is>
      </c>
      <c r="G45" s="514" t="inlineStr"/>
      <c r="H45" s="514" t="inlineStr">
        <is>
          <t>2026-10-23</t>
        </is>
      </c>
      <c r="I45" s="514" t="inlineStr">
        <is>
          <t>COP</t>
        </is>
      </c>
      <c r="J45" s="672" t="n">
        <v>45000000</v>
      </c>
      <c r="K45" s="514" t="n">
        <v>0</v>
      </c>
      <c r="L45" s="515">
        <f>ROUND(J45*IF(I45="USD",'Parámetros y tarifas'!$C$4,IF(I45="CHF",'Parámetros y tarifas'!$C$4/'Parámetros y tarifas'!$C$11,1))*(1+K45*'Parámetros y tarifas'!$C$5),0)</f>
        <v>45000000</v>
      </c>
      <c r="M45" s="513" t="n">
        <v>1</v>
      </c>
      <c r="N45" s="513" t="inlineStr">
        <is>
          <t>Grafana Cloud Pro ≈ USD 19/mes + consumo (referencia parcial)</t>
        </is>
      </c>
      <c r="O45" s="515">
        <f>IF(OR(M45=1,P45=0),"",L45)</f>
      </c>
      <c r="P45" s="513" t="n">
        <v>1</v>
      </c>
      <c r="Q45" s="513" t="inlineStr"/>
      <c r="R45" s="513" t="inlineStr"/>
      <c r="S45" s="513" t="inlineStr"/>
      <c r="T45" s="513" t="inlineStr"/>
    </row>
    <row r="46">
      <c r="B46" s="514" t="inlineStr">
        <is>
          <t>p_E12</t>
        </is>
      </c>
      <c r="C46" s="514" t="inlineStr">
        <is>
          <t>Plan de datos celulares M2M por SIM</t>
        </is>
      </c>
      <c r="D46" s="514" t="n">
        <v>1</v>
      </c>
      <c r="E46" s="514" t="inlineStr">
        <is>
          <t>Formulación</t>
        </is>
      </c>
      <c r="F46" s="514" t="inlineStr">
        <is>
          <t>Formulación Anexo 2, línea E12</t>
        </is>
      </c>
      <c r="G46" s="514" t="inlineStr"/>
      <c r="H46" s="514" t="inlineStr">
        <is>
          <t>2026-10-23</t>
        </is>
      </c>
      <c r="I46" s="514" t="inlineStr">
        <is>
          <t>COP</t>
        </is>
      </c>
      <c r="J46" s="672" t="n">
        <v>120000</v>
      </c>
      <c r="K46" s="514" t="n">
        <v>0</v>
      </c>
      <c r="L46" s="515">
        <f>ROUND(J46*IF(I46="USD",'Parámetros y tarifas'!$C$4,IF(I46="CHF",'Parámetros y tarifas'!$C$4/'Parámetros y tarifas'!$C$11,1))*(1+K46*'Parámetros y tarifas'!$C$5),0)</f>
        <v>120000</v>
      </c>
      <c r="M46" s="513" t="n">
        <v>1</v>
      </c>
      <c r="N46" s="513" t="inlineStr"/>
      <c r="O46" s="515">
        <f>IF(OR(M46=1,P46=0),"",L46)</f>
      </c>
      <c r="P46" s="513" t="n">
        <v>1</v>
      </c>
      <c r="Q46" s="513" t="inlineStr"/>
      <c r="R46" s="513" t="inlineStr"/>
      <c r="S46" s="513" t="inlineStr"/>
      <c r="T46" s="513" t="inlineStr"/>
    </row>
    <row r="47">
      <c r="B47" s="514" t="inlineStr">
        <is>
          <t>p_M02</t>
        </is>
      </c>
      <c r="C47" s="514" t="inlineStr">
        <is>
          <t>Polvo de ensayo normalizado y consumibles del banco (lote)</t>
        </is>
      </c>
      <c r="D47" s="514" t="n">
        <v>1</v>
      </c>
      <c r="E47" s="514" t="inlineStr">
        <is>
          <t>Formulación</t>
        </is>
      </c>
      <c r="F47" s="514" t="inlineStr">
        <is>
          <t>Formulación Anexo 2, línea M02</t>
        </is>
      </c>
      <c r="G47" s="514" t="inlineStr"/>
      <c r="H47" s="514" t="inlineStr">
        <is>
          <t>2026-10-23</t>
        </is>
      </c>
      <c r="I47" s="514" t="inlineStr">
        <is>
          <t>COP</t>
        </is>
      </c>
      <c r="J47" s="672" t="n">
        <v>2800000</v>
      </c>
      <c r="K47" s="514" t="n">
        <v>0</v>
      </c>
      <c r="L47" s="515">
        <f>ROUND(J47*IF(I47="USD",'Parámetros y tarifas'!$C$4,IF(I47="CHF",'Parámetros y tarifas'!$C$4/'Parámetros y tarifas'!$C$11,1))*(1+K47*'Parámetros y tarifas'!$C$5),0)</f>
        <v>2800000</v>
      </c>
      <c r="M47" s="513" t="n">
        <v>1</v>
      </c>
      <c r="N47" s="513" t="inlineStr"/>
      <c r="O47" s="515">
        <f>IF(OR(M47=1,P47=0),"",L47)</f>
      </c>
      <c r="P47" s="513" t="n">
        <v>1</v>
      </c>
      <c r="Q47" s="513" t="inlineStr"/>
      <c r="R47" s="513" t="inlineStr"/>
      <c r="S47" s="513" t="inlineStr"/>
      <c r="T47" s="513" t="inlineStr"/>
    </row>
    <row r="48">
      <c r="B48" s="514" t="inlineStr">
        <is>
          <t>p_M04</t>
        </is>
      </c>
      <c r="C48" s="514" t="inlineStr">
        <is>
          <t>Cartilla impresa del índice y del protocolo de alerta</t>
        </is>
      </c>
      <c r="D48" s="514" t="n">
        <v>1</v>
      </c>
      <c r="E48" s="514" t="inlineStr">
        <is>
          <t>Formulación</t>
        </is>
      </c>
      <c r="F48" s="514" t="inlineStr">
        <is>
          <t>Formulación Anexo 2, línea M04</t>
        </is>
      </c>
      <c r="G48" s="514" t="inlineStr"/>
      <c r="H48" s="514" t="inlineStr">
        <is>
          <t>2026-10-23</t>
        </is>
      </c>
      <c r="I48" s="514" t="inlineStr">
        <is>
          <t>COP</t>
        </is>
      </c>
      <c r="J48" s="672" t="n">
        <v>8500</v>
      </c>
      <c r="K48" s="514" t="n">
        <v>0</v>
      </c>
      <c r="L48" s="515">
        <f>ROUND(J48*IF(I48="USD",'Parámetros y tarifas'!$C$4,IF(I48="CHF",'Parámetros y tarifas'!$C$4/'Parámetros y tarifas'!$C$11,1))*(1+K48*'Parámetros y tarifas'!$C$5),0)</f>
        <v>8500</v>
      </c>
      <c r="M48" s="513" t="n">
        <v>1</v>
      </c>
      <c r="N48" s="513" t="inlineStr"/>
      <c r="O48" s="515">
        <f>IF(OR(M48=1,P48=0),"",L48)</f>
      </c>
      <c r="P48" s="513" t="n">
        <v>1</v>
      </c>
      <c r="Q48" s="513" t="inlineStr"/>
      <c r="R48" s="513" t="inlineStr"/>
      <c r="S48" s="513" t="inlineStr"/>
      <c r="T48" s="513" t="inlineStr"/>
    </row>
    <row r="49">
      <c r="B49" s="514" t="inlineStr">
        <is>
          <t>p_M05</t>
        </is>
      </c>
      <c r="C49" s="514" t="inlineStr">
        <is>
          <t>Kit de papelería para taller de co-diseño</t>
        </is>
      </c>
      <c r="D49" s="514" t="n">
        <v>1</v>
      </c>
      <c r="E49" s="514" t="inlineStr">
        <is>
          <t>Formulación</t>
        </is>
      </c>
      <c r="F49" s="514" t="inlineStr">
        <is>
          <t>Formulación Anexo 2, línea M05</t>
        </is>
      </c>
      <c r="G49" s="514" t="inlineStr"/>
      <c r="H49" s="514" t="inlineStr">
        <is>
          <t>2026-10-23</t>
        </is>
      </c>
      <c r="I49" s="514" t="inlineStr">
        <is>
          <t>COP</t>
        </is>
      </c>
      <c r="J49" s="672" t="n">
        <v>1500000</v>
      </c>
      <c r="K49" s="514" t="n">
        <v>0</v>
      </c>
      <c r="L49" s="515">
        <f>ROUND(J49*IF(I49="USD",'Parámetros y tarifas'!$C$4,IF(I49="CHF",'Parámetros y tarifas'!$C$4/'Parámetros y tarifas'!$C$11,1))*(1+K49*'Parámetros y tarifas'!$C$5),0)</f>
        <v>1500000</v>
      </c>
      <c r="M49" s="513" t="n">
        <v>1</v>
      </c>
      <c r="N49" s="513" t="inlineStr"/>
      <c r="O49" s="515">
        <f>IF(OR(M49=1,P49=0),"",L49)</f>
      </c>
      <c r="P49" s="513" t="n">
        <v>1</v>
      </c>
      <c r="Q49" s="513" t="inlineStr"/>
      <c r="R49" s="513" t="inlineStr"/>
      <c r="S49" s="513" t="inlineStr"/>
      <c r="T49" s="513" t="inlineStr"/>
    </row>
    <row r="50">
      <c r="B50" s="514" t="inlineStr">
        <is>
          <t>p_M07</t>
        </is>
      </c>
      <c r="C50" s="514" t="inlineStr">
        <is>
          <t>Repuestos y consumibles de mantenimiento (lote)</t>
        </is>
      </c>
      <c r="D50" s="514" t="n">
        <v>1</v>
      </c>
      <c r="E50" s="514" t="inlineStr">
        <is>
          <t>Formulación</t>
        </is>
      </c>
      <c r="F50" s="514" t="inlineStr">
        <is>
          <t>Formulación Anexo 2, línea M07</t>
        </is>
      </c>
      <c r="G50" s="514" t="inlineStr"/>
      <c r="H50" s="514" t="inlineStr">
        <is>
          <t>2026-10-23</t>
        </is>
      </c>
      <c r="I50" s="514" t="inlineStr">
        <is>
          <t>COP</t>
        </is>
      </c>
      <c r="J50" s="672" t="n">
        <v>60000000</v>
      </c>
      <c r="K50" s="514" t="n">
        <v>0</v>
      </c>
      <c r="L50" s="515">
        <f>ROUND(J50*IF(I50="USD",'Parámetros y tarifas'!$C$4,IF(I50="CHF",'Parámetros y tarifas'!$C$4/'Parámetros y tarifas'!$C$11,1))*(1+K50*'Parámetros y tarifas'!$C$5),0)</f>
        <v>60000000</v>
      </c>
      <c r="M50" s="513" t="n">
        <v>1</v>
      </c>
      <c r="N50" s="513" t="inlineStr"/>
      <c r="O50" s="515">
        <f>IF(OR(M50=1,P50=0),"",L50)</f>
      </c>
      <c r="P50" s="513" t="n">
        <v>1</v>
      </c>
      <c r="Q50" s="513" t="inlineStr"/>
      <c r="R50" s="513" t="inlineStr"/>
      <c r="S50" s="513" t="inlineStr"/>
      <c r="T50" s="513" t="inlineStr"/>
    </row>
    <row r="51">
      <c r="B51" s="514" t="inlineStr">
        <is>
          <t>p_S01</t>
        </is>
      </c>
      <c r="C51" s="514" t="inlineStr">
        <is>
          <t>Análisis gravimétrico en laboratorio acreditado</t>
        </is>
      </c>
      <c r="D51" s="514" t="n">
        <v>1</v>
      </c>
      <c r="E51" s="514" t="inlineStr">
        <is>
          <t>Formulación</t>
        </is>
      </c>
      <c r="F51" s="514" t="inlineStr">
        <is>
          <t>Formulación Anexo 2, línea S01</t>
        </is>
      </c>
      <c r="G51" s="514" t="inlineStr"/>
      <c r="H51" s="514" t="inlineStr">
        <is>
          <t>2026-10-23</t>
        </is>
      </c>
      <c r="I51" s="514" t="inlineStr">
        <is>
          <t>COP</t>
        </is>
      </c>
      <c r="J51" s="672" t="n">
        <v>350000</v>
      </c>
      <c r="K51" s="514" t="n">
        <v>0</v>
      </c>
      <c r="L51" s="515">
        <f>ROUND(J51*IF(I51="USD",'Parámetros y tarifas'!$C$4,IF(I51="CHF",'Parámetros y tarifas'!$C$4/'Parámetros y tarifas'!$C$11,1))*(1+K51*'Parámetros y tarifas'!$C$5),0)</f>
        <v>350000</v>
      </c>
      <c r="M51" s="513" t="n">
        <v>1</v>
      </c>
      <c r="N51" s="513" t="inlineStr">
        <is>
          <t>Los laboratorios no publican tarifa; solicitar cotización a laboratorios con acreditación ISO/IEC 17025</t>
        </is>
      </c>
      <c r="O51" s="515">
        <f>IF(OR(M51=1,P51=0),"",L51)</f>
      </c>
      <c r="P51" s="513" t="n">
        <v>1</v>
      </c>
      <c r="Q51" s="513" t="inlineStr"/>
      <c r="R51" s="513" t="inlineStr"/>
      <c r="S51" s="513" t="inlineStr"/>
      <c r="T51" s="513" t="inlineStr"/>
    </row>
    <row r="52">
      <c r="B52" s="514" t="inlineStr">
        <is>
          <t>p_S03</t>
        </is>
      </c>
      <c r="C52" s="514" t="inlineStr">
        <is>
          <t>Auditoría externa de ciberseguridad</t>
        </is>
      </c>
      <c r="D52" s="514" t="n">
        <v>1</v>
      </c>
      <c r="E52" s="514" t="inlineStr">
        <is>
          <t>Formulación</t>
        </is>
      </c>
      <c r="F52" s="514" t="inlineStr">
        <is>
          <t>Formulación Anexo 2, línea S03</t>
        </is>
      </c>
      <c r="G52" s="514" t="inlineStr"/>
      <c r="H52" s="514" t="inlineStr">
        <is>
          <t>2026-10-23</t>
        </is>
      </c>
      <c r="I52" s="514" t="inlineStr">
        <is>
          <t>COP</t>
        </is>
      </c>
      <c r="J52" s="672" t="n">
        <v>15000000</v>
      </c>
      <c r="K52" s="514" t="n">
        <v>0</v>
      </c>
      <c r="L52" s="515">
        <f>ROUND(J52*IF(I52="USD",'Parámetros y tarifas'!$C$4,IF(I52="CHF",'Parámetros y tarifas'!$C$4/'Parámetros y tarifas'!$C$11,1))*(1+K52*'Parámetros y tarifas'!$C$5),0)</f>
        <v>15000000</v>
      </c>
      <c r="M52" s="513" t="n">
        <v>1</v>
      </c>
      <c r="N52" s="513" t="inlineStr"/>
      <c r="O52" s="515">
        <f>IF(OR(M52=1,P52=0),"",L52)</f>
      </c>
      <c r="P52" s="513" t="n">
        <v>1</v>
      </c>
      <c r="Q52" s="513" t="inlineStr"/>
      <c r="R52" s="513" t="inlineStr"/>
      <c r="S52" s="513" t="inlineStr"/>
      <c r="T52" s="513" t="inlineStr"/>
    </row>
    <row r="53">
      <c r="B53" s="514" t="inlineStr">
        <is>
          <t>p_S05</t>
        </is>
      </c>
      <c r="C53" s="514" t="inlineStr">
        <is>
          <t>Instalación en sitio, mástil y obra menor</t>
        </is>
      </c>
      <c r="D53" s="514" t="n">
        <v>1</v>
      </c>
      <c r="E53" s="514" t="inlineStr">
        <is>
          <t>Formulación</t>
        </is>
      </c>
      <c r="F53" s="514" t="inlineStr">
        <is>
          <t>Formulación Anexo 2, línea S05</t>
        </is>
      </c>
      <c r="G53" s="514" t="inlineStr"/>
      <c r="H53" s="514" t="inlineStr">
        <is>
          <t>2026-10-23</t>
        </is>
      </c>
      <c r="I53" s="514" t="inlineStr">
        <is>
          <t>COP</t>
        </is>
      </c>
      <c r="J53" s="672" t="n">
        <v>1200000</v>
      </c>
      <c r="K53" s="514" t="n">
        <v>0</v>
      </c>
      <c r="L53" s="515">
        <f>ROUND(J53*IF(I53="USD",'Parámetros y tarifas'!$C$4,IF(I53="CHF",'Parámetros y tarifas'!$C$4/'Parámetros y tarifas'!$C$11,1))*(1+K53*'Parámetros y tarifas'!$C$5),0)</f>
        <v>1200000</v>
      </c>
      <c r="M53" s="513" t="n">
        <v>1</v>
      </c>
      <c r="N53" s="513" t="inlineStr">
        <is>
          <t>Torre arriostrada de 6 m: sin precio colombiano verificado</t>
        </is>
      </c>
      <c r="O53" s="515">
        <f>IF(OR(M53=1,P53=0),"",L53)</f>
      </c>
      <c r="P53" s="513" t="n">
        <v>1</v>
      </c>
      <c r="Q53" s="513" t="inlineStr"/>
      <c r="R53" s="513" t="inlineStr"/>
      <c r="S53" s="513" t="inlineStr"/>
      <c r="T53" s="513" t="inlineStr"/>
    </row>
    <row r="54">
      <c r="B54" s="514" t="inlineStr">
        <is>
          <t>p_S06</t>
        </is>
      </c>
      <c r="C54" s="514" t="inlineStr">
        <is>
          <t>Estudio de cobertura y de enlace por municipio</t>
        </is>
      </c>
      <c r="D54" s="514" t="n">
        <v>1</v>
      </c>
      <c r="E54" s="514" t="inlineStr">
        <is>
          <t>Formulación</t>
        </is>
      </c>
      <c r="F54" s="514" t="inlineStr">
        <is>
          <t>Formulación Anexo 2, línea S06</t>
        </is>
      </c>
      <c r="G54" s="514" t="inlineStr"/>
      <c r="H54" s="514" t="inlineStr">
        <is>
          <t>2026-10-23</t>
        </is>
      </c>
      <c r="I54" s="514" t="inlineStr">
        <is>
          <t>COP</t>
        </is>
      </c>
      <c r="J54" s="672" t="n">
        <v>20000000</v>
      </c>
      <c r="K54" s="514" t="n">
        <v>0</v>
      </c>
      <c r="L54" s="515">
        <f>ROUND(J54*IF(I54="USD",'Parámetros y tarifas'!$C$4,IF(I54="CHF",'Parámetros y tarifas'!$C$4/'Parámetros y tarifas'!$C$11,1))*(1+K54*'Parámetros y tarifas'!$C$5),0)</f>
        <v>20000000</v>
      </c>
      <c r="M54" s="513" t="n">
        <v>1</v>
      </c>
      <c r="N54" s="513" t="inlineStr"/>
      <c r="O54" s="515">
        <f>IF(OR(M54=1,P54=0),"",L54)</f>
      </c>
      <c r="P54" s="513" t="n">
        <v>1</v>
      </c>
      <c r="Q54" s="513" t="inlineStr"/>
      <c r="R54" s="513" t="inlineStr"/>
      <c r="S54" s="513" t="inlineStr"/>
      <c r="T54" s="513" t="inlineStr"/>
    </row>
    <row r="55">
      <c r="B55" s="514" t="inlineStr">
        <is>
          <t>p_S07</t>
        </is>
      </c>
      <c r="C55" s="514" t="inlineStr">
        <is>
          <t>Evaluación externa independiente</t>
        </is>
      </c>
      <c r="D55" s="514" t="n">
        <v>1</v>
      </c>
      <c r="E55" s="514" t="inlineStr">
        <is>
          <t>Formulación</t>
        </is>
      </c>
      <c r="F55" s="514" t="inlineStr">
        <is>
          <t>Formulación Anexo 2, línea S07</t>
        </is>
      </c>
      <c r="G55" s="514" t="inlineStr"/>
      <c r="H55" s="514" t="inlineStr">
        <is>
          <t>2026-10-23</t>
        </is>
      </c>
      <c r="I55" s="514" t="inlineStr">
        <is>
          <t>COP</t>
        </is>
      </c>
      <c r="J55" s="672" t="n">
        <v>60000000</v>
      </c>
      <c r="K55" s="514" t="n">
        <v>0</v>
      </c>
      <c r="L55" s="515">
        <f>ROUND(J55*IF(I55="USD",'Parámetros y tarifas'!$C$4,IF(I55="CHF",'Parámetros y tarifas'!$C$4/'Parámetros y tarifas'!$C$11,1))*(1+K55*'Parámetros y tarifas'!$C$5),0)</f>
        <v>60000000</v>
      </c>
      <c r="M55" s="513" t="n">
        <v>1</v>
      </c>
      <c r="N55" s="513" t="inlineStr"/>
      <c r="O55" s="515">
        <f>IF(OR(M55=1,P55=0),"",L55)</f>
      </c>
      <c r="P55" s="513" t="n">
        <v>1</v>
      </c>
      <c r="Q55" s="513" t="inlineStr"/>
      <c r="R55" s="513" t="inlineStr"/>
      <c r="S55" s="513" t="inlineStr"/>
      <c r="T55" s="513" t="inlineStr"/>
    </row>
    <row r="56">
      <c r="B56" s="514" t="inlineStr">
        <is>
          <t>p_S08</t>
        </is>
      </c>
      <c r="C56" s="514" t="inlineStr">
        <is>
          <t>Ensayo de desempeño con laboratorio externo (campaña)</t>
        </is>
      </c>
      <c r="D56" s="514" t="n">
        <v>1</v>
      </c>
      <c r="E56" s="514" t="inlineStr">
        <is>
          <t>Formulación</t>
        </is>
      </c>
      <c r="F56" s="514" t="inlineStr">
        <is>
          <t>Formulación Anexo 2, línea S08</t>
        </is>
      </c>
      <c r="G56" s="514" t="inlineStr"/>
      <c r="H56" s="514" t="inlineStr">
        <is>
          <t>2026-10-23</t>
        </is>
      </c>
      <c r="I56" s="514" t="inlineStr">
        <is>
          <t>COP</t>
        </is>
      </c>
      <c r="J56" s="672" t="n">
        <v>90000000</v>
      </c>
      <c r="K56" s="514" t="n">
        <v>0</v>
      </c>
      <c r="L56" s="515">
        <f>ROUND(J56*IF(I56="USD",'Parámetros y tarifas'!$C$4,IF(I56="CHF",'Parámetros y tarifas'!$C$4/'Parámetros y tarifas'!$C$11,1))*(1+K56*'Parámetros y tarifas'!$C$5),0)</f>
        <v>90000000</v>
      </c>
      <c r="M56" s="513" t="n">
        <v>1</v>
      </c>
      <c r="N56" s="513" t="inlineStr"/>
      <c r="O56" s="515">
        <f>IF(OR(M56=1,P56=0),"",L56)</f>
      </c>
      <c r="P56" s="513" t="n">
        <v>1</v>
      </c>
      <c r="Q56" s="513" t="inlineStr"/>
      <c r="R56" s="513" t="inlineStr"/>
      <c r="S56" s="513" t="inlineStr"/>
      <c r="T56" s="513" t="inlineStr"/>
    </row>
    <row r="57">
      <c r="B57" s="514" t="inlineStr">
        <is>
          <t>p_S09</t>
        </is>
      </c>
      <c r="C57" s="514" t="inlineStr">
        <is>
          <t>Formación y soporte a custodios por tramo</t>
        </is>
      </c>
      <c r="D57" s="514" t="n">
        <v>1</v>
      </c>
      <c r="E57" s="514" t="inlineStr">
        <is>
          <t>Formulación</t>
        </is>
      </c>
      <c r="F57" s="514" t="inlineStr">
        <is>
          <t>Formulación Anexo 2, línea S09</t>
        </is>
      </c>
      <c r="G57" s="514" t="inlineStr"/>
      <c r="H57" s="514" t="inlineStr">
        <is>
          <t>2026-10-23</t>
        </is>
      </c>
      <c r="I57" s="514" t="inlineStr">
        <is>
          <t>COP</t>
        </is>
      </c>
      <c r="J57" s="672" t="n">
        <v>50000000</v>
      </c>
      <c r="K57" s="514" t="n">
        <v>0</v>
      </c>
      <c r="L57" s="515">
        <f>ROUND(J57*IF(I57="USD",'Parámetros y tarifas'!$C$4,IF(I57="CHF",'Parámetros y tarifas'!$C$4/'Parámetros y tarifas'!$C$11,1))*(1+K57*'Parámetros y tarifas'!$C$5),0)</f>
        <v>50000000</v>
      </c>
      <c r="M57" s="513" t="n">
        <v>1</v>
      </c>
      <c r="N57" s="513" t="inlineStr"/>
      <c r="O57" s="515">
        <f>IF(OR(M57=1,P57=0),"",L57)</f>
      </c>
      <c r="P57" s="513" t="n">
        <v>1</v>
      </c>
      <c r="Q57" s="513" t="inlineStr"/>
      <c r="R57" s="513" t="inlineStr"/>
      <c r="S57" s="513" t="inlineStr"/>
      <c r="T57" s="513" t="inlineStr"/>
    </row>
    <row r="58">
      <c r="B58" s="514" t="inlineStr">
        <is>
          <t>p_V03</t>
        </is>
      </c>
      <c r="C58" s="514" t="inlineStr">
        <is>
          <t>Arrendamiento de vehículo 4x4 por día</t>
        </is>
      </c>
      <c r="D58" s="514" t="n">
        <v>1</v>
      </c>
      <c r="E58" s="514" t="inlineStr">
        <is>
          <t>Formulación</t>
        </is>
      </c>
      <c r="F58" s="514" t="inlineStr">
        <is>
          <t>Formulación Anexo 2, línea V03</t>
        </is>
      </c>
      <c r="G58" s="514" t="inlineStr"/>
      <c r="H58" s="514" t="inlineStr">
        <is>
          <t>2026-10-23</t>
        </is>
      </c>
      <c r="I58" s="514" t="inlineStr">
        <is>
          <t>COP</t>
        </is>
      </c>
      <c r="J58" s="672" t="n">
        <v>450000</v>
      </c>
      <c r="K58" s="514" t="n">
        <v>0</v>
      </c>
      <c r="L58" s="515">
        <f>ROUND(J58*IF(I58="USD",'Parámetros y tarifas'!$C$4,IF(I58="CHF",'Parámetros y tarifas'!$C$4/'Parámetros y tarifas'!$C$11,1))*(1+K58*'Parámetros y tarifas'!$C$5),0)</f>
        <v>450000</v>
      </c>
      <c r="M58" s="513" t="n">
        <v>1</v>
      </c>
      <c r="N58" s="513" t="inlineStr">
        <is>
          <t>Sin tarifa pública verificada de Localiza/Avis</t>
        </is>
      </c>
      <c r="O58" s="515">
        <f>IF(OR(M58=1,P58=0),"",L58)</f>
      </c>
      <c r="P58" s="513" t="n">
        <v>1</v>
      </c>
      <c r="Q58" s="513" t="inlineStr"/>
      <c r="R58" s="513" t="inlineStr"/>
      <c r="S58" s="513" t="inlineStr"/>
      <c r="T58" s="513" t="inlineStr"/>
    </row>
    <row r="59">
      <c r="B59" s="514" t="inlineStr">
        <is>
          <t>p_V04</t>
        </is>
      </c>
      <c r="C59" s="514" t="inlineStr">
        <is>
          <t>Viaje internacional para divulgación (tiquete y viáticos)</t>
        </is>
      </c>
      <c r="D59" s="514" t="n">
        <v>1</v>
      </c>
      <c r="E59" s="514" t="inlineStr">
        <is>
          <t>Formulación</t>
        </is>
      </c>
      <c r="F59" s="514" t="inlineStr">
        <is>
          <t>Formulación Anexo 2, línea V04</t>
        </is>
      </c>
      <c r="G59" s="514" t="inlineStr"/>
      <c r="H59" s="514" t="inlineStr">
        <is>
          <t>2026-10-23</t>
        </is>
      </c>
      <c r="I59" s="514" t="inlineStr">
        <is>
          <t>COP</t>
        </is>
      </c>
      <c r="J59" s="672" t="n">
        <v>12000000</v>
      </c>
      <c r="K59" s="514" t="n">
        <v>0</v>
      </c>
      <c r="L59" s="515">
        <f>ROUND(J59*IF(I59="USD",'Parámetros y tarifas'!$C$4,IF(I59="CHF",'Parámetros y tarifas'!$C$4/'Parámetros y tarifas'!$C$11,1))*(1+K59*'Parámetros y tarifas'!$C$5),0)</f>
        <v>12000000</v>
      </c>
      <c r="M59" s="513" t="n">
        <v>1</v>
      </c>
      <c r="N59" s="513" t="inlineStr"/>
      <c r="O59" s="515">
        <f>IF(OR(M59=1,P59=0),"",L59)</f>
      </c>
      <c r="P59" s="513" t="n">
        <v>1</v>
      </c>
      <c r="Q59" s="513" t="inlineStr"/>
      <c r="R59" s="513" t="inlineStr"/>
      <c r="S59" s="513" t="inlineStr"/>
      <c r="T59" s="513" t="inlineStr"/>
    </row>
    <row r="60">
      <c r="B60" s="514" t="inlineStr">
        <is>
          <t>p_V05</t>
        </is>
      </c>
      <c r="C60" s="514" t="inlineStr">
        <is>
          <t>Alimentación por laboratorio ciudadano (evento)</t>
        </is>
      </c>
      <c r="D60" s="514" t="n">
        <v>1</v>
      </c>
      <c r="E60" s="514" t="inlineStr">
        <is>
          <t>Formulación</t>
        </is>
      </c>
      <c r="F60" s="514" t="inlineStr">
        <is>
          <t>Formulación Anexo 2, línea V05</t>
        </is>
      </c>
      <c r="G60" s="514" t="inlineStr"/>
      <c r="H60" s="514" t="inlineStr">
        <is>
          <t>2026-10-23</t>
        </is>
      </c>
      <c r="I60" s="514" t="inlineStr">
        <is>
          <t>COP</t>
        </is>
      </c>
      <c r="J60" s="672" t="n">
        <v>1500000</v>
      </c>
      <c r="K60" s="514" t="n">
        <v>0</v>
      </c>
      <c r="L60" s="515">
        <f>ROUND(J60*IF(I60="USD",'Parámetros y tarifas'!$C$4,IF(I60="CHF",'Parámetros y tarifas'!$C$4/'Parámetros y tarifas'!$C$11,1))*(1+K60*'Parámetros y tarifas'!$C$5),0)</f>
        <v>1500000</v>
      </c>
      <c r="M60" s="513" t="n">
        <v>1</v>
      </c>
      <c r="N60" s="513" t="inlineStr"/>
      <c r="O60" s="515">
        <f>IF(OR(M60=1,P60=0),"",L60)</f>
      </c>
      <c r="P60" s="513" t="n">
        <v>1</v>
      </c>
      <c r="Q60" s="513" t="inlineStr"/>
      <c r="R60" s="513" t="inlineStr"/>
      <c r="S60" s="513" t="inlineStr"/>
      <c r="T60" s="513" t="inlineStr"/>
    </row>
    <row r="61">
      <c r="B61" s="514" t="inlineStr">
        <is>
          <t>p_O02</t>
        </is>
      </c>
      <c r="C61" s="514" t="inlineStr">
        <is>
          <t>Logística de feria o laboratorio de apropiación (evento)</t>
        </is>
      </c>
      <c r="D61" s="514" t="n">
        <v>1</v>
      </c>
      <c r="E61" s="514" t="inlineStr">
        <is>
          <t>Formulación</t>
        </is>
      </c>
      <c r="F61" s="514" t="inlineStr">
        <is>
          <t>Formulación Anexo 2, línea O02</t>
        </is>
      </c>
      <c r="G61" s="514" t="inlineStr"/>
      <c r="H61" s="514" t="inlineStr">
        <is>
          <t>2026-10-23</t>
        </is>
      </c>
      <c r="I61" s="514" t="inlineStr">
        <is>
          <t>COP</t>
        </is>
      </c>
      <c r="J61" s="672" t="n">
        <v>8000000</v>
      </c>
      <c r="K61" s="514" t="n">
        <v>0</v>
      </c>
      <c r="L61" s="515">
        <f>ROUND(J61*IF(I61="USD",'Parámetros y tarifas'!$C$4,IF(I61="CHF",'Parámetros y tarifas'!$C$4/'Parámetros y tarifas'!$C$11,1))*(1+K61*'Parámetros y tarifas'!$C$5),0)</f>
        <v>8000000</v>
      </c>
      <c r="M61" s="513" t="n">
        <v>1</v>
      </c>
      <c r="N61" s="513" t="inlineStr"/>
      <c r="O61" s="515">
        <f>IF(OR(M61=1,P61=0),"",L61)</f>
      </c>
      <c r="P61" s="513" t="n">
        <v>1</v>
      </c>
      <c r="Q61" s="513" t="inlineStr"/>
      <c r="R61" s="513" t="inlineStr"/>
      <c r="S61" s="513" t="inlineStr"/>
      <c r="T61" s="513" t="inlineStr"/>
    </row>
    <row r="62">
      <c r="B62" s="514" t="inlineStr">
        <is>
          <t>p_O03</t>
        </is>
      </c>
      <c r="C62" s="514" t="inlineStr">
        <is>
          <t>Registro ante la DNDA y asesoría de propiedad intelectual (paquete)</t>
        </is>
      </c>
      <c r="D62" s="514" t="n">
        <v>1</v>
      </c>
      <c r="E62" s="514" t="inlineStr">
        <is>
          <t>Formulación</t>
        </is>
      </c>
      <c r="F62" s="514" t="inlineStr">
        <is>
          <t>Formulación Anexo 2, línea O03</t>
        </is>
      </c>
      <c r="G62" s="514" t="inlineStr"/>
      <c r="H62" s="514" t="inlineStr">
        <is>
          <t>2026-10-23</t>
        </is>
      </c>
      <c r="I62" s="514" t="inlineStr">
        <is>
          <t>COP</t>
        </is>
      </c>
      <c r="J62" s="672" t="n">
        <v>15000000</v>
      </c>
      <c r="K62" s="514" t="n">
        <v>0</v>
      </c>
      <c r="L62" s="515">
        <f>ROUND(J62*IF(I62="USD",'Parámetros y tarifas'!$C$4,IF(I62="CHF",'Parámetros y tarifas'!$C$4/'Parámetros y tarifas'!$C$11,1))*(1+K62*'Parámetros y tarifas'!$C$5),0)</f>
        <v>15000000</v>
      </c>
      <c r="M62" s="513" t="n">
        <v>1</v>
      </c>
      <c r="N62" s="513" t="inlineStr">
        <is>
          <t>Tarifa DNDA vigente no encontrada en esta consulta</t>
        </is>
      </c>
      <c r="O62" s="515">
        <f>IF(OR(M62=1,P62=0),"",L62)</f>
      </c>
      <c r="P62" s="513" t="n">
        <v>1</v>
      </c>
      <c r="Q62" s="513" t="inlineStr"/>
      <c r="R62" s="513" t="inlineStr"/>
      <c r="S62" s="513" t="inlineStr"/>
      <c r="T62" s="513" t="inlineStr"/>
    </row>
    <row r="63">
      <c r="B63" s="514" t="inlineStr">
        <is>
          <t>p_O05a</t>
        </is>
      </c>
      <c r="C63" s="514" t="inlineStr">
        <is>
          <t>Administración del proyecto (gastos administrativos y revisoría), por mes</t>
        </is>
      </c>
      <c r="D63" s="514" t="n">
        <v>1</v>
      </c>
      <c r="E63" s="514" t="inlineStr">
        <is>
          <t>Formulación</t>
        </is>
      </c>
      <c r="F63" s="514" t="inlineStr">
        <is>
          <t>Formulación Anexo 2, línea O05a</t>
        </is>
      </c>
      <c r="G63" s="514" t="inlineStr"/>
      <c r="H63" s="514" t="inlineStr">
        <is>
          <t>2026-10-23</t>
        </is>
      </c>
      <c r="I63" s="514" t="inlineStr">
        <is>
          <t>COP</t>
        </is>
      </c>
      <c r="J63" s="672" t="n">
        <v>7000000</v>
      </c>
      <c r="K63" s="514" t="n">
        <v>0</v>
      </c>
      <c r="L63" s="515">
        <f>ROUND(J63*IF(I63="USD",'Parámetros y tarifas'!$C$4,IF(I63="CHF",'Parámetros y tarifas'!$C$4/'Parámetros y tarifas'!$C$11,1))*(1+K63*'Parámetros y tarifas'!$C$5),0)</f>
        <v>7000000</v>
      </c>
      <c r="M63" s="513" t="n">
        <v>1</v>
      </c>
      <c r="N63" s="513" t="inlineStr"/>
      <c r="O63" s="515">
        <f>IF(OR(M63=1,P63=0),"",L63)</f>
      </c>
      <c r="P63" s="513" t="n">
        <v>1</v>
      </c>
      <c r="Q63" s="513" t="inlineStr"/>
      <c r="R63" s="513" t="inlineStr"/>
      <c r="S63" s="513" t="inlineStr"/>
      <c r="T63" s="513" t="inlineStr"/>
    </row>
    <row r="64">
      <c r="B64" s="514" t="inlineStr">
        <is>
          <t>p_O05b</t>
        </is>
      </c>
      <c r="C64" s="514" t="inlineStr">
        <is>
          <t>Apoyo a la supervisión y plataforma de seguimiento, por mes</t>
        </is>
      </c>
      <c r="D64" s="514" t="n">
        <v>1</v>
      </c>
      <c r="E64" s="514" t="inlineStr">
        <is>
          <t>Formulación</t>
        </is>
      </c>
      <c r="F64" s="514" t="inlineStr">
        <is>
          <t>Formulación Anexo 2, línea O05b</t>
        </is>
      </c>
      <c r="G64" s="514" t="inlineStr"/>
      <c r="H64" s="514" t="inlineStr">
        <is>
          <t>2026-10-23</t>
        </is>
      </c>
      <c r="I64" s="514" t="inlineStr">
        <is>
          <t>COP</t>
        </is>
      </c>
      <c r="J64" s="672" t="n">
        <v>8000000</v>
      </c>
      <c r="K64" s="514" t="n">
        <v>0</v>
      </c>
      <c r="L64" s="515">
        <f>ROUND(J64*IF(I64="USD",'Parámetros y tarifas'!$C$4,IF(I64="CHF",'Parámetros y tarifas'!$C$4/'Parámetros y tarifas'!$C$11,1))*(1+K64*'Parámetros y tarifas'!$C$5),0)</f>
        <v>8000000</v>
      </c>
      <c r="M64" s="513" t="n">
        <v>1</v>
      </c>
      <c r="N64" s="513" t="inlineStr"/>
      <c r="O64" s="515">
        <f>IF(OR(M64=1,P64=0),"",L64)</f>
      </c>
      <c r="P64" s="513" t="n">
        <v>1</v>
      </c>
      <c r="Q64" s="513" t="inlineStr"/>
      <c r="R64" s="513" t="inlineStr"/>
      <c r="S64" s="513" t="inlineStr"/>
      <c r="T64" s="513" t="inlineStr"/>
    </row>
    <row r="65">
      <c r="B65" s="514" t="inlineStr">
        <is>
          <t>p_O06</t>
        </is>
      </c>
      <c r="C65" s="514" t="inlineStr">
        <is>
          <t>Publicaciones de divulgación y eventos de socialización (paquete)</t>
        </is>
      </c>
      <c r="D65" s="514" t="n">
        <v>1</v>
      </c>
      <c r="E65" s="514" t="inlineStr">
        <is>
          <t>Formulación</t>
        </is>
      </c>
      <c r="F65" s="514" t="inlineStr">
        <is>
          <t>Formulación Anexo 2, línea O06</t>
        </is>
      </c>
      <c r="G65" s="514" t="inlineStr"/>
      <c r="H65" s="514" t="inlineStr">
        <is>
          <t>2026-10-23</t>
        </is>
      </c>
      <c r="I65" s="514" t="inlineStr">
        <is>
          <t>COP</t>
        </is>
      </c>
      <c r="J65" s="672" t="n">
        <v>60000000</v>
      </c>
      <c r="K65" s="514" t="n">
        <v>0</v>
      </c>
      <c r="L65" s="515">
        <f>ROUND(J65*IF(I65="USD",'Parámetros y tarifas'!$C$4,IF(I65="CHF",'Parámetros y tarifas'!$C$4/'Parámetros y tarifas'!$C$11,1))*(1+K65*'Parámetros y tarifas'!$C$5),0)</f>
        <v>60000000</v>
      </c>
      <c r="M65" s="513" t="n">
        <v>1</v>
      </c>
      <c r="N65" s="513" t="inlineStr"/>
      <c r="O65" s="515">
        <f>IF(OR(M65=1,P65=0),"",L65)</f>
      </c>
      <c r="P65" s="513" t="n">
        <v>1</v>
      </c>
      <c r="Q65" s="513" t="inlineStr"/>
      <c r="R65" s="513" t="inlineStr"/>
      <c r="S65" s="513" t="inlineStr"/>
      <c r="T65" s="513" t="inlineStr"/>
    </row>
    <row r="66">
      <c r="B66" s="514" t="inlineStr">
        <is>
          <t>p_E13</t>
        </is>
      </c>
      <c r="C66" s="514" t="inlineStr">
        <is>
          <t>Servidor de cálculo de alto rendimiento y almacenamiento del laboratorio de modelación</t>
        </is>
      </c>
      <c r="D66" s="514" t="n">
        <v>1</v>
      </c>
      <c r="E66" s="514" t="inlineStr">
        <is>
          <t>Formulación</t>
        </is>
      </c>
      <c r="F66" s="514" t="inlineStr">
        <is>
          <t>Formulación Anexo 2, línea E13</t>
        </is>
      </c>
      <c r="G66" s="514" t="inlineStr"/>
      <c r="H66" s="514" t="inlineStr">
        <is>
          <t>2026-10-23</t>
        </is>
      </c>
      <c r="I66" s="514" t="inlineStr">
        <is>
          <t>COP</t>
        </is>
      </c>
      <c r="J66" s="672" t="n">
        <v>160000000</v>
      </c>
      <c r="K66" s="514" t="n">
        <v>0</v>
      </c>
      <c r="L66" s="515">
        <f>ROUND(J66*IF(I66="USD",'Parámetros y tarifas'!$C$4,IF(I66="CHF",'Parámetros y tarifas'!$C$4/'Parámetros y tarifas'!$C$11,1))*(1+K66*'Parámetros y tarifas'!$C$5),0)</f>
        <v>160000000</v>
      </c>
      <c r="M66" s="513" t="n">
        <v>1</v>
      </c>
      <c r="N66" s="513" t="inlineStr">
        <is>
          <t>Sin configuración definida (núcleos, memoria, almacenamiento); la lista del 22-jul-2025 de un servidor de torre (Dell T160, COP 5.869.000) no es equivalente</t>
        </is>
      </c>
      <c r="O66" s="515">
        <f>IF(OR(M66=1,P66=0),"",L66)</f>
      </c>
      <c r="P66" s="513" t="n">
        <v>1</v>
      </c>
      <c r="Q66" s="513" t="inlineStr"/>
      <c r="R66" s="513" t="inlineStr"/>
      <c r="S66" s="513" t="inlineStr"/>
      <c r="T66" s="513" t="inlineStr"/>
    </row>
    <row r="67">
      <c r="B67" s="514" t="inlineStr">
        <is>
          <t>p_E14</t>
        </is>
      </c>
      <c r="C67" s="514" t="inlineStr">
        <is>
          <t>Estación meteorológica automática con anemómetro sónico, pluviómetro y radiómetro</t>
        </is>
      </c>
      <c r="D67" s="514" t="n">
        <v>1</v>
      </c>
      <c r="E67" s="514" t="inlineStr">
        <is>
          <t>Formulación</t>
        </is>
      </c>
      <c r="F67" s="514" t="inlineStr">
        <is>
          <t>Formulación Anexo 2, línea E14</t>
        </is>
      </c>
      <c r="G67" s="514" t="inlineStr"/>
      <c r="H67" s="514" t="inlineStr">
        <is>
          <t>2026-10-23</t>
        </is>
      </c>
      <c r="I67" s="514" t="inlineStr">
        <is>
          <t>COP</t>
        </is>
      </c>
      <c r="J67" s="672" t="n">
        <v>32000000</v>
      </c>
      <c r="K67" s="514" t="n">
        <v>0</v>
      </c>
      <c r="L67" s="515">
        <f>ROUND(J67*IF(I67="USD",'Parámetros y tarifas'!$C$4,IF(I67="CHF",'Parámetros y tarifas'!$C$4/'Parámetros y tarifas'!$C$11,1))*(1+K67*'Parámetros y tarifas'!$C$5),0)</f>
        <v>32000000</v>
      </c>
      <c r="M67" s="513" t="n">
        <v>1</v>
      </c>
      <c r="N67" s="513" t="inlineStr">
        <is>
          <t>Sin precio público verificado de la configuración completa</t>
        </is>
      </c>
      <c r="O67" s="515">
        <f>IF(OR(M67=1,P67=0),"",L67)</f>
      </c>
      <c r="P67" s="513" t="n">
        <v>1</v>
      </c>
      <c r="Q67" s="513" t="inlineStr"/>
      <c r="R67" s="513" t="inlineStr"/>
      <c r="S67" s="513" t="inlineStr"/>
      <c r="T67" s="513" t="inlineStr"/>
    </row>
    <row r="68">
      <c r="B68" s="514" t="inlineStr">
        <is>
          <t>p_E15</t>
        </is>
      </c>
      <c r="C68" s="514" t="inlineStr">
        <is>
          <t>Dron con sensor LiDAR, cámara fotogramétrica y receptor GNSS RTK (sistema)</t>
        </is>
      </c>
      <c r="D68" s="514" t="n">
        <v>1</v>
      </c>
      <c r="E68" s="514" t="inlineStr">
        <is>
          <t>Formulación</t>
        </is>
      </c>
      <c r="F68" s="514" t="inlineStr">
        <is>
          <t>Formulación Anexo 2, línea E15</t>
        </is>
      </c>
      <c r="G68" s="514" t="inlineStr"/>
      <c r="H68" s="514" t="inlineStr">
        <is>
          <t>2026-10-23</t>
        </is>
      </c>
      <c r="I68" s="514" t="inlineStr">
        <is>
          <t>COP</t>
        </is>
      </c>
      <c r="J68" s="672" t="n">
        <v>105000000</v>
      </c>
      <c r="K68" s="514" t="n">
        <v>0</v>
      </c>
      <c r="L68" s="515">
        <f>ROUND(J68*IF(I68="USD",'Parámetros y tarifas'!$C$4,IF(I68="CHF",'Parámetros y tarifas'!$C$4/'Parámetros y tarifas'!$C$11,1))*(1+K68*'Parámetros y tarifas'!$C$5),0)</f>
        <v>105000000</v>
      </c>
      <c r="M68" s="513" t="n">
        <v>1</v>
      </c>
      <c r="N68" s="513" t="inlineStr">
        <is>
          <t>Las fichas públicas de aeronave y de carga útil LiDAR se venden por separado y no son equivalentes al sistema integrado; ver proyecto Incendios (EQ-05 y EQ-06)</t>
        </is>
      </c>
      <c r="O68" s="515">
        <f>IF(OR(M68=1,P68=0),"",L68)</f>
      </c>
      <c r="P68" s="513" t="n">
        <v>1</v>
      </c>
      <c r="Q68" s="513" t="inlineStr"/>
      <c r="R68" s="513" t="inlineStr"/>
      <c r="S68" s="513" t="inlineStr"/>
      <c r="T68" s="513" t="inlineStr"/>
    </row>
    <row r="69">
      <c r="B69" s="514" t="inlineStr">
        <is>
          <t>p_E16</t>
        </is>
      </c>
      <c r="C69" s="514" t="inlineStr">
        <is>
          <t>Monitor portátil de material particulado de referencia equivalente (campañas de demolición)</t>
        </is>
      </c>
      <c r="D69" s="514" t="n">
        <v>1</v>
      </c>
      <c r="E69" s="514" t="inlineStr">
        <is>
          <t>Formulación</t>
        </is>
      </c>
      <c r="F69" s="514" t="inlineStr">
        <is>
          <t>Formulación Anexo 2, línea E16</t>
        </is>
      </c>
      <c r="G69" s="514" t="inlineStr"/>
      <c r="H69" s="514" t="inlineStr">
        <is>
          <t>2026-10-23</t>
        </is>
      </c>
      <c r="I69" s="514" t="inlineStr">
        <is>
          <t>COP</t>
        </is>
      </c>
      <c r="J69" s="672" t="n">
        <v>72000000</v>
      </c>
      <c r="K69" s="514" t="n">
        <v>0</v>
      </c>
      <c r="L69" s="515">
        <f>ROUND(J69*IF(I69="USD",'Parámetros y tarifas'!$C$4,IF(I69="CHF",'Parámetros y tarifas'!$C$4/'Parámetros y tarifas'!$C$11,1))*(1+K69*'Parámetros y tarifas'!$C$5),0)</f>
        <v>72000000</v>
      </c>
      <c r="M69" s="513" t="n">
        <v>1</v>
      </c>
      <c r="N69" s="513" t="inlineStr">
        <is>
          <t>Sin precio público verificado del instrumento equivalente</t>
        </is>
      </c>
      <c r="O69" s="515">
        <f>IF(OR(M69=1,P69=0),"",L69)</f>
      </c>
      <c r="P69" s="513" t="n">
        <v>1</v>
      </c>
      <c r="Q69" s="513" t="inlineStr"/>
      <c r="R69" s="513" t="inlineStr"/>
      <c r="S69" s="513" t="inlineStr"/>
      <c r="T69" s="513" t="inlineStr"/>
    </row>
    <row r="70">
      <c r="B70" s="514" t="inlineStr">
        <is>
          <t>p_E17</t>
        </is>
      </c>
      <c r="C70" s="514" t="inlineStr">
        <is>
          <t>Licencias de software de modelación urbana, de dispersión y SIG (pago único con soporte durante la ejecución)</t>
        </is>
      </c>
      <c r="D70" s="514" t="n">
        <v>1</v>
      </c>
      <c r="E70" s="514" t="inlineStr">
        <is>
          <t>Formulación</t>
        </is>
      </c>
      <c r="F70" s="514" t="inlineStr">
        <is>
          <t>Formulación Anexo 2, línea E17</t>
        </is>
      </c>
      <c r="G70" s="514" t="inlineStr"/>
      <c r="H70" s="514" t="inlineStr">
        <is>
          <t>2026-10-23</t>
        </is>
      </c>
      <c r="I70" s="514" t="inlineStr">
        <is>
          <t>COP</t>
        </is>
      </c>
      <c r="J70" s="672" t="n">
        <v>55000000</v>
      </c>
      <c r="K70" s="514" t="n">
        <v>0</v>
      </c>
      <c r="L70" s="515">
        <f>ROUND(J70*IF(I70="USD",'Parámetros y tarifas'!$C$4,IF(I70="CHF",'Parámetros y tarifas'!$C$4/'Parámetros y tarifas'!$C$11,1))*(1+K70*'Parámetros y tarifas'!$C$5),0)</f>
        <v>55000000</v>
      </c>
      <c r="M70" s="513" t="n">
        <v>1</v>
      </c>
      <c r="N70" s="513" t="inlineStr">
        <is>
          <t>Paquete sin módulos definidos; no se confunde con las suscripciones del sistema de geociencias (EQ-14 a EQ-16)</t>
        </is>
      </c>
      <c r="O70" s="515">
        <f>IF(OR(M70=1,P70=0),"",L70)</f>
      </c>
      <c r="P70" s="513" t="n">
        <v>1</v>
      </c>
      <c r="Q70" s="513" t="inlineStr"/>
      <c r="R70" s="513" t="inlineStr"/>
      <c r="S70" s="513" t="inlineStr"/>
      <c r="T70" s="513" t="inlineStr"/>
    </row>
    <row r="71">
      <c r="B71" s="514" t="inlineStr">
        <is>
          <t>p_S12</t>
        </is>
      </c>
      <c r="C71" s="514" t="inlineStr">
        <is>
          <t>Campaña de medición en una demolición o remoción real (logística, seguridad industrial y acceso)</t>
        </is>
      </c>
      <c r="D71" s="514" t="n">
        <v>1</v>
      </c>
      <c r="E71" s="514" t="inlineStr">
        <is>
          <t>Formulación</t>
        </is>
      </c>
      <c r="F71" s="514" t="inlineStr">
        <is>
          <t>Formulación Anexo 2, línea S12</t>
        </is>
      </c>
      <c r="G71" s="514" t="inlineStr"/>
      <c r="H71" s="514" t="inlineStr">
        <is>
          <t>2026-10-23</t>
        </is>
      </c>
      <c r="I71" s="514" t="inlineStr">
        <is>
          <t>COP</t>
        </is>
      </c>
      <c r="J71" s="672" t="n">
        <v>16000000</v>
      </c>
      <c r="K71" s="514" t="n">
        <v>0</v>
      </c>
      <c r="L71" s="515">
        <f>ROUND(J71*IF(I71="USD",'Parámetros y tarifas'!$C$4,IF(I71="CHF",'Parámetros y tarifas'!$C$4/'Parámetros y tarifas'!$C$11,1))*(1+K71*'Parámetros y tarifas'!$C$5),0)</f>
        <v>16000000</v>
      </c>
      <c r="M71" s="513" t="n">
        <v>1</v>
      </c>
      <c r="N71" s="513" t="inlineStr"/>
      <c r="O71" s="515">
        <f>IF(OR(M71=1,P71=0),"",L71)</f>
      </c>
      <c r="P71" s="513" t="n">
        <v>1</v>
      </c>
      <c r="Q71" s="513" t="inlineStr"/>
      <c r="R71" s="513" t="inlineStr"/>
      <c r="S71" s="513" t="inlineStr"/>
      <c r="T71" s="513" t="inlineStr"/>
    </row>
    <row r="72">
      <c r="B72" s="514" t="inlineStr">
        <is>
          <t>p_S13</t>
        </is>
      </c>
      <c r="C72" s="514" t="inlineStr">
        <is>
          <t>Caracterización granulométrica y química del polvo de escombros en laboratorio acreditado</t>
        </is>
      </c>
      <c r="D72" s="514" t="n">
        <v>1</v>
      </c>
      <c r="E72" s="514" t="inlineStr">
        <is>
          <t>Formulación</t>
        </is>
      </c>
      <c r="F72" s="514" t="inlineStr">
        <is>
          <t>Formulación Anexo 2, línea S13</t>
        </is>
      </c>
      <c r="G72" s="514" t="inlineStr"/>
      <c r="H72" s="514" t="inlineStr">
        <is>
          <t>2026-10-23</t>
        </is>
      </c>
      <c r="I72" s="514" t="inlineStr">
        <is>
          <t>COP</t>
        </is>
      </c>
      <c r="J72" s="672" t="n">
        <v>1100000</v>
      </c>
      <c r="K72" s="514" t="n">
        <v>0</v>
      </c>
      <c r="L72" s="515">
        <f>ROUND(J72*IF(I72="USD",'Parámetros y tarifas'!$C$4,IF(I72="CHF",'Parámetros y tarifas'!$C$4/'Parámetros y tarifas'!$C$11,1))*(1+K72*'Parámetros y tarifas'!$C$5),0)</f>
        <v>1100000</v>
      </c>
      <c r="M72" s="513" t="n">
        <v>1</v>
      </c>
      <c r="N72" s="513" t="inlineStr">
        <is>
          <t>Los laboratorios no publican tarifa; solicitar cotización a laboratorios con acreditación ISO/IEC 17025</t>
        </is>
      </c>
      <c r="O72" s="515">
        <f>IF(OR(M72=1,P72=0),"",L72)</f>
      </c>
      <c r="P72" s="513" t="n">
        <v>1</v>
      </c>
      <c r="Q72" s="513" t="inlineStr"/>
      <c r="R72" s="513" t="inlineStr"/>
      <c r="S72" s="513" t="inlineStr"/>
      <c r="T72" s="513" t="inlineStr"/>
    </row>
    <row r="73">
      <c r="B73" s="514" t="inlineStr">
        <is>
          <t>p_S14</t>
        </is>
      </c>
      <c r="C73" s="514" t="inlineStr">
        <is>
          <t>Verificación y validación independiente del modelo predictivo</t>
        </is>
      </c>
      <c r="D73" s="514" t="n">
        <v>1</v>
      </c>
      <c r="E73" s="514" t="inlineStr">
        <is>
          <t>Formulación</t>
        </is>
      </c>
      <c r="F73" s="514" t="inlineStr">
        <is>
          <t>Formulación Anexo 2, línea S14</t>
        </is>
      </c>
      <c r="G73" s="514" t="inlineStr"/>
      <c r="H73" s="514" t="inlineStr">
        <is>
          <t>2026-10-23</t>
        </is>
      </c>
      <c r="I73" s="514" t="inlineStr">
        <is>
          <t>COP</t>
        </is>
      </c>
      <c r="J73" s="672" t="n">
        <v>48000000</v>
      </c>
      <c r="K73" s="514" t="n">
        <v>0</v>
      </c>
      <c r="L73" s="515">
        <f>ROUND(J73*IF(I73="USD",'Parámetros y tarifas'!$C$4,IF(I73="CHF",'Parámetros y tarifas'!$C$4/'Parámetros y tarifas'!$C$11,1))*(1+K73*'Parámetros y tarifas'!$C$5),0)</f>
        <v>48000000</v>
      </c>
      <c r="M73" s="513" t="n">
        <v>1</v>
      </c>
      <c r="N73" s="513" t="inlineStr"/>
      <c r="O73" s="515">
        <f>IF(OR(M73=1,P73=0),"",L73)</f>
      </c>
      <c r="P73" s="513" t="n">
        <v>1</v>
      </c>
      <c r="Q73" s="513" t="inlineStr"/>
      <c r="R73" s="513" t="inlineStr"/>
      <c r="S73" s="513" t="inlineStr"/>
      <c r="T73" s="513" t="inlineStr"/>
    </row>
    <row r="74">
      <c r="B74" s="514" t="inlineStr">
        <is>
          <t>p_S15</t>
        </is>
      </c>
      <c r="C74" s="514" t="inlineStr">
        <is>
          <t>Cartografía de alta resolución y modelos digitales de terreno de los sitios (paquete)</t>
        </is>
      </c>
      <c r="D74" s="514" t="n">
        <v>1</v>
      </c>
      <c r="E74" s="514" t="inlineStr">
        <is>
          <t>Formulación</t>
        </is>
      </c>
      <c r="F74" s="514" t="inlineStr">
        <is>
          <t>Formulación Anexo 2, línea S15</t>
        </is>
      </c>
      <c r="G74" s="514" t="inlineStr"/>
      <c r="H74" s="514" t="inlineStr">
        <is>
          <t>2026-10-23</t>
        </is>
      </c>
      <c r="I74" s="514" t="inlineStr">
        <is>
          <t>COP</t>
        </is>
      </c>
      <c r="J74" s="672" t="n">
        <v>20000000</v>
      </c>
      <c r="K74" s="514" t="n">
        <v>0</v>
      </c>
      <c r="L74" s="515">
        <f>ROUND(J74*IF(I74="USD",'Parámetros y tarifas'!$C$4,IF(I74="CHF",'Parámetros y tarifas'!$C$4/'Parámetros y tarifas'!$C$11,1))*(1+K74*'Parámetros y tarifas'!$C$5),0)</f>
        <v>20000000</v>
      </c>
      <c r="M74" s="513" t="n">
        <v>1</v>
      </c>
      <c r="N74" s="513" t="inlineStr"/>
      <c r="O74" s="515">
        <f>IF(OR(M74=1,P74=0),"",L74)</f>
      </c>
      <c r="P74" s="513" t="n">
        <v>1</v>
      </c>
      <c r="Q74" s="513" t="inlineStr"/>
      <c r="R74" s="513" t="inlineStr"/>
      <c r="S74" s="513" t="inlineStr"/>
      <c r="T74" s="513" t="inlineStr"/>
    </row>
    <row r="75">
      <c r="B75" s="514" t="inlineStr">
        <is>
          <t>p_S16</t>
        </is>
      </c>
      <c r="C75" s="514" t="inlineStr">
        <is>
          <t>Taller de evaluación previa de demolición con los consejos de gestión del riesgo y responsables de obra</t>
        </is>
      </c>
      <c r="D75" s="514" t="n">
        <v>1</v>
      </c>
      <c r="E75" s="514" t="inlineStr">
        <is>
          <t>Formulación</t>
        </is>
      </c>
      <c r="F75" s="514" t="inlineStr">
        <is>
          <t>Formulación Anexo 2, línea S16</t>
        </is>
      </c>
      <c r="G75" s="514" t="inlineStr"/>
      <c r="H75" s="514" t="inlineStr">
        <is>
          <t>2026-10-23</t>
        </is>
      </c>
      <c r="I75" s="514" t="inlineStr">
        <is>
          <t>COP</t>
        </is>
      </c>
      <c r="J75" s="672" t="n">
        <v>8000000</v>
      </c>
      <c r="K75" s="514" t="n">
        <v>0</v>
      </c>
      <c r="L75" s="515">
        <f>ROUND(J75*IF(I75="USD",'Parámetros y tarifas'!$C$4,IF(I75="CHF",'Parámetros y tarifas'!$C$4/'Parámetros y tarifas'!$C$11,1))*(1+K75*'Parámetros y tarifas'!$C$5),0)</f>
        <v>8000000</v>
      </c>
      <c r="M75" s="513" t="n">
        <v>1</v>
      </c>
      <c r="N75" s="513" t="inlineStr"/>
      <c r="O75" s="515">
        <f>IF(OR(M75=1,P75=0),"",L75)</f>
      </c>
      <c r="P75" s="513" t="n">
        <v>1</v>
      </c>
      <c r="Q75" s="513" t="inlineStr"/>
      <c r="R75" s="513" t="inlineStr"/>
      <c r="S75" s="513" t="inlineStr"/>
      <c r="T75" s="513" t="inlineStr"/>
    </row>
    <row r="76">
      <c r="B76" s="514" t="inlineStr">
        <is>
          <t>p_M08</t>
        </is>
      </c>
      <c r="C76" s="514" t="inlineStr">
        <is>
          <t>Consumibles y repuestos de las campañas de medición (filtros, baterías y verificaciones de campo)</t>
        </is>
      </c>
      <c r="D76" s="514" t="n">
        <v>1</v>
      </c>
      <c r="E76" s="514" t="inlineStr">
        <is>
          <t>Formulación</t>
        </is>
      </c>
      <c r="F76" s="514" t="inlineStr">
        <is>
          <t>Formulación Anexo 2, línea M08</t>
        </is>
      </c>
      <c r="G76" s="514" t="inlineStr"/>
      <c r="H76" s="514" t="inlineStr">
        <is>
          <t>2026-10-23</t>
        </is>
      </c>
      <c r="I76" s="514" t="inlineStr">
        <is>
          <t>COP</t>
        </is>
      </c>
      <c r="J76" s="672" t="n">
        <v>28000000</v>
      </c>
      <c r="K76" s="514" t="n">
        <v>0</v>
      </c>
      <c r="L76" s="515">
        <f>ROUND(J76*IF(I76="USD",'Parámetros y tarifas'!$C$4,IF(I76="CHF",'Parámetros y tarifas'!$C$4/'Parámetros y tarifas'!$C$11,1))*(1+K76*'Parámetros y tarifas'!$C$5),0)</f>
        <v>28000000</v>
      </c>
      <c r="M76" s="513" t="n">
        <v>1</v>
      </c>
      <c r="N76" s="513" t="inlineStr"/>
      <c r="O76" s="515">
        <f>IF(OR(M76=1,P76=0),"",L76)</f>
      </c>
      <c r="P76" s="513" t="n">
        <v>1</v>
      </c>
      <c r="Q76" s="513" t="inlineStr"/>
      <c r="R76" s="513" t="inlineStr"/>
      <c r="S76" s="513" t="inlineStr"/>
      <c r="T76" s="513" t="inlineStr"/>
    </row>
    <row r="77">
      <c r="B77" s="514" t="inlineStr">
        <is>
          <t>p_O07</t>
        </is>
      </c>
      <c r="C77" s="514" t="inlineStr">
        <is>
          <t>Registro del software y de los datos del modelo predictivo ante la DNDA (paquete)</t>
        </is>
      </c>
      <c r="D77" s="514" t="n">
        <v>1</v>
      </c>
      <c r="E77" s="514" t="inlineStr">
        <is>
          <t>Formulación</t>
        </is>
      </c>
      <c r="F77" s="514" t="inlineStr">
        <is>
          <t>Formulación Anexo 2, línea O07</t>
        </is>
      </c>
      <c r="G77" s="514" t="inlineStr"/>
      <c r="H77" s="514" t="inlineStr">
        <is>
          <t>2026-10-23</t>
        </is>
      </c>
      <c r="I77" s="514" t="inlineStr">
        <is>
          <t>COP</t>
        </is>
      </c>
      <c r="J77" s="672" t="n">
        <v>10000000</v>
      </c>
      <c r="K77" s="514" t="n">
        <v>0</v>
      </c>
      <c r="L77" s="515">
        <f>ROUND(J77*IF(I77="USD",'Parámetros y tarifas'!$C$4,IF(I77="CHF",'Parámetros y tarifas'!$C$4/'Parámetros y tarifas'!$C$11,1))*(1+K77*'Parámetros y tarifas'!$C$5),0)</f>
        <v>10000000</v>
      </c>
      <c r="M77" s="513" t="n">
        <v>1</v>
      </c>
      <c r="N77" s="513" t="inlineStr">
        <is>
          <t>El registro oficial ante la DNDA es gratuito (COP 0); el valor cubre preparación documental y asesoría, que requieren cotización</t>
        </is>
      </c>
      <c r="O77" s="515">
        <f>IF(OR(M77=1,P77=0),"",L77)</f>
      </c>
      <c r="P77" s="513" t="n">
        <v>1</v>
      </c>
      <c r="Q77" s="513" t="inlineStr"/>
      <c r="R77" s="513" t="inlineStr"/>
      <c r="S77" s="513" t="inlineStr"/>
      <c r="T77" s="513" t="inlineStr"/>
    </row>
    <row r="78">
      <c r="B78" s="514" t="inlineStr">
        <is>
          <t>p_CP_lab</t>
        </is>
      </c>
      <c r="C78" s="514" t="inlineStr">
        <is>
          <t>Espacio, energía, red y soporte técnico del laboratorio de modelación (aporte en especie, 24 meses)</t>
        </is>
      </c>
      <c r="D78" s="514" t="n">
        <v>1</v>
      </c>
      <c r="E78" s="514" t="inlineStr">
        <is>
          <t>Formulación</t>
        </is>
      </c>
      <c r="F78" s="514" t="inlineStr">
        <is>
          <t>Tabla 26.2, C09</t>
        </is>
      </c>
      <c r="G78" s="514" t="inlineStr"/>
      <c r="H78" s="514" t="inlineStr">
        <is>
          <t>2026-10-23</t>
        </is>
      </c>
      <c r="I78" s="514" t="inlineStr">
        <is>
          <t>COP</t>
        </is>
      </c>
      <c r="J78" s="672" t="n">
        <v>144000000</v>
      </c>
      <c r="K78" s="514" t="n">
        <v>0</v>
      </c>
      <c r="L78" s="515">
        <f>ROUND(J78*IF(I78="USD",'Parámetros y tarifas'!$C$4,IF(I78="CHF",'Parámetros y tarifas'!$C$4/'Parámetros y tarifas'!$C$11,1))*(1+K78*'Parámetros y tarifas'!$C$5),0)</f>
        <v>144000000</v>
      </c>
      <c r="M78" s="513" t="n">
        <v>1</v>
      </c>
      <c r="N78" s="513" t="inlineStr">
        <is>
          <t>Valor certificado por la IES pendiente</t>
        </is>
      </c>
      <c r="O78" s="515">
        <f>IF(OR(M78=1,P78=0),"",L78)</f>
      </c>
      <c r="P78" s="513" t="n">
        <v>1</v>
      </c>
      <c r="Q78" s="513" t="inlineStr"/>
      <c r="R78" s="513" t="inlineStr"/>
      <c r="S78" s="513" t="inlineStr"/>
      <c r="T78" s="513" t="inlineStr"/>
    </row>
    <row r="79">
      <c r="B79" s="514" t="inlineStr">
        <is>
          <t>p_CP_equipos</t>
        </is>
      </c>
      <c r="C79" s="514" t="inlineStr">
        <is>
          <t>Uso de laboratorios y equipos de la IES (aporte en especie)</t>
        </is>
      </c>
      <c r="D79" s="514" t="n">
        <v>1</v>
      </c>
      <c r="E79" s="514" t="inlineStr">
        <is>
          <t>Formulación</t>
        </is>
      </c>
      <c r="F79" s="514" t="inlineStr">
        <is>
          <t>Tabla 28.7, C04</t>
        </is>
      </c>
      <c r="G79" s="514" t="inlineStr"/>
      <c r="H79" s="514" t="inlineStr">
        <is>
          <t>2026-10-23</t>
        </is>
      </c>
      <c r="I79" s="514" t="inlineStr">
        <is>
          <t>COP</t>
        </is>
      </c>
      <c r="J79" s="672" t="n">
        <v>300000000</v>
      </c>
      <c r="K79" s="514" t="n">
        <v>0</v>
      </c>
      <c r="L79" s="515">
        <f>ROUND(J79*IF(I79="USD",'Parámetros y tarifas'!$C$4,IF(I79="CHF",'Parámetros y tarifas'!$C$4/'Parámetros y tarifas'!$C$11,1))*(1+K79*'Parámetros y tarifas'!$C$5),0)</f>
        <v>300000000</v>
      </c>
      <c r="M79" s="513" t="n">
        <v>1</v>
      </c>
      <c r="N79" s="513" t="inlineStr">
        <is>
          <t>Valor certificado por la IES pendiente</t>
        </is>
      </c>
      <c r="O79" s="515">
        <f>IF(OR(M79=1,P79=0),"",L79)</f>
      </c>
      <c r="P79" s="513" t="n">
        <v>1</v>
      </c>
      <c r="Q79" s="513" t="inlineStr"/>
      <c r="R79" s="513" t="inlineStr"/>
      <c r="S79" s="513" t="inlineStr"/>
      <c r="T79" s="513" t="inlineStr"/>
    </row>
    <row r="80">
      <c r="B80" s="514" t="inlineStr">
        <is>
          <t>sig_pro_mes</t>
        </is>
      </c>
      <c r="C80" s="514" t="inlineStr">
        <is>
          <t>Suscripción mensual de usuario de plataforma SIG de nivel profesional: sistema de geociencias para el mapeo diagnóstico</t>
        </is>
      </c>
      <c r="D80" s="514" t="n">
        <v>1</v>
      </c>
      <c r="E80" s="514" t="inlineStr">
        <is>
          <t>Tienda Virtual del Estado</t>
        </is>
      </c>
      <c r="F80" s="514" t="inlineStr">
        <is>
          <t>Colombia Compra Eficiente — orden de compra 150119 (12-ago-2025), ArcGIS Online Professional (formerly Standard) User Type Month Subscription ($1.005.925)</t>
        </is>
      </c>
      <c r="G80" s="514" t="inlineStr">
        <is>
          <t>https://operaciones.colombiacompra.gov.co/sites/cce_public/files/documentos_adicionales_oc/29._oc_150119_argis.pdf</t>
        </is>
      </c>
      <c r="H80" s="514" t="inlineStr">
        <is>
          <t>2026-10-23</t>
        </is>
      </c>
      <c r="I80" s="514" t="inlineStr">
        <is>
          <t>COP</t>
        </is>
      </c>
      <c r="J80" s="672" t="n">
        <v>1005925</v>
      </c>
      <c r="K80" s="514" t="n">
        <v>0</v>
      </c>
      <c r="L80" s="515">
        <f>ROUND(J80*IF(I80="USD",'Parámetros y tarifas'!$C$4,IF(I80="CHF",'Parámetros y tarifas'!$C$4/'Parámetros y tarifas'!$C$11,1))*(1+K80*'Parámetros y tarifas'!$C$5),0)</f>
        <v>1005925</v>
      </c>
      <c r="M80" s="513" t="n">
        <v>0</v>
      </c>
      <c r="N80" s="513" t="inlineStr">
        <is>
          <t>Precio unitario por usuario-mes; la orden registra IVA en $0</t>
        </is>
      </c>
      <c r="O80" s="515">
        <f>IF(OR(M80=1,P80=0),"",L80)</f>
        <v>1005925</v>
      </c>
      <c r="P80" s="513" t="n">
        <v>1</v>
      </c>
      <c r="Q80" s="513" t="inlineStr">
        <is>
          <t>VERIFICADA</t>
        </is>
      </c>
      <c r="R80" s="513" t="inlineStr">
        <is>
          <t>«1.005.925» en: …ón 2 CDP 537- sxc02---165536-Suite Corporativa-N/A-ESRI- 120.0 Unidad 1.005.925,00 120.711.000,00 205.000.000 Productos ESRI-SAAS-N/A-N/A-N/A-N/A- Cr…</t>
        </is>
      </c>
      <c r="S80" s="513" t="inlineStr">
        <is>
          <t>Soportes_estudio_mercado/operaciones_colombiacompra_gov_co_sites_cce_public_files_documentos_adicionales_oc_29_oc_1_8d9d30.pdf</t>
        </is>
      </c>
      <c r="T80" s="513" t="inlineStr">
        <is>
          <t>c7ab3d19f75416de</t>
        </is>
      </c>
    </row>
    <row r="81">
      <c r="B81" s="514" t="inlineStr">
        <is>
          <t>sig_pro_mes</t>
        </is>
      </c>
      <c r="C81" s="514" t="inlineStr">
        <is>
          <t>Suscripción mensual de usuario de plataforma SIG de nivel profesional: sistema de geociencias para el mapeo diagnóstico</t>
        </is>
      </c>
      <c r="D81" s="514" t="n">
        <v>2</v>
      </c>
      <c r="E81" s="514" t="inlineStr">
        <is>
          <t>Tienda Virtual del Estado</t>
        </is>
      </c>
      <c r="F81" s="514" t="inlineStr">
        <is>
          <t>Colombia Compra Eficiente — orden de compra 149044 (16-jul-2025), ArcGIS Enterprise Professional User Type Maintenance, $11.811.357 por año ÷ 12</t>
        </is>
      </c>
      <c r="G81" s="514" t="inlineStr">
        <is>
          <t>https://operaciones.colombiacompra.gov.co/sites/cce_public/files/documentos_adicionales_oc/orden_de_compra_149044_argis.pdf</t>
        </is>
      </c>
      <c r="H81" s="514" t="inlineStr">
        <is>
          <t>2026-10-23</t>
        </is>
      </c>
      <c r="I81" s="514" t="inlineStr">
        <is>
          <t>COP</t>
        </is>
      </c>
      <c r="J81" s="672" t="n">
        <v>984279.75</v>
      </c>
      <c r="K81" s="514" t="n">
        <v>0</v>
      </c>
      <c r="L81" s="515">
        <f>ROUND(J81*IF(I81="USD",'Parámetros y tarifas'!$C$4,IF(I81="CHF",'Parámetros y tarifas'!$C$4/'Parámetros y tarifas'!$C$11,1))*(1+K81*'Parámetros y tarifas'!$C$5),0)</f>
        <v>984280</v>
      </c>
      <c r="M81" s="513" t="n">
        <v>0</v>
      </c>
      <c r="N81" s="513" t="inlineStr">
        <is>
          <t>Mantenimiento anual convertido a mes; referencia de orden de magnitud</t>
        </is>
      </c>
      <c r="O81" s="515">
        <f>IF(OR(M81=1,P81=0),"",L81)</f>
        <v>984280</v>
      </c>
      <c r="P81" s="513" t="n">
        <v>1</v>
      </c>
      <c r="Q81" s="513" t="inlineStr">
        <is>
          <t>VERIFICADA</t>
        </is>
      </c>
      <c r="R81" s="513" t="inlineStr">
        <is>
          <t>«11.811.357» en: …intenance 4 CDP 2925 sxc02---167260-Suite Corporativa-N/A- 7.0 Unidad 11.811.357,00 82.679.499,00 ESRI-Productos ESRI-Licencia-N/A-N/A- N/A-N/A-Credit…</t>
        </is>
      </c>
      <c r="S81" s="513" t="inlineStr">
        <is>
          <t>Soportes_estudio_mercado/operaciones_colombiacompra_gov_co_sites_cce_public_files_documentos_adicionales_oc_orden_d_93dfe8.pdf</t>
        </is>
      </c>
      <c r="T81" s="513" t="inlineStr">
        <is>
          <t>daa02fb9e8ae9b98</t>
        </is>
      </c>
    </row>
    <row r="82">
      <c r="B82" s="514" t="inlineStr">
        <is>
          <t>sig_plus_mes</t>
        </is>
      </c>
      <c r="C82" s="514" t="inlineStr">
        <is>
          <t>Suscripción mensual de usuario de plataforma SIG de nivel profesional avanzado: análisis espacial avanzado</t>
        </is>
      </c>
      <c r="D82" s="514" t="n">
        <v>1</v>
      </c>
      <c r="E82" s="514" t="inlineStr">
        <is>
          <t>Tienda Virtual del Estado</t>
        </is>
      </c>
      <c r="F82" s="514" t="inlineStr">
        <is>
          <t>Colombia Compra Eficiente — orden de compra 150119 (12-ago-2025), ArcGIS Online Professional Plus (formerly Advanced) User Type Month Subscription ($1.983.712)</t>
        </is>
      </c>
      <c r="G82" s="514" t="inlineStr">
        <is>
          <t>https://operaciones.colombiacompra.gov.co/sites/cce_public/files/documentos_adicionales_oc/29._oc_150119_argis.pdf</t>
        </is>
      </c>
      <c r="H82" s="514" t="inlineStr">
        <is>
          <t>2026-10-23</t>
        </is>
      </c>
      <c r="I82" s="514" t="inlineStr">
        <is>
          <t>COP</t>
        </is>
      </c>
      <c r="J82" s="672" t="n">
        <v>1983712</v>
      </c>
      <c r="K82" s="514" t="n">
        <v>0</v>
      </c>
      <c r="L82" s="515">
        <f>ROUND(J82*IF(I82="USD",'Parámetros y tarifas'!$C$4,IF(I82="CHF",'Parámetros y tarifas'!$C$4/'Parámetros y tarifas'!$C$11,1))*(1+K82*'Parámetros y tarifas'!$C$5),0)</f>
        <v>1983712</v>
      </c>
      <c r="M82" s="513" t="n">
        <v>0</v>
      </c>
      <c r="N82" s="513" t="inlineStr">
        <is>
          <t>Precio unitario por usuario-mes; la orden registra IVA en $0</t>
        </is>
      </c>
      <c r="O82" s="515">
        <f>IF(OR(M82=1,P82=0),"",L82)</f>
        <v>1983712</v>
      </c>
      <c r="P82" s="513" t="n">
        <v>1</v>
      </c>
      <c r="Q82" s="513" t="inlineStr">
        <is>
          <t>VERIFICADA</t>
        </is>
      </c>
      <c r="R82" s="513" t="inlineStr">
        <is>
          <t>«1.983.712» en: …ion 3 CDP 537- sxc02---165537-Suite Corporativa-N/A-ESRI- 12.0 Unidad 1.983.712,00 23.804.544,00 205.000.000 Productos ESRI-SAAS-N/A-N/A-N/A-N/A- Cre…</t>
        </is>
      </c>
      <c r="S82" s="513" t="inlineStr">
        <is>
          <t>Soportes_estudio_mercado/operaciones_colombiacompra_gov_co_sites_cce_public_files_documentos_adicionales_oc_29_oc_1_8d9d30.pdf</t>
        </is>
      </c>
      <c r="T82" s="513" t="inlineStr">
        <is>
          <t>c7ab3d19f75416de</t>
        </is>
      </c>
    </row>
    <row r="83">
      <c r="B83" s="514" t="inlineStr">
        <is>
          <t>sig_geoestadistica</t>
        </is>
      </c>
      <c r="C83" s="514" t="inlineStr">
        <is>
          <t>Complemento de geoestadística de la plataforma SIG (por usuario y año): interpolación y modelado geoestadístico</t>
        </is>
      </c>
      <c r="D83" s="514" t="n">
        <v>1</v>
      </c>
      <c r="E83" s="514" t="inlineStr">
        <is>
          <t>Tienda Virtual del Estado</t>
        </is>
      </c>
      <c r="F83" s="514" t="inlineStr">
        <is>
          <t>Colombia Compra Eficiente — orden de compra 149044 (16-jul-2025), ArcGIS Geostatistical Analyst for ArcGIS Pro (Add-on App) Actualización ($5.366.920)</t>
        </is>
      </c>
      <c r="G83" s="514" t="inlineStr">
        <is>
          <t>https://operaciones.colombiacompra.gov.co/sites/cce_public/files/documentos_adicionales_oc/orden_de_compra_149044_argis.pdf</t>
        </is>
      </c>
      <c r="H83" s="514" t="inlineStr">
        <is>
          <t>2026-10-23</t>
        </is>
      </c>
      <c r="I83" s="514" t="inlineStr">
        <is>
          <t>COP</t>
        </is>
      </c>
      <c r="J83" s="672" t="n">
        <v>5366920</v>
      </c>
      <c r="K83" s="514" t="n">
        <v>0</v>
      </c>
      <c r="L83" s="515">
        <f>ROUND(J83*IF(I83="USD",'Parámetros y tarifas'!$C$4,IF(I83="CHF",'Parámetros y tarifas'!$C$4/'Parámetros y tarifas'!$C$11,1))*(1+K83*'Parámetros y tarifas'!$C$5),0)</f>
        <v>5366920</v>
      </c>
      <c r="M83" s="513" t="n">
        <v>0</v>
      </c>
      <c r="N83" s="513" t="inlineStr">
        <is>
          <t>Actualización anual por usuario</t>
        </is>
      </c>
      <c r="O83" s="515">
        <f>IF(OR(M83=1,P83=0),"",L83)</f>
        <v>5366920</v>
      </c>
      <c r="P83" s="513" t="n">
        <v>1</v>
      </c>
      <c r="Q83" s="513" t="inlineStr">
        <is>
          <t>VERIFICADA</t>
        </is>
      </c>
      <c r="R83" s="513" t="inlineStr">
        <is>
          <t>«5.366.920» en: …alización 6 CDP 2925 sxc02---167278-Suite Corporativa-N/A- 1.0 Unidad 5.366.920,00 5.366.920,00 ESRI-Productos ESRI-Licencia-N/A-N/A- N/A-N/A-Credito…</t>
        </is>
      </c>
      <c r="S83" s="513" t="inlineStr">
        <is>
          <t>Soportes_estudio_mercado/operaciones_colombiacompra_gov_co_sites_cce_public_files_documentos_adicionales_oc_orden_d_93dfe8.pdf</t>
        </is>
      </c>
      <c r="T83" s="513" t="inlineStr">
        <is>
          <t>daa02fb9e8ae9b98</t>
        </is>
      </c>
    </row>
    <row r="84">
      <c r="B84" s="514" t="inlineStr">
        <is>
          <t>siot_nodo</t>
        </is>
      </c>
      <c r="C84" s="514" t="inlineStr">
        <is>
          <t>Nodo IoT de PM2,5 y PM10 con GPS y comunicación LoRa</t>
        </is>
      </c>
      <c r="D84" s="514" t="n">
        <v>1</v>
      </c>
      <c r="E84" s="514" t="inlineStr">
        <is>
          <t>Precio preliminar de proveedor</t>
        </is>
      </c>
      <c r="F84" s="514" t="inlineStr">
        <is>
          <t>SIOT — nodo X950LS TRACK+ por $13.515.000 más IVA (comunicación del 26-oct-2026)</t>
        </is>
      </c>
      <c r="G84" s="514" t="inlineStr"/>
      <c r="H84" s="514" t="inlineStr">
        <is>
          <t>2026-10-26</t>
        </is>
      </c>
      <c r="I84" s="514" t="inlineStr">
        <is>
          <t>COP</t>
        </is>
      </c>
      <c r="J84" s="672" t="n">
        <v>13515000</v>
      </c>
      <c r="K84" s="514" t="n">
        <v>1</v>
      </c>
      <c r="L84" s="515">
        <f>ROUND(J84*IF(I84="USD",'Parámetros y tarifas'!$C$4,IF(I84="CHF",'Parámetros y tarifas'!$C$4/'Parámetros y tarifas'!$C$11,1))*(1+K84*'Parámetros y tarifas'!$C$5),0)</f>
        <v>16082850</v>
      </c>
      <c r="M84" s="513" t="n">
        <v>0</v>
      </c>
      <c r="N84" s="513" t="inlineStr">
        <is>
          <t>Precio preliminar: supone COP e IVA del 19 %; configuración, GPS y LoRa, entrega e instalación por confirmar; la energía solar del nodo va aparte en EQ-05</t>
        </is>
      </c>
      <c r="O84" s="515">
        <f>IF(OR(M84=1,P84=0),"",L84)</f>
        <v>16082850</v>
      </c>
      <c r="P84" s="513" t="n">
        <v>1</v>
      </c>
      <c r="Q84" s="513" t="inlineStr"/>
      <c r="R84" s="513" t="inlineStr"/>
      <c r="S84" s="513" t="inlineStr"/>
      <c r="T84" s="513" t="inlineStr"/>
    </row>
    <row r="85">
      <c r="B85" s="514" t="inlineStr">
        <is>
          <t>siot_nodo</t>
        </is>
      </c>
      <c r="C85" s="514" t="inlineStr">
        <is>
          <t>Nodo IoT de PM2,5 y PM10 con GPS y comunicación LoRa</t>
        </is>
      </c>
      <c r="D85" s="514" t="n">
        <v>2</v>
      </c>
      <c r="E85" s="514" t="inlineStr">
        <is>
          <t>Formulación del Anexo 2</t>
        </is>
      </c>
      <c r="F85" s="514" t="inlineStr">
        <is>
          <t>Valor de formulación del Anexo 2, sin oferta</t>
        </is>
      </c>
      <c r="G85" s="514" t="inlineStr"/>
      <c r="H85" s="514" t="inlineStr">
        <is>
          <t>2026-10-23</t>
        </is>
      </c>
      <c r="I85" s="514" t="inlineStr">
        <is>
          <t>COP</t>
        </is>
      </c>
      <c r="J85" s="672" t="n">
        <v>4500000</v>
      </c>
      <c r="K85" s="514" t="n">
        <v>0</v>
      </c>
      <c r="L85" s="515">
        <f>ROUND(J85*IF(I85="USD",'Parámetros y tarifas'!$C$4,IF(I85="CHF",'Parámetros y tarifas'!$C$4/'Parámetros y tarifas'!$C$11,1))*(1+K85*'Parámetros y tarifas'!$C$5),0)</f>
        <v>4500000</v>
      </c>
      <c r="M85" s="513" t="n">
        <v>1</v>
      </c>
      <c r="N85" s="513" t="inlineStr">
        <is>
          <t>No es cotización</t>
        </is>
      </c>
      <c r="O85" s="515">
        <f>IF(OR(M85=1,P85=0),"",L85)</f>
      </c>
      <c r="P85" s="513" t="n">
        <v>1</v>
      </c>
      <c r="Q85" s="513" t="inlineStr"/>
      <c r="R85" s="513" t="inlineStr"/>
      <c r="S85" s="513" t="inlineStr"/>
      <c r="T85" s="513" t="inlineStr"/>
    </row>
    <row r="86">
      <c r="B86" s="514" t="inlineStr">
        <is>
          <t>siot_gw</t>
        </is>
      </c>
      <c r="C86" s="514" t="inlineStr">
        <is>
          <t>Gateway LoRaWAN con energía solar</t>
        </is>
      </c>
      <c r="D86" s="514" t="n">
        <v>1</v>
      </c>
      <c r="E86" s="514" t="inlineStr">
        <is>
          <t>Precio preliminar de proveedor</t>
        </is>
      </c>
      <c r="F86" s="514" t="inlineStr">
        <is>
          <t>SIOT — gateway SG50 solar por $4.161.600 más IVA (comunicación del 26-oct-2026)</t>
        </is>
      </c>
      <c r="G86" s="514" t="inlineStr"/>
      <c r="H86" s="514" t="inlineStr">
        <is>
          <t>2026-10-26</t>
        </is>
      </c>
      <c r="I86" s="514" t="inlineStr">
        <is>
          <t>COP</t>
        </is>
      </c>
      <c r="J86" s="672" t="n">
        <v>4161600</v>
      </c>
      <c r="K86" s="514" t="n">
        <v>1</v>
      </c>
      <c r="L86" s="515">
        <f>ROUND(J86*IF(I86="USD",'Parámetros y tarifas'!$C$4,IF(I86="CHF",'Parámetros y tarifas'!$C$4/'Parámetros y tarifas'!$C$11,1))*(1+K86*'Parámetros y tarifas'!$C$5),0)</f>
        <v>4952304</v>
      </c>
      <c r="M86" s="513" t="n">
        <v>0</v>
      </c>
      <c r="N86" s="513" t="inlineStr">
        <is>
          <t>Incluye la alimentación solar del gateway (no se repite en EQ-05); 11 = 10 operativos + 1 de reserva; instalación aparte (IN-01); moneda por confirmar</t>
        </is>
      </c>
      <c r="O86" s="515">
        <f>IF(OR(M86=1,P86=0),"",L86)</f>
        <v>4952304</v>
      </c>
      <c r="P86" s="513" t="n">
        <v>1</v>
      </c>
      <c r="Q86" s="513" t="inlineStr"/>
      <c r="R86" s="513" t="inlineStr"/>
      <c r="S86" s="513" t="inlineStr"/>
      <c r="T86" s="513" t="inlineStr"/>
    </row>
    <row r="87">
      <c r="B87" s="514" t="inlineStr">
        <is>
          <t>siot_gw</t>
        </is>
      </c>
      <c r="C87" s="514" t="inlineStr">
        <is>
          <t>Gateway LoRaWAN con energía solar</t>
        </is>
      </c>
      <c r="D87" s="514" t="n">
        <v>2</v>
      </c>
      <c r="E87" s="514" t="inlineStr">
        <is>
          <t>Formulación del Anexo 2</t>
        </is>
      </c>
      <c r="F87" s="514" t="inlineStr">
        <is>
          <t>Valor de formulación del Anexo 2</t>
        </is>
      </c>
      <c r="G87" s="514" t="inlineStr"/>
      <c r="H87" s="514" t="inlineStr">
        <is>
          <t>2026-10-23</t>
        </is>
      </c>
      <c r="I87" s="514" t="inlineStr">
        <is>
          <t>COP</t>
        </is>
      </c>
      <c r="J87" s="672" t="n">
        <v>28000000</v>
      </c>
      <c r="K87" s="514" t="n">
        <v>0</v>
      </c>
      <c r="L87" s="515">
        <f>ROUND(J87*IF(I87="USD",'Parámetros y tarifas'!$C$4,IF(I87="CHF",'Parámetros y tarifas'!$C$4/'Parámetros y tarifas'!$C$11,1))*(1+K87*'Parámetros y tarifas'!$C$5),0)</f>
        <v>28000000</v>
      </c>
      <c r="M87" s="513" t="n">
        <v>1</v>
      </c>
      <c r="N87" s="513" t="inlineStr">
        <is>
          <t>No es cotización</t>
        </is>
      </c>
      <c r="O87" s="515">
        <f>IF(OR(M87=1,P87=0),"",L87)</f>
      </c>
      <c r="P87" s="513" t="n">
        <v>1</v>
      </c>
      <c r="Q87" s="513" t="inlineStr"/>
      <c r="R87" s="513" t="inlineStr"/>
      <c r="S87" s="513" t="inlineStr"/>
      <c r="T87" s="513" t="inlineStr"/>
    </row>
    <row r="88">
      <c r="B88" s="514" t="inlineStr">
        <is>
          <t>inteccon</t>
        </is>
      </c>
      <c r="C88" s="514" t="inlineStr">
        <is>
          <t>Conjunto de referencia de PM2,5 y PM10: muestreador gravimétrico, monitor beta y monitor óptico de referencia</t>
        </is>
      </c>
      <c r="D88" s="514" t="n">
        <v>1</v>
      </c>
      <c r="E88" s="514" t="inlineStr">
        <is>
          <t>Cotización formal</t>
        </is>
      </c>
      <c r="F88" s="514" t="inlineStr">
        <is>
          <t>Inteccon V1316-2 — TE-WILBUR2.5 $82.638.000, BAM1022PLUS $241.119.450 y OPX1025 $325.746.135 (suma $649.503.585) más IVA</t>
        </is>
      </c>
      <c r="G88" s="514" t="inlineStr"/>
      <c r="H88" s="514" t="inlineStr">
        <is>
          <t>2026-10-23</t>
        </is>
      </c>
      <c r="I88" s="514" t="inlineStr">
        <is>
          <t>COP</t>
        </is>
      </c>
      <c r="J88" s="672" t="n">
        <v>649503585</v>
      </c>
      <c r="K88" s="514" t="n">
        <v>1</v>
      </c>
      <c r="L88" s="515">
        <f>ROUND(J88*IF(I88="USD",'Parámetros y tarifas'!$C$4,IF(I88="CHF",'Parámetros y tarifas'!$C$4/'Parámetros y tarifas'!$C$11,1))*(1+K88*'Parámetros y tarifas'!$C$5),0)</f>
        <v>772909266</v>
      </c>
      <c r="M88" s="513" t="n">
        <v>0</v>
      </c>
      <c r="N88" s="513" t="inlineStr">
        <is>
          <t>La oferta imprime $772.909.587 por un error de sumas; falta la oferta corregida con moneda explícita</t>
        </is>
      </c>
      <c r="O88" s="515">
        <f>IF(OR(M88=1,P88=0),"",L88)</f>
        <v>772909266</v>
      </c>
      <c r="P88" s="513" t="n">
        <v>1</v>
      </c>
      <c r="Q88" s="513" t="inlineStr"/>
      <c r="R88" s="513" t="inlineStr"/>
      <c r="S88" s="513" t="inlineStr"/>
      <c r="T88" s="513" t="inlineStr"/>
    </row>
    <row r="89">
      <c r="B89" s="514" t="inlineStr">
        <is>
          <t>inteccon</t>
        </is>
      </c>
      <c r="C89" s="514" t="inlineStr">
        <is>
          <t>Conjunto de referencia de PM2,5 y PM10: muestreador gravimétrico, monitor beta y monitor óptico de referencia</t>
        </is>
      </c>
      <c r="D89" s="514" t="n">
        <v>2</v>
      </c>
      <c r="E89" s="514" t="inlineStr">
        <is>
          <t>Referencias públicas de entidades ambientales</t>
        </is>
      </c>
      <c r="F89" s="514" t="inlineStr">
        <is>
          <t>Suma de tres monitores de referencia publicados (USD 59,256), sin importación ni soporte local</t>
        </is>
      </c>
      <c r="G89" s="514" t="inlineStr"/>
      <c r="H89" s="514" t="inlineStr">
        <is>
          <t>2026-10-23</t>
        </is>
      </c>
      <c r="I89" s="514" t="inlineStr">
        <is>
          <t>USD</t>
        </is>
      </c>
      <c r="J89" s="672" t="n">
        <v>59256</v>
      </c>
      <c r="K89" s="514" t="n">
        <v>1</v>
      </c>
      <c r="L89" s="515">
        <f>ROUND(J89*IF(I89="USD",'Parámetros y tarifas'!$C$4,IF(I89="CHF",'Parámetros y tarifas'!$C$4/'Parámetros y tarifas'!$C$11,1))*(1+K89*'Parámetros y tarifas'!$C$5),0)</f>
        <v>282058560</v>
      </c>
      <c r="M89" s="513" t="n">
        <v>1</v>
      </c>
      <c r="N89" s="513" t="inlineStr">
        <is>
          <t>Agregado histórico en USD: no es una segunda oferta nacional equivalente y no cuenta como comparable</t>
        </is>
      </c>
      <c r="O89" s="515">
        <f>IF(OR(M89=1,P89=0),"",L89)</f>
      </c>
      <c r="P89" s="513" t="n">
        <v>1</v>
      </c>
      <c r="Q89" s="513" t="inlineStr"/>
      <c r="R89" s="513" t="inlineStr"/>
      <c r="S89" s="513" t="inlineStr"/>
      <c r="T89" s="513" t="inlineStr"/>
    </row>
    <row r="90">
      <c r="B90" s="514" t="inlineStr">
        <is>
          <t>gesoltec</t>
        </is>
      </c>
      <c r="C90" s="514" t="inlineStr">
        <is>
          <t>Banco de calibración de partículas: impactador eléctrico y tres generadores de aerosol</t>
        </is>
      </c>
      <c r="D90" s="514" t="n">
        <v>1</v>
      </c>
      <c r="E90" s="514" t="inlineStr">
        <is>
          <t>Oferta técnico-comercial</t>
        </is>
      </c>
      <c r="F90" s="514" t="inlineStr">
        <is>
          <t>Gesoltec 0151-2026 (28-oct-2026) — subpaquete, no el banco íntegro: ELPI+ $764.285.700, ATM210/D $32.168.145, SLG270 $114.630.400 y SAG410/X $113.832.064; total $1.219.650.407 con IVA</t>
        </is>
      </c>
      <c r="G90" s="514" t="inlineStr"/>
      <c r="H90" s="514" t="inlineStr">
        <is>
          <t>2026-10-28</t>
        </is>
      </c>
      <c r="I90" s="514" t="inlineStr">
        <is>
          <t>COP</t>
        </is>
      </c>
      <c r="J90" s="672" t="n">
        <v>1219650407</v>
      </c>
      <c r="K90" s="514" t="n">
        <v>0</v>
      </c>
      <c r="L90" s="515">
        <f>ROUND(J90*IF(I90="USD",'Parámetros y tarifas'!$C$4,IF(I90="CHF",'Parámetros y tarifas'!$C$4/'Parámetros y tarifas'!$C$11,1))*(1+K90*'Parámetros y tarifas'!$C$5),0)</f>
        <v>1219650407</v>
      </c>
      <c r="M90" s="513" t="n">
        <v>0</v>
      </c>
      <c r="N90" s="513" t="inlineStr">
        <is>
          <t>Oferta parcial: los tres generadores están sumados y no son alternativas; no incluye cámara de humedad ni integración metrológica (EQ-23)</t>
        </is>
      </c>
      <c r="O90" s="515">
        <f>IF(OR(M90=1,P90=0),"",L90)</f>
        <v>1219650407</v>
      </c>
      <c r="P90" s="513" t="n">
        <v>1</v>
      </c>
      <c r="Q90" s="513" t="inlineStr"/>
      <c r="R90" s="513" t="inlineStr"/>
      <c r="S90" s="513" t="inlineStr"/>
      <c r="T90" s="513" t="inlineStr"/>
    </row>
    <row r="91">
      <c r="B91" s="514" t="inlineStr">
        <is>
          <t>camara_hum</t>
        </is>
      </c>
      <c r="C91" s="514" t="inlineStr">
        <is>
          <t>Cámara climática de humedad y temperatura e integración del banco</t>
        </is>
      </c>
      <c r="D91" s="514" t="n">
        <v>1</v>
      </c>
      <c r="E91" s="514" t="inlineStr">
        <is>
          <t>Provisión del estructurador</t>
        </is>
      </c>
      <c r="F91" s="514" t="inlineStr">
        <is>
          <t>Provisión del estructurador: los $150.000.000 de la línea E07 del Anexo 2 correspondían al banco completo, no a la cámara sola</t>
        </is>
      </c>
      <c r="G91" s="514" t="inlineStr"/>
      <c r="H91" s="514" t="inlineStr">
        <is>
          <t>2026-10-23</t>
        </is>
      </c>
      <c r="I91" s="514" t="inlineStr">
        <is>
          <t>COP</t>
        </is>
      </c>
      <c r="J91" s="672" t="n">
        <v>150000000</v>
      </c>
      <c r="K91" s="514" t="n">
        <v>0</v>
      </c>
      <c r="L91" s="515">
        <f>ROUND(J91*IF(I91="USD",'Parámetros y tarifas'!$C$4,IF(I91="CHF",'Parámetros y tarifas'!$C$4/'Parámetros y tarifas'!$C$11,1))*(1+K91*'Parámetros y tarifas'!$C$5),0)</f>
        <v>150000000</v>
      </c>
      <c r="M91" s="513" t="n">
        <v>1</v>
      </c>
      <c r="N91" s="513" t="inlineStr">
        <is>
          <t>No es cotización: falta el desglose de cámara, control ambiental, integración y puesta en marcha, y dos cotizaciones</t>
        </is>
      </c>
      <c r="O91" s="515">
        <f>IF(OR(M91=1,P91=0),"",L91)</f>
      </c>
      <c r="P91" s="513" t="n">
        <v>1</v>
      </c>
      <c r="Q91" s="513" t="inlineStr"/>
      <c r="R91" s="513" t="inlineStr"/>
      <c r="S91" s="513" t="inlineStr"/>
      <c r="T91" s="513" t="inlineStr"/>
    </row>
    <row r="92">
      <c r="B92" s="514" t="inlineStr">
        <is>
          <t>dga_01</t>
        </is>
      </c>
      <c r="C92" s="514" t="inlineStr">
        <is>
          <t>Director técnico del proyecto GIS · persona-mes</t>
        </is>
      </c>
      <c r="D92" s="514" t="n">
        <v>1</v>
      </c>
      <c r="E92" s="514" t="inlineStr">
        <is>
          <t>Tarifa de referencia (antecedente; proveedor retirado de este proyecto)</t>
        </is>
      </c>
      <c r="F92" s="514" t="inlineStr">
        <is>
          <t>DreamGIS — tarifa mensual todo incluido de director técnico ($17.500.000 antes de IVA)</t>
        </is>
      </c>
      <c r="G92" s="514" t="inlineStr"/>
      <c r="H92" s="514" t="inlineStr">
        <is>
          <t>2026-10-23</t>
        </is>
      </c>
      <c r="I92" s="514" t="inlineStr">
        <is>
          <t>COP</t>
        </is>
      </c>
      <c r="J92" s="672" t="n">
        <v>17500000</v>
      </c>
      <c r="K92" s="514" t="n">
        <v>1</v>
      </c>
      <c r="L92" s="515">
        <f>ROUND(J92*IF(I92="USD",'Parámetros y tarifas'!$C$4,IF(I92="CHF",'Parámetros y tarifas'!$C$4/'Parámetros y tarifas'!$C$11,1))*(1+K92*'Parámetros y tarifas'!$C$5),0)</f>
        <v>20825000</v>
      </c>
      <c r="M92" s="513" t="n">
        <v>0</v>
      </c>
      <c r="N92" s="513" t="inlineStr">
        <is>
          <t>Normalización: costo directo × (1 + 10 % administración + 10 % imprevistos + 5 % viajes) × 1,40, del costeo de DreamGIS para Tejido; falta la cotización de este proyecto</t>
        </is>
      </c>
      <c r="O92" s="515">
        <f>IF(OR(M92=1,P92=0),"",L92)</f>
        <v>20825000</v>
      </c>
      <c r="P92" s="513" t="n">
        <v>1</v>
      </c>
      <c r="Q92" s="513" t="inlineStr"/>
      <c r="R92" s="513" t="inlineStr"/>
      <c r="S92" s="513" t="inlineStr"/>
      <c r="T92" s="513" t="inlineStr"/>
    </row>
    <row r="93">
      <c r="B93" s="514" t="inlineStr">
        <is>
          <t>dga_02</t>
        </is>
      </c>
      <c r="C93" s="514" t="inlineStr">
        <is>
          <t>Arquitecto de soluciones GIS · persona-mes</t>
        </is>
      </c>
      <c r="D93" s="514" t="n">
        <v>1</v>
      </c>
      <c r="E93" s="514" t="inlineStr">
        <is>
          <t>Tarifa de referencia (antecedente; proveedor retirado de este proyecto)</t>
        </is>
      </c>
      <c r="F93" s="514" t="inlineStr">
        <is>
          <t>DreamGIS — tarifa mensual todo incluido de arquitecto ($14.000.000 antes de IVA)</t>
        </is>
      </c>
      <c r="G93" s="514" t="inlineStr"/>
      <c r="H93" s="514" t="inlineStr">
        <is>
          <t>2026-10-23</t>
        </is>
      </c>
      <c r="I93" s="514" t="inlineStr">
        <is>
          <t>COP</t>
        </is>
      </c>
      <c r="J93" s="672" t="n">
        <v>14000000</v>
      </c>
      <c r="K93" s="514" t="n">
        <v>1</v>
      </c>
      <c r="L93" s="515">
        <f>ROUND(J93*IF(I93="USD",'Parámetros y tarifas'!$C$4,IF(I93="CHF",'Parámetros y tarifas'!$C$4/'Parámetros y tarifas'!$C$11,1))*(1+K93*'Parámetros y tarifas'!$C$5),0)</f>
        <v>16660000</v>
      </c>
      <c r="M93" s="513" t="n">
        <v>0</v>
      </c>
      <c r="N93" s="513" t="inlineStr">
        <is>
          <t>Normalización: costo directo × (1 + 10 % administración + 10 % imprevistos + 5 % viajes) × 1,40, del costeo de DreamGIS para Tejido; falta la cotización de este proyecto</t>
        </is>
      </c>
      <c r="O93" s="515">
        <f>IF(OR(M93=1,P93=0),"",L93)</f>
        <v>16660000</v>
      </c>
      <c r="P93" s="513" t="n">
        <v>1</v>
      </c>
      <c r="Q93" s="513" t="inlineStr"/>
      <c r="R93" s="513" t="inlineStr"/>
      <c r="S93" s="513" t="inlineStr"/>
      <c r="T93" s="513" t="inlineStr"/>
    </row>
    <row r="94">
      <c r="B94" s="514" t="inlineStr">
        <is>
          <t>dga_03</t>
        </is>
      </c>
      <c r="C94" s="514" t="inlineStr">
        <is>
          <t>Ingeniero de datos geoespaciales e interoperabilidad con la red IoT · persona-mes</t>
        </is>
      </c>
      <c r="D94" s="514" t="n">
        <v>1</v>
      </c>
      <c r="E94" s="514" t="inlineStr">
        <is>
          <t>Tarifa de referencia (antecedente; proveedor retirado de este proyecto)</t>
        </is>
      </c>
      <c r="F94" s="514" t="inlineStr">
        <is>
          <t>DreamGIS — tarifa mensual todo incluido de ingeniero ($14.000.000 antes de IVA)</t>
        </is>
      </c>
      <c r="G94" s="514" t="inlineStr"/>
      <c r="H94" s="514" t="inlineStr">
        <is>
          <t>2026-10-23</t>
        </is>
      </c>
      <c r="I94" s="514" t="inlineStr">
        <is>
          <t>COP</t>
        </is>
      </c>
      <c r="J94" s="672" t="n">
        <v>14000000</v>
      </c>
      <c r="K94" s="514" t="n">
        <v>1</v>
      </c>
      <c r="L94" s="515">
        <f>ROUND(J94*IF(I94="USD",'Parámetros y tarifas'!$C$4,IF(I94="CHF",'Parámetros y tarifas'!$C$4/'Parámetros y tarifas'!$C$11,1))*(1+K94*'Parámetros y tarifas'!$C$5),0)</f>
        <v>16660000</v>
      </c>
      <c r="M94" s="513" t="n">
        <v>0</v>
      </c>
      <c r="N94" s="513" t="inlineStr">
        <is>
          <t>Normalización: costo directo × (1 + 10 % administración + 10 % imprevistos + 5 % viajes) × 1,40, del costeo de DreamGIS para Tejido; falta la cotización de este proyecto</t>
        </is>
      </c>
      <c r="O94" s="515">
        <f>IF(OR(M94=1,P94=0),"",L94)</f>
        <v>16660000</v>
      </c>
      <c r="P94" s="513" t="n">
        <v>1</v>
      </c>
      <c r="Q94" s="513" t="inlineStr"/>
      <c r="R94" s="513" t="inlineStr"/>
      <c r="S94" s="513" t="inlineStr"/>
      <c r="T94" s="513" t="inlineStr"/>
    </row>
    <row r="95">
      <c r="B95" s="514" t="inlineStr">
        <is>
          <t>dga_04</t>
        </is>
      </c>
      <c r="C95" s="514" t="inlineStr">
        <is>
          <t>Desarrollador GIS backend · persona-mes</t>
        </is>
      </c>
      <c r="D95" s="514" t="n">
        <v>1</v>
      </c>
      <c r="E95" s="514" t="inlineStr">
        <is>
          <t>Tarifa de referencia (antecedente; proveedor retirado de este proyecto)</t>
        </is>
      </c>
      <c r="F95" s="514" t="inlineStr">
        <is>
          <t>DreamGIS — tarifa mensual todo incluido de desarrollador gis backend ($17.500.000 antes de IVA)</t>
        </is>
      </c>
      <c r="G95" s="514" t="inlineStr"/>
      <c r="H95" s="514" t="inlineStr">
        <is>
          <t>2026-10-23</t>
        </is>
      </c>
      <c r="I95" s="514" t="inlineStr">
        <is>
          <t>COP</t>
        </is>
      </c>
      <c r="J95" s="672" t="n">
        <v>17500000</v>
      </c>
      <c r="K95" s="514" t="n">
        <v>1</v>
      </c>
      <c r="L95" s="515">
        <f>ROUND(J95*IF(I95="USD",'Parámetros y tarifas'!$C$4,IF(I95="CHF",'Parámetros y tarifas'!$C$4/'Parámetros y tarifas'!$C$11,1))*(1+K95*'Parámetros y tarifas'!$C$5),0)</f>
        <v>20825000</v>
      </c>
      <c r="M95" s="513" t="n">
        <v>0</v>
      </c>
      <c r="N95" s="513" t="inlineStr">
        <is>
          <t>Normalización: costo directo × (1 + 10 % administración + 10 % imprevistos + 5 % viajes) × 1,40, del costeo de DreamGIS para Tejido; falta la cotización de este proyecto</t>
        </is>
      </c>
      <c r="O95" s="515">
        <f>IF(OR(M95=1,P95=0),"",L95)</f>
        <v>20825000</v>
      </c>
      <c r="P95" s="513" t="n">
        <v>1</v>
      </c>
      <c r="Q95" s="513" t="inlineStr"/>
      <c r="R95" s="513" t="inlineStr"/>
      <c r="S95" s="513" t="inlineStr"/>
      <c r="T95" s="513" t="inlineStr"/>
    </row>
    <row r="96">
      <c r="B96" s="514" t="inlineStr">
        <is>
          <t>dga_05</t>
        </is>
      </c>
      <c r="C96" s="514" t="inlineStr">
        <is>
          <t>Desarrollador GIS frontend del visor y del tablero de los consejos de gestión del riesgo · persona-mes</t>
        </is>
      </c>
      <c r="D96" s="514" t="n">
        <v>1</v>
      </c>
      <c r="E96" s="514" t="inlineStr">
        <is>
          <t>Tarifa de referencia (antecedente; proveedor retirado de este proyecto)</t>
        </is>
      </c>
      <c r="F96" s="514" t="inlineStr">
        <is>
          <t>DreamGIS — tarifa mensual todo incluido de desarrollador gis frontend ($17.500.000 antes de IVA)</t>
        </is>
      </c>
      <c r="G96" s="514" t="inlineStr"/>
      <c r="H96" s="514" t="inlineStr">
        <is>
          <t>2026-10-23</t>
        </is>
      </c>
      <c r="I96" s="514" t="inlineStr">
        <is>
          <t>COP</t>
        </is>
      </c>
      <c r="J96" s="672" t="n">
        <v>17500000</v>
      </c>
      <c r="K96" s="514" t="n">
        <v>1</v>
      </c>
      <c r="L96" s="515">
        <f>ROUND(J96*IF(I96="USD",'Parámetros y tarifas'!$C$4,IF(I96="CHF",'Parámetros y tarifas'!$C$4/'Parámetros y tarifas'!$C$11,1))*(1+K96*'Parámetros y tarifas'!$C$5),0)</f>
        <v>20825000</v>
      </c>
      <c r="M96" s="513" t="n">
        <v>0</v>
      </c>
      <c r="N96" s="513" t="inlineStr">
        <is>
          <t>Normalización: costo directo × (1 + 10 % administración + 10 % imprevistos + 5 % viajes) × 1,40, del costeo de DreamGIS para Tejido; falta la cotización de este proyecto</t>
        </is>
      </c>
      <c r="O96" s="515">
        <f>IF(OR(M96=1,P96=0),"",L96)</f>
        <v>20825000</v>
      </c>
      <c r="P96" s="513" t="n">
        <v>1</v>
      </c>
      <c r="Q96" s="513" t="inlineStr"/>
      <c r="R96" s="513" t="inlineStr"/>
      <c r="S96" s="513" t="inlineStr"/>
      <c r="T96" s="513" t="inlineStr"/>
    </row>
    <row r="97">
      <c r="B97" s="514" t="inlineStr">
        <is>
          <t>dga_06</t>
        </is>
      </c>
      <c r="C97" s="514" t="inlineStr">
        <is>
          <t>Especialista GIS y análisis territorial de exposición al polvo · persona-mes</t>
        </is>
      </c>
      <c r="D97" s="514" t="n">
        <v>1</v>
      </c>
      <c r="E97" s="514" t="inlineStr">
        <is>
          <t>Tarifa de referencia (antecedente; proveedor retirado de este proyecto)</t>
        </is>
      </c>
      <c r="F97" s="514" t="inlineStr">
        <is>
          <t>DreamGIS — tarifa mensual todo incluido de especialista gis y análisis territorial ($14.000.000 antes de IVA)</t>
        </is>
      </c>
      <c r="G97" s="514" t="inlineStr"/>
      <c r="H97" s="514" t="inlineStr">
        <is>
          <t>2026-10-23</t>
        </is>
      </c>
      <c r="I97" s="514" t="inlineStr">
        <is>
          <t>COP</t>
        </is>
      </c>
      <c r="J97" s="672" t="n">
        <v>14000000</v>
      </c>
      <c r="K97" s="514" t="n">
        <v>1</v>
      </c>
      <c r="L97" s="515">
        <f>ROUND(J97*IF(I97="USD",'Parámetros y tarifas'!$C$4,IF(I97="CHF",'Parámetros y tarifas'!$C$4/'Parámetros y tarifas'!$C$11,1))*(1+K97*'Parámetros y tarifas'!$C$5),0)</f>
        <v>16660000</v>
      </c>
      <c r="M97" s="513" t="n">
        <v>0</v>
      </c>
      <c r="N97" s="513" t="inlineStr">
        <is>
          <t>Normalización: costo directo × (1 + 10 % administración + 10 % imprevistos + 5 % viajes) × 1,40, del costeo de DreamGIS para Tejido; falta la cotización de este proyecto</t>
        </is>
      </c>
      <c r="O97" s="515">
        <f>IF(OR(M97=1,P97=0),"",L97)</f>
        <v>16660000</v>
      </c>
      <c r="P97" s="513" t="n">
        <v>1</v>
      </c>
      <c r="Q97" s="513" t="inlineStr"/>
      <c r="R97" s="513" t="inlineStr"/>
      <c r="S97" s="513" t="inlineStr"/>
      <c r="T97" s="513" t="inlineStr"/>
    </row>
    <row r="98">
      <c r="B98" s="514" t="inlineStr">
        <is>
          <t>dga_07</t>
        </is>
      </c>
      <c r="C98" s="514" t="inlineStr">
        <is>
          <t>Diseñador UX/UI del tablero para consejos de gestión del riesgo y ciudadanía · persona-mes</t>
        </is>
      </c>
      <c r="D98" s="514" t="n">
        <v>1</v>
      </c>
      <c r="E98" s="514" t="inlineStr">
        <is>
          <t>Tarifa de referencia (antecedente; proveedor retirado de este proyecto)</t>
        </is>
      </c>
      <c r="F98" s="514" t="inlineStr">
        <is>
          <t>DreamGIS — tarifa mensual todo incluido de diseñador ux/ui ($12.250.000 antes de IVA)</t>
        </is>
      </c>
      <c r="G98" s="514" t="inlineStr"/>
      <c r="H98" s="514" t="inlineStr">
        <is>
          <t>2026-10-23</t>
        </is>
      </c>
      <c r="I98" s="514" t="inlineStr">
        <is>
          <t>COP</t>
        </is>
      </c>
      <c r="J98" s="672" t="n">
        <v>12250000</v>
      </c>
      <c r="K98" s="514" t="n">
        <v>1</v>
      </c>
      <c r="L98" s="515">
        <f>ROUND(J98*IF(I98="USD",'Parámetros y tarifas'!$C$4,IF(I98="CHF",'Parámetros y tarifas'!$C$4/'Parámetros y tarifas'!$C$11,1))*(1+K98*'Parámetros y tarifas'!$C$5),0)</f>
        <v>14577500</v>
      </c>
      <c r="M98" s="513" t="n">
        <v>0</v>
      </c>
      <c r="N98" s="513" t="inlineStr">
        <is>
          <t>Normalización: costo directo × (1 + 10 % administración + 10 % imprevistos + 5 % viajes) × 1,40, del costeo de DreamGIS para Tejido; falta la cotización de este proyecto</t>
        </is>
      </c>
      <c r="O98" s="515">
        <f>IF(OR(M98=1,P98=0),"",L98)</f>
        <v>14577500</v>
      </c>
      <c r="P98" s="513" t="n">
        <v>1</v>
      </c>
      <c r="Q98" s="513" t="inlineStr"/>
      <c r="R98" s="513" t="inlineStr"/>
      <c r="S98" s="513" t="inlineStr"/>
      <c r="T98" s="513" t="inlineStr"/>
    </row>
    <row r="99">
      <c r="B99" s="514" t="inlineStr">
        <is>
          <t>dga_08</t>
        </is>
      </c>
      <c r="C99" s="514" t="inlineStr">
        <is>
          <t>Especialista en infraestructura, despliegue y seguridad · persona-mes</t>
        </is>
      </c>
      <c r="D99" s="514" t="n">
        <v>1</v>
      </c>
      <c r="E99" s="514" t="inlineStr">
        <is>
          <t>Tarifa de referencia (antecedente; proveedor retirado de este proyecto)</t>
        </is>
      </c>
      <c r="F99" s="514" t="inlineStr">
        <is>
          <t>DreamGIS — tarifa mensual todo incluido de especialista en infraestructura. despliegue y seguridad ($17.500.000 antes de IVA)</t>
        </is>
      </c>
      <c r="G99" s="514" t="inlineStr"/>
      <c r="H99" s="514" t="inlineStr">
        <is>
          <t>2026-10-23</t>
        </is>
      </c>
      <c r="I99" s="514" t="inlineStr">
        <is>
          <t>COP</t>
        </is>
      </c>
      <c r="J99" s="672" t="n">
        <v>17500000</v>
      </c>
      <c r="K99" s="514" t="n">
        <v>1</v>
      </c>
      <c r="L99" s="515">
        <f>ROUND(J99*IF(I99="USD",'Parámetros y tarifas'!$C$4,IF(I99="CHF",'Parámetros y tarifas'!$C$4/'Parámetros y tarifas'!$C$11,1))*(1+K99*'Parámetros y tarifas'!$C$5),0)</f>
        <v>20825000</v>
      </c>
      <c r="M99" s="513" t="n">
        <v>0</v>
      </c>
      <c r="N99" s="513" t="inlineStr">
        <is>
          <t>Normalización: costo directo × (1 + 10 % administración + 10 % imprevistos + 5 % viajes) × 1,40, del costeo de DreamGIS para Tejido; falta la cotización de este proyecto</t>
        </is>
      </c>
      <c r="O99" s="515">
        <f>IF(OR(M99=1,P99=0),"",L99)</f>
        <v>20825000</v>
      </c>
      <c r="P99" s="513" t="n">
        <v>1</v>
      </c>
      <c r="Q99" s="513" t="inlineStr"/>
      <c r="R99" s="513" t="inlineStr"/>
      <c r="S99" s="513" t="inlineStr"/>
      <c r="T99" s="513" t="inlineStr"/>
    </row>
    <row r="100">
      <c r="B100" s="514" t="inlineStr">
        <is>
          <t>dga_09</t>
        </is>
      </c>
      <c r="C100" s="514" t="inlineStr">
        <is>
          <t>Profesional de aseguramiento de calidad (QA) · persona-mes</t>
        </is>
      </c>
      <c r="D100" s="514" t="n">
        <v>1</v>
      </c>
      <c r="E100" s="514" t="inlineStr">
        <is>
          <t>Tarifa de referencia (antecedente; proveedor retirado de este proyecto)</t>
        </is>
      </c>
      <c r="F100" s="514" t="inlineStr">
        <is>
          <t>DreamGIS — tarifa mensual todo incluido de profesional ($14.000.000 antes de IVA)</t>
        </is>
      </c>
      <c r="G100" s="514" t="inlineStr"/>
      <c r="H100" s="514" t="inlineStr">
        <is>
          <t>2026-10-23</t>
        </is>
      </c>
      <c r="I100" s="514" t="inlineStr">
        <is>
          <t>COP</t>
        </is>
      </c>
      <c r="J100" s="672" t="n">
        <v>14000000</v>
      </c>
      <c r="K100" s="514" t="n">
        <v>1</v>
      </c>
      <c r="L100" s="515">
        <f>ROUND(J100*IF(I100="USD",'Parámetros y tarifas'!$C$4,IF(I100="CHF",'Parámetros y tarifas'!$C$4/'Parámetros y tarifas'!$C$11,1))*(1+K100*'Parámetros y tarifas'!$C$5),0)</f>
        <v>16660000</v>
      </c>
      <c r="M100" s="513" t="n">
        <v>0</v>
      </c>
      <c r="N100" s="513" t="inlineStr">
        <is>
          <t>Normalización: costo directo × (1 + 10 % administración + 10 % imprevistos + 5 % viajes) × 1,40, del costeo de DreamGIS para Tejido; falta la cotización de este proyecto</t>
        </is>
      </c>
      <c r="O100" s="515">
        <f>IF(OR(M100=1,P100=0),"",L100)</f>
        <v>16660000</v>
      </c>
      <c r="P100" s="513" t="n">
        <v>1</v>
      </c>
      <c r="Q100" s="513" t="inlineStr"/>
      <c r="R100" s="513" t="inlineStr"/>
      <c r="S100" s="513" t="inlineStr"/>
      <c r="T100" s="513" t="inlineStr"/>
    </row>
    <row r="101">
      <c r="B101" s="514" t="inlineStr">
        <is>
          <t>cp_gma_esp</t>
        </is>
      </c>
      <c r="C101" s="514" t="inlineStr">
        <is>
          <t>Equipos de monitoreo de calidad del aire y apoyo técnico de Gestión y Medio Ambiente (aporte en especie)</t>
        </is>
      </c>
      <c r="D101" s="514" t="n">
        <v>1</v>
      </c>
      <c r="E101" s="514" t="inlineStr">
        <is>
          <t>Valoración propuesta de aporte</t>
        </is>
      </c>
      <c r="F101" s="514" t="inlineStr">
        <is>
          <t>Aporte en especie propuesto a Gestión y Medio Ambiente: equipos de monitoreo y horas técnicas</t>
        </is>
      </c>
      <c r="G101" s="514" t="inlineStr"/>
      <c r="H101" s="514" t="inlineStr">
        <is>
          <t>2026-10-23</t>
        </is>
      </c>
      <c r="I101" s="514" t="inlineStr">
        <is>
          <t>COP</t>
        </is>
      </c>
      <c r="J101" s="672" t="n">
        <v>110000000</v>
      </c>
      <c r="K101" s="514" t="n">
        <v>0</v>
      </c>
      <c r="L101" s="515">
        <f>ROUND(J101*IF(I101="USD",'Parámetros y tarifas'!$C$4,IF(I101="CHF",'Parámetros y tarifas'!$C$4/'Parámetros y tarifas'!$C$11,1))*(1+K101*'Parámetros y tarifas'!$C$5),0)</f>
        <v>110000000</v>
      </c>
      <c r="M101" s="513" t="n">
        <v>1</v>
      </c>
      <c r="N101" s="513" t="inlineStr">
        <is>
          <t>Falta la certificación del representante legal</t>
        </is>
      </c>
      <c r="O101" s="515">
        <f>IF(OR(M101=1,P101=0),"",L101)</f>
      </c>
      <c r="P101" s="513" t="n">
        <v>1</v>
      </c>
      <c r="Q101" s="513" t="inlineStr"/>
      <c r="R101" s="513" t="inlineStr"/>
      <c r="S101" s="513" t="inlineStr"/>
      <c r="T101" s="513" t="inlineStr"/>
    </row>
    <row r="102">
      <c r="B102" s="514" t="inlineStr">
        <is>
          <t>cp_gma_efe</t>
        </is>
      </c>
      <c r="C102" s="514" t="inlineStr">
        <is>
          <t>Aporte en efectivo de Gestión y Medio Ambiente</t>
        </is>
      </c>
      <c r="D102" s="514" t="n">
        <v>1</v>
      </c>
      <c r="E102" s="514" t="inlineStr">
        <is>
          <t>Valoración propuesta de aporte</t>
        </is>
      </c>
      <c r="F102" s="514" t="inlineStr">
        <is>
          <t>Aporte en efectivo propuesto a Gestión y Medio Ambiente</t>
        </is>
      </c>
      <c r="G102" s="514" t="inlineStr"/>
      <c r="H102" s="514" t="inlineStr">
        <is>
          <t>2026-10-23</t>
        </is>
      </c>
      <c r="I102" s="514" t="inlineStr">
        <is>
          <t>COP</t>
        </is>
      </c>
      <c r="J102" s="672" t="n">
        <v>150000000</v>
      </c>
      <c r="K102" s="514" t="n">
        <v>0</v>
      </c>
      <c r="L102" s="515">
        <f>ROUND(J102*IF(I102="USD",'Parámetros y tarifas'!$C$4,IF(I102="CHF",'Parámetros y tarifas'!$C$4/'Parámetros y tarifas'!$C$11,1))*(1+K102*'Parámetros y tarifas'!$C$5),0)</f>
        <v>150000000</v>
      </c>
      <c r="M102" s="513" t="n">
        <v>1</v>
      </c>
      <c r="N102" s="513" t="inlineStr">
        <is>
          <t>Falta la certificación y la disponibilidad</t>
        </is>
      </c>
      <c r="O102" s="515">
        <f>IF(OR(M102=1,P102=0),"",L102)</f>
      </c>
      <c r="P102" s="513" t="n">
        <v>1</v>
      </c>
      <c r="Q102" s="513" t="inlineStr"/>
      <c r="R102" s="513" t="inlineStr"/>
      <c r="S102" s="513" t="inlineStr"/>
      <c r="T102" s="513" t="inlineStr"/>
    </row>
    <row r="105">
      <c r="B105" s="522" t="inlineStr">
        <is>
          <t>RESUMEN POR CLAVE</t>
        </is>
      </c>
    </row>
    <row r="106">
      <c r="B106" s="512" t="inlineStr">
        <is>
          <t>Clave</t>
        </is>
      </c>
      <c r="C106" s="512" t="inlineStr">
        <is>
          <t>Ítem</t>
        </is>
      </c>
      <c r="D106" s="512" t="inlineStr">
        <is>
          <t>Unidad</t>
        </is>
      </c>
      <c r="E106" s="512" t="inlineStr">
        <is>
          <t>Criterio</t>
        </is>
      </c>
      <c r="F106" s="512" t="inlineStr">
        <is>
          <t>N.º refs. de mercado</t>
        </is>
      </c>
      <c r="G106" s="512" t="inlineStr">
        <is>
          <t>Mínimo</t>
        </is>
      </c>
      <c r="H106" s="512" t="inlineStr">
        <is>
          <t>Mediana</t>
        </is>
      </c>
      <c r="I106" s="512" t="inlineStr">
        <is>
          <t>Promedio</t>
        </is>
      </c>
      <c r="J106" s="512" t="inlineStr">
        <is>
          <t>Máximo</t>
        </is>
      </c>
      <c r="K106" s="512" t="inlineStr">
        <is>
          <t>VALOR SELECCIONADO (COP)</t>
        </is>
      </c>
      <c r="L106" s="512" t="inlineStr">
        <is>
          <t>Comparador (Anexo 2)</t>
        </is>
      </c>
      <c r="M106" s="512" t="inlineStr">
        <is>
          <t>Selec. / comparador − 1</t>
        </is>
      </c>
      <c r="N106" s="512" t="inlineStr">
        <is>
          <t>Estado</t>
        </is>
      </c>
      <c r="O106" s="512" t="inlineStr">
        <is>
          <t>Ubicación del archivo de cotizaciones (TdR §12.2)</t>
        </is>
      </c>
    </row>
    <row r="107">
      <c r="B107" s="514" t="inlineStr">
        <is>
          <t>cabezal_pm</t>
        </is>
      </c>
      <c r="C107" s="514" t="inlineStr">
        <is>
          <t>Cabezal óptico de partículas PM (módulo de sensor de reposición tipo SPS30/PMS)</t>
        </is>
      </c>
      <c r="D107" s="514" t="inlineStr">
        <is>
          <t>unidad</t>
        </is>
      </c>
      <c r="E107" s="514" t="inlineStr">
        <is>
          <t>mediana</t>
        </is>
      </c>
      <c r="F107" s="514">
        <f>COUNT(O6:O8)</f>
        <v>0</v>
      </c>
      <c r="G107" s="567">
        <f>IF(F107&gt;0,MIN(O6:O8),"")</f>
      </c>
      <c r="H107" s="567">
        <f>IF(F107&gt;0,MEDIAN(O6:O8),"")</f>
      </c>
      <c r="I107" s="567">
        <f>IF(F107&gt;0,ROUND(AVERAGE(O6:O8),0),"")</f>
      </c>
      <c r="J107" s="567">
        <f>IF(F107&gt;0,MAX(O6:O8),"")</f>
      </c>
      <c r="K107" s="673">
        <f>IF(F107&gt;0,ROUND(MEDIAN(O6:O8),0),SUMIF(M6:M8,1,L6:L8))</f>
        <v>1200000</v>
      </c>
      <c r="L107" s="567">
        <f>SUMIF(M6:M8,1,L6:L8)</f>
        <v>1200000</v>
      </c>
      <c r="M107" s="674">
        <f>IFERROR(K107/L107-1,"")</f>
        <v>0</v>
      </c>
      <c r="N107" s="514" t="str">
        <f>IF(F107&gt;=2,"≥ 2 referencias de mercado; cotización formal pendiente",IF(F107=1,"1 referencia de mercado; falta una segunda","Sin referencia equivalente verificada: se mantiene el valor de formulación; cotización formal pendiente"))</f>
        <v>Sin referencia equivalente verificada: se mantiene el valor de formulación; cotización formal pendiente</v>
      </c>
      <c r="O107" s="514" t="inlineStr">
        <is>
          <t>[○ pendiente: carpeta del rubro y nombre del archivo con las cotizaciones]</t>
        </is>
      </c>
    </row>
    <row r="108">
      <c r="B108" s="514" t="inlineStr">
        <is>
          <t>modulo_satelital</t>
        </is>
      </c>
      <c r="C108" s="514" t="inlineStr">
        <is>
          <t>Terminal de internet satelital (órbita baja) para respaldo de enlace</t>
        </is>
      </c>
      <c r="D108" s="514" t="inlineStr">
        <is>
          <t>unidad</t>
        </is>
      </c>
      <c r="E108" s="514" t="inlineStr">
        <is>
          <t>mediana</t>
        </is>
      </c>
      <c r="F108" s="514">
        <f>COUNT(O9:O12)</f>
        <v>0</v>
      </c>
      <c r="G108" s="567">
        <f>IF(F108&gt;0,MIN(O9:O12),"")</f>
      </c>
      <c r="H108" s="567">
        <f>IF(F108&gt;0,MEDIAN(O9:O12),"")</f>
      </c>
      <c r="I108" s="567">
        <f>IF(F108&gt;0,ROUND(AVERAGE(O9:O12),0),"")</f>
      </c>
      <c r="J108" s="567">
        <f>IF(F108&gt;0,MAX(O9:O12),"")</f>
      </c>
      <c r="K108" s="673">
        <f>IF(F108&gt;0,ROUND(MEDIAN(O9:O12),0),SUMIF(M9:M12,1,L9:L12))</f>
        <v>3500000</v>
      </c>
      <c r="L108" s="567">
        <f>SUMIF(M9:M12,1,L9:L12)</f>
        <v>3500000</v>
      </c>
      <c r="M108" s="674">
        <f>IFERROR(K108/L108-1,"")</f>
        <v>0</v>
      </c>
      <c r="N108" s="514" t="str">
        <f>IF(F108&gt;=2,"≥ 2 referencias de mercado; cotización formal pendiente",IF(F108=1,"1 referencia de mercado; falta una segunda","Sin referencia equivalente verificada: se mantiene el valor de formulación; cotización formal pendiente"))</f>
        <v>Sin referencia equivalente verificada: se mantiene el valor de formulación; cotización formal pendiente</v>
      </c>
      <c r="O108" s="514" t="inlineStr">
        <is>
          <t>[○ pendiente: carpeta del rubro y nombre del archivo con las cotizaciones]</t>
        </is>
      </c>
    </row>
    <row r="109">
      <c r="B109" s="514" t="inlineStr">
        <is>
          <t>plan_satelital</t>
        </is>
      </c>
      <c r="C109" s="514" t="inlineStr">
        <is>
          <t>Plan mensual de internet satelital (datos)</t>
        </is>
      </c>
      <c r="D109" s="514" t="inlineStr">
        <is>
          <t>módulo-mes</t>
        </is>
      </c>
      <c r="E109" s="514" t="inlineStr">
        <is>
          <t>mediana</t>
        </is>
      </c>
      <c r="F109" s="514">
        <f>COUNT(O13:O16)</f>
        <v>2</v>
      </c>
      <c r="G109" s="567">
        <f>IF(F109&gt;0,MIN(O13:O16),"")</f>
        <v>150000</v>
      </c>
      <c r="H109" s="567">
        <f>IF(F109&gt;0,MEDIAN(O13:O16),"")</f>
        <v>200000</v>
      </c>
      <c r="I109" s="567">
        <f>IF(F109&gt;0,ROUND(AVERAGE(O13:O16),0),"")</f>
        <v>200000</v>
      </c>
      <c r="J109" s="567">
        <f>IF(F109&gt;0,MAX(O13:O16),"")</f>
        <v>250000</v>
      </c>
      <c r="K109" s="673">
        <f>IF(F109&gt;0,ROUND(MEDIAN(O13:O16),0),SUMIF(M13:M16,1,L13:L16))</f>
        <v>200000</v>
      </c>
      <c r="L109" s="567">
        <f>SUMIF(M13:M16,1,L13:L16)</f>
        <v>250000</v>
      </c>
      <c r="M109" s="674">
        <f>IFERROR(K109/L109-1,"")</f>
        <v>-0.2</v>
      </c>
      <c r="N109" s="514" t="str">
        <f>IF(F109&gt;=2,"≥ 2 referencias de mercado; cotización formal pendiente",IF(F109=1,"1 referencia de mercado; falta una segunda","Sin referencia equivalente verificada: se mantiene el valor de formulación; cotización formal pendiente"))</f>
        <v>≥ 2 referencias de mercado; cotización formal pendiente</v>
      </c>
      <c r="O109" s="514" t="inlineStr">
        <is>
          <t>[○ pendiente: carpeta del rubro y nombre del archivo con las cotizaciones]</t>
        </is>
      </c>
    </row>
    <row r="110">
      <c r="B110" s="514" t="inlineStr">
        <is>
          <t>filtro_ptfe</t>
        </is>
      </c>
      <c r="C110" s="514" t="inlineStr">
        <is>
          <t>Filtro de membrana PTFE de 47 mm para gravimetría de PM</t>
        </is>
      </c>
      <c r="D110" s="514" t="inlineStr">
        <is>
          <t>unidad</t>
        </is>
      </c>
      <c r="E110" s="514" t="inlineStr">
        <is>
          <t>mediana</t>
        </is>
      </c>
      <c r="F110" s="514">
        <f>COUNT(O17:O20)</f>
        <v>0</v>
      </c>
      <c r="G110" s="567">
        <f>IF(F110&gt;0,MIN(O17:O20),"")</f>
      </c>
      <c r="H110" s="567">
        <f>IF(F110&gt;0,MEDIAN(O17:O20),"")</f>
      </c>
      <c r="I110" s="567">
        <f>IF(F110&gt;0,ROUND(AVERAGE(O17:O20),0),"")</f>
      </c>
      <c r="J110" s="567">
        <f>IF(F110&gt;0,MAX(O17:O20),"")</f>
      </c>
      <c r="K110" s="673">
        <f>IF(F110&gt;0,ROUND(MEDIAN(O17:O20),0),SUMIF(M17:M20,1,L17:L20))</f>
        <v>12000</v>
      </c>
      <c r="L110" s="567">
        <f>SUMIF(M17:M20,1,L17:L20)</f>
        <v>12000</v>
      </c>
      <c r="M110" s="674">
        <f>IFERROR(K110/L110-1,"")</f>
        <v>0</v>
      </c>
      <c r="N110" s="514" t="str">
        <f>IF(F110&gt;=2,"≥ 2 referencias de mercado; cotización formal pendiente",IF(F110=1,"1 referencia de mercado; falta una segunda","Sin referencia equivalente verificada: se mantiene el valor de formulación; cotización formal pendiente"))</f>
        <v>Sin referencia equivalente verificada: se mantiene el valor de formulación; cotización formal pendiente</v>
      </c>
      <c r="O110" s="514" t="inlineStr">
        <is>
          <t>[○ pendiente: carpeta del rubro y nombre del archivo con las cotizaciones]</t>
        </is>
      </c>
    </row>
    <row r="111">
      <c r="B111" s="514" t="inlineStr">
        <is>
          <t>cerramiento_nema4x</t>
        </is>
      </c>
      <c r="C111" s="514" t="inlineStr">
        <is>
          <t>Cerramiento de policarbonato (mínimo NEMA 4X) de 12×12×6 pulgadas para nodo de campo</t>
        </is>
      </c>
      <c r="D111" s="514" t="inlineStr">
        <is>
          <t>unidad</t>
        </is>
      </c>
      <c r="E111" s="514" t="inlineStr">
        <is>
          <t>mediana</t>
        </is>
      </c>
      <c r="F111" s="514">
        <f>COUNT(O21:O24)</f>
        <v>3</v>
      </c>
      <c r="G111" s="567">
        <f>IF(F111&gt;0,MIN(O21:O24),"")</f>
        <v>590192</v>
      </c>
      <c r="H111" s="567">
        <f>IF(F111&gt;0,MEDIAN(O21:O24),"")</f>
        <v>624179</v>
      </c>
      <c r="I111" s="567">
        <f>IF(F111&gt;0,ROUND(AVERAGE(O21:O24),0),"")</f>
        <v>624179</v>
      </c>
      <c r="J111" s="567">
        <f>IF(F111&gt;0,MAX(O21:O24),"")</f>
        <v>658165</v>
      </c>
      <c r="K111" s="673">
        <f>IF(F111&gt;0,ROUND(MEDIAN(O21:O24),0),SUMIF(M21:M24,1,L21:L24))</f>
        <v>624179</v>
      </c>
      <c r="L111" s="567">
        <f>SUMIF(M21:M24,1,L21:L24)</f>
        <v>350000</v>
      </c>
      <c r="M111" s="674">
        <f>IFERROR(K111/L111-1,"")</f>
        <v>0.783368571428571</v>
      </c>
      <c r="N111" s="514" t="str">
        <f>IF(F111&gt;=2,"≥ 2 referencias de mercado; cotización formal pendiente",IF(F111=1,"1 referencia de mercado; falta una segunda","Sin referencia equivalente verificada: se mantiene el valor de formulación; cotización formal pendiente"))</f>
        <v>≥ 2 referencias de mercado; cotización formal pendiente</v>
      </c>
      <c r="O111" s="514" t="inlineStr">
        <is>
          <t>[○ pendiente: carpeta del rubro y nombre del archivo con las cotizaciones]</t>
        </is>
      </c>
    </row>
    <row r="112">
      <c r="B112" s="514" t="inlineStr">
        <is>
          <t>mascarilla_n95</t>
        </is>
      </c>
      <c r="C112" s="514" t="inlineStr">
        <is>
          <t>Mascarilla de protección respiratoria N95</t>
        </is>
      </c>
      <c r="D112" s="514" t="inlineStr">
        <is>
          <t>unidad</t>
        </is>
      </c>
      <c r="E112" s="514" t="inlineStr">
        <is>
          <t>mediana</t>
        </is>
      </c>
      <c r="F112" s="514">
        <f>COUNT(O25:O26)</f>
        <v>1</v>
      </c>
      <c r="G112" s="567">
        <f>IF(F112&gt;0,MIN(O25:O26),"")</f>
        <v>1951</v>
      </c>
      <c r="H112" s="567">
        <f>IF(F112&gt;0,MEDIAN(O25:O26),"")</f>
        <v>1951</v>
      </c>
      <c r="I112" s="567">
        <f>IF(F112&gt;0,ROUND(AVERAGE(O25:O26),0),"")</f>
        <v>1951</v>
      </c>
      <c r="J112" s="567">
        <f>IF(F112&gt;0,MAX(O25:O26),"")</f>
        <v>1951</v>
      </c>
      <c r="K112" s="673">
        <f>IF(F112&gt;0,ROUND(MEDIAN(O25:O26),0),SUMIF(M25:M26,1,L25:L26))</f>
        <v>1951</v>
      </c>
      <c r="L112" s="567">
        <f>SUMIF(M25:M26,1,L25:L26)</f>
        <v>4000</v>
      </c>
      <c r="M112" s="674">
        <f>IFERROR(K112/L112-1,"")</f>
        <v>-0.51225</v>
      </c>
      <c r="N112" s="514" t="str">
        <f>IF(F112&gt;=2,"≥ 2 referencias de mercado; cotización formal pendiente",IF(F112=1,"1 referencia de mercado; falta una segunda","Sin referencia equivalente verificada: se mantiene el valor de formulación; cotización formal pendiente"))</f>
        <v>1 referencia de mercado; falta una segunda</v>
      </c>
      <c r="O112" s="514" t="inlineStr">
        <is>
          <t>[○ pendiente: carpeta del rubro y nombre del archivo con las cotizaciones]</t>
        </is>
      </c>
    </row>
    <row r="113">
      <c r="B113" s="514" t="inlineStr">
        <is>
          <t>tiquete_nacional</t>
        </is>
      </c>
      <c r="C113" s="514" t="inlineStr">
        <is>
          <t>Tiquete aéreo nacional, trayecto sencillo (ruta Bogotá–Cali como referencia)</t>
        </is>
      </c>
      <c r="D113" s="514" t="inlineStr">
        <is>
          <t>trayecto</t>
        </is>
      </c>
      <c r="E113" s="514" t="inlineStr">
        <is>
          <t>mediana</t>
        </is>
      </c>
      <c r="F113" s="514">
        <f>COUNT(O27:O28)</f>
        <v>1</v>
      </c>
      <c r="G113" s="567">
        <f>IF(F113&gt;0,MIN(O27:O28),"")</f>
        <v>422350</v>
      </c>
      <c r="H113" s="567">
        <f>IF(F113&gt;0,MEDIAN(O27:O28),"")</f>
        <v>422350</v>
      </c>
      <c r="I113" s="567">
        <f>IF(F113&gt;0,ROUND(AVERAGE(O27:O28),0),"")</f>
        <v>422350</v>
      </c>
      <c r="J113" s="567">
        <f>IF(F113&gt;0,MAX(O27:O28),"")</f>
        <v>422350</v>
      </c>
      <c r="K113" s="673">
        <f>IF(F113&gt;0,ROUND(MEDIAN(O27:O28),0),SUMIF(M27:M28,1,L27:L28))</f>
        <v>422350</v>
      </c>
      <c r="L113" s="567">
        <f>SUMIF(M27:M28,1,L27:L28)</f>
        <v>600000</v>
      </c>
      <c r="M113" s="674">
        <f>IFERROR(K113/L113-1,"")</f>
        <v>-0.296083333333333</v>
      </c>
      <c r="N113" s="514" t="str">
        <f>IF(F113&gt;=2,"≥ 2 referencias de mercado; cotización formal pendiente",IF(F113=1,"1 referencia de mercado; falta una segunda","Sin referencia equivalente verificada: se mantiene el valor de formulación; cotización formal pendiente"))</f>
        <v>1 referencia de mercado; falta una segunda</v>
      </c>
      <c r="O113" s="514" t="inlineStr">
        <is>
          <t>[○ pendiente: carpeta del rubro y nombre del archivo con las cotizaciones]</t>
        </is>
      </c>
    </row>
    <row r="114">
      <c r="B114" s="514" t="inlineStr">
        <is>
          <t>viaticos_dia</t>
        </is>
      </c>
      <c r="C114" s="514" t="inlineStr">
        <is>
          <t>Viáticos diarios con pernoctación, comisión en el interior del país</t>
        </is>
      </c>
      <c r="D114" s="514" t="inlineStr">
        <is>
          <t>día-persona</t>
        </is>
      </c>
      <c r="E114" s="514" t="inlineStr">
        <is>
          <t>mediana</t>
        </is>
      </c>
      <c r="F114" s="514">
        <f>COUNT(O29:O32)</f>
        <v>3</v>
      </c>
      <c r="G114" s="567">
        <f>IF(F114&gt;0,MIN(O29:O32),"")</f>
        <v>335520</v>
      </c>
      <c r="H114" s="567">
        <f>IF(F114&gt;0,MEDIAN(O29:O32),"")</f>
        <v>434866</v>
      </c>
      <c r="I114" s="567">
        <f>IF(F114&gt;0,ROUND(AVERAGE(O29:O32),0),"")</f>
        <v>432865</v>
      </c>
      <c r="J114" s="567">
        <f>IF(F114&gt;0,MAX(O29:O32),"")</f>
        <v>528210</v>
      </c>
      <c r="K114" s="673">
        <f>IF(F114&gt;0,ROUND(MEDIAN(O29:O32),0),SUMIF(M29:M32,1,L29:L32))</f>
        <v>434866</v>
      </c>
      <c r="L114" s="567">
        <f>SUMIF(M29:M32,1,L29:L32)</f>
        <v>350000</v>
      </c>
      <c r="M114" s="674">
        <f>IFERROR(K114/L114-1,"")</f>
        <v>0.242474285714286</v>
      </c>
      <c r="N114" s="514" t="str">
        <f>IF(F114&gt;=2,"≥ 2 referencias de mercado; cotización formal pendiente",IF(F114=1,"1 referencia de mercado; falta una segunda","Sin referencia equivalente verificada: se mantiene el valor de formulación; cotización formal pendiente"))</f>
        <v>≥ 2 referencias de mercado; cotización formal pendiente</v>
      </c>
      <c r="O114" s="514" t="inlineStr">
        <is>
          <t>[○ pendiente: carpeta del rubro y nombre del archivo con las cotizaciones]</t>
        </is>
      </c>
    </row>
    <row r="115">
      <c r="B115" s="514" t="inlineStr">
        <is>
          <t>apc_articulo</t>
        </is>
      </c>
      <c r="C115" s="514" t="inlineStr">
        <is>
          <t>Cargo de procesamiento (APC) de un artículo de acceso abierto</t>
        </is>
      </c>
      <c r="D115" s="514" t="inlineStr">
        <is>
          <t>artículo</t>
        </is>
      </c>
      <c r="E115" s="514" t="inlineStr">
        <is>
          <t>mediana</t>
        </is>
      </c>
      <c r="F115" s="514">
        <f>COUNT(O33:O36)</f>
        <v>3</v>
      </c>
      <c r="G115" s="567">
        <f>IF(F115&gt;0,MIN(O33:O36),"")</f>
        <v>10726475</v>
      </c>
      <c r="H115" s="567">
        <f>IF(F115&gt;0,MEDIAN(O33:O36),"")</f>
        <v>12676743</v>
      </c>
      <c r="I115" s="567">
        <f>IF(F115&gt;0,ROUND(AVERAGE(O33:O36),0),"")</f>
        <v>12189176</v>
      </c>
      <c r="J115" s="567">
        <f>IF(F115&gt;0,MAX(O33:O36),"")</f>
        <v>13164310</v>
      </c>
      <c r="K115" s="673">
        <f>IF(F115&gt;0,ROUND(MEDIAN(O33:O36),0),SUMIF(M33:M36,1,L33:L36))</f>
        <v>12676743</v>
      </c>
      <c r="L115" s="567">
        <f>SUMIF(M33:M36,1,L33:L36)</f>
        <v>12500000</v>
      </c>
      <c r="M115" s="674">
        <f>IFERROR(K115/L115-1,"")</f>
        <v>0.0141394399999999</v>
      </c>
      <c r="N115" s="514" t="str">
        <f>IF(F115&gt;=2,"≥ 2 referencias de mercado; cotización formal pendiente",IF(F115=1,"1 referencia de mercado; falta una segunda","Sin referencia equivalente verificada: se mantiene el valor de formulación; cotización formal pendiente"))</f>
        <v>≥ 2 referencias de mercado; cotización formal pendiente</v>
      </c>
      <c r="O115" s="514" t="inlineStr">
        <is>
          <t>[○ pendiente: carpeta del rubro y nombre del archivo con las cotizaciones]</t>
        </is>
      </c>
    </row>
    <row r="116">
      <c r="B116" s="514" t="inlineStr">
        <is>
          <t>abogado_hora</t>
        </is>
      </c>
      <c r="C116" s="514" t="inlineStr">
        <is>
          <t>Hora de asesoría jurídica en propiedad intelectual</t>
        </is>
      </c>
      <c r="D116" s="514" t="inlineStr">
        <is>
          <t>hora</t>
        </is>
      </c>
      <c r="E116" s="514" t="inlineStr">
        <is>
          <t>mediana</t>
        </is>
      </c>
      <c r="F116" s="514">
        <f>COUNT(O37:O40)</f>
        <v>3</v>
      </c>
      <c r="G116" s="567">
        <f>IF(F116&gt;0,MIN(O37:O40),"")</f>
        <v>238000</v>
      </c>
      <c r="H116" s="567">
        <f>IF(F116&gt;0,MEDIAN(O37:O40),"")</f>
        <v>714000</v>
      </c>
      <c r="I116" s="567">
        <f>IF(F116&gt;0,ROUND(AVERAGE(O37:O40),0),"")</f>
        <v>654500</v>
      </c>
      <c r="J116" s="567">
        <f>IF(F116&gt;0,MAX(O37:O40),"")</f>
        <v>1011500</v>
      </c>
      <c r="K116" s="673">
        <f>IF(F116&gt;0,ROUND(MEDIAN(O37:O40),0),SUMIF(M37:M40,1,L37:L40))</f>
        <v>714000</v>
      </c>
      <c r="L116" s="567">
        <f>SUMIF(M37:M40,1,L37:L40)</f>
        <v>300000</v>
      </c>
      <c r="M116" s="674">
        <f>IFERROR(K116/L116-1,"")</f>
        <v>1.38</v>
      </c>
      <c r="N116" s="514" t="str">
        <f>IF(F116&gt;=2,"≥ 2 referencias de mercado; cotización formal pendiente",IF(F116=1,"1 referencia de mercado; falta una segunda","Sin referencia equivalente verificada: se mantiene el valor de formulación; cotización formal pendiente"))</f>
        <v>≥ 2 referencias de mercado; cotización formal pendiente</v>
      </c>
      <c r="O116" s="514" t="inlineStr">
        <is>
          <t>[○ pendiente: carpeta del rubro y nombre del archivo con las cotizaciones]</t>
        </is>
      </c>
    </row>
    <row r="117">
      <c r="B117" s="514" t="inlineStr">
        <is>
          <t>p_E05</t>
        </is>
      </c>
      <c r="C117" s="514" t="inlineStr">
        <is>
          <t>Kit de energía solar y batería para nodos</t>
        </is>
      </c>
      <c r="D117" s="514" t="inlineStr">
        <is>
          <t>unidad</t>
        </is>
      </c>
      <c r="E117" s="514" t="inlineStr">
        <is>
          <t>formulacion</t>
        </is>
      </c>
      <c r="F117" s="514">
        <f>COUNT(O41:O41)</f>
        <v>0</v>
      </c>
      <c r="G117" s="567">
        <f>IF(F117&gt;0,MIN(O41:O41),"")</f>
      </c>
      <c r="H117" s="567">
        <f>IF(F117&gt;0,MEDIAN(O41:O41),"")</f>
      </c>
      <c r="I117" s="567">
        <f>IF(F117&gt;0,ROUND(AVERAGE(O41:O41),0),"")</f>
      </c>
      <c r="J117" s="567">
        <f>IF(F117&gt;0,MAX(O41:O41),"")</f>
      </c>
      <c r="K117" s="673">
        <f>SUMIF(M41:M41,1,L41:L41)</f>
        <v>650000</v>
      </c>
      <c r="L117" s="567">
        <f>SUMIF(M41:M41,1,L41:L41)</f>
        <v>650000</v>
      </c>
      <c r="M117" s="674">
        <f>IFERROR(K117/L117-1,"")</f>
        <v>0</v>
      </c>
      <c r="N117" s="514" t="str">
        <f>IF(F117&gt;=2,"≥ 2 referencias de mercado; cotización formal pendiente",IF(F117=1,"1 referencia de mercado; falta una segunda","Sin referencia equivalente verificada: se mantiene el valor de formulación; cotización formal pendiente"))</f>
        <v>Sin referencia equivalente verificada: se mantiene el valor de formulación; cotización formal pendiente</v>
      </c>
      <c r="O117" s="514" t="inlineStr">
        <is>
          <t>[○ pendiente: carpeta del rubro y nombre del archivo con las cotizaciones]</t>
        </is>
      </c>
    </row>
    <row r="118">
      <c r="B118" s="514" t="inlineStr">
        <is>
          <t>p_E08</t>
        </is>
      </c>
      <c r="C118" s="514" t="inlineStr">
        <is>
          <t>Estación de trabajo para entrenamiento de modelos</t>
        </is>
      </c>
      <c r="D118" s="514" t="inlineStr">
        <is>
          <t>unidad</t>
        </is>
      </c>
      <c r="E118" s="514" t="inlineStr">
        <is>
          <t>formulacion</t>
        </is>
      </c>
      <c r="F118" s="514">
        <f>COUNT(O42:O42)</f>
        <v>0</v>
      </c>
      <c r="G118" s="567">
        <f>IF(F118&gt;0,MIN(O42:O42),"")</f>
      </c>
      <c r="H118" s="567">
        <f>IF(F118&gt;0,MEDIAN(O42:O42),"")</f>
      </c>
      <c r="I118" s="567">
        <f>IF(F118&gt;0,ROUND(AVERAGE(O42:O42),0),"")</f>
      </c>
      <c r="J118" s="567">
        <f>IF(F118&gt;0,MAX(O42:O42),"")</f>
      </c>
      <c r="K118" s="673">
        <f>SUMIF(M42:M42,1,L42:L42)</f>
        <v>25000000</v>
      </c>
      <c r="L118" s="567">
        <f>SUMIF(M42:M42,1,L42:L42)</f>
        <v>25000000</v>
      </c>
      <c r="M118" s="674">
        <f>IFERROR(K118/L118-1,"")</f>
        <v>0</v>
      </c>
      <c r="N118" s="514" t="str">
        <f>IF(F118&gt;=2,"≥ 2 referencias de mercado; cotización formal pendiente",IF(F118=1,"1 referencia de mercado; falta una segunda","Sin referencia equivalente verificada: se mantiene el valor de formulación; cotización formal pendiente"))</f>
        <v>Sin referencia equivalente verificada: se mantiene el valor de formulación; cotización formal pendiente</v>
      </c>
      <c r="O118" s="514" t="inlineStr">
        <is>
          <t>[○ pendiente: carpeta del rubro y nombre del archivo con las cotizaciones]</t>
        </is>
      </c>
    </row>
    <row r="119">
      <c r="B119" s="514" t="inlineStr">
        <is>
          <t>p_E09</t>
        </is>
      </c>
      <c r="C119" s="514" t="inlineStr">
        <is>
          <t>Equipos de campo e instrumentación (lote)</t>
        </is>
      </c>
      <c r="D119" s="514" t="inlineStr">
        <is>
          <t>lote</t>
        </is>
      </c>
      <c r="E119" s="514" t="inlineStr">
        <is>
          <t>formulacion</t>
        </is>
      </c>
      <c r="F119" s="514">
        <f>COUNT(O43:O43)</f>
        <v>0</v>
      </c>
      <c r="G119" s="567">
        <f>IF(F119&gt;0,MIN(O43:O43),"")</f>
      </c>
      <c r="H119" s="567">
        <f>IF(F119&gt;0,MEDIAN(O43:O43),"")</f>
      </c>
      <c r="I119" s="567">
        <f>IF(F119&gt;0,ROUND(AVERAGE(O43:O43),0),"")</f>
      </c>
      <c r="J119" s="567">
        <f>IF(F119&gt;0,MAX(O43:O43),"")</f>
      </c>
      <c r="K119" s="673">
        <f>SUMIF(M43:M43,1,L43:L43)</f>
        <v>30000000</v>
      </c>
      <c r="L119" s="567">
        <f>SUMIF(M43:M43,1,L43:L43)</f>
        <v>30000000</v>
      </c>
      <c r="M119" s="674">
        <f>IFERROR(K119/L119-1,"")</f>
        <v>0</v>
      </c>
      <c r="N119" s="514" t="str">
        <f>IF(F119&gt;=2,"≥ 2 referencias de mercado; cotización formal pendiente",IF(F119=1,"1 referencia de mercado; falta una segunda","Sin referencia equivalente verificada: se mantiene el valor de formulación; cotización formal pendiente"))</f>
        <v>Sin referencia equivalente verificada: se mantiene el valor de formulación; cotización formal pendiente</v>
      </c>
      <c r="O119" s="514" t="inlineStr">
        <is>
          <t>[○ pendiente: carpeta del rubro y nombre del archivo con las cotizaciones]</t>
        </is>
      </c>
    </row>
    <row r="120">
      <c r="B120" s="514" t="inlineStr">
        <is>
          <t>p_E10</t>
        </is>
      </c>
      <c r="C120" s="514" t="inlineStr">
        <is>
          <t>Instancias de nube reservadas por 24 meses (clúster)</t>
        </is>
      </c>
      <c r="D120" s="514" t="inlineStr">
        <is>
          <t>clúster</t>
        </is>
      </c>
      <c r="E120" s="514" t="inlineStr">
        <is>
          <t>formulacion</t>
        </is>
      </c>
      <c r="F120" s="514">
        <f>COUNT(O44:O44)</f>
        <v>0</v>
      </c>
      <c r="G120" s="567">
        <f>IF(F120&gt;0,MIN(O44:O44),"")</f>
      </c>
      <c r="H120" s="567">
        <f>IF(F120&gt;0,MEDIAN(O44:O44),"")</f>
      </c>
      <c r="I120" s="567">
        <f>IF(F120&gt;0,ROUND(AVERAGE(O44:O44),0),"")</f>
      </c>
      <c r="J120" s="567">
        <f>IF(F120&gt;0,MAX(O44:O44),"")</f>
      </c>
      <c r="K120" s="673">
        <f>SUMIF(M44:M44,1,L44:L44)</f>
        <v>180000000</v>
      </c>
      <c r="L120" s="567">
        <f>SUMIF(M44:M44,1,L44:L44)</f>
        <v>180000000</v>
      </c>
      <c r="M120" s="674">
        <f>IFERROR(K120/L120-1,"")</f>
        <v>0</v>
      </c>
      <c r="N120" s="514" t="str">
        <f>IF(F120&gt;=2,"≥ 2 referencias de mercado; cotización formal pendiente",IF(F120=1,"1 referencia de mercado; falta una segunda","Sin referencia equivalente verificada: se mantiene el valor de formulación; cotización formal pendiente"))</f>
        <v>Sin referencia equivalente verificada: se mantiene el valor de formulación; cotización formal pendiente</v>
      </c>
      <c r="O120" s="514" t="inlineStr">
        <is>
          <t>[○ pendiente: carpeta del rubro y nombre del archivo con las cotizaciones]</t>
        </is>
      </c>
    </row>
    <row r="121">
      <c r="B121" s="514" t="inlineStr">
        <is>
          <t>p_E11</t>
        </is>
      </c>
      <c r="C121" s="514" t="inlineStr">
        <is>
          <t>Software de analítica y repositorios (derecho de uso)</t>
        </is>
      </c>
      <c r="D121" s="514" t="inlineStr">
        <is>
          <t>paquete</t>
        </is>
      </c>
      <c r="E121" s="514" t="inlineStr">
        <is>
          <t>formulacion</t>
        </is>
      </c>
      <c r="F121" s="514">
        <f>COUNT(O45:O45)</f>
        <v>0</v>
      </c>
      <c r="G121" s="567">
        <f>IF(F121&gt;0,MIN(O45:O45),"")</f>
      </c>
      <c r="H121" s="567">
        <f>IF(F121&gt;0,MEDIAN(O45:O45),"")</f>
      </c>
      <c r="I121" s="567">
        <f>IF(F121&gt;0,ROUND(AVERAGE(O45:O45),0),"")</f>
      </c>
      <c r="J121" s="567">
        <f>IF(F121&gt;0,MAX(O45:O45),"")</f>
      </c>
      <c r="K121" s="673">
        <f>SUMIF(M45:M45,1,L45:L45)</f>
        <v>45000000</v>
      </c>
      <c r="L121" s="567">
        <f>SUMIF(M45:M45,1,L45:L45)</f>
        <v>45000000</v>
      </c>
      <c r="M121" s="674">
        <f>IFERROR(K121/L121-1,"")</f>
        <v>0</v>
      </c>
      <c r="N121" s="514" t="str">
        <f>IF(F121&gt;=2,"≥ 2 referencias de mercado; cotización formal pendiente",IF(F121=1,"1 referencia de mercado; falta una segunda","Sin referencia equivalente verificada: se mantiene el valor de formulación; cotización formal pendiente"))</f>
        <v>Sin referencia equivalente verificada: se mantiene el valor de formulación; cotización formal pendiente</v>
      </c>
      <c r="O121" s="514" t="inlineStr">
        <is>
          <t>[○ pendiente: carpeta del rubro y nombre del archivo con las cotizaciones]</t>
        </is>
      </c>
    </row>
    <row r="122">
      <c r="B122" s="514" t="inlineStr">
        <is>
          <t>p_E12</t>
        </is>
      </c>
      <c r="C122" s="514" t="inlineStr">
        <is>
          <t>Plan de datos celulares M2M por SIM</t>
        </is>
      </c>
      <c r="D122" s="514" t="inlineStr">
        <is>
          <t>SIM-mes</t>
        </is>
      </c>
      <c r="E122" s="514" t="inlineStr">
        <is>
          <t>formulacion</t>
        </is>
      </c>
      <c r="F122" s="514">
        <f>COUNT(O46:O46)</f>
        <v>0</v>
      </c>
      <c r="G122" s="567">
        <f>IF(F122&gt;0,MIN(O46:O46),"")</f>
      </c>
      <c r="H122" s="567">
        <f>IF(F122&gt;0,MEDIAN(O46:O46),"")</f>
      </c>
      <c r="I122" s="567">
        <f>IF(F122&gt;0,ROUND(AVERAGE(O46:O46),0),"")</f>
      </c>
      <c r="J122" s="567">
        <f>IF(F122&gt;0,MAX(O46:O46),"")</f>
      </c>
      <c r="K122" s="673">
        <f>SUMIF(M46:M46,1,L46:L46)</f>
        <v>120000</v>
      </c>
      <c r="L122" s="567">
        <f>SUMIF(M46:M46,1,L46:L46)</f>
        <v>120000</v>
      </c>
      <c r="M122" s="674">
        <f>IFERROR(K122/L122-1,"")</f>
        <v>0</v>
      </c>
      <c r="N122" s="514" t="str">
        <f>IF(F122&gt;=2,"≥ 2 referencias de mercado; cotización formal pendiente",IF(F122=1,"1 referencia de mercado; falta una segunda","Sin referencia equivalente verificada: se mantiene el valor de formulación; cotización formal pendiente"))</f>
        <v>Sin referencia equivalente verificada: se mantiene el valor de formulación; cotización formal pendiente</v>
      </c>
      <c r="O122" s="514" t="inlineStr">
        <is>
          <t>[○ pendiente: carpeta del rubro y nombre del archivo con las cotizaciones]</t>
        </is>
      </c>
    </row>
    <row r="123">
      <c r="B123" s="514" t="inlineStr">
        <is>
          <t>p_M02</t>
        </is>
      </c>
      <c r="C123" s="514" t="inlineStr">
        <is>
          <t>Polvo de ensayo normalizado y consumibles del banco (lote)</t>
        </is>
      </c>
      <c r="D123" s="514" t="inlineStr">
        <is>
          <t>lote</t>
        </is>
      </c>
      <c r="E123" s="514" t="inlineStr">
        <is>
          <t>formulacion</t>
        </is>
      </c>
      <c r="F123" s="514">
        <f>COUNT(O47:O47)</f>
        <v>0</v>
      </c>
      <c r="G123" s="567">
        <f>IF(F123&gt;0,MIN(O47:O47),"")</f>
      </c>
      <c r="H123" s="567">
        <f>IF(F123&gt;0,MEDIAN(O47:O47),"")</f>
      </c>
      <c r="I123" s="567">
        <f>IF(F123&gt;0,ROUND(AVERAGE(O47:O47),0),"")</f>
      </c>
      <c r="J123" s="567">
        <f>IF(F123&gt;0,MAX(O47:O47),"")</f>
      </c>
      <c r="K123" s="673">
        <f>SUMIF(M47:M47,1,L47:L47)</f>
        <v>2800000</v>
      </c>
      <c r="L123" s="567">
        <f>SUMIF(M47:M47,1,L47:L47)</f>
        <v>2800000</v>
      </c>
      <c r="M123" s="674">
        <f>IFERROR(K123/L123-1,"")</f>
        <v>0</v>
      </c>
      <c r="N123" s="514" t="str">
        <f>IF(F123&gt;=2,"≥ 2 referencias de mercado; cotización formal pendiente",IF(F123=1,"1 referencia de mercado; falta una segunda","Sin referencia equivalente verificada: se mantiene el valor de formulación; cotización formal pendiente"))</f>
        <v>Sin referencia equivalente verificada: se mantiene el valor de formulación; cotización formal pendiente</v>
      </c>
      <c r="O123" s="514" t="inlineStr">
        <is>
          <t>[○ pendiente: carpeta del rubro y nombre del archivo con las cotizaciones]</t>
        </is>
      </c>
    </row>
    <row r="124">
      <c r="B124" s="514" t="inlineStr">
        <is>
          <t>p_M04</t>
        </is>
      </c>
      <c r="C124" s="514" t="inlineStr">
        <is>
          <t>Cartilla impresa del índice y del protocolo de alerta</t>
        </is>
      </c>
      <c r="D124" s="514" t="inlineStr">
        <is>
          <t>unidad</t>
        </is>
      </c>
      <c r="E124" s="514" t="inlineStr">
        <is>
          <t>formulacion</t>
        </is>
      </c>
      <c r="F124" s="514">
        <f>COUNT(O48:O48)</f>
        <v>0</v>
      </c>
      <c r="G124" s="567">
        <f>IF(F124&gt;0,MIN(O48:O48),"")</f>
      </c>
      <c r="H124" s="567">
        <f>IF(F124&gt;0,MEDIAN(O48:O48),"")</f>
      </c>
      <c r="I124" s="567">
        <f>IF(F124&gt;0,ROUND(AVERAGE(O48:O48),0),"")</f>
      </c>
      <c r="J124" s="567">
        <f>IF(F124&gt;0,MAX(O48:O48),"")</f>
      </c>
      <c r="K124" s="673">
        <f>SUMIF(M48:M48,1,L48:L48)</f>
        <v>8500</v>
      </c>
      <c r="L124" s="567">
        <f>SUMIF(M48:M48,1,L48:L48)</f>
        <v>8500</v>
      </c>
      <c r="M124" s="674">
        <f>IFERROR(K124/L124-1,"")</f>
        <v>0</v>
      </c>
      <c r="N124" s="514" t="str">
        <f>IF(F124&gt;=2,"≥ 2 referencias de mercado; cotización formal pendiente",IF(F124=1,"1 referencia de mercado; falta una segunda","Sin referencia equivalente verificada: se mantiene el valor de formulación; cotización formal pendiente"))</f>
        <v>Sin referencia equivalente verificada: se mantiene el valor de formulación; cotización formal pendiente</v>
      </c>
      <c r="O124" s="514" t="inlineStr">
        <is>
          <t>[○ pendiente: carpeta del rubro y nombre del archivo con las cotizaciones]</t>
        </is>
      </c>
    </row>
    <row r="125">
      <c r="B125" s="514" t="inlineStr">
        <is>
          <t>p_M05</t>
        </is>
      </c>
      <c r="C125" s="514" t="inlineStr">
        <is>
          <t>Kit de papelería para taller de co-diseño</t>
        </is>
      </c>
      <c r="D125" s="514" t="inlineStr">
        <is>
          <t>kit</t>
        </is>
      </c>
      <c r="E125" s="514" t="inlineStr">
        <is>
          <t>formulacion</t>
        </is>
      </c>
      <c r="F125" s="514">
        <f>COUNT(O49:O49)</f>
        <v>0</v>
      </c>
      <c r="G125" s="567">
        <f>IF(F125&gt;0,MIN(O49:O49),"")</f>
      </c>
      <c r="H125" s="567">
        <f>IF(F125&gt;0,MEDIAN(O49:O49),"")</f>
      </c>
      <c r="I125" s="567">
        <f>IF(F125&gt;0,ROUND(AVERAGE(O49:O49),0),"")</f>
      </c>
      <c r="J125" s="567">
        <f>IF(F125&gt;0,MAX(O49:O49),"")</f>
      </c>
      <c r="K125" s="673">
        <f>SUMIF(M49:M49,1,L49:L49)</f>
        <v>1500000</v>
      </c>
      <c r="L125" s="567">
        <f>SUMIF(M49:M49,1,L49:L49)</f>
        <v>1500000</v>
      </c>
      <c r="M125" s="674">
        <f>IFERROR(K125/L125-1,"")</f>
        <v>0</v>
      </c>
      <c r="N125" s="514" t="str">
        <f>IF(F125&gt;=2,"≥ 2 referencias de mercado; cotización formal pendiente",IF(F125=1,"1 referencia de mercado; falta una segunda","Sin referencia equivalente verificada: se mantiene el valor de formulación; cotización formal pendiente"))</f>
        <v>Sin referencia equivalente verificada: se mantiene el valor de formulación; cotización formal pendiente</v>
      </c>
      <c r="O125" s="514" t="inlineStr">
        <is>
          <t>[○ pendiente: carpeta del rubro y nombre del archivo con las cotizaciones]</t>
        </is>
      </c>
    </row>
    <row r="126">
      <c r="B126" s="514" t="inlineStr">
        <is>
          <t>p_M07</t>
        </is>
      </c>
      <c r="C126" s="514" t="inlineStr">
        <is>
          <t>Repuestos y consumibles de mantenimiento (lote)</t>
        </is>
      </c>
      <c r="D126" s="514" t="inlineStr">
        <is>
          <t>lote</t>
        </is>
      </c>
      <c r="E126" s="514" t="inlineStr">
        <is>
          <t>formulacion</t>
        </is>
      </c>
      <c r="F126" s="514">
        <f>COUNT(O50:O50)</f>
        <v>0</v>
      </c>
      <c r="G126" s="567">
        <f>IF(F126&gt;0,MIN(O50:O50),"")</f>
      </c>
      <c r="H126" s="567">
        <f>IF(F126&gt;0,MEDIAN(O50:O50),"")</f>
      </c>
      <c r="I126" s="567">
        <f>IF(F126&gt;0,ROUND(AVERAGE(O50:O50),0),"")</f>
      </c>
      <c r="J126" s="567">
        <f>IF(F126&gt;0,MAX(O50:O50),"")</f>
      </c>
      <c r="K126" s="673">
        <f>SUMIF(M50:M50,1,L50:L50)</f>
        <v>60000000</v>
      </c>
      <c r="L126" s="567">
        <f>SUMIF(M50:M50,1,L50:L50)</f>
        <v>60000000</v>
      </c>
      <c r="M126" s="674">
        <f>IFERROR(K126/L126-1,"")</f>
        <v>0</v>
      </c>
      <c r="N126" s="514" t="str">
        <f>IF(F126&gt;=2,"≥ 2 referencias de mercado; cotización formal pendiente",IF(F126=1,"1 referencia de mercado; falta una segunda","Sin referencia equivalente verificada: se mantiene el valor de formulación; cotización formal pendiente"))</f>
        <v>Sin referencia equivalente verificada: se mantiene el valor de formulación; cotización formal pendiente</v>
      </c>
      <c r="O126" s="514" t="inlineStr">
        <is>
          <t>[○ pendiente: carpeta del rubro y nombre del archivo con las cotizaciones]</t>
        </is>
      </c>
    </row>
    <row r="127">
      <c r="B127" s="514" t="inlineStr">
        <is>
          <t>p_S01</t>
        </is>
      </c>
      <c r="C127" s="514" t="inlineStr">
        <is>
          <t>Análisis gravimétrico en laboratorio acreditado</t>
        </is>
      </c>
      <c r="D127" s="514" t="inlineStr">
        <is>
          <t>muestra</t>
        </is>
      </c>
      <c r="E127" s="514" t="inlineStr">
        <is>
          <t>formulacion</t>
        </is>
      </c>
      <c r="F127" s="514">
        <f>COUNT(O51:O51)</f>
        <v>0</v>
      </c>
      <c r="G127" s="567">
        <f>IF(F127&gt;0,MIN(O51:O51),"")</f>
      </c>
      <c r="H127" s="567">
        <f>IF(F127&gt;0,MEDIAN(O51:O51),"")</f>
      </c>
      <c r="I127" s="567">
        <f>IF(F127&gt;0,ROUND(AVERAGE(O51:O51),0),"")</f>
      </c>
      <c r="J127" s="567">
        <f>IF(F127&gt;0,MAX(O51:O51),"")</f>
      </c>
      <c r="K127" s="673">
        <f>SUMIF(M51:M51,1,L51:L51)</f>
        <v>350000</v>
      </c>
      <c r="L127" s="567">
        <f>SUMIF(M51:M51,1,L51:L51)</f>
        <v>350000</v>
      </c>
      <c r="M127" s="674">
        <f>IFERROR(K127/L127-1,"")</f>
        <v>0</v>
      </c>
      <c r="N127" s="514" t="str">
        <f>IF(F127&gt;=2,"≥ 2 referencias de mercado; cotización formal pendiente",IF(F127=1,"1 referencia de mercado; falta una segunda","Sin referencia equivalente verificada: se mantiene el valor de formulación; cotización formal pendiente"))</f>
        <v>Sin referencia equivalente verificada: se mantiene el valor de formulación; cotización formal pendiente</v>
      </c>
      <c r="O127" s="514" t="inlineStr">
        <is>
          <t>[○ pendiente: carpeta del rubro y nombre del archivo con las cotizaciones]</t>
        </is>
      </c>
    </row>
    <row r="128">
      <c r="B128" s="514" t="inlineStr">
        <is>
          <t>p_S03</t>
        </is>
      </c>
      <c r="C128" s="514" t="inlineStr">
        <is>
          <t>Auditoría externa de ciberseguridad</t>
        </is>
      </c>
      <c r="D128" s="514" t="inlineStr">
        <is>
          <t>servicio</t>
        </is>
      </c>
      <c r="E128" s="514" t="inlineStr">
        <is>
          <t>formulacion</t>
        </is>
      </c>
      <c r="F128" s="514">
        <f>COUNT(O52:O52)</f>
        <v>0</v>
      </c>
      <c r="G128" s="567">
        <f>IF(F128&gt;0,MIN(O52:O52),"")</f>
      </c>
      <c r="H128" s="567">
        <f>IF(F128&gt;0,MEDIAN(O52:O52),"")</f>
      </c>
      <c r="I128" s="567">
        <f>IF(F128&gt;0,ROUND(AVERAGE(O52:O52),0),"")</f>
      </c>
      <c r="J128" s="567">
        <f>IF(F128&gt;0,MAX(O52:O52),"")</f>
      </c>
      <c r="K128" s="673">
        <f>SUMIF(M52:M52,1,L52:L52)</f>
        <v>15000000</v>
      </c>
      <c r="L128" s="567">
        <f>SUMIF(M52:M52,1,L52:L52)</f>
        <v>15000000</v>
      </c>
      <c r="M128" s="674">
        <f>IFERROR(K128/L128-1,"")</f>
        <v>0</v>
      </c>
      <c r="N128" s="514" t="str">
        <f>IF(F128&gt;=2,"≥ 2 referencias de mercado; cotización formal pendiente",IF(F128=1,"1 referencia de mercado; falta una segunda","Sin referencia equivalente verificada: se mantiene el valor de formulación; cotización formal pendiente"))</f>
        <v>Sin referencia equivalente verificada: se mantiene el valor de formulación; cotización formal pendiente</v>
      </c>
      <c r="O128" s="514" t="inlineStr">
        <is>
          <t>[○ pendiente: carpeta del rubro y nombre del archivo con las cotizaciones]</t>
        </is>
      </c>
    </row>
    <row r="129">
      <c r="B129" s="514" t="inlineStr">
        <is>
          <t>p_S05</t>
        </is>
      </c>
      <c r="C129" s="514" t="inlineStr">
        <is>
          <t>Instalación en sitio, mástil y obra menor</t>
        </is>
      </c>
      <c r="D129" s="514" t="inlineStr">
        <is>
          <t>sitio</t>
        </is>
      </c>
      <c r="E129" s="514" t="inlineStr">
        <is>
          <t>formulacion</t>
        </is>
      </c>
      <c r="F129" s="514">
        <f>COUNT(O53:O53)</f>
        <v>0</v>
      </c>
      <c r="G129" s="567">
        <f>IF(F129&gt;0,MIN(O53:O53),"")</f>
      </c>
      <c r="H129" s="567">
        <f>IF(F129&gt;0,MEDIAN(O53:O53),"")</f>
      </c>
      <c r="I129" s="567">
        <f>IF(F129&gt;0,ROUND(AVERAGE(O53:O53),0),"")</f>
      </c>
      <c r="J129" s="567">
        <f>IF(F129&gt;0,MAX(O53:O53),"")</f>
      </c>
      <c r="K129" s="673">
        <f>SUMIF(M53:M53,1,L53:L53)</f>
        <v>1200000</v>
      </c>
      <c r="L129" s="567">
        <f>SUMIF(M53:M53,1,L53:L53)</f>
        <v>1200000</v>
      </c>
      <c r="M129" s="674">
        <f>IFERROR(K129/L129-1,"")</f>
        <v>0</v>
      </c>
      <c r="N129" s="514" t="str">
        <f>IF(F129&gt;=2,"≥ 2 referencias de mercado; cotización formal pendiente",IF(F129=1,"1 referencia de mercado; falta una segunda","Sin referencia equivalente verificada: se mantiene el valor de formulación; cotización formal pendiente"))</f>
        <v>Sin referencia equivalente verificada: se mantiene el valor de formulación; cotización formal pendiente</v>
      </c>
      <c r="O129" s="514" t="inlineStr">
        <is>
          <t>[○ pendiente: carpeta del rubro y nombre del archivo con las cotizaciones]</t>
        </is>
      </c>
    </row>
    <row r="130">
      <c r="B130" s="514" t="inlineStr">
        <is>
          <t>p_S06</t>
        </is>
      </c>
      <c r="C130" s="514" t="inlineStr">
        <is>
          <t>Estudio de cobertura y de enlace por municipio</t>
        </is>
      </c>
      <c r="D130" s="514" t="inlineStr">
        <is>
          <t>estudio</t>
        </is>
      </c>
      <c r="E130" s="514" t="inlineStr">
        <is>
          <t>formulacion</t>
        </is>
      </c>
      <c r="F130" s="514">
        <f>COUNT(O54:O54)</f>
        <v>0</v>
      </c>
      <c r="G130" s="567">
        <f>IF(F130&gt;0,MIN(O54:O54),"")</f>
      </c>
      <c r="H130" s="567">
        <f>IF(F130&gt;0,MEDIAN(O54:O54),"")</f>
      </c>
      <c r="I130" s="567">
        <f>IF(F130&gt;0,ROUND(AVERAGE(O54:O54),0),"")</f>
      </c>
      <c r="J130" s="567">
        <f>IF(F130&gt;0,MAX(O54:O54),"")</f>
      </c>
      <c r="K130" s="673">
        <f>SUMIF(M54:M54,1,L54:L54)</f>
        <v>20000000</v>
      </c>
      <c r="L130" s="567">
        <f>SUMIF(M54:M54,1,L54:L54)</f>
        <v>20000000</v>
      </c>
      <c r="M130" s="674">
        <f>IFERROR(K130/L130-1,"")</f>
        <v>0</v>
      </c>
      <c r="N130" s="514" t="str">
        <f>IF(F130&gt;=2,"≥ 2 referencias de mercado; cotización formal pendiente",IF(F130=1,"1 referencia de mercado; falta una segunda","Sin referencia equivalente verificada: se mantiene el valor de formulación; cotización formal pendiente"))</f>
        <v>Sin referencia equivalente verificada: se mantiene el valor de formulación; cotización formal pendiente</v>
      </c>
      <c r="O130" s="514" t="inlineStr">
        <is>
          <t>[○ pendiente: carpeta del rubro y nombre del archivo con las cotizaciones]</t>
        </is>
      </c>
    </row>
    <row r="131">
      <c r="B131" s="514" t="inlineStr">
        <is>
          <t>p_S07</t>
        </is>
      </c>
      <c r="C131" s="514" t="inlineStr">
        <is>
          <t>Evaluación externa independiente</t>
        </is>
      </c>
      <c r="D131" s="514" t="inlineStr">
        <is>
          <t>evaluación</t>
        </is>
      </c>
      <c r="E131" s="514" t="inlineStr">
        <is>
          <t>formulacion</t>
        </is>
      </c>
      <c r="F131" s="514">
        <f>COUNT(O55:O55)</f>
        <v>0</v>
      </c>
      <c r="G131" s="567">
        <f>IF(F131&gt;0,MIN(O55:O55),"")</f>
      </c>
      <c r="H131" s="567">
        <f>IF(F131&gt;0,MEDIAN(O55:O55),"")</f>
      </c>
      <c r="I131" s="567">
        <f>IF(F131&gt;0,ROUND(AVERAGE(O55:O55),0),"")</f>
      </c>
      <c r="J131" s="567">
        <f>IF(F131&gt;0,MAX(O55:O55),"")</f>
      </c>
      <c r="K131" s="673">
        <f>SUMIF(M55:M55,1,L55:L55)</f>
        <v>60000000</v>
      </c>
      <c r="L131" s="567">
        <f>SUMIF(M55:M55,1,L55:L55)</f>
        <v>60000000</v>
      </c>
      <c r="M131" s="674">
        <f>IFERROR(K131/L131-1,"")</f>
        <v>0</v>
      </c>
      <c r="N131" s="514" t="str">
        <f>IF(F131&gt;=2,"≥ 2 referencias de mercado; cotización formal pendiente",IF(F131=1,"1 referencia de mercado; falta una segunda","Sin referencia equivalente verificada: se mantiene el valor de formulación; cotización formal pendiente"))</f>
        <v>Sin referencia equivalente verificada: se mantiene el valor de formulación; cotización formal pendiente</v>
      </c>
      <c r="O131" s="514" t="inlineStr">
        <is>
          <t>[○ pendiente: carpeta del rubro y nombre del archivo con las cotizaciones]</t>
        </is>
      </c>
    </row>
    <row r="132">
      <c r="B132" s="514" t="inlineStr">
        <is>
          <t>p_S08</t>
        </is>
      </c>
      <c r="C132" s="514" t="inlineStr">
        <is>
          <t>Ensayo de desempeño con laboratorio externo (campaña)</t>
        </is>
      </c>
      <c r="D132" s="514" t="inlineStr">
        <is>
          <t>campaña</t>
        </is>
      </c>
      <c r="E132" s="514" t="inlineStr">
        <is>
          <t>formulacion</t>
        </is>
      </c>
      <c r="F132" s="514">
        <f>COUNT(O56:O56)</f>
        <v>0</v>
      </c>
      <c r="G132" s="567">
        <f>IF(F132&gt;0,MIN(O56:O56),"")</f>
      </c>
      <c r="H132" s="567">
        <f>IF(F132&gt;0,MEDIAN(O56:O56),"")</f>
      </c>
      <c r="I132" s="567">
        <f>IF(F132&gt;0,ROUND(AVERAGE(O56:O56),0),"")</f>
      </c>
      <c r="J132" s="567">
        <f>IF(F132&gt;0,MAX(O56:O56),"")</f>
      </c>
      <c r="K132" s="673">
        <f>SUMIF(M56:M56,1,L56:L56)</f>
        <v>90000000</v>
      </c>
      <c r="L132" s="567">
        <f>SUMIF(M56:M56,1,L56:L56)</f>
        <v>90000000</v>
      </c>
      <c r="M132" s="674">
        <f>IFERROR(K132/L132-1,"")</f>
        <v>0</v>
      </c>
      <c r="N132" s="514" t="str">
        <f>IF(F132&gt;=2,"≥ 2 referencias de mercado; cotización formal pendiente",IF(F132=1,"1 referencia de mercado; falta una segunda","Sin referencia equivalente verificada: se mantiene el valor de formulación; cotización formal pendiente"))</f>
        <v>Sin referencia equivalente verificada: se mantiene el valor de formulación; cotización formal pendiente</v>
      </c>
      <c r="O132" s="514" t="inlineStr">
        <is>
          <t>[○ pendiente: carpeta del rubro y nombre del archivo con las cotizaciones]</t>
        </is>
      </c>
    </row>
    <row r="133">
      <c r="B133" s="514" t="inlineStr">
        <is>
          <t>p_S09</t>
        </is>
      </c>
      <c r="C133" s="514" t="inlineStr">
        <is>
          <t>Formación y soporte a custodios por tramo</t>
        </is>
      </c>
      <c r="D133" s="514" t="inlineStr">
        <is>
          <t>tramo</t>
        </is>
      </c>
      <c r="E133" s="514" t="inlineStr">
        <is>
          <t>formulacion</t>
        </is>
      </c>
      <c r="F133" s="514">
        <f>COUNT(O57:O57)</f>
        <v>0</v>
      </c>
      <c r="G133" s="567">
        <f>IF(F133&gt;0,MIN(O57:O57),"")</f>
      </c>
      <c r="H133" s="567">
        <f>IF(F133&gt;0,MEDIAN(O57:O57),"")</f>
      </c>
      <c r="I133" s="567">
        <f>IF(F133&gt;0,ROUND(AVERAGE(O57:O57),0),"")</f>
      </c>
      <c r="J133" s="567">
        <f>IF(F133&gt;0,MAX(O57:O57),"")</f>
      </c>
      <c r="K133" s="673">
        <f>SUMIF(M57:M57,1,L57:L57)</f>
        <v>50000000</v>
      </c>
      <c r="L133" s="567">
        <f>SUMIF(M57:M57,1,L57:L57)</f>
        <v>50000000</v>
      </c>
      <c r="M133" s="674">
        <f>IFERROR(K133/L133-1,"")</f>
        <v>0</v>
      </c>
      <c r="N133" s="514" t="str">
        <f>IF(F133&gt;=2,"≥ 2 referencias de mercado; cotización formal pendiente",IF(F133=1,"1 referencia de mercado; falta una segunda","Sin referencia equivalente verificada: se mantiene el valor de formulación; cotización formal pendiente"))</f>
        <v>Sin referencia equivalente verificada: se mantiene el valor de formulación; cotización formal pendiente</v>
      </c>
      <c r="O133" s="514" t="inlineStr">
        <is>
          <t>[○ pendiente: carpeta del rubro y nombre del archivo con las cotizaciones]</t>
        </is>
      </c>
    </row>
    <row r="134">
      <c r="B134" s="514" t="inlineStr">
        <is>
          <t>p_V03</t>
        </is>
      </c>
      <c r="C134" s="514" t="inlineStr">
        <is>
          <t>Arrendamiento de vehículo 4x4 por día</t>
        </is>
      </c>
      <c r="D134" s="514" t="inlineStr">
        <is>
          <t>día</t>
        </is>
      </c>
      <c r="E134" s="514" t="inlineStr">
        <is>
          <t>formulacion</t>
        </is>
      </c>
      <c r="F134" s="514">
        <f>COUNT(O58:O58)</f>
        <v>0</v>
      </c>
      <c r="G134" s="567">
        <f>IF(F134&gt;0,MIN(O58:O58),"")</f>
      </c>
      <c r="H134" s="567">
        <f>IF(F134&gt;0,MEDIAN(O58:O58),"")</f>
      </c>
      <c r="I134" s="567">
        <f>IF(F134&gt;0,ROUND(AVERAGE(O58:O58),0),"")</f>
      </c>
      <c r="J134" s="567">
        <f>IF(F134&gt;0,MAX(O58:O58),"")</f>
      </c>
      <c r="K134" s="673">
        <f>SUMIF(M58:M58,1,L58:L58)</f>
        <v>450000</v>
      </c>
      <c r="L134" s="567">
        <f>SUMIF(M58:M58,1,L58:L58)</f>
        <v>450000</v>
      </c>
      <c r="M134" s="674">
        <f>IFERROR(K134/L134-1,"")</f>
        <v>0</v>
      </c>
      <c r="N134" s="514" t="str">
        <f>IF(F134&gt;=2,"≥ 2 referencias de mercado; cotización formal pendiente",IF(F134=1,"1 referencia de mercado; falta una segunda","Sin referencia equivalente verificada: se mantiene el valor de formulación; cotización formal pendiente"))</f>
        <v>Sin referencia equivalente verificada: se mantiene el valor de formulación; cotización formal pendiente</v>
      </c>
      <c r="O134" s="514" t="inlineStr">
        <is>
          <t>[○ pendiente: carpeta del rubro y nombre del archivo con las cotizaciones]</t>
        </is>
      </c>
    </row>
    <row r="135">
      <c r="B135" s="514" t="inlineStr">
        <is>
          <t>p_V04</t>
        </is>
      </c>
      <c r="C135" s="514" t="inlineStr">
        <is>
          <t>Viaje internacional para divulgación (tiquete y viáticos)</t>
        </is>
      </c>
      <c r="D135" s="514" t="inlineStr">
        <is>
          <t>viaje</t>
        </is>
      </c>
      <c r="E135" s="514" t="inlineStr">
        <is>
          <t>formulacion</t>
        </is>
      </c>
      <c r="F135" s="514">
        <f>COUNT(O59:O59)</f>
        <v>0</v>
      </c>
      <c r="G135" s="567">
        <f>IF(F135&gt;0,MIN(O59:O59),"")</f>
      </c>
      <c r="H135" s="567">
        <f>IF(F135&gt;0,MEDIAN(O59:O59),"")</f>
      </c>
      <c r="I135" s="567">
        <f>IF(F135&gt;0,ROUND(AVERAGE(O59:O59),0),"")</f>
      </c>
      <c r="J135" s="567">
        <f>IF(F135&gt;0,MAX(O59:O59),"")</f>
      </c>
      <c r="K135" s="673">
        <f>SUMIF(M59:M59,1,L59:L59)</f>
        <v>12000000</v>
      </c>
      <c r="L135" s="567">
        <f>SUMIF(M59:M59,1,L59:L59)</f>
        <v>12000000</v>
      </c>
      <c r="M135" s="674">
        <f>IFERROR(K135/L135-1,"")</f>
        <v>0</v>
      </c>
      <c r="N135" s="514" t="str">
        <f>IF(F135&gt;=2,"≥ 2 referencias de mercado; cotización formal pendiente",IF(F135=1,"1 referencia de mercado; falta una segunda","Sin referencia equivalente verificada: se mantiene el valor de formulación; cotización formal pendiente"))</f>
        <v>Sin referencia equivalente verificada: se mantiene el valor de formulación; cotización formal pendiente</v>
      </c>
      <c r="O135" s="514" t="inlineStr">
        <is>
          <t>[○ pendiente: carpeta del rubro y nombre del archivo con las cotizaciones]</t>
        </is>
      </c>
    </row>
    <row r="136">
      <c r="B136" s="514" t="inlineStr">
        <is>
          <t>p_V05</t>
        </is>
      </c>
      <c r="C136" s="514" t="inlineStr">
        <is>
          <t>Alimentación por laboratorio ciudadano (evento)</t>
        </is>
      </c>
      <c r="D136" s="514" t="inlineStr">
        <is>
          <t>evento</t>
        </is>
      </c>
      <c r="E136" s="514" t="inlineStr">
        <is>
          <t>formulacion</t>
        </is>
      </c>
      <c r="F136" s="514">
        <f>COUNT(O60:O60)</f>
        <v>0</v>
      </c>
      <c r="G136" s="567">
        <f>IF(F136&gt;0,MIN(O60:O60),"")</f>
      </c>
      <c r="H136" s="567">
        <f>IF(F136&gt;0,MEDIAN(O60:O60),"")</f>
      </c>
      <c r="I136" s="567">
        <f>IF(F136&gt;0,ROUND(AVERAGE(O60:O60),0),"")</f>
      </c>
      <c r="J136" s="567">
        <f>IF(F136&gt;0,MAX(O60:O60),"")</f>
      </c>
      <c r="K136" s="673">
        <f>SUMIF(M60:M60,1,L60:L60)</f>
        <v>1500000</v>
      </c>
      <c r="L136" s="567">
        <f>SUMIF(M60:M60,1,L60:L60)</f>
        <v>1500000</v>
      </c>
      <c r="M136" s="674">
        <f>IFERROR(K136/L136-1,"")</f>
        <v>0</v>
      </c>
      <c r="N136" s="514" t="str">
        <f>IF(F136&gt;=2,"≥ 2 referencias de mercado; cotización formal pendiente",IF(F136=1,"1 referencia de mercado; falta una segunda","Sin referencia equivalente verificada: se mantiene el valor de formulación; cotización formal pendiente"))</f>
        <v>Sin referencia equivalente verificada: se mantiene el valor de formulación; cotización formal pendiente</v>
      </c>
      <c r="O136" s="514" t="inlineStr">
        <is>
          <t>[○ pendiente: carpeta del rubro y nombre del archivo con las cotizaciones]</t>
        </is>
      </c>
    </row>
    <row r="137">
      <c r="B137" s="514" t="inlineStr">
        <is>
          <t>p_O02</t>
        </is>
      </c>
      <c r="C137" s="514" t="inlineStr">
        <is>
          <t>Logística de feria o laboratorio de apropiación (evento)</t>
        </is>
      </c>
      <c r="D137" s="514" t="inlineStr">
        <is>
          <t>evento</t>
        </is>
      </c>
      <c r="E137" s="514" t="inlineStr">
        <is>
          <t>formulacion</t>
        </is>
      </c>
      <c r="F137" s="514">
        <f>COUNT(O61:O61)</f>
        <v>0</v>
      </c>
      <c r="G137" s="567">
        <f>IF(F137&gt;0,MIN(O61:O61),"")</f>
      </c>
      <c r="H137" s="567">
        <f>IF(F137&gt;0,MEDIAN(O61:O61),"")</f>
      </c>
      <c r="I137" s="567">
        <f>IF(F137&gt;0,ROUND(AVERAGE(O61:O61),0),"")</f>
      </c>
      <c r="J137" s="567">
        <f>IF(F137&gt;0,MAX(O61:O61),"")</f>
      </c>
      <c r="K137" s="673">
        <f>SUMIF(M61:M61,1,L61:L61)</f>
        <v>8000000</v>
      </c>
      <c r="L137" s="567">
        <f>SUMIF(M61:M61,1,L61:L61)</f>
        <v>8000000</v>
      </c>
      <c r="M137" s="674">
        <f>IFERROR(K137/L137-1,"")</f>
        <v>0</v>
      </c>
      <c r="N137" s="514" t="str">
        <f>IF(F137&gt;=2,"≥ 2 referencias de mercado; cotización formal pendiente",IF(F137=1,"1 referencia de mercado; falta una segunda","Sin referencia equivalente verificada: se mantiene el valor de formulación; cotización formal pendiente"))</f>
        <v>Sin referencia equivalente verificada: se mantiene el valor de formulación; cotización formal pendiente</v>
      </c>
      <c r="O137" s="514" t="inlineStr">
        <is>
          <t>[○ pendiente: carpeta del rubro y nombre del archivo con las cotizaciones]</t>
        </is>
      </c>
    </row>
    <row r="138">
      <c r="B138" s="514" t="inlineStr">
        <is>
          <t>p_O03</t>
        </is>
      </c>
      <c r="C138" s="514" t="inlineStr">
        <is>
          <t>Registro ante la DNDA y asesoría de propiedad intelectual (paquete)</t>
        </is>
      </c>
      <c r="D138" s="514" t="inlineStr">
        <is>
          <t>paquete</t>
        </is>
      </c>
      <c r="E138" s="514" t="inlineStr">
        <is>
          <t>formulacion</t>
        </is>
      </c>
      <c r="F138" s="514">
        <f>COUNT(O62:O62)</f>
        <v>0</v>
      </c>
      <c r="G138" s="567">
        <f>IF(F138&gt;0,MIN(O62:O62),"")</f>
      </c>
      <c r="H138" s="567">
        <f>IF(F138&gt;0,MEDIAN(O62:O62),"")</f>
      </c>
      <c r="I138" s="567">
        <f>IF(F138&gt;0,ROUND(AVERAGE(O62:O62),0),"")</f>
      </c>
      <c r="J138" s="567">
        <f>IF(F138&gt;0,MAX(O62:O62),"")</f>
      </c>
      <c r="K138" s="673">
        <f>SUMIF(M62:M62,1,L62:L62)</f>
        <v>15000000</v>
      </c>
      <c r="L138" s="567">
        <f>SUMIF(M62:M62,1,L62:L62)</f>
        <v>15000000</v>
      </c>
      <c r="M138" s="674">
        <f>IFERROR(K138/L138-1,"")</f>
        <v>0</v>
      </c>
      <c r="N138" s="514" t="str">
        <f>IF(F138&gt;=2,"≥ 2 referencias de mercado; cotización formal pendiente",IF(F138=1,"1 referencia de mercado; falta una segunda","Sin referencia equivalente verificada: se mantiene el valor de formulación; cotización formal pendiente"))</f>
        <v>Sin referencia equivalente verificada: se mantiene el valor de formulación; cotización formal pendiente</v>
      </c>
      <c r="O138" s="514" t="inlineStr">
        <is>
          <t>[○ pendiente: carpeta del rubro y nombre del archivo con las cotizaciones]</t>
        </is>
      </c>
    </row>
    <row r="139">
      <c r="B139" s="514" t="inlineStr">
        <is>
          <t>p_O05a</t>
        </is>
      </c>
      <c r="C139" s="514" t="inlineStr">
        <is>
          <t>Administración del proyecto (gastos administrativos y revisoría), por mes</t>
        </is>
      </c>
      <c r="D139" s="514" t="inlineStr">
        <is>
          <t>mes</t>
        </is>
      </c>
      <c r="E139" s="514" t="inlineStr">
        <is>
          <t>formulacion</t>
        </is>
      </c>
      <c r="F139" s="514">
        <f>COUNT(O63:O63)</f>
        <v>0</v>
      </c>
      <c r="G139" s="567">
        <f>IF(F139&gt;0,MIN(O63:O63),"")</f>
      </c>
      <c r="H139" s="567">
        <f>IF(F139&gt;0,MEDIAN(O63:O63),"")</f>
      </c>
      <c r="I139" s="567">
        <f>IF(F139&gt;0,ROUND(AVERAGE(O63:O63),0),"")</f>
      </c>
      <c r="J139" s="567">
        <f>IF(F139&gt;0,MAX(O63:O63),"")</f>
      </c>
      <c r="K139" s="673">
        <f>SUMIF(M63:M63,1,L63:L63)</f>
        <v>7000000</v>
      </c>
      <c r="L139" s="567">
        <f>SUMIF(M63:M63,1,L63:L63)</f>
        <v>7000000</v>
      </c>
      <c r="M139" s="674">
        <f>IFERROR(K139/L139-1,"")</f>
        <v>0</v>
      </c>
      <c r="N139" s="514" t="str">
        <f>IF(F139&gt;=2,"≥ 2 referencias de mercado; cotización formal pendiente",IF(F139=1,"1 referencia de mercado; falta una segunda","Sin referencia equivalente verificada: se mantiene el valor de formulación; cotización formal pendiente"))</f>
        <v>Sin referencia equivalente verificada: se mantiene el valor de formulación; cotización formal pendiente</v>
      </c>
      <c r="O139" s="514" t="inlineStr">
        <is>
          <t>[○ pendiente: carpeta del rubro y nombre del archivo con las cotizaciones]</t>
        </is>
      </c>
    </row>
    <row r="140">
      <c r="B140" s="514" t="inlineStr">
        <is>
          <t>p_O05b</t>
        </is>
      </c>
      <c r="C140" s="514" t="inlineStr">
        <is>
          <t>Apoyo a la supervisión y plataforma de seguimiento, por mes</t>
        </is>
      </c>
      <c r="D140" s="514" t="inlineStr">
        <is>
          <t>mes</t>
        </is>
      </c>
      <c r="E140" s="514" t="inlineStr">
        <is>
          <t>formulacion</t>
        </is>
      </c>
      <c r="F140" s="514">
        <f>COUNT(O64:O64)</f>
        <v>0</v>
      </c>
      <c r="G140" s="567">
        <f>IF(F140&gt;0,MIN(O64:O64),"")</f>
      </c>
      <c r="H140" s="567">
        <f>IF(F140&gt;0,MEDIAN(O64:O64),"")</f>
      </c>
      <c r="I140" s="567">
        <f>IF(F140&gt;0,ROUND(AVERAGE(O64:O64),0),"")</f>
      </c>
      <c r="J140" s="567">
        <f>IF(F140&gt;0,MAX(O64:O64),"")</f>
      </c>
      <c r="K140" s="673">
        <f>SUMIF(M64:M64,1,L64:L64)</f>
        <v>8000000</v>
      </c>
      <c r="L140" s="567">
        <f>SUMIF(M64:M64,1,L64:L64)</f>
        <v>8000000</v>
      </c>
      <c r="M140" s="674">
        <f>IFERROR(K140/L140-1,"")</f>
        <v>0</v>
      </c>
      <c r="N140" s="514" t="str">
        <f>IF(F140&gt;=2,"≥ 2 referencias de mercado; cotización formal pendiente",IF(F140=1,"1 referencia de mercado; falta una segunda","Sin referencia equivalente verificada: se mantiene el valor de formulación; cotización formal pendiente"))</f>
        <v>Sin referencia equivalente verificada: se mantiene el valor de formulación; cotización formal pendiente</v>
      </c>
      <c r="O140" s="514" t="inlineStr">
        <is>
          <t>[○ pendiente: carpeta del rubro y nombre del archivo con las cotizaciones]</t>
        </is>
      </c>
    </row>
    <row r="141">
      <c r="B141" s="514" t="inlineStr">
        <is>
          <t>p_O06</t>
        </is>
      </c>
      <c r="C141" s="514" t="inlineStr">
        <is>
          <t>Publicaciones de divulgación y eventos de socialización (paquete)</t>
        </is>
      </c>
      <c r="D141" s="514" t="inlineStr">
        <is>
          <t>paquete</t>
        </is>
      </c>
      <c r="E141" s="514" t="inlineStr">
        <is>
          <t>formulacion</t>
        </is>
      </c>
      <c r="F141" s="514">
        <f>COUNT(O65:O65)</f>
        <v>0</v>
      </c>
      <c r="G141" s="567">
        <f>IF(F141&gt;0,MIN(O65:O65),"")</f>
      </c>
      <c r="H141" s="567">
        <f>IF(F141&gt;0,MEDIAN(O65:O65),"")</f>
      </c>
      <c r="I141" s="567">
        <f>IF(F141&gt;0,ROUND(AVERAGE(O65:O65),0),"")</f>
      </c>
      <c r="J141" s="567">
        <f>IF(F141&gt;0,MAX(O65:O65),"")</f>
      </c>
      <c r="K141" s="673">
        <f>SUMIF(M65:M65,1,L65:L65)</f>
        <v>60000000</v>
      </c>
      <c r="L141" s="567">
        <f>SUMIF(M65:M65,1,L65:L65)</f>
        <v>60000000</v>
      </c>
      <c r="M141" s="674">
        <f>IFERROR(K141/L141-1,"")</f>
        <v>0</v>
      </c>
      <c r="N141" s="514" t="str">
        <f>IF(F141&gt;=2,"≥ 2 referencias de mercado; cotización formal pendiente",IF(F141=1,"1 referencia de mercado; falta una segunda","Sin referencia equivalente verificada: se mantiene el valor de formulación; cotización formal pendiente"))</f>
        <v>Sin referencia equivalente verificada: se mantiene el valor de formulación; cotización formal pendiente</v>
      </c>
      <c r="O141" s="514" t="inlineStr">
        <is>
          <t>[○ pendiente: carpeta del rubro y nombre del archivo con las cotizaciones]</t>
        </is>
      </c>
    </row>
    <row r="142">
      <c r="B142" s="514" t="inlineStr">
        <is>
          <t>p_E13</t>
        </is>
      </c>
      <c r="C142" s="514" t="inlineStr">
        <is>
          <t>Servidor de cálculo de alto rendimiento y almacenamiento del laboratorio de modelación</t>
        </is>
      </c>
      <c r="D142" s="514" t="inlineStr">
        <is>
          <t>unidad</t>
        </is>
      </c>
      <c r="E142" s="514" t="inlineStr">
        <is>
          <t>formulacion</t>
        </is>
      </c>
      <c r="F142" s="514">
        <f>COUNT(O66:O66)</f>
        <v>0</v>
      </c>
      <c r="G142" s="567">
        <f>IF(F142&gt;0,MIN(O66:O66),"")</f>
      </c>
      <c r="H142" s="567">
        <f>IF(F142&gt;0,MEDIAN(O66:O66),"")</f>
      </c>
      <c r="I142" s="567">
        <f>IF(F142&gt;0,ROUND(AVERAGE(O66:O66),0),"")</f>
      </c>
      <c r="J142" s="567">
        <f>IF(F142&gt;0,MAX(O66:O66),"")</f>
      </c>
      <c r="K142" s="673">
        <f>SUMIF(M66:M66,1,L66:L66)</f>
        <v>160000000</v>
      </c>
      <c r="L142" s="567">
        <f>SUMIF(M66:M66,1,L66:L66)</f>
        <v>160000000</v>
      </c>
      <c r="M142" s="674">
        <f>IFERROR(K142/L142-1,"")</f>
        <v>0</v>
      </c>
      <c r="N142" s="514" t="str">
        <f>IF(F142&gt;=2,"≥ 2 referencias de mercado; cotización formal pendiente",IF(F142=1,"1 referencia de mercado; falta una segunda","Sin referencia equivalente verificada: se mantiene el valor de formulación; cotización formal pendiente"))</f>
        <v>Sin referencia equivalente verificada: se mantiene el valor de formulación; cotización formal pendiente</v>
      </c>
      <c r="O142" s="514" t="inlineStr">
        <is>
          <t>[○ pendiente: carpeta del rubro y nombre del archivo con las cotizaciones]</t>
        </is>
      </c>
    </row>
    <row r="143">
      <c r="B143" s="514" t="inlineStr">
        <is>
          <t>p_E14</t>
        </is>
      </c>
      <c r="C143" s="514" t="inlineStr">
        <is>
          <t>Estación meteorológica automática con anemómetro sónico, pluviómetro y radiómetro</t>
        </is>
      </c>
      <c r="D143" s="514" t="inlineStr">
        <is>
          <t>unidad</t>
        </is>
      </c>
      <c r="E143" s="514" t="inlineStr">
        <is>
          <t>formulacion</t>
        </is>
      </c>
      <c r="F143" s="514">
        <f>COUNT(O67:O67)</f>
        <v>0</v>
      </c>
      <c r="G143" s="567">
        <f>IF(F143&gt;0,MIN(O67:O67),"")</f>
      </c>
      <c r="H143" s="567">
        <f>IF(F143&gt;0,MEDIAN(O67:O67),"")</f>
      </c>
      <c r="I143" s="567">
        <f>IF(F143&gt;0,ROUND(AVERAGE(O67:O67),0),"")</f>
      </c>
      <c r="J143" s="567">
        <f>IF(F143&gt;0,MAX(O67:O67),"")</f>
      </c>
      <c r="K143" s="673">
        <f>SUMIF(M67:M67,1,L67:L67)</f>
        <v>32000000</v>
      </c>
      <c r="L143" s="567">
        <f>SUMIF(M67:M67,1,L67:L67)</f>
        <v>32000000</v>
      </c>
      <c r="M143" s="674">
        <f>IFERROR(K143/L143-1,"")</f>
        <v>0</v>
      </c>
      <c r="N143" s="514" t="str">
        <f>IF(F143&gt;=2,"≥ 2 referencias de mercado; cotización formal pendiente",IF(F143=1,"1 referencia de mercado; falta una segunda","Sin referencia equivalente verificada: se mantiene el valor de formulación; cotización formal pendiente"))</f>
        <v>Sin referencia equivalente verificada: se mantiene el valor de formulación; cotización formal pendiente</v>
      </c>
      <c r="O143" s="514" t="inlineStr">
        <is>
          <t>[○ pendiente: carpeta del rubro y nombre del archivo con las cotizaciones]</t>
        </is>
      </c>
    </row>
    <row r="144">
      <c r="B144" s="514" t="inlineStr">
        <is>
          <t>p_E15</t>
        </is>
      </c>
      <c r="C144" s="514" t="inlineStr">
        <is>
          <t>Dron con sensor LiDAR, cámara fotogramétrica y receptor GNSS RTK (sistema)</t>
        </is>
      </c>
      <c r="D144" s="514" t="inlineStr">
        <is>
          <t>unidad</t>
        </is>
      </c>
      <c r="E144" s="514" t="inlineStr">
        <is>
          <t>formulacion</t>
        </is>
      </c>
      <c r="F144" s="514">
        <f>COUNT(O68:O68)</f>
        <v>0</v>
      </c>
      <c r="G144" s="567">
        <f>IF(F144&gt;0,MIN(O68:O68),"")</f>
      </c>
      <c r="H144" s="567">
        <f>IF(F144&gt;0,MEDIAN(O68:O68),"")</f>
      </c>
      <c r="I144" s="567">
        <f>IF(F144&gt;0,ROUND(AVERAGE(O68:O68),0),"")</f>
      </c>
      <c r="J144" s="567">
        <f>IF(F144&gt;0,MAX(O68:O68),"")</f>
      </c>
      <c r="K144" s="673">
        <f>SUMIF(M68:M68,1,L68:L68)</f>
        <v>105000000</v>
      </c>
      <c r="L144" s="567">
        <f>SUMIF(M68:M68,1,L68:L68)</f>
        <v>105000000</v>
      </c>
      <c r="M144" s="674">
        <f>IFERROR(K144/L144-1,"")</f>
        <v>0</v>
      </c>
      <c r="N144" s="514" t="str">
        <f>IF(F144&gt;=2,"≥ 2 referencias de mercado; cotización formal pendiente",IF(F144=1,"1 referencia de mercado; falta una segunda","Sin referencia equivalente verificada: se mantiene el valor de formulación; cotización formal pendiente"))</f>
        <v>Sin referencia equivalente verificada: se mantiene el valor de formulación; cotización formal pendiente</v>
      </c>
      <c r="O144" s="514" t="inlineStr">
        <is>
          <t>[○ pendiente: carpeta del rubro y nombre del archivo con las cotizaciones]</t>
        </is>
      </c>
    </row>
    <row r="145">
      <c r="B145" s="514" t="inlineStr">
        <is>
          <t>p_E16</t>
        </is>
      </c>
      <c r="C145" s="514" t="inlineStr">
        <is>
          <t>Monitor portátil de material particulado de referencia equivalente (campañas de demolición)</t>
        </is>
      </c>
      <c r="D145" s="514" t="inlineStr">
        <is>
          <t>unidad</t>
        </is>
      </c>
      <c r="E145" s="514" t="inlineStr">
        <is>
          <t>formulacion</t>
        </is>
      </c>
      <c r="F145" s="514">
        <f>COUNT(O69:O69)</f>
        <v>0</v>
      </c>
      <c r="G145" s="567">
        <f>IF(F145&gt;0,MIN(O69:O69),"")</f>
      </c>
      <c r="H145" s="567">
        <f>IF(F145&gt;0,MEDIAN(O69:O69),"")</f>
      </c>
      <c r="I145" s="567">
        <f>IF(F145&gt;0,ROUND(AVERAGE(O69:O69),0),"")</f>
      </c>
      <c r="J145" s="567">
        <f>IF(F145&gt;0,MAX(O69:O69),"")</f>
      </c>
      <c r="K145" s="673">
        <f>SUMIF(M69:M69,1,L69:L69)</f>
        <v>72000000</v>
      </c>
      <c r="L145" s="567">
        <f>SUMIF(M69:M69,1,L69:L69)</f>
        <v>72000000</v>
      </c>
      <c r="M145" s="674">
        <f>IFERROR(K145/L145-1,"")</f>
        <v>0</v>
      </c>
      <c r="N145" s="514" t="str">
        <f>IF(F145&gt;=2,"≥ 2 referencias de mercado; cotización formal pendiente",IF(F145=1,"1 referencia de mercado; falta una segunda","Sin referencia equivalente verificada: se mantiene el valor de formulación; cotización formal pendiente"))</f>
        <v>Sin referencia equivalente verificada: se mantiene el valor de formulación; cotización formal pendiente</v>
      </c>
      <c r="O145" s="514" t="inlineStr">
        <is>
          <t>[○ pendiente: carpeta del rubro y nombre del archivo con las cotizaciones]</t>
        </is>
      </c>
    </row>
    <row r="146">
      <c r="B146" s="514" t="inlineStr">
        <is>
          <t>p_E17</t>
        </is>
      </c>
      <c r="C146" s="514" t="inlineStr">
        <is>
          <t>Licencias de software de modelación urbana, de dispersión y SIG (pago único con soporte durante la ejecución)</t>
        </is>
      </c>
      <c r="D146" s="514" t="inlineStr">
        <is>
          <t>paquete</t>
        </is>
      </c>
      <c r="E146" s="514" t="inlineStr">
        <is>
          <t>formulacion</t>
        </is>
      </c>
      <c r="F146" s="514">
        <f>COUNT(O70:O70)</f>
        <v>0</v>
      </c>
      <c r="G146" s="567">
        <f>IF(F146&gt;0,MIN(O70:O70),"")</f>
      </c>
      <c r="H146" s="567">
        <f>IF(F146&gt;0,MEDIAN(O70:O70),"")</f>
      </c>
      <c r="I146" s="567">
        <f>IF(F146&gt;0,ROUND(AVERAGE(O70:O70),0),"")</f>
      </c>
      <c r="J146" s="567">
        <f>IF(F146&gt;0,MAX(O70:O70),"")</f>
      </c>
      <c r="K146" s="673">
        <f>SUMIF(M70:M70,1,L70:L70)</f>
        <v>55000000</v>
      </c>
      <c r="L146" s="567">
        <f>SUMIF(M70:M70,1,L70:L70)</f>
        <v>55000000</v>
      </c>
      <c r="M146" s="674">
        <f>IFERROR(K146/L146-1,"")</f>
        <v>0</v>
      </c>
      <c r="N146" s="514" t="str">
        <f>IF(F146&gt;=2,"≥ 2 referencias de mercado; cotización formal pendiente",IF(F146=1,"1 referencia de mercado; falta una segunda","Sin referencia equivalente verificada: se mantiene el valor de formulación; cotización formal pendiente"))</f>
        <v>Sin referencia equivalente verificada: se mantiene el valor de formulación; cotización formal pendiente</v>
      </c>
      <c r="O146" s="514" t="inlineStr">
        <is>
          <t>[○ pendiente: carpeta del rubro y nombre del archivo con las cotizaciones]</t>
        </is>
      </c>
    </row>
    <row r="147">
      <c r="B147" s="514" t="inlineStr">
        <is>
          <t>p_S12</t>
        </is>
      </c>
      <c r="C147" s="514" t="inlineStr">
        <is>
          <t>Campaña de medición en una demolición o remoción real (logística, seguridad industrial y acceso)</t>
        </is>
      </c>
      <c r="D147" s="514" t="inlineStr">
        <is>
          <t>campaña</t>
        </is>
      </c>
      <c r="E147" s="514" t="inlineStr">
        <is>
          <t>formulacion</t>
        </is>
      </c>
      <c r="F147" s="514">
        <f>COUNT(O71:O71)</f>
        <v>0</v>
      </c>
      <c r="G147" s="567">
        <f>IF(F147&gt;0,MIN(O71:O71),"")</f>
      </c>
      <c r="H147" s="567">
        <f>IF(F147&gt;0,MEDIAN(O71:O71),"")</f>
      </c>
      <c r="I147" s="567">
        <f>IF(F147&gt;0,ROUND(AVERAGE(O71:O71),0),"")</f>
      </c>
      <c r="J147" s="567">
        <f>IF(F147&gt;0,MAX(O71:O71),"")</f>
      </c>
      <c r="K147" s="673">
        <f>SUMIF(M71:M71,1,L71:L71)</f>
        <v>16000000</v>
      </c>
      <c r="L147" s="567">
        <f>SUMIF(M71:M71,1,L71:L71)</f>
        <v>16000000</v>
      </c>
      <c r="M147" s="674">
        <f>IFERROR(K147/L147-1,"")</f>
        <v>0</v>
      </c>
      <c r="N147" s="514" t="str">
        <f>IF(F147&gt;=2,"≥ 2 referencias de mercado; cotización formal pendiente",IF(F147=1,"1 referencia de mercado; falta una segunda","Sin referencia equivalente verificada: se mantiene el valor de formulación; cotización formal pendiente"))</f>
        <v>Sin referencia equivalente verificada: se mantiene el valor de formulación; cotización formal pendiente</v>
      </c>
      <c r="O147" s="514" t="inlineStr">
        <is>
          <t>[○ pendiente: carpeta del rubro y nombre del archivo con las cotizaciones]</t>
        </is>
      </c>
    </row>
    <row r="148">
      <c r="B148" s="514" t="inlineStr">
        <is>
          <t>p_S13</t>
        </is>
      </c>
      <c r="C148" s="514" t="inlineStr">
        <is>
          <t>Caracterización granulométrica y química del polvo de escombros en laboratorio acreditado</t>
        </is>
      </c>
      <c r="D148" s="514" t="inlineStr">
        <is>
          <t>muestra</t>
        </is>
      </c>
      <c r="E148" s="514" t="inlineStr">
        <is>
          <t>formulacion</t>
        </is>
      </c>
      <c r="F148" s="514">
        <f>COUNT(O72:O72)</f>
        <v>0</v>
      </c>
      <c r="G148" s="567">
        <f>IF(F148&gt;0,MIN(O72:O72),"")</f>
      </c>
      <c r="H148" s="567">
        <f>IF(F148&gt;0,MEDIAN(O72:O72),"")</f>
      </c>
      <c r="I148" s="567">
        <f>IF(F148&gt;0,ROUND(AVERAGE(O72:O72),0),"")</f>
      </c>
      <c r="J148" s="567">
        <f>IF(F148&gt;0,MAX(O72:O72),"")</f>
      </c>
      <c r="K148" s="673">
        <f>SUMIF(M72:M72,1,L72:L72)</f>
        <v>1100000</v>
      </c>
      <c r="L148" s="567">
        <f>SUMIF(M72:M72,1,L72:L72)</f>
        <v>1100000</v>
      </c>
      <c r="M148" s="674">
        <f>IFERROR(K148/L148-1,"")</f>
        <v>0</v>
      </c>
      <c r="N148" s="514" t="str">
        <f>IF(F148&gt;=2,"≥ 2 referencias de mercado; cotización formal pendiente",IF(F148=1,"1 referencia de mercado; falta una segunda","Sin referencia equivalente verificada: se mantiene el valor de formulación; cotización formal pendiente"))</f>
        <v>Sin referencia equivalente verificada: se mantiene el valor de formulación; cotización formal pendiente</v>
      </c>
      <c r="O148" s="514" t="inlineStr">
        <is>
          <t>[○ pendiente: carpeta del rubro y nombre del archivo con las cotizaciones]</t>
        </is>
      </c>
    </row>
    <row r="149">
      <c r="B149" s="514" t="inlineStr">
        <is>
          <t>p_S14</t>
        </is>
      </c>
      <c r="C149" s="514" t="inlineStr">
        <is>
          <t>Verificación y validación independiente del modelo predictivo</t>
        </is>
      </c>
      <c r="D149" s="514" t="inlineStr">
        <is>
          <t>servicio</t>
        </is>
      </c>
      <c r="E149" s="514" t="inlineStr">
        <is>
          <t>formulacion</t>
        </is>
      </c>
      <c r="F149" s="514">
        <f>COUNT(O73:O73)</f>
        <v>0</v>
      </c>
      <c r="G149" s="567">
        <f>IF(F149&gt;0,MIN(O73:O73),"")</f>
      </c>
      <c r="H149" s="567">
        <f>IF(F149&gt;0,MEDIAN(O73:O73),"")</f>
      </c>
      <c r="I149" s="567">
        <f>IF(F149&gt;0,ROUND(AVERAGE(O73:O73),0),"")</f>
      </c>
      <c r="J149" s="567">
        <f>IF(F149&gt;0,MAX(O73:O73),"")</f>
      </c>
      <c r="K149" s="673">
        <f>SUMIF(M73:M73,1,L73:L73)</f>
        <v>48000000</v>
      </c>
      <c r="L149" s="567">
        <f>SUMIF(M73:M73,1,L73:L73)</f>
        <v>48000000</v>
      </c>
      <c r="M149" s="674">
        <f>IFERROR(K149/L149-1,"")</f>
        <v>0</v>
      </c>
      <c r="N149" s="514" t="str">
        <f>IF(F149&gt;=2,"≥ 2 referencias de mercado; cotización formal pendiente",IF(F149=1,"1 referencia de mercado; falta una segunda","Sin referencia equivalente verificada: se mantiene el valor de formulación; cotización formal pendiente"))</f>
        <v>Sin referencia equivalente verificada: se mantiene el valor de formulación; cotización formal pendiente</v>
      </c>
      <c r="O149" s="514" t="inlineStr">
        <is>
          <t>[○ pendiente: carpeta del rubro y nombre del archivo con las cotizaciones]</t>
        </is>
      </c>
    </row>
    <row r="150">
      <c r="B150" s="514" t="inlineStr">
        <is>
          <t>p_S15</t>
        </is>
      </c>
      <c r="C150" s="514" t="inlineStr">
        <is>
          <t>Cartografía de alta resolución y modelos digitales de terreno de los sitios (paquete)</t>
        </is>
      </c>
      <c r="D150" s="514" t="inlineStr">
        <is>
          <t>paquete</t>
        </is>
      </c>
      <c r="E150" s="514" t="inlineStr">
        <is>
          <t>formulacion</t>
        </is>
      </c>
      <c r="F150" s="514">
        <f>COUNT(O74:O74)</f>
        <v>0</v>
      </c>
      <c r="G150" s="567">
        <f>IF(F150&gt;0,MIN(O74:O74),"")</f>
      </c>
      <c r="H150" s="567">
        <f>IF(F150&gt;0,MEDIAN(O74:O74),"")</f>
      </c>
      <c r="I150" s="567">
        <f>IF(F150&gt;0,ROUND(AVERAGE(O74:O74),0),"")</f>
      </c>
      <c r="J150" s="567">
        <f>IF(F150&gt;0,MAX(O74:O74),"")</f>
      </c>
      <c r="K150" s="673">
        <f>SUMIF(M74:M74,1,L74:L74)</f>
        <v>20000000</v>
      </c>
      <c r="L150" s="567">
        <f>SUMIF(M74:M74,1,L74:L74)</f>
        <v>20000000</v>
      </c>
      <c r="M150" s="674">
        <f>IFERROR(K150/L150-1,"")</f>
        <v>0</v>
      </c>
      <c r="N150" s="514" t="str">
        <f>IF(F150&gt;=2,"≥ 2 referencias de mercado; cotización formal pendiente",IF(F150=1,"1 referencia de mercado; falta una segunda","Sin referencia equivalente verificada: se mantiene el valor de formulación; cotización formal pendiente"))</f>
        <v>Sin referencia equivalente verificada: se mantiene el valor de formulación; cotización formal pendiente</v>
      </c>
      <c r="O150" s="514" t="inlineStr">
        <is>
          <t>[○ pendiente: carpeta del rubro y nombre del archivo con las cotizaciones]</t>
        </is>
      </c>
    </row>
    <row r="151">
      <c r="B151" s="514" t="inlineStr">
        <is>
          <t>p_S16</t>
        </is>
      </c>
      <c r="C151" s="514" t="inlineStr">
        <is>
          <t>Taller de evaluación previa de demolición con los consejos de gestión del riesgo y responsables de obra</t>
        </is>
      </c>
      <c r="D151" s="514" t="inlineStr">
        <is>
          <t>taller</t>
        </is>
      </c>
      <c r="E151" s="514" t="inlineStr">
        <is>
          <t>formulacion</t>
        </is>
      </c>
      <c r="F151" s="514">
        <f>COUNT(O75:O75)</f>
        <v>0</v>
      </c>
      <c r="G151" s="567">
        <f>IF(F151&gt;0,MIN(O75:O75),"")</f>
      </c>
      <c r="H151" s="567">
        <f>IF(F151&gt;0,MEDIAN(O75:O75),"")</f>
      </c>
      <c r="I151" s="567">
        <f>IF(F151&gt;0,ROUND(AVERAGE(O75:O75),0),"")</f>
      </c>
      <c r="J151" s="567">
        <f>IF(F151&gt;0,MAX(O75:O75),"")</f>
      </c>
      <c r="K151" s="673">
        <f>SUMIF(M75:M75,1,L75:L75)</f>
        <v>8000000</v>
      </c>
      <c r="L151" s="567">
        <f>SUMIF(M75:M75,1,L75:L75)</f>
        <v>8000000</v>
      </c>
      <c r="M151" s="674">
        <f>IFERROR(K151/L151-1,"")</f>
        <v>0</v>
      </c>
      <c r="N151" s="514" t="str">
        <f>IF(F151&gt;=2,"≥ 2 referencias de mercado; cotización formal pendiente",IF(F151=1,"1 referencia de mercado; falta una segunda","Sin referencia equivalente verificada: se mantiene el valor de formulación; cotización formal pendiente"))</f>
        <v>Sin referencia equivalente verificada: se mantiene el valor de formulación; cotización formal pendiente</v>
      </c>
      <c r="O151" s="514" t="inlineStr">
        <is>
          <t>[○ pendiente: carpeta del rubro y nombre del archivo con las cotizaciones]</t>
        </is>
      </c>
    </row>
    <row r="152">
      <c r="B152" s="514" t="inlineStr">
        <is>
          <t>p_M08</t>
        </is>
      </c>
      <c r="C152" s="514" t="inlineStr">
        <is>
          <t>Consumibles y repuestos de las campañas de medición (filtros, baterías y verificaciones de campo)</t>
        </is>
      </c>
      <c r="D152" s="514" t="inlineStr">
        <is>
          <t>lote</t>
        </is>
      </c>
      <c r="E152" s="514" t="inlineStr">
        <is>
          <t>formulacion</t>
        </is>
      </c>
      <c r="F152" s="514">
        <f>COUNT(O76:O76)</f>
        <v>0</v>
      </c>
      <c r="G152" s="567">
        <f>IF(F152&gt;0,MIN(O76:O76),"")</f>
      </c>
      <c r="H152" s="567">
        <f>IF(F152&gt;0,MEDIAN(O76:O76),"")</f>
      </c>
      <c r="I152" s="567">
        <f>IF(F152&gt;0,ROUND(AVERAGE(O76:O76),0),"")</f>
      </c>
      <c r="J152" s="567">
        <f>IF(F152&gt;0,MAX(O76:O76),"")</f>
      </c>
      <c r="K152" s="673">
        <f>SUMIF(M76:M76,1,L76:L76)</f>
        <v>28000000</v>
      </c>
      <c r="L152" s="567">
        <f>SUMIF(M76:M76,1,L76:L76)</f>
        <v>28000000</v>
      </c>
      <c r="M152" s="674">
        <f>IFERROR(K152/L152-1,"")</f>
        <v>0</v>
      </c>
      <c r="N152" s="514" t="str">
        <f>IF(F152&gt;=2,"≥ 2 referencias de mercado; cotización formal pendiente",IF(F152=1,"1 referencia de mercado; falta una segunda","Sin referencia equivalente verificada: se mantiene el valor de formulación; cotización formal pendiente"))</f>
        <v>Sin referencia equivalente verificada: se mantiene el valor de formulación; cotización formal pendiente</v>
      </c>
      <c r="O152" s="514" t="inlineStr">
        <is>
          <t>[○ pendiente: carpeta del rubro y nombre del archivo con las cotizaciones]</t>
        </is>
      </c>
    </row>
    <row r="153">
      <c r="B153" s="514" t="inlineStr">
        <is>
          <t>p_O07</t>
        </is>
      </c>
      <c r="C153" s="514" t="inlineStr">
        <is>
          <t>Registro del software y de los datos del modelo predictivo ante la DNDA (paquete)</t>
        </is>
      </c>
      <c r="D153" s="514" t="inlineStr">
        <is>
          <t>paquete</t>
        </is>
      </c>
      <c r="E153" s="514" t="inlineStr">
        <is>
          <t>formulacion</t>
        </is>
      </c>
      <c r="F153" s="514">
        <f>COUNT(O77:O77)</f>
        <v>0</v>
      </c>
      <c r="G153" s="567">
        <f>IF(F153&gt;0,MIN(O77:O77),"")</f>
      </c>
      <c r="H153" s="567">
        <f>IF(F153&gt;0,MEDIAN(O77:O77),"")</f>
      </c>
      <c r="I153" s="567">
        <f>IF(F153&gt;0,ROUND(AVERAGE(O77:O77),0),"")</f>
      </c>
      <c r="J153" s="567">
        <f>IF(F153&gt;0,MAX(O77:O77),"")</f>
      </c>
      <c r="K153" s="673">
        <f>SUMIF(M77:M77,1,L77:L77)</f>
        <v>10000000</v>
      </c>
      <c r="L153" s="567">
        <f>SUMIF(M77:M77,1,L77:L77)</f>
        <v>10000000</v>
      </c>
      <c r="M153" s="674">
        <f>IFERROR(K153/L153-1,"")</f>
        <v>0</v>
      </c>
      <c r="N153" s="514" t="str">
        <f>IF(F153&gt;=2,"≥ 2 referencias de mercado; cotización formal pendiente",IF(F153=1,"1 referencia de mercado; falta una segunda","Sin referencia equivalente verificada: se mantiene el valor de formulación; cotización formal pendiente"))</f>
        <v>Sin referencia equivalente verificada: se mantiene el valor de formulación; cotización formal pendiente</v>
      </c>
      <c r="O153" s="514" t="inlineStr">
        <is>
          <t>[○ pendiente: carpeta del rubro y nombre del archivo con las cotizaciones]</t>
        </is>
      </c>
    </row>
    <row r="154">
      <c r="B154" s="514" t="inlineStr">
        <is>
          <t>p_CP_lab</t>
        </is>
      </c>
      <c r="C154" s="514" t="inlineStr">
        <is>
          <t>Espacio, energía, red y soporte técnico del laboratorio de modelación (aporte en especie, 24 meses)</t>
        </is>
      </c>
      <c r="D154" s="514" t="inlineStr">
        <is>
          <t>global</t>
        </is>
      </c>
      <c r="E154" s="514" t="inlineStr">
        <is>
          <t>formulacion</t>
        </is>
      </c>
      <c r="F154" s="514">
        <f>COUNT(O78:O78)</f>
        <v>0</v>
      </c>
      <c r="G154" s="567">
        <f>IF(F154&gt;0,MIN(O78:O78),"")</f>
      </c>
      <c r="H154" s="567">
        <f>IF(F154&gt;0,MEDIAN(O78:O78),"")</f>
      </c>
      <c r="I154" s="567">
        <f>IF(F154&gt;0,ROUND(AVERAGE(O78:O78),0),"")</f>
      </c>
      <c r="J154" s="567">
        <f>IF(F154&gt;0,MAX(O78:O78),"")</f>
      </c>
      <c r="K154" s="673">
        <f>SUMIF(M78:M78,1,L78:L78)</f>
        <v>144000000</v>
      </c>
      <c r="L154" s="567">
        <f>SUMIF(M78:M78,1,L78:L78)</f>
        <v>144000000</v>
      </c>
      <c r="M154" s="674">
        <f>IFERROR(K154/L154-1,"")</f>
        <v>0</v>
      </c>
      <c r="N154" s="514" t="str">
        <f>IF(F154&gt;=2,"≥ 2 referencias de mercado; cotización formal pendiente",IF(F154=1,"1 referencia de mercado; falta una segunda","Sin referencia equivalente verificada: se mantiene el valor de formulación; cotización formal pendiente"))</f>
        <v>Sin referencia equivalente verificada: se mantiene el valor de formulación; cotización formal pendiente</v>
      </c>
      <c r="O154" s="514" t="inlineStr">
        <is>
          <t>[○ pendiente: carpeta del rubro y nombre del archivo con las cotizaciones]</t>
        </is>
      </c>
    </row>
    <row r="155">
      <c r="B155" s="514" t="inlineStr">
        <is>
          <t>p_CP_equipos</t>
        </is>
      </c>
      <c r="C155" s="514" t="inlineStr">
        <is>
          <t>Uso de laboratorios y equipos de la IES (aporte en especie)</t>
        </is>
      </c>
      <c r="D155" s="514" t="inlineStr">
        <is>
          <t>global</t>
        </is>
      </c>
      <c r="E155" s="514" t="inlineStr">
        <is>
          <t>formulacion</t>
        </is>
      </c>
      <c r="F155" s="514">
        <f>COUNT(O79:O79)</f>
        <v>0</v>
      </c>
      <c r="G155" s="567">
        <f>IF(F155&gt;0,MIN(O79:O79),"")</f>
      </c>
      <c r="H155" s="567">
        <f>IF(F155&gt;0,MEDIAN(O79:O79),"")</f>
      </c>
      <c r="I155" s="567">
        <f>IF(F155&gt;0,ROUND(AVERAGE(O79:O79),0),"")</f>
      </c>
      <c r="J155" s="567">
        <f>IF(F155&gt;0,MAX(O79:O79),"")</f>
      </c>
      <c r="K155" s="673">
        <f>SUMIF(M79:M79,1,L79:L79)</f>
        <v>300000000</v>
      </c>
      <c r="L155" s="567">
        <f>SUMIF(M79:M79,1,L79:L79)</f>
        <v>300000000</v>
      </c>
      <c r="M155" s="674">
        <f>IFERROR(K155/L155-1,"")</f>
        <v>0</v>
      </c>
      <c r="N155" s="514" t="str">
        <f>IF(F155&gt;=2,"≥ 2 referencias de mercado; cotización formal pendiente",IF(F155=1,"1 referencia de mercado; falta una segunda","Sin referencia equivalente verificada: se mantiene el valor de formulación; cotización formal pendiente"))</f>
        <v>Sin referencia equivalente verificada: se mantiene el valor de formulación; cotización formal pendiente</v>
      </c>
      <c r="O155" s="514" t="inlineStr">
        <is>
          <t>[○ pendiente: carpeta del rubro y nombre del archivo con las cotizaciones]</t>
        </is>
      </c>
    </row>
    <row r="156">
      <c r="B156" s="514" t="inlineStr">
        <is>
          <t>sig_pro_mes</t>
        </is>
      </c>
      <c r="C156" s="514" t="inlineStr">
        <is>
          <t>Suscripción mensual de usuario de plataforma SIG de nivel profesional: sistema de geociencias para el mapeo diagnóstico</t>
        </is>
      </c>
      <c r="D156" s="514" t="inlineStr">
        <is>
          <t>usuario-mes</t>
        </is>
      </c>
      <c r="E156" s="514" t="inlineStr">
        <is>
          <t>mediana</t>
        </is>
      </c>
      <c r="F156" s="514">
        <f>COUNT(O80:O81)</f>
        <v>2</v>
      </c>
      <c r="G156" s="567">
        <f>IF(F156&gt;0,MIN(O80:O81),"")</f>
        <v>984280</v>
      </c>
      <c r="H156" s="567">
        <f>IF(F156&gt;0,MEDIAN(O80:O81),"")</f>
        <v>995102.5</v>
      </c>
      <c r="I156" s="567">
        <f>IF(F156&gt;0,ROUND(AVERAGE(O80:O81),0),"")</f>
        <v>995103</v>
      </c>
      <c r="J156" s="567">
        <f>IF(F156&gt;0,MAX(O80:O81),"")</f>
        <v>1005925</v>
      </c>
      <c r="K156" s="673">
        <f>IF(F156&gt;0,ROUND(MEDIAN(O80:O81),0),SUMIF(M80:M81,1,L80:L81))</f>
        <v>995103</v>
      </c>
      <c r="L156" s="567">
        <f>SUMIF(M80:M81,1,L80:L81)</f>
        <v>0</v>
      </c>
      <c r="M156" s="674">
        <f>IFERROR(K156/L156-1,"")</f>
      </c>
      <c r="N156" s="514" t="str">
        <f>IF(F156&gt;=2,"≥ 2 referencias de mercado; cotización formal pendiente",IF(F156=1,"1 referencia de mercado; falta una segunda","Sin referencia equivalente verificada: se mantiene el valor de formulación; cotización formal pendiente"))</f>
        <v>≥ 2 referencias de mercado; cotización formal pendiente</v>
      </c>
      <c r="O156" s="514" t="inlineStr">
        <is>
          <t>[○ pendiente: carpeta del rubro y nombre del archivo con las cotizaciones]</t>
        </is>
      </c>
    </row>
    <row r="157">
      <c r="B157" s="514" t="inlineStr">
        <is>
          <t>sig_plus_mes</t>
        </is>
      </c>
      <c r="C157" s="514" t="inlineStr">
        <is>
          <t>Suscripción mensual de usuario de plataforma SIG de nivel profesional avanzado: análisis espacial avanzado</t>
        </is>
      </c>
      <c r="D157" s="514" t="inlineStr">
        <is>
          <t>usuario-mes</t>
        </is>
      </c>
      <c r="E157" s="514" t="inlineStr">
        <is>
          <t>mediana</t>
        </is>
      </c>
      <c r="F157" s="514">
        <f>COUNT(O82:O82)</f>
        <v>1</v>
      </c>
      <c r="G157" s="567">
        <f>IF(F157&gt;0,MIN(O82:O82),"")</f>
        <v>1983712</v>
      </c>
      <c r="H157" s="567">
        <f>IF(F157&gt;0,MEDIAN(O82:O82),"")</f>
        <v>1983712</v>
      </c>
      <c r="I157" s="567">
        <f>IF(F157&gt;0,ROUND(AVERAGE(O82:O82),0),"")</f>
        <v>1983712</v>
      </c>
      <c r="J157" s="567">
        <f>IF(F157&gt;0,MAX(O82:O82),"")</f>
        <v>1983712</v>
      </c>
      <c r="K157" s="673">
        <f>IF(F157&gt;0,ROUND(MEDIAN(O82:O82),0),SUMIF(M82:M82,1,L82:L82))</f>
        <v>1983712</v>
      </c>
      <c r="L157" s="567">
        <f>SUMIF(M82:M82,1,L82:L82)</f>
        <v>0</v>
      </c>
      <c r="M157" s="674">
        <f>IFERROR(K157/L157-1,"")</f>
      </c>
      <c r="N157" s="514" t="str">
        <f>IF(F157&gt;=2,"≥ 2 referencias de mercado; cotización formal pendiente",IF(F157=1,"1 referencia de mercado; falta una segunda","Sin referencia equivalente verificada: se mantiene el valor de formulación; cotización formal pendiente"))</f>
        <v>1 referencia de mercado; falta una segunda</v>
      </c>
      <c r="O157" s="514" t="inlineStr">
        <is>
          <t>[○ pendiente: carpeta del rubro y nombre del archivo con las cotizaciones]</t>
        </is>
      </c>
    </row>
    <row r="158">
      <c r="B158" s="514" t="inlineStr">
        <is>
          <t>sig_geoestadistica</t>
        </is>
      </c>
      <c r="C158" s="514" t="inlineStr">
        <is>
          <t>Complemento de geoestadística de la plataforma SIG (por usuario y año): interpolación y modelado geoestadístico</t>
        </is>
      </c>
      <c r="D158" s="514" t="inlineStr">
        <is>
          <t>usuario-año</t>
        </is>
      </c>
      <c r="E158" s="514" t="inlineStr">
        <is>
          <t>mediana</t>
        </is>
      </c>
      <c r="F158" s="514">
        <f>COUNT(O83:O83)</f>
        <v>1</v>
      </c>
      <c r="G158" s="567">
        <f>IF(F158&gt;0,MIN(O83:O83),"")</f>
        <v>5366920</v>
      </c>
      <c r="H158" s="567">
        <f>IF(F158&gt;0,MEDIAN(O83:O83),"")</f>
        <v>5366920</v>
      </c>
      <c r="I158" s="567">
        <f>IF(F158&gt;0,ROUND(AVERAGE(O83:O83),0),"")</f>
        <v>5366920</v>
      </c>
      <c r="J158" s="567">
        <f>IF(F158&gt;0,MAX(O83:O83),"")</f>
        <v>5366920</v>
      </c>
      <c r="K158" s="673">
        <f>IF(F158&gt;0,ROUND(MEDIAN(O83:O83),0),SUMIF(M83:M83,1,L83:L83))</f>
        <v>5366920</v>
      </c>
      <c r="L158" s="567">
        <f>SUMIF(M83:M83,1,L83:L83)</f>
        <v>0</v>
      </c>
      <c r="M158" s="674">
        <f>IFERROR(K158/L158-1,"")</f>
      </c>
      <c r="N158" s="514" t="str">
        <f>IF(F158&gt;=2,"≥ 2 referencias de mercado; cotización formal pendiente",IF(F158=1,"1 referencia de mercado; falta una segunda","Sin referencia equivalente verificada: se mantiene el valor de formulación; cotización formal pendiente"))</f>
        <v>1 referencia de mercado; falta una segunda</v>
      </c>
      <c r="O158" s="514" t="inlineStr">
        <is>
          <t>[○ pendiente: carpeta del rubro y nombre del archivo con las cotizaciones]</t>
        </is>
      </c>
    </row>
    <row r="159">
      <c r="B159" s="514" t="inlineStr">
        <is>
          <t>siot_nodo</t>
        </is>
      </c>
      <c r="C159" s="514" t="inlineStr">
        <is>
          <t>Nodo IoT de PM2,5 y PM10 con GPS y comunicación LoRa</t>
        </is>
      </c>
      <c r="D159" s="514" t="inlineStr">
        <is>
          <t>unidad</t>
        </is>
      </c>
      <c r="E159" s="514" t="inlineStr">
        <is>
          <t>seleccion</t>
        </is>
      </c>
      <c r="F159" s="514">
        <f>COUNT(O84:O85)</f>
        <v>1</v>
      </c>
      <c r="G159" s="567">
        <f>IF(F159&gt;0,MIN(O84:O85),"")</f>
        <v>16082850</v>
      </c>
      <c r="H159" s="567">
        <f>IF(F159&gt;0,MEDIAN(O84:O85),"")</f>
        <v>16082850</v>
      </c>
      <c r="I159" s="567">
        <f>IF(F159&gt;0,ROUND(AVERAGE(O84:O85),0),"")</f>
        <v>16082850</v>
      </c>
      <c r="J159" s="567">
        <f>IF(F159&gt;0,MAX(O84:O85),"")</f>
        <v>16082850</v>
      </c>
      <c r="K159" s="673">
        <f>L84</f>
        <v>16082850</v>
      </c>
      <c r="L159" s="567">
        <f>SUMIF(M84:M85,1,L84:L85)</f>
        <v>4500000</v>
      </c>
      <c r="M159" s="674">
        <f>IFERROR(K159/L159-1,"")</f>
        <v>2.57396666666667</v>
      </c>
      <c r="N159" s="514" t="str">
        <f>IF(F159&gt;=2,"≥ 2 referencias de mercado; cotización formal pendiente",IF(F159=1,"1 referencia de mercado; falta una segunda","Sin referencia equivalente verificada: se mantiene el valor de formulación; cotización formal pendiente"))</f>
        <v>1 referencia de mercado; falta una segunda</v>
      </c>
      <c r="O159" s="514" t="inlineStr">
        <is>
          <t>[○ pendiente: carpeta del rubro y nombre del archivo con las cotizaciones]</t>
        </is>
      </c>
    </row>
    <row r="160">
      <c r="B160" s="514" t="inlineStr">
        <is>
          <t>siot_gw</t>
        </is>
      </c>
      <c r="C160" s="514" t="inlineStr">
        <is>
          <t>Gateway LoRaWAN con energía solar</t>
        </is>
      </c>
      <c r="D160" s="514" t="inlineStr">
        <is>
          <t>unidad</t>
        </is>
      </c>
      <c r="E160" s="514" t="inlineStr">
        <is>
          <t>seleccion</t>
        </is>
      </c>
      <c r="F160" s="514">
        <f>COUNT(O86:O87)</f>
        <v>1</v>
      </c>
      <c r="G160" s="567">
        <f>IF(F160&gt;0,MIN(O86:O87),"")</f>
        <v>4952304</v>
      </c>
      <c r="H160" s="567">
        <f>IF(F160&gt;0,MEDIAN(O86:O87),"")</f>
        <v>4952304</v>
      </c>
      <c r="I160" s="567">
        <f>IF(F160&gt;0,ROUND(AVERAGE(O86:O87),0),"")</f>
        <v>4952304</v>
      </c>
      <c r="J160" s="567">
        <f>IF(F160&gt;0,MAX(O86:O87),"")</f>
        <v>4952304</v>
      </c>
      <c r="K160" s="673">
        <f>L86</f>
        <v>4952304</v>
      </c>
      <c r="L160" s="567">
        <f>SUMIF(M86:M87,1,L86:L87)</f>
        <v>28000000</v>
      </c>
      <c r="M160" s="674">
        <f>IFERROR(K160/L160-1,"")</f>
        <v>-0.823132</v>
      </c>
      <c r="N160" s="514" t="str">
        <f>IF(F160&gt;=2,"≥ 2 referencias de mercado; cotización formal pendiente",IF(F160=1,"1 referencia de mercado; falta una segunda","Sin referencia equivalente verificada: se mantiene el valor de formulación; cotización formal pendiente"))</f>
        <v>1 referencia de mercado; falta una segunda</v>
      </c>
      <c r="O160" s="514" t="inlineStr">
        <is>
          <t>[○ pendiente: carpeta del rubro y nombre del archivo con las cotizaciones]</t>
        </is>
      </c>
    </row>
    <row r="161">
      <c r="B161" s="514" t="inlineStr">
        <is>
          <t>inteccon</t>
        </is>
      </c>
      <c r="C161" s="514" t="inlineStr">
        <is>
          <t>Conjunto de referencia de PM2,5 y PM10: muestreador gravimétrico, monitor beta y monitor óptico de referencia</t>
        </is>
      </c>
      <c r="D161" s="514" t="inlineStr">
        <is>
          <t>conjunto</t>
        </is>
      </c>
      <c r="E161" s="514" t="inlineStr">
        <is>
          <t>seleccion</t>
        </is>
      </c>
      <c r="F161" s="514">
        <f>COUNT(O88:O89)</f>
        <v>1</v>
      </c>
      <c r="G161" s="567">
        <f>IF(F161&gt;0,MIN(O88:O89),"")</f>
        <v>772909266</v>
      </c>
      <c r="H161" s="567">
        <f>IF(F161&gt;0,MEDIAN(O88:O89),"")</f>
        <v>772909266</v>
      </c>
      <c r="I161" s="567">
        <f>IF(F161&gt;0,ROUND(AVERAGE(O88:O89),0),"")</f>
        <v>772909266</v>
      </c>
      <c r="J161" s="567">
        <f>IF(F161&gt;0,MAX(O88:O89),"")</f>
        <v>772909266</v>
      </c>
      <c r="K161" s="673">
        <f>L88</f>
        <v>772909266</v>
      </c>
      <c r="L161" s="567">
        <f>SUMIF(M88:M89,1,L88:L89)</f>
        <v>282058560</v>
      </c>
      <c r="M161" s="674">
        <f>IFERROR(K161/L161-1,"")</f>
        <v>1.74024396210489</v>
      </c>
      <c r="N161" s="514" t="str">
        <f>IF(F161&gt;=2,"≥ 2 referencias de mercado; cotización formal pendiente",IF(F161=1,"1 referencia de mercado; falta una segunda","Sin referencia equivalente verificada: se mantiene el valor de formulación; cotización formal pendiente"))</f>
        <v>1 referencia de mercado; falta una segunda</v>
      </c>
      <c r="O161" s="514" t="inlineStr">
        <is>
          <t>[○ pendiente: carpeta del rubro y nombre del archivo con las cotizaciones]</t>
        </is>
      </c>
    </row>
    <row r="162">
      <c r="B162" s="514" t="inlineStr">
        <is>
          <t>gesoltec</t>
        </is>
      </c>
      <c r="C162" s="514" t="inlineStr">
        <is>
          <t>Banco de calibración de partículas: impactador eléctrico y tres generadores de aerosol</t>
        </is>
      </c>
      <c r="D162" s="514" t="inlineStr">
        <is>
          <t>paquete</t>
        </is>
      </c>
      <c r="E162" s="514" t="inlineStr">
        <is>
          <t>seleccion</t>
        </is>
      </c>
      <c r="F162" s="514">
        <f>COUNT(O90:O90)</f>
        <v>1</v>
      </c>
      <c r="G162" s="567">
        <f>IF(F162&gt;0,MIN(O90:O90),"")</f>
        <v>1219650407</v>
      </c>
      <c r="H162" s="567">
        <f>IF(F162&gt;0,MEDIAN(O90:O90),"")</f>
        <v>1219650407</v>
      </c>
      <c r="I162" s="567">
        <f>IF(F162&gt;0,ROUND(AVERAGE(O90:O90),0),"")</f>
        <v>1219650407</v>
      </c>
      <c r="J162" s="567">
        <f>IF(F162&gt;0,MAX(O90:O90),"")</f>
        <v>1219650407</v>
      </c>
      <c r="K162" s="673">
        <f>L90</f>
        <v>1219650407</v>
      </c>
      <c r="L162" s="567">
        <f>SUMIF(M90:M90,1,L90:L90)</f>
        <v>0</v>
      </c>
      <c r="M162" s="674">
        <f>IFERROR(K162/L162-1,"")</f>
      </c>
      <c r="N162" s="514" t="str">
        <f>IF(F162&gt;=2,"≥ 2 referencias de mercado; cotización formal pendiente",IF(F162=1,"1 referencia de mercado; falta una segunda","Sin referencia equivalente verificada: se mantiene el valor de formulación; cotización formal pendiente"))</f>
        <v>1 referencia de mercado; falta una segunda</v>
      </c>
      <c r="O162" s="514" t="inlineStr">
        <is>
          <t>[○ pendiente: carpeta del rubro y nombre del archivo con las cotizaciones]</t>
        </is>
      </c>
    </row>
    <row r="163">
      <c r="B163" s="514" t="inlineStr">
        <is>
          <t>camara_hum</t>
        </is>
      </c>
      <c r="C163" s="514" t="inlineStr">
        <is>
          <t>Cámara climática de humedad y temperatura e integración del banco</t>
        </is>
      </c>
      <c r="D163" s="514" t="inlineStr">
        <is>
          <t>unidad</t>
        </is>
      </c>
      <c r="E163" s="514" t="inlineStr">
        <is>
          <t>formulacion</t>
        </is>
      </c>
      <c r="F163" s="514">
        <f>COUNT(O91:O91)</f>
        <v>0</v>
      </c>
      <c r="G163" s="567">
        <f>IF(F163&gt;0,MIN(O91:O91),"")</f>
      </c>
      <c r="H163" s="567">
        <f>IF(F163&gt;0,MEDIAN(O91:O91),"")</f>
      </c>
      <c r="I163" s="567">
        <f>IF(F163&gt;0,ROUND(AVERAGE(O91:O91),0),"")</f>
      </c>
      <c r="J163" s="567">
        <f>IF(F163&gt;0,MAX(O91:O91),"")</f>
      </c>
      <c r="K163" s="673">
        <f>SUMIF(M91:M91,1,L91:L91)</f>
        <v>150000000</v>
      </c>
      <c r="L163" s="567">
        <f>SUMIF(M91:M91,1,L91:L91)</f>
        <v>150000000</v>
      </c>
      <c r="M163" s="674">
        <f>IFERROR(K163/L163-1,"")</f>
        <v>0</v>
      </c>
      <c r="N163" s="514" t="str">
        <f>IF(F163&gt;=2,"≥ 2 referencias de mercado; cotización formal pendiente",IF(F163=1,"1 referencia de mercado; falta una segunda","Sin referencia equivalente verificada: se mantiene el valor de formulación; cotización formal pendiente"))</f>
        <v>Sin referencia equivalente verificada: se mantiene el valor de formulación; cotización formal pendiente</v>
      </c>
      <c r="O163" s="514" t="inlineStr">
        <is>
          <t>[○ pendiente: carpeta del rubro y nombre del archivo con las cotizaciones]</t>
        </is>
      </c>
    </row>
    <row r="164">
      <c r="B164" s="514" t="inlineStr">
        <is>
          <t>dga_01</t>
        </is>
      </c>
      <c r="C164" s="514" t="inlineStr">
        <is>
          <t>Director técnico del proyecto GIS · persona-mes</t>
        </is>
      </c>
      <c r="D164" s="514" t="inlineStr">
        <is>
          <t>persona-mes</t>
        </is>
      </c>
      <c r="E164" s="514" t="inlineStr">
        <is>
          <t>seleccion</t>
        </is>
      </c>
      <c r="F164" s="514">
        <f>COUNT(O92:O92)</f>
        <v>1</v>
      </c>
      <c r="G164" s="567">
        <f>IF(F164&gt;0,MIN(O92:O92),"")</f>
        <v>20825000</v>
      </c>
      <c r="H164" s="567">
        <f>IF(F164&gt;0,MEDIAN(O92:O92),"")</f>
        <v>20825000</v>
      </c>
      <c r="I164" s="567">
        <f>IF(F164&gt;0,ROUND(AVERAGE(O92:O92),0),"")</f>
        <v>20825000</v>
      </c>
      <c r="J164" s="567">
        <f>IF(F164&gt;0,MAX(O92:O92),"")</f>
        <v>20825000</v>
      </c>
      <c r="K164" s="673">
        <f>L92</f>
        <v>20825000</v>
      </c>
      <c r="L164" s="567">
        <f>SUMIF(M92:M92,1,L92:L92)</f>
        <v>0</v>
      </c>
      <c r="M164" s="674">
        <f>IFERROR(K164/L164-1,"")</f>
      </c>
      <c r="N164" s="514" t="str">
        <f>IF(F164&gt;=2,"≥ 2 referencias de mercado; cotización formal pendiente",IF(F164=1,"1 referencia de mercado; falta una segunda","Sin referencia equivalente verificada: se mantiene el valor de formulación; cotización formal pendiente"))</f>
        <v>1 referencia de mercado; falta una segunda</v>
      </c>
      <c r="O164" s="514" t="inlineStr">
        <is>
          <t>[○ pendiente: carpeta del rubro y nombre del archivo con las cotizaciones]</t>
        </is>
      </c>
    </row>
    <row r="165">
      <c r="B165" s="514" t="inlineStr">
        <is>
          <t>dga_02</t>
        </is>
      </c>
      <c r="C165" s="514" t="inlineStr">
        <is>
          <t>Arquitecto de soluciones GIS · persona-mes</t>
        </is>
      </c>
      <c r="D165" s="514" t="inlineStr">
        <is>
          <t>persona-mes</t>
        </is>
      </c>
      <c r="E165" s="514" t="inlineStr">
        <is>
          <t>seleccion</t>
        </is>
      </c>
      <c r="F165" s="514">
        <f>COUNT(O93:O93)</f>
        <v>1</v>
      </c>
      <c r="G165" s="567">
        <f>IF(F165&gt;0,MIN(O93:O93),"")</f>
        <v>16660000</v>
      </c>
      <c r="H165" s="567">
        <f>IF(F165&gt;0,MEDIAN(O93:O93),"")</f>
        <v>16660000</v>
      </c>
      <c r="I165" s="567">
        <f>IF(F165&gt;0,ROUND(AVERAGE(O93:O93),0),"")</f>
        <v>16660000</v>
      </c>
      <c r="J165" s="567">
        <f>IF(F165&gt;0,MAX(O93:O93),"")</f>
        <v>16660000</v>
      </c>
      <c r="K165" s="673">
        <f>L93</f>
        <v>16660000</v>
      </c>
      <c r="L165" s="567">
        <f>SUMIF(M93:M93,1,L93:L93)</f>
        <v>0</v>
      </c>
      <c r="M165" s="674">
        <f>IFERROR(K165/L165-1,"")</f>
      </c>
      <c r="N165" s="514" t="str">
        <f>IF(F165&gt;=2,"≥ 2 referencias de mercado; cotización formal pendiente",IF(F165=1,"1 referencia de mercado; falta una segunda","Sin referencia equivalente verificada: se mantiene el valor de formulación; cotización formal pendiente"))</f>
        <v>1 referencia de mercado; falta una segunda</v>
      </c>
      <c r="O165" s="514" t="inlineStr">
        <is>
          <t>[○ pendiente: carpeta del rubro y nombre del archivo con las cotizaciones]</t>
        </is>
      </c>
    </row>
    <row r="166">
      <c r="B166" s="514" t="inlineStr">
        <is>
          <t>dga_03</t>
        </is>
      </c>
      <c r="C166" s="514" t="inlineStr">
        <is>
          <t>Ingeniero de datos geoespaciales e interoperabilidad con la red IoT · persona-mes</t>
        </is>
      </c>
      <c r="D166" s="514" t="inlineStr">
        <is>
          <t>persona-mes</t>
        </is>
      </c>
      <c r="E166" s="514" t="inlineStr">
        <is>
          <t>seleccion</t>
        </is>
      </c>
      <c r="F166" s="514">
        <f>COUNT(O94:O94)</f>
        <v>1</v>
      </c>
      <c r="G166" s="567">
        <f>IF(F166&gt;0,MIN(O94:O94),"")</f>
        <v>16660000</v>
      </c>
      <c r="H166" s="567">
        <f>IF(F166&gt;0,MEDIAN(O94:O94),"")</f>
        <v>16660000</v>
      </c>
      <c r="I166" s="567">
        <f>IF(F166&gt;0,ROUND(AVERAGE(O94:O94),0),"")</f>
        <v>16660000</v>
      </c>
      <c r="J166" s="567">
        <f>IF(F166&gt;0,MAX(O94:O94),"")</f>
        <v>16660000</v>
      </c>
      <c r="K166" s="673">
        <f>L94</f>
        <v>16660000</v>
      </c>
      <c r="L166" s="567">
        <f>SUMIF(M94:M94,1,L94:L94)</f>
        <v>0</v>
      </c>
      <c r="M166" s="674">
        <f>IFERROR(K166/L166-1,"")</f>
      </c>
      <c r="N166" s="514" t="str">
        <f>IF(F166&gt;=2,"≥ 2 referencias de mercado; cotización formal pendiente",IF(F166=1,"1 referencia de mercado; falta una segunda","Sin referencia equivalente verificada: se mantiene el valor de formulación; cotización formal pendiente"))</f>
        <v>1 referencia de mercado; falta una segunda</v>
      </c>
      <c r="O166" s="514" t="inlineStr">
        <is>
          <t>[○ pendiente: carpeta del rubro y nombre del archivo con las cotizaciones]</t>
        </is>
      </c>
    </row>
    <row r="167">
      <c r="B167" s="514" t="inlineStr">
        <is>
          <t>dga_04</t>
        </is>
      </c>
      <c r="C167" s="514" t="inlineStr">
        <is>
          <t>Desarrollador GIS backend · persona-mes</t>
        </is>
      </c>
      <c r="D167" s="514" t="inlineStr">
        <is>
          <t>persona-mes</t>
        </is>
      </c>
      <c r="E167" s="514" t="inlineStr">
        <is>
          <t>seleccion</t>
        </is>
      </c>
      <c r="F167" s="514">
        <f>COUNT(O95:O95)</f>
        <v>1</v>
      </c>
      <c r="G167" s="567">
        <f>IF(F167&gt;0,MIN(O95:O95),"")</f>
        <v>20825000</v>
      </c>
      <c r="H167" s="567">
        <f>IF(F167&gt;0,MEDIAN(O95:O95),"")</f>
        <v>20825000</v>
      </c>
      <c r="I167" s="567">
        <f>IF(F167&gt;0,ROUND(AVERAGE(O95:O95),0),"")</f>
        <v>20825000</v>
      </c>
      <c r="J167" s="567">
        <f>IF(F167&gt;0,MAX(O95:O95),"")</f>
        <v>20825000</v>
      </c>
      <c r="K167" s="673">
        <f>L95</f>
        <v>20825000</v>
      </c>
      <c r="L167" s="567">
        <f>SUMIF(M95:M95,1,L95:L95)</f>
        <v>0</v>
      </c>
      <c r="M167" s="674">
        <f>IFERROR(K167/L167-1,"")</f>
      </c>
      <c r="N167" s="514" t="str">
        <f>IF(F167&gt;=2,"≥ 2 referencias de mercado; cotización formal pendiente",IF(F167=1,"1 referencia de mercado; falta una segunda","Sin referencia equivalente verificada: se mantiene el valor de formulación; cotización formal pendiente"))</f>
        <v>1 referencia de mercado; falta una segunda</v>
      </c>
      <c r="O167" s="514" t="inlineStr">
        <is>
          <t>[○ pendiente: carpeta del rubro y nombre del archivo con las cotizaciones]</t>
        </is>
      </c>
    </row>
    <row r="168">
      <c r="B168" s="514" t="inlineStr">
        <is>
          <t>dga_05</t>
        </is>
      </c>
      <c r="C168" s="514" t="inlineStr">
        <is>
          <t>Desarrollador GIS frontend del visor y del tablero de los consejos de gestión del riesgo · persona-mes</t>
        </is>
      </c>
      <c r="D168" s="514" t="inlineStr">
        <is>
          <t>persona-mes</t>
        </is>
      </c>
      <c r="E168" s="514" t="inlineStr">
        <is>
          <t>seleccion</t>
        </is>
      </c>
      <c r="F168" s="514">
        <f>COUNT(O96:O96)</f>
        <v>1</v>
      </c>
      <c r="G168" s="567">
        <f>IF(F168&gt;0,MIN(O96:O96),"")</f>
        <v>20825000</v>
      </c>
      <c r="H168" s="567">
        <f>IF(F168&gt;0,MEDIAN(O96:O96),"")</f>
        <v>20825000</v>
      </c>
      <c r="I168" s="567">
        <f>IF(F168&gt;0,ROUND(AVERAGE(O96:O96),0),"")</f>
        <v>20825000</v>
      </c>
      <c r="J168" s="567">
        <f>IF(F168&gt;0,MAX(O96:O96),"")</f>
        <v>20825000</v>
      </c>
      <c r="K168" s="673">
        <f>L96</f>
        <v>20825000</v>
      </c>
      <c r="L168" s="567">
        <f>SUMIF(M96:M96,1,L96:L96)</f>
        <v>0</v>
      </c>
      <c r="M168" s="674">
        <f>IFERROR(K168/L168-1,"")</f>
      </c>
      <c r="N168" s="514" t="str">
        <f>IF(F168&gt;=2,"≥ 2 referencias de mercado; cotización formal pendiente",IF(F168=1,"1 referencia de mercado; falta una segunda","Sin referencia equivalente verificada: se mantiene el valor de formulación; cotización formal pendiente"))</f>
        <v>1 referencia de mercado; falta una segunda</v>
      </c>
      <c r="O168" s="514" t="inlineStr">
        <is>
          <t>[○ pendiente: carpeta del rubro y nombre del archivo con las cotizaciones]</t>
        </is>
      </c>
    </row>
    <row r="169">
      <c r="B169" s="514" t="inlineStr">
        <is>
          <t>dga_06</t>
        </is>
      </c>
      <c r="C169" s="514" t="inlineStr">
        <is>
          <t>Especialista GIS y análisis territorial de exposición al polvo · persona-mes</t>
        </is>
      </c>
      <c r="D169" s="514" t="inlineStr">
        <is>
          <t>persona-mes</t>
        </is>
      </c>
      <c r="E169" s="514" t="inlineStr">
        <is>
          <t>seleccion</t>
        </is>
      </c>
      <c r="F169" s="514">
        <f>COUNT(O97:O97)</f>
        <v>1</v>
      </c>
      <c r="G169" s="567">
        <f>IF(F169&gt;0,MIN(O97:O97),"")</f>
        <v>16660000</v>
      </c>
      <c r="H169" s="567">
        <f>IF(F169&gt;0,MEDIAN(O97:O97),"")</f>
        <v>16660000</v>
      </c>
      <c r="I169" s="567">
        <f>IF(F169&gt;0,ROUND(AVERAGE(O97:O97),0),"")</f>
        <v>16660000</v>
      </c>
      <c r="J169" s="567">
        <f>IF(F169&gt;0,MAX(O97:O97),"")</f>
        <v>16660000</v>
      </c>
      <c r="K169" s="673">
        <f>L97</f>
        <v>16660000</v>
      </c>
      <c r="L169" s="567">
        <f>SUMIF(M97:M97,1,L97:L97)</f>
        <v>0</v>
      </c>
      <c r="M169" s="674">
        <f>IFERROR(K169/L169-1,"")</f>
      </c>
      <c r="N169" s="514" t="str">
        <f>IF(F169&gt;=2,"≥ 2 referencias de mercado; cotización formal pendiente",IF(F169=1,"1 referencia de mercado; falta una segunda","Sin referencia equivalente verificada: se mantiene el valor de formulación; cotización formal pendiente"))</f>
        <v>1 referencia de mercado; falta una segunda</v>
      </c>
      <c r="O169" s="514" t="inlineStr">
        <is>
          <t>[○ pendiente: carpeta del rubro y nombre del archivo con las cotizaciones]</t>
        </is>
      </c>
    </row>
    <row r="170">
      <c r="B170" s="514" t="inlineStr">
        <is>
          <t>dga_07</t>
        </is>
      </c>
      <c r="C170" s="514" t="inlineStr">
        <is>
          <t>Diseñador UX/UI del tablero para consejos de gestión del riesgo y ciudadanía · persona-mes</t>
        </is>
      </c>
      <c r="D170" s="514" t="inlineStr">
        <is>
          <t>persona-mes</t>
        </is>
      </c>
      <c r="E170" s="514" t="inlineStr">
        <is>
          <t>seleccion</t>
        </is>
      </c>
      <c r="F170" s="514">
        <f>COUNT(O98:O98)</f>
        <v>1</v>
      </c>
      <c r="G170" s="567">
        <f>IF(F170&gt;0,MIN(O98:O98),"")</f>
        <v>14577500</v>
      </c>
      <c r="H170" s="567">
        <f>IF(F170&gt;0,MEDIAN(O98:O98),"")</f>
        <v>14577500</v>
      </c>
      <c r="I170" s="567">
        <f>IF(F170&gt;0,ROUND(AVERAGE(O98:O98),0),"")</f>
        <v>14577500</v>
      </c>
      <c r="J170" s="567">
        <f>IF(F170&gt;0,MAX(O98:O98),"")</f>
        <v>14577500</v>
      </c>
      <c r="K170" s="673">
        <f>L98</f>
        <v>14577500</v>
      </c>
      <c r="L170" s="567">
        <f>SUMIF(M98:M98,1,L98:L98)</f>
        <v>0</v>
      </c>
      <c r="M170" s="674">
        <f>IFERROR(K170/L170-1,"")</f>
      </c>
      <c r="N170" s="514" t="str">
        <f>IF(F170&gt;=2,"≥ 2 referencias de mercado; cotización formal pendiente",IF(F170=1,"1 referencia de mercado; falta una segunda","Sin referencia equivalente verificada: se mantiene el valor de formulación; cotización formal pendiente"))</f>
        <v>1 referencia de mercado; falta una segunda</v>
      </c>
      <c r="O170" s="514" t="inlineStr">
        <is>
          <t>[○ pendiente: carpeta del rubro y nombre del archivo con las cotizaciones]</t>
        </is>
      </c>
    </row>
    <row r="171">
      <c r="B171" s="514" t="inlineStr">
        <is>
          <t>dga_08</t>
        </is>
      </c>
      <c r="C171" s="514" t="inlineStr">
        <is>
          <t>Especialista en infraestructura, despliegue y seguridad · persona-mes</t>
        </is>
      </c>
      <c r="D171" s="514" t="inlineStr">
        <is>
          <t>persona-mes</t>
        </is>
      </c>
      <c r="E171" s="514" t="inlineStr">
        <is>
          <t>seleccion</t>
        </is>
      </c>
      <c r="F171" s="514">
        <f>COUNT(O99:O99)</f>
        <v>1</v>
      </c>
      <c r="G171" s="567">
        <f>IF(F171&gt;0,MIN(O99:O99),"")</f>
        <v>20825000</v>
      </c>
      <c r="H171" s="567">
        <f>IF(F171&gt;0,MEDIAN(O99:O99),"")</f>
        <v>20825000</v>
      </c>
      <c r="I171" s="567">
        <f>IF(F171&gt;0,ROUND(AVERAGE(O99:O99),0),"")</f>
        <v>20825000</v>
      </c>
      <c r="J171" s="567">
        <f>IF(F171&gt;0,MAX(O99:O99),"")</f>
        <v>20825000</v>
      </c>
      <c r="K171" s="673">
        <f>L99</f>
        <v>20825000</v>
      </c>
      <c r="L171" s="567">
        <f>SUMIF(M99:M99,1,L99:L99)</f>
        <v>0</v>
      </c>
      <c r="M171" s="674">
        <f>IFERROR(K171/L171-1,"")</f>
      </c>
      <c r="N171" s="514" t="str">
        <f>IF(F171&gt;=2,"≥ 2 referencias de mercado; cotización formal pendiente",IF(F171=1,"1 referencia de mercado; falta una segunda","Sin referencia equivalente verificada: se mantiene el valor de formulación; cotización formal pendiente"))</f>
        <v>1 referencia de mercado; falta una segunda</v>
      </c>
      <c r="O171" s="514" t="inlineStr">
        <is>
          <t>[○ pendiente: carpeta del rubro y nombre del archivo con las cotizaciones]</t>
        </is>
      </c>
    </row>
    <row r="172">
      <c r="B172" s="514" t="inlineStr">
        <is>
          <t>dga_09</t>
        </is>
      </c>
      <c r="C172" s="514" t="inlineStr">
        <is>
          <t>Profesional de aseguramiento de calidad (QA) · persona-mes</t>
        </is>
      </c>
      <c r="D172" s="514" t="inlineStr">
        <is>
          <t>persona-mes</t>
        </is>
      </c>
      <c r="E172" s="514" t="inlineStr">
        <is>
          <t>seleccion</t>
        </is>
      </c>
      <c r="F172" s="514">
        <f>COUNT(O100:O100)</f>
        <v>1</v>
      </c>
      <c r="G172" s="567">
        <f>IF(F172&gt;0,MIN(O100:O100),"")</f>
        <v>16660000</v>
      </c>
      <c r="H172" s="567">
        <f>IF(F172&gt;0,MEDIAN(O100:O100),"")</f>
        <v>16660000</v>
      </c>
      <c r="I172" s="567">
        <f>IF(F172&gt;0,ROUND(AVERAGE(O100:O100),0),"")</f>
        <v>16660000</v>
      </c>
      <c r="J172" s="567">
        <f>IF(F172&gt;0,MAX(O100:O100),"")</f>
        <v>16660000</v>
      </c>
      <c r="K172" s="673">
        <f>L100</f>
        <v>16660000</v>
      </c>
      <c r="L172" s="567">
        <f>SUMIF(M100:M100,1,L100:L100)</f>
        <v>0</v>
      </c>
      <c r="M172" s="674">
        <f>IFERROR(K172/L172-1,"")</f>
      </c>
      <c r="N172" s="514" t="str">
        <f>IF(F172&gt;=2,"≥ 2 referencias de mercado; cotización formal pendiente",IF(F172=1,"1 referencia de mercado; falta una segunda","Sin referencia equivalente verificada: se mantiene el valor de formulación; cotización formal pendiente"))</f>
        <v>1 referencia de mercado; falta una segunda</v>
      </c>
      <c r="O172" s="514" t="inlineStr">
        <is>
          <t>[○ pendiente: carpeta del rubro y nombre del archivo con las cotizaciones]</t>
        </is>
      </c>
    </row>
    <row r="173">
      <c r="B173" s="514" t="inlineStr">
        <is>
          <t>cp_gma_esp</t>
        </is>
      </c>
      <c r="C173" s="514" t="inlineStr">
        <is>
          <t>Equipos de monitoreo de calidad del aire y apoyo técnico de Gestión y Medio Ambiente (aporte en especie)</t>
        </is>
      </c>
      <c r="D173" s="514" t="inlineStr">
        <is>
          <t>global</t>
        </is>
      </c>
      <c r="E173" s="514" t="inlineStr">
        <is>
          <t>formulacion</t>
        </is>
      </c>
      <c r="F173" s="514">
        <f>COUNT(O101:O101)</f>
        <v>0</v>
      </c>
      <c r="G173" s="567">
        <f>IF(F173&gt;0,MIN(O101:O101),"")</f>
      </c>
      <c r="H173" s="567">
        <f>IF(F173&gt;0,MEDIAN(O101:O101),"")</f>
      </c>
      <c r="I173" s="567">
        <f>IF(F173&gt;0,ROUND(AVERAGE(O101:O101),0),"")</f>
      </c>
      <c r="J173" s="567">
        <f>IF(F173&gt;0,MAX(O101:O101),"")</f>
      </c>
      <c r="K173" s="673">
        <f>SUMIF(M101:M101,1,L101:L101)</f>
        <v>110000000</v>
      </c>
      <c r="L173" s="567">
        <f>SUMIF(M101:M101,1,L101:L101)</f>
        <v>110000000</v>
      </c>
      <c r="M173" s="674">
        <f>IFERROR(K173/L173-1,"")</f>
        <v>0</v>
      </c>
      <c r="N173" s="514" t="str">
        <f>IF(F173&gt;=2,"≥ 2 referencias de mercado; cotización formal pendiente",IF(F173=1,"1 referencia de mercado; falta una segunda","Sin referencia equivalente verificada: se mantiene el valor de formulación; cotización formal pendiente"))</f>
        <v>Sin referencia equivalente verificada: se mantiene el valor de formulación; cotización formal pendiente</v>
      </c>
      <c r="O173" s="514" t="inlineStr">
        <is>
          <t>[○ pendiente: carpeta del rubro y nombre del archivo con las cotizaciones]</t>
        </is>
      </c>
    </row>
    <row r="174">
      <c r="B174" s="514" t="inlineStr">
        <is>
          <t>cp_gma_efe</t>
        </is>
      </c>
      <c r="C174" s="514" t="inlineStr">
        <is>
          <t>Aporte en efectivo de Gestión y Medio Ambiente</t>
        </is>
      </c>
      <c r="D174" s="514" t="inlineStr">
        <is>
          <t>global</t>
        </is>
      </c>
      <c r="E174" s="514" t="inlineStr">
        <is>
          <t>formulacion</t>
        </is>
      </c>
      <c r="F174" s="514">
        <f>COUNT(O102:O102)</f>
        <v>0</v>
      </c>
      <c r="G174" s="567">
        <f>IF(F174&gt;0,MIN(O102:O102),"")</f>
      </c>
      <c r="H174" s="567">
        <f>IF(F174&gt;0,MEDIAN(O102:O102),"")</f>
      </c>
      <c r="I174" s="567">
        <f>IF(F174&gt;0,ROUND(AVERAGE(O102:O102),0),"")</f>
      </c>
      <c r="J174" s="567">
        <f>IF(F174&gt;0,MAX(O102:O102),"")</f>
      </c>
      <c r="K174" s="673">
        <f>SUMIF(M102:M102,1,L102:L102)</f>
        <v>150000000</v>
      </c>
      <c r="L174" s="567">
        <f>SUMIF(M102:M102,1,L102:L102)</f>
        <v>150000000</v>
      </c>
      <c r="M174" s="674">
        <f>IFERROR(K174/L174-1,"")</f>
        <v>0</v>
      </c>
      <c r="N174" s="514" t="str">
        <f>IF(F174&gt;=2,"≥ 2 referencias de mercado; cotización formal pendiente",IF(F174=1,"1 referencia de mercado; falta una segunda","Sin referencia equivalente verificada: se mantiene el valor de formulación; cotización formal pendiente"))</f>
        <v>Sin referencia equivalente verificada: se mantiene el valor de formulación; cotización formal pendiente</v>
      </c>
      <c r="O174" s="514" t="inlineStr">
        <is>
          <t>[○ pendiente: carpeta del rubro y nombre del archivo con las cotizaciones]</t>
        </is>
      </c>
    </row>
  </sheetData>
  <mergeCells count="1">
    <mergeCell ref="B3:O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B2:P74"/>
  <sheetViews>
    <sheetView showGridLines="0" workbookViewId="0">
      <selection activeCell="A1" sqref="A1"/>
    </sheetView>
  </sheetViews>
  <sheetFormatPr baseColWidth="8" defaultRowHeight="15"/>
  <cols>
    <col width="12" customWidth="1" style="336" min="2" max="2"/>
    <col width="46" customWidth="1" style="336" min="3" max="3"/>
    <col width="18" customWidth="1" style="336" min="4" max="4"/>
    <col width="16" customWidth="1" style="336" min="5" max="5"/>
    <col width="14" customWidth="1" style="336" min="6" max="6"/>
    <col width="14" customWidth="1" style="336" min="7" max="7"/>
    <col width="14" customWidth="1" style="336" min="8" max="8"/>
    <col width="18" customWidth="1" style="336" min="9" max="9"/>
    <col width="14" customWidth="1" style="336" min="10" max="10"/>
    <col width="12" customWidth="1" style="336" min="11" max="11"/>
    <col width="12" customWidth="1" style="336" min="12" max="12"/>
    <col width="16" customWidth="1" style="336" min="13" max="13"/>
    <col width="30" customWidth="1" style="336" min="14" max="14"/>
    <col width="10" customWidth="1" style="336" min="15" max="15"/>
    <col width="10" customWidth="1" style="336" min="16" max="16"/>
  </cols>
  <sheetData>
    <row r="2">
      <c r="B2" s="467" t="inlineStr">
        <is>
          <t>MEMORIA DE CÁLCULO Y DE CANTIDADES DEL PRESUPUESTO (TdR §10.8)</t>
        </is>
      </c>
    </row>
    <row r="3">
      <c r="B3" s="526" t="inlineStr">
        <is>
          <t>Cada fila amarilla es un dato de entrada sustentado; cada total se enlaza por fórmula a la celda de costo de la hoja de rubro correspondiente.</t>
        </is>
      </c>
    </row>
    <row r="5">
      <c r="B5" s="522" t="inlineStr">
        <is>
          <t>1. TALENTO HUMANO — base × meses × factor × cantidad (52 semanas = 12 meses); con tarifa: base de la tabla Minciencias × h/sem ÷ 40; año 2 con IPC</t>
        </is>
      </c>
    </row>
    <row r="6">
      <c r="B6" s="675" t="inlineStr">
        <is>
          <t>ID</t>
        </is>
      </c>
      <c r="C6" s="675" t="inlineStr">
        <is>
          <t>Cargo / concepto</t>
        </is>
      </c>
      <c r="D6" s="675" t="inlineStr">
        <is>
          <t>Categoría</t>
        </is>
      </c>
      <c r="E6" s="675" t="inlineStr">
        <is>
          <t>Modalidad</t>
        </is>
      </c>
      <c r="F6" s="675" t="inlineStr">
        <is>
          <t>Cantidad</t>
        </is>
      </c>
      <c r="G6" s="675" t="inlineStr">
        <is>
          <t>Base mensual o unitaria (COP)</t>
        </is>
      </c>
      <c r="H6" s="675" t="inlineStr">
        <is>
          <t>Meses</t>
        </is>
      </c>
      <c r="I6" s="675" t="inlineStr">
        <is>
          <t>Factor (prestacional u otro)</t>
        </is>
      </c>
      <c r="J6" s="675" t="inlineStr">
        <is>
          <t>Total (COP)</t>
        </is>
      </c>
      <c r="K6" s="675" t="inlineStr">
        <is>
          <t>Semanas equiv.</t>
        </is>
      </c>
      <c r="L6" s="675" t="inlineStr">
        <is>
          <t>h/sem</t>
        </is>
      </c>
      <c r="M6" s="675" t="inlineStr">
        <is>
          <t>Tarifa hora implícita</t>
        </is>
      </c>
      <c r="N6" s="675" t="inlineStr">
        <is>
          <t>Fuente del valor</t>
        </is>
      </c>
      <c r="O6" s="675" t="inlineStr">
        <is>
          <t>Meses año 1</t>
        </is>
      </c>
      <c r="P6" s="675" t="inlineStr">
        <is>
          <t>Meses año 2</t>
        </is>
      </c>
    </row>
    <row r="7">
      <c r="B7" s="470" t="inlineStr">
        <is>
          <t>TH-01</t>
        </is>
      </c>
      <c r="C7" s="470" t="inlineStr">
        <is>
          <t>Jóvenes investigadores e innovadores — cohorte 1 (estudiantes de pregrado)</t>
        </is>
      </c>
      <c r="D7" s="470" t="inlineStr">
        <is>
          <t>joven_pregrado</t>
        </is>
      </c>
      <c r="E7" s="470" t="inlineStr">
        <is>
          <t>Beca-pasantía</t>
        </is>
      </c>
      <c r="F7" s="676" t="n">
        <v>3</v>
      </c>
      <c r="G7" s="677" t="n">
        <v>2000000</v>
      </c>
      <c r="H7" s="676" t="n">
        <v>12</v>
      </c>
      <c r="I7" s="676" t="n">
        <v>1</v>
      </c>
      <c r="J7" s="476">
        <f>ROUND(F7*G7*H7*I7,0)</f>
        <v>72000000</v>
      </c>
      <c r="K7" s="678">
        <f>ROUND(H7*52/12,0)</f>
        <v>52</v>
      </c>
      <c r="L7" s="678" t="inlineStr">
        <is>
          <t>Beca-pasantía</t>
        </is>
      </c>
      <c r="M7" s="476">
        <f>IFERROR(J7/(F7*K7*L7),0)</f>
        <v>0</v>
      </c>
      <c r="N7" s="678" t="inlineStr">
        <is>
          <t>TdR §14.4 (valor fijado)</t>
        </is>
      </c>
      <c r="O7" s="678" t="n"/>
      <c r="P7" s="678" t="n"/>
    </row>
    <row r="8">
      <c r="B8" s="470" t="inlineStr">
        <is>
          <t>TH-02</t>
        </is>
      </c>
      <c r="C8" s="470" t="inlineStr">
        <is>
          <t>Jóvenes investigadores e innovadores — cohorte 2 (estudiantes de pregrado)</t>
        </is>
      </c>
      <c r="D8" s="470" t="inlineStr">
        <is>
          <t>joven_pregrado</t>
        </is>
      </c>
      <c r="E8" s="470" t="inlineStr">
        <is>
          <t>Beca-pasantía</t>
        </is>
      </c>
      <c r="F8" s="676" t="n">
        <v>3</v>
      </c>
      <c r="G8" s="677" t="n">
        <v>2000000</v>
      </c>
      <c r="H8" s="676" t="n">
        <v>12</v>
      </c>
      <c r="I8" s="676" t="n">
        <v>1</v>
      </c>
      <c r="J8" s="476">
        <f>ROUND(F8*G8*H8*I8,0)</f>
        <v>72000000</v>
      </c>
      <c r="K8" s="678">
        <f>ROUND(H8*52/12,0)</f>
        <v>52</v>
      </c>
      <c r="L8" s="678" t="inlineStr">
        <is>
          <t>Beca-pasantía</t>
        </is>
      </c>
      <c r="M8" s="476">
        <f>IFERROR(J8/(F8*K8*L8),0)</f>
        <v>0</v>
      </c>
      <c r="N8" s="678" t="inlineStr">
        <is>
          <t>TdR §14.4 (valor fijado)</t>
        </is>
      </c>
      <c r="O8" s="678" t="n"/>
      <c r="P8" s="678" t="n"/>
    </row>
    <row r="9">
      <c r="B9" s="470" t="inlineStr">
        <is>
          <t>TH-03</t>
        </is>
      </c>
      <c r="C9" s="470" t="inlineStr">
        <is>
          <t>Estudiantes de maestría en modalidad de investigación (sostenimiento)</t>
        </is>
      </c>
      <c r="D9" s="470" t="inlineStr">
        <is>
          <t>maestria</t>
        </is>
      </c>
      <c r="E9" s="470" t="inlineStr">
        <is>
          <t>Beca</t>
        </is>
      </c>
      <c r="F9" s="676" t="n">
        <v>2</v>
      </c>
      <c r="G9" s="677" t="n">
        <v>4350000</v>
      </c>
      <c r="H9" s="676" t="n">
        <v>24</v>
      </c>
      <c r="I9" s="676" t="n">
        <v>1</v>
      </c>
      <c r="J9" s="476">
        <f>ROUND(F9*G9*H9*I9,0)</f>
        <v>208800000</v>
      </c>
      <c r="K9" s="678">
        <f>ROUND(H9*52/12,0)</f>
        <v>104</v>
      </c>
      <c r="L9" s="678" t="inlineStr">
        <is>
          <t>Beca-pasantía</t>
        </is>
      </c>
      <c r="M9" s="476">
        <f>IFERROR(J9/(F9*K9*L9),0)</f>
        <v>0</v>
      </c>
      <c r="N9" s="678" t="inlineStr">
        <is>
          <t>TdR §14.4 (valor fijado)</t>
        </is>
      </c>
      <c r="O9" s="678" t="n"/>
      <c r="P9" s="678" t="n"/>
    </row>
    <row r="10">
      <c r="B10" s="470" t="inlineStr">
        <is>
          <t>TH-04</t>
        </is>
      </c>
      <c r="C10" s="470" t="inlineStr">
        <is>
          <t>Matrícula de maestría en modalidad de investigación</t>
        </is>
      </c>
      <c r="D10" s="470" t="inlineStr">
        <is>
          <t>matricula_maestria</t>
        </is>
      </c>
      <c r="E10" s="470" t="inlineStr">
        <is>
          <t>Pago único</t>
        </is>
      </c>
      <c r="F10" s="676" t="n">
        <v>2</v>
      </c>
      <c r="G10" s="677" t="n">
        <v>48000000</v>
      </c>
      <c r="H10" s="676" t="n">
        <v>1</v>
      </c>
      <c r="I10" s="676" t="n">
        <v>1</v>
      </c>
      <c r="J10" s="476">
        <f>ROUND(F10*G10*H10*I10,0)</f>
        <v>96000000</v>
      </c>
      <c r="K10" s="678" t="n">
        <v>0</v>
      </c>
      <c r="L10" s="678" t="n">
        <v>0</v>
      </c>
      <c r="M10" s="476">
        <f>IFERROR(J10/(F10*K10*L10),0)</f>
        <v>0</v>
      </c>
      <c r="N10" s="678" t="inlineStr">
        <is>
          <t>TdR §14.4 (valor fijado)</t>
        </is>
      </c>
      <c r="O10" s="678" t="n"/>
      <c r="P10" s="678" t="n"/>
    </row>
    <row r="11">
      <c r="B11" s="470" t="inlineStr">
        <is>
          <t>TH-05</t>
        </is>
      </c>
      <c r="C11" s="470" t="inlineStr">
        <is>
          <t>Doctor en estancia posdoctoral</t>
        </is>
      </c>
      <c r="D11" s="470" t="inlineStr">
        <is>
          <t>posdoc</t>
        </is>
      </c>
      <c r="E11" s="470" t="inlineStr">
        <is>
          <t>Beca</t>
        </is>
      </c>
      <c r="F11" s="676" t="n">
        <v>1</v>
      </c>
      <c r="G11" s="677" t="n">
        <v>12920000</v>
      </c>
      <c r="H11" s="676" t="n">
        <v>24</v>
      </c>
      <c r="I11" s="676" t="n">
        <v>1</v>
      </c>
      <c r="J11" s="476">
        <f>ROUND(F11*G11*H11*I11,0)</f>
        <v>310080000</v>
      </c>
      <c r="K11" s="678">
        <f>ROUND(H11*52/12,0)</f>
        <v>104</v>
      </c>
      <c r="L11" s="678" t="inlineStr">
        <is>
          <t>Beca-pasantía</t>
        </is>
      </c>
      <c r="M11" s="476">
        <f>IFERROR(J11/(F11*K11*L11),0)</f>
        <v>0</v>
      </c>
      <c r="N11" s="678" t="inlineStr">
        <is>
          <t>TdR §14.4 (valor fijado)</t>
        </is>
      </c>
      <c r="O11" s="678" t="n"/>
      <c r="P11" s="678" t="n"/>
    </row>
    <row r="12">
      <c r="B12" s="470" t="inlineStr">
        <is>
          <t>TH-06</t>
        </is>
      </c>
      <c r="C12" s="470" t="inlineStr">
        <is>
          <t>Ingenieros IoT y de campo</t>
        </is>
      </c>
      <c r="D12" s="470" t="inlineStr">
        <is>
          <t>otro</t>
        </is>
      </c>
      <c r="E12" s="470" t="inlineStr">
        <is>
          <t>Prestación de servicios o vinculación por definir</t>
        </is>
      </c>
      <c r="F12" s="470" t="n">
        <v>3</v>
      </c>
      <c r="G12" s="657">
        <f>ROUND(INDEX('Parámetros y tarifas'!$G$14:$J$20,MATCH("Título profesional",'Parámetros y tarifas'!$B$14:$B$20,0),MATCH("5-10",'Parámetros y tarifas'!$G$12:$J$12,0))*L12/'Parámetros y tarifas'!$C$8,0)</f>
        <v>10067704</v>
      </c>
      <c r="H12" s="470">
        <f>O12+P12</f>
        <v>24</v>
      </c>
      <c r="I12" s="470" t="n">
        <v>1</v>
      </c>
      <c r="J12" s="476">
        <f>ROUND(F12*G12*(O12+P12*(1+'Parámetros y tarifas'!$C$7)),0)</f>
        <v>743358993</v>
      </c>
      <c r="K12" s="678">
        <f>ROUND(H12*52/12,0)</f>
        <v>104</v>
      </c>
      <c r="L12" s="678" t="n">
        <v>40</v>
      </c>
      <c r="M12" s="476">
        <f>IFERROR(J12/(F12*K12*L12),0)</f>
        <v>59564.021875</v>
      </c>
      <c r="N12" s="678" t="inlineStr">
        <is>
          <t>Escala de honorarios de referencia (coeficientes de la Res. 426 de 2014 × SMLV 2026) + IPC 2025 en el año 2</t>
        </is>
      </c>
      <c r="O12" s="678" t="n">
        <v>12</v>
      </c>
      <c r="P12" s="678" t="n">
        <v>12</v>
      </c>
    </row>
    <row r="13">
      <c r="B13" s="470" t="inlineStr">
        <is>
          <t>TH-07</t>
        </is>
      </c>
      <c r="C13" s="470" t="inlineStr">
        <is>
          <t>Coordinación de apropiación social</t>
        </is>
      </c>
      <c r="D13" s="470" t="inlineStr">
        <is>
          <t>otro</t>
        </is>
      </c>
      <c r="E13" s="470" t="inlineStr">
        <is>
          <t>Equipo de apropiación social de Avanciencia, contratado por la universidad (aliado; respuesta oficial H233); dedicación y meses de la escala de honorarios</t>
        </is>
      </c>
      <c r="F13" s="470" t="n">
        <v>1</v>
      </c>
      <c r="G13" s="657">
        <f>ROUND(INDEX('Parámetros y tarifas'!$G$14:$J$20,MATCH("Título profesional",'Parámetros y tarifas'!$B$14:$B$20,0),MATCH("1-5",'Parámetros y tarifas'!$G$12:$J$12,0))*L13/'Parámetros y tarifas'!$C$8,0)</f>
        <v>7003620</v>
      </c>
      <c r="H13" s="470">
        <f>O13+P13</f>
        <v>24</v>
      </c>
      <c r="I13" s="470" t="n">
        <v>1</v>
      </c>
      <c r="J13" s="476">
        <f>ROUND(F13*G13*(O13+P13*(1+'Parámetros y tarifas'!$C$7)),0)</f>
        <v>172373095</v>
      </c>
      <c r="K13" s="678">
        <f>ROUND(H13*52/12,0)</f>
        <v>104</v>
      </c>
      <c r="L13" s="678" t="n">
        <v>40</v>
      </c>
      <c r="M13" s="476">
        <f>IFERROR(J13/(F13*K13*L13),0)</f>
        <v>41435.8401442308</v>
      </c>
      <c r="N13" s="678" t="inlineStr">
        <is>
          <t>Escala de honorarios de referencia (coeficientes de la Res. 426 de 2014 × SMLV 2026) + IPC 2025 en el año 2</t>
        </is>
      </c>
      <c r="O13" s="678" t="n">
        <v>12</v>
      </c>
      <c r="P13" s="678" t="n">
        <v>12</v>
      </c>
    </row>
    <row r="14">
      <c r="B14" s="470" t="inlineStr">
        <is>
          <t>TH-08</t>
        </is>
      </c>
      <c r="C14" s="470" t="inlineStr">
        <is>
          <t>Gerencia de proyecto</t>
        </is>
      </c>
      <c r="D14" s="470" t="inlineStr">
        <is>
          <t>otro</t>
        </is>
      </c>
      <c r="E14" s="470" t="inlineStr">
        <is>
          <t>Prestación de servicios o vinculación por definir</t>
        </is>
      </c>
      <c r="F14" s="470" t="n">
        <v>1</v>
      </c>
      <c r="G14" s="657">
        <f>ROUND(INDEX('Parámetros y tarifas'!$G$14:$J$20,MATCH("Título profesional",'Parámetros y tarifas'!$B$14:$B$20,0),MATCH("5-10",'Parámetros y tarifas'!$G$12:$J$12,0))*L14/'Parámetros y tarifas'!$C$8,0)</f>
        <v>10067704</v>
      </c>
      <c r="H14" s="470">
        <f>O14+P14</f>
        <v>24</v>
      </c>
      <c r="I14" s="470" t="n">
        <v>1</v>
      </c>
      <c r="J14" s="476">
        <f>ROUND(F14*G14*(O14+P14*(1+'Parámetros y tarifas'!$C$7)),0)</f>
        <v>247786331</v>
      </c>
      <c r="K14" s="678">
        <f>ROUND(H14*52/12,0)</f>
        <v>104</v>
      </c>
      <c r="L14" s="678" t="n">
        <v>40</v>
      </c>
      <c r="M14" s="476">
        <f>IFERROR(J14/(F14*K14*L14),0)</f>
        <v>59564.021875</v>
      </c>
      <c r="N14" s="678" t="inlineStr">
        <is>
          <t>Escala de honorarios de referencia (coeficientes de la Res. 426 de 2014 × SMLV 2026) + IPC 2025 en el año 2</t>
        </is>
      </c>
      <c r="O14" s="678" t="n">
        <v>12</v>
      </c>
      <c r="P14" s="678" t="n">
        <v>12</v>
      </c>
    </row>
    <row r="15">
      <c r="B15" s="470" t="inlineStr">
        <is>
          <t>TH-09</t>
        </is>
      </c>
      <c r="C15" s="470" t="inlineStr">
        <is>
          <t>Especialista en metrología y calibración</t>
        </is>
      </c>
      <c r="D15" s="470" t="inlineStr">
        <is>
          <t>otro</t>
        </is>
      </c>
      <c r="E15" s="470" t="inlineStr">
        <is>
          <t>Prestación de servicios o vinculación por definir</t>
        </is>
      </c>
      <c r="F15" s="470" t="n">
        <v>1</v>
      </c>
      <c r="G15" s="657">
        <f>ROUND(INDEX('Parámetros y tarifas'!$G$14:$J$20,MATCH("Título profesional",'Parámetros y tarifas'!$B$14:$B$20,0),MATCH("10-15",'Parámetros y tarifas'!$G$12:$J$12,0))*L15/'Parámetros y tarifas'!$C$8,0)</f>
        <v>11380883</v>
      </c>
      <c r="H15" s="470">
        <f>O15+P15</f>
        <v>24</v>
      </c>
      <c r="I15" s="470" t="n">
        <v>1</v>
      </c>
      <c r="J15" s="476">
        <f>ROUND(F15*G15*(O15+P15*(1+'Parámetros y tarifas'!$C$7)),0)</f>
        <v>280106292</v>
      </c>
      <c r="K15" s="678">
        <f>ROUND(H15*52/12,0)</f>
        <v>104</v>
      </c>
      <c r="L15" s="678" t="n">
        <v>40</v>
      </c>
      <c r="M15" s="476">
        <f>IFERROR(J15/(F15*K15*L15),0)</f>
        <v>67333.2432692308</v>
      </c>
      <c r="N15" s="678" t="inlineStr">
        <is>
          <t>Escala de honorarios de referencia (coeficientes de la Res. 426 de 2014 × SMLV 2026) + IPC 2025 en el año 2</t>
        </is>
      </c>
      <c r="O15" s="678" t="n">
        <v>12</v>
      </c>
      <c r="P15" s="678" t="n">
        <v>12</v>
      </c>
    </row>
    <row r="16">
      <c r="B16" s="470" t="inlineStr">
        <is>
          <t>TH-10</t>
        </is>
      </c>
      <c r="C16" s="470" t="inlineStr">
        <is>
          <t>Ingenieros de software y nube</t>
        </is>
      </c>
      <c r="D16" s="470" t="inlineStr">
        <is>
          <t>otro</t>
        </is>
      </c>
      <c r="E16" s="470" t="inlineStr">
        <is>
          <t>Prestación de servicios o vinculación por definir</t>
        </is>
      </c>
      <c r="F16" s="470" t="n">
        <v>2</v>
      </c>
      <c r="G16" s="657">
        <f>ROUND(INDEX('Parámetros y tarifas'!$G$14:$J$20,MATCH("Título profesional",'Parámetros y tarifas'!$B$14:$B$20,0),MATCH("5-10",'Parámetros y tarifas'!$G$12:$J$12,0))*L16/'Parámetros y tarifas'!$C$8,0)</f>
        <v>10067704</v>
      </c>
      <c r="H16" s="470">
        <f>O16+P16</f>
        <v>24</v>
      </c>
      <c r="I16" s="470" t="n">
        <v>1</v>
      </c>
      <c r="J16" s="476">
        <f>ROUND(F16*G16*(O16+P16*(1+'Parámetros y tarifas'!$C$7)),0)</f>
        <v>495572662</v>
      </c>
      <c r="K16" s="678">
        <f>ROUND(H16*52/12,0)</f>
        <v>104</v>
      </c>
      <c r="L16" s="678" t="n">
        <v>40</v>
      </c>
      <c r="M16" s="476">
        <f>IFERROR(J16/(F16*K16*L16),0)</f>
        <v>59564.021875</v>
      </c>
      <c r="N16" s="678" t="inlineStr">
        <is>
          <t>Escala de honorarios de referencia (coeficientes de la Res. 426 de 2014 × SMLV 2026) + IPC 2025 en el año 2</t>
        </is>
      </c>
      <c r="O16" s="678" t="n">
        <v>12</v>
      </c>
      <c r="P16" s="678" t="n">
        <v>12</v>
      </c>
    </row>
    <row r="17">
      <c r="B17" s="470" t="inlineStr">
        <is>
          <t>TH-11</t>
        </is>
      </c>
      <c r="C17" s="470" t="inlineStr">
        <is>
          <t>Ingeniero de firmware y energía</t>
        </is>
      </c>
      <c r="D17" s="470" t="inlineStr">
        <is>
          <t>otro</t>
        </is>
      </c>
      <c r="E17" s="470" t="inlineStr">
        <is>
          <t>Prestación de servicios o vinculación por definir</t>
        </is>
      </c>
      <c r="F17" s="470" t="n">
        <v>1</v>
      </c>
      <c r="G17" s="657">
        <f>ROUND(INDEX('Parámetros y tarifas'!$G$14:$J$20,MATCH("Título profesional",'Parámetros y tarifas'!$B$14:$B$20,0),MATCH("5-10",'Parámetros y tarifas'!$G$12:$J$12,0))*L17/'Parámetros y tarifas'!$C$8,0)</f>
        <v>10067704</v>
      </c>
      <c r="H17" s="470">
        <f>O17+P17</f>
        <v>24</v>
      </c>
      <c r="I17" s="470" t="n">
        <v>1</v>
      </c>
      <c r="J17" s="476">
        <f>ROUND(F17*G17*(O17+P17*(1+'Parámetros y tarifas'!$C$7)),0)</f>
        <v>247786331</v>
      </c>
      <c r="K17" s="678">
        <f>ROUND(H17*52/12,0)</f>
        <v>104</v>
      </c>
      <c r="L17" s="678" t="n">
        <v>40</v>
      </c>
      <c r="M17" s="476">
        <f>IFERROR(J17/(F17*K17*L17),0)</f>
        <v>59564.021875</v>
      </c>
      <c r="N17" s="678" t="inlineStr">
        <is>
          <t>Escala de honorarios de referencia (coeficientes de la Res. 426 de 2014 × SMLV 2026) + IPC 2025 en el año 2</t>
        </is>
      </c>
      <c r="O17" s="678" t="n">
        <v>12</v>
      </c>
      <c r="P17" s="678" t="n">
        <v>12</v>
      </c>
    </row>
    <row r="18">
      <c r="B18" s="470" t="inlineStr">
        <is>
          <t>TH-12</t>
        </is>
      </c>
      <c r="C18" s="470" t="inlineStr">
        <is>
          <t>Técnicos de campo municipales</t>
        </is>
      </c>
      <c r="D18" s="470" t="inlineStr">
        <is>
          <t>otro</t>
        </is>
      </c>
      <c r="E18" s="470" t="inlineStr">
        <is>
          <t>Prestación de servicios o vinculación por definir</t>
        </is>
      </c>
      <c r="F18" s="470" t="n">
        <v>6</v>
      </c>
      <c r="G18" s="657">
        <f>ROUND(INDEX('Parámetros y tarifas'!$G$14:$J$20,MATCH("Título de técnico",'Parámetros y tarifas'!$B$14:$B$20,0),MATCH("1-5",'Parámetros y tarifas'!$G$12:$J$12,0))*L18/'Parámetros y tarifas'!$C$8,0)</f>
        <v>4377263</v>
      </c>
      <c r="H18" s="470">
        <f>O18+P18</f>
        <v>24</v>
      </c>
      <c r="I18" s="470" t="n">
        <v>1</v>
      </c>
      <c r="J18" s="476">
        <f>ROUND(F18*G18*(O18+P18*(1+'Parámetros y tarifas'!$C$7)),0)</f>
        <v>646399182</v>
      </c>
      <c r="K18" s="678">
        <f>ROUND(H18*52/12,0)</f>
        <v>104</v>
      </c>
      <c r="L18" s="678" t="n">
        <v>40</v>
      </c>
      <c r="M18" s="476">
        <f>IFERROR(J18/(F18*K18*L18),0)</f>
        <v>25897.403125</v>
      </c>
      <c r="N18" s="678" t="inlineStr">
        <is>
          <t>Escala de honorarios de referencia (coeficientes de la Res. 426 de 2014 × SMLV 2026) + IPC 2025 en el año 2</t>
        </is>
      </c>
      <c r="O18" s="678" t="n">
        <v>12</v>
      </c>
      <c r="P18" s="678" t="n">
        <v>12</v>
      </c>
    </row>
    <row r="19">
      <c r="B19" s="470" t="inlineStr">
        <is>
          <t>TH-13</t>
        </is>
      </c>
      <c r="C19" s="470" t="inlineStr">
        <is>
          <t>Profesionales de apropiación social</t>
        </is>
      </c>
      <c r="D19" s="470" t="inlineStr">
        <is>
          <t>otro</t>
        </is>
      </c>
      <c r="E19" s="470" t="inlineStr">
        <is>
          <t>Equipo de apropiación social de Avanciencia, contratado por la universidad (aliado; respuesta oficial H233); dedicación y meses de la escala de honorarios</t>
        </is>
      </c>
      <c r="F19" s="470" t="n">
        <v>2</v>
      </c>
      <c r="G19" s="657">
        <f>ROUND(INDEX('Parámetros y tarifas'!$G$14:$J$20,MATCH("Título profesional",'Parámetros y tarifas'!$B$14:$B$20,0),MATCH("1-5",'Parámetros y tarifas'!$G$12:$J$12,0))*L19/'Parámetros y tarifas'!$C$8,0)</f>
        <v>7003620</v>
      </c>
      <c r="H19" s="470">
        <f>O19+P19</f>
        <v>24</v>
      </c>
      <c r="I19" s="470" t="n">
        <v>1</v>
      </c>
      <c r="J19" s="476">
        <f>ROUND(F19*G19*(O19+P19*(1+'Parámetros y tarifas'!$C$7)),0)</f>
        <v>344746191</v>
      </c>
      <c r="K19" s="678">
        <f>ROUND(H19*52/12,0)</f>
        <v>104</v>
      </c>
      <c r="L19" s="678" t="n">
        <v>40</v>
      </c>
      <c r="M19" s="476">
        <f>IFERROR(J19/(F19*K19*L19),0)</f>
        <v>41435.8402644231</v>
      </c>
      <c r="N19" s="678" t="inlineStr">
        <is>
          <t>Escala de honorarios de referencia (coeficientes de la Res. 426 de 2014 × SMLV 2026) + IPC 2025 en el año 2</t>
        </is>
      </c>
      <c r="O19" s="678" t="n">
        <v>12</v>
      </c>
      <c r="P19" s="678" t="n">
        <v>12</v>
      </c>
    </row>
    <row r="20">
      <c r="B20" s="470" t="inlineStr">
        <is>
          <t>TH-14</t>
        </is>
      </c>
      <c r="C20" s="470" t="inlineStr">
        <is>
          <t>Analista de datos espaciales y gemelo digital</t>
        </is>
      </c>
      <c r="D20" s="470" t="inlineStr">
        <is>
          <t>otro</t>
        </is>
      </c>
      <c r="E20" s="470" t="inlineStr">
        <is>
          <t>Prestación de servicios o vinculación por definir</t>
        </is>
      </c>
      <c r="F20" s="470" t="n">
        <v>1</v>
      </c>
      <c r="G20" s="657">
        <f>ROUND(INDEX('Parámetros y tarifas'!$G$14:$J$20,MATCH("Título profesional",'Parámetros y tarifas'!$B$14:$B$20,0),MATCH("5-10",'Parámetros y tarifas'!$G$12:$J$12,0))*L20/'Parámetros y tarifas'!$C$8,0)</f>
        <v>10067704</v>
      </c>
      <c r="H20" s="470">
        <f>O20+P20</f>
        <v>24</v>
      </c>
      <c r="I20" s="470" t="n">
        <v>1</v>
      </c>
      <c r="J20" s="476">
        <f>ROUND(F20*G20*(O20+P20*(1+'Parámetros y tarifas'!$C$7)),0)</f>
        <v>247786331</v>
      </c>
      <c r="K20" s="678">
        <f>ROUND(H20*52/12,0)</f>
        <v>104</v>
      </c>
      <c r="L20" s="678" t="n">
        <v>40</v>
      </c>
      <c r="M20" s="476">
        <f>IFERROR(J20/(F20*K20*L20),0)</f>
        <v>59564.021875</v>
      </c>
      <c r="N20" s="678" t="inlineStr">
        <is>
          <t>Escala de honorarios de referencia (coeficientes de la Res. 426 de 2014 × SMLV 2026) + IPC 2025 en el año 2</t>
        </is>
      </c>
      <c r="O20" s="678" t="n">
        <v>12</v>
      </c>
      <c r="P20" s="678" t="n">
        <v>12</v>
      </c>
    </row>
    <row r="21">
      <c r="B21" s="470" t="inlineStr">
        <is>
          <t>TH-15</t>
        </is>
      </c>
      <c r="C21" s="470" t="inlineStr">
        <is>
          <t>Profesional en calidad del aire y salud ambiental</t>
        </is>
      </c>
      <c r="D21" s="470" t="inlineStr">
        <is>
          <t>otro</t>
        </is>
      </c>
      <c r="E21" s="470" t="inlineStr">
        <is>
          <t>Prestación de servicios o vinculación por definir</t>
        </is>
      </c>
      <c r="F21" s="470" t="n">
        <v>1</v>
      </c>
      <c r="G21" s="657">
        <f>ROUND(INDEX('Parámetros y tarifas'!$G$14:$J$20,MATCH("Título profesional",'Parámetros y tarifas'!$B$14:$B$20,0),MATCH("5-10",'Parámetros y tarifas'!$G$12:$J$12,0))*L21/'Parámetros y tarifas'!$C$8,0)</f>
        <v>10067704</v>
      </c>
      <c r="H21" s="470">
        <f>O21+P21</f>
        <v>24</v>
      </c>
      <c r="I21" s="470" t="n">
        <v>1</v>
      </c>
      <c r="J21" s="476">
        <f>ROUND(F21*G21*(O21+P21*(1+'Parámetros y tarifas'!$C$7)),0)</f>
        <v>247786331</v>
      </c>
      <c r="K21" s="678">
        <f>ROUND(H21*52/12,0)</f>
        <v>104</v>
      </c>
      <c r="L21" s="678" t="n">
        <v>40</v>
      </c>
      <c r="M21" s="476">
        <f>IFERROR(J21/(F21*K21*L21),0)</f>
        <v>59564.021875</v>
      </c>
      <c r="N21" s="678" t="inlineStr">
        <is>
          <t>Escala de honorarios de referencia (coeficientes de la Res. 426 de 2014 × SMLV 2026) + IPC 2025 en el año 2</t>
        </is>
      </c>
      <c r="O21" s="678" t="n">
        <v>12</v>
      </c>
      <c r="P21" s="678" t="n">
        <v>12</v>
      </c>
    </row>
    <row r="22">
      <c r="B22" s="470" t="inlineStr">
        <is>
          <t>TH-16</t>
        </is>
      </c>
      <c r="C22" s="470" t="inlineStr">
        <is>
          <t>Profesional de convenios y custodia</t>
        </is>
      </c>
      <c r="D22" s="470" t="inlineStr">
        <is>
          <t>otro</t>
        </is>
      </c>
      <c r="E22" s="470" t="inlineStr">
        <is>
          <t>Profesional de Avanciencia, contratado por la universidad (aliado; respuesta oficial H233); dedicación y meses de la escala de honorarios</t>
        </is>
      </c>
      <c r="F22" s="470" t="n">
        <v>1</v>
      </c>
      <c r="G22" s="657">
        <f>ROUND(INDEX('Parámetros y tarifas'!$G$14:$J$20,MATCH("Título profesional",'Parámetros y tarifas'!$B$14:$B$20,0),MATCH("1-5",'Parámetros y tarifas'!$G$12:$J$12,0))*L22/'Parámetros y tarifas'!$C$8,0)</f>
        <v>7003620</v>
      </c>
      <c r="H22" s="470">
        <f>O22+P22</f>
        <v>24</v>
      </c>
      <c r="I22" s="470" t="n">
        <v>1</v>
      </c>
      <c r="J22" s="476">
        <f>ROUND(F22*G22*(O22+P22*(1+'Parámetros y tarifas'!$C$7)),0)</f>
        <v>172373095</v>
      </c>
      <c r="K22" s="678">
        <f>ROUND(H22*52/12,0)</f>
        <v>104</v>
      </c>
      <c r="L22" s="678" t="n">
        <v>40</v>
      </c>
      <c r="M22" s="476">
        <f>IFERROR(J22/(F22*K22*L22),0)</f>
        <v>41435.8401442308</v>
      </c>
      <c r="N22" s="678" t="inlineStr">
        <is>
          <t>Escala de honorarios de referencia (coeficientes de la Res. 426 de 2014 × SMLV 2026) + IPC 2025 en el año 2</t>
        </is>
      </c>
      <c r="O22" s="678" t="n">
        <v>12</v>
      </c>
      <c r="P22" s="678" t="n">
        <v>12</v>
      </c>
    </row>
    <row r="23">
      <c r="B23" s="470" t="inlineStr">
        <is>
          <t>TH-23</t>
        </is>
      </c>
      <c r="C23" s="470" t="inlineStr">
        <is>
          <t>Investigador líder en modelación atmosférica y dispersión de contaminantes</t>
        </is>
      </c>
      <c r="D23" s="470" t="inlineStr">
        <is>
          <t>otro</t>
        </is>
      </c>
      <c r="E23" s="470" t="inlineStr">
        <is>
          <t>Prestación de servicios o vinculación por definir</t>
        </is>
      </c>
      <c r="F23" s="470" t="n">
        <v>1</v>
      </c>
      <c r="G23" s="657">
        <f>ROUND(INDEX('Parámetros y tarifas'!$G$14:$J$20,MATCH("Título profesional",'Parámetros y tarifas'!$B$14:$B$20,0),MATCH("&gt;15",'Parámetros y tarifas'!$G$12:$J$12,0))*L23/'Parámetros y tarifas'!$C$8,0)</f>
        <v>13131788</v>
      </c>
      <c r="H23" s="470">
        <f>O23+P23</f>
        <v>22</v>
      </c>
      <c r="I23" s="470" t="n">
        <v>1</v>
      </c>
      <c r="J23" s="476">
        <f>ROUND(F23*G23*(O23+P23*(1+'Parámetros y tarifas'!$C$7)),0)</f>
        <v>296935990</v>
      </c>
      <c r="K23" s="678">
        <f>ROUND(H23*52/12,0)</f>
        <v>95</v>
      </c>
      <c r="L23" s="678" t="n">
        <v>40</v>
      </c>
      <c r="M23" s="476">
        <f>IFERROR(J23/(F23*K23*L23),0)</f>
        <v>78141.05</v>
      </c>
      <c r="N23" s="678" t="inlineStr">
        <is>
          <t>Escala de honorarios de referencia (coeficientes de la Res. 426 de 2014 × SMLV 2026) + IPC 2025 en el año 2</t>
        </is>
      </c>
      <c r="O23" s="678" t="n">
        <v>10</v>
      </c>
      <c r="P23" s="678" t="n">
        <v>12</v>
      </c>
    </row>
    <row r="24">
      <c r="B24" s="470" t="inlineStr">
        <is>
          <t>TH-24</t>
        </is>
      </c>
      <c r="C24" s="470" t="inlineStr">
        <is>
          <t>Ingeniero en dinámica de fluidos computacional y cómputo de alto rendimiento</t>
        </is>
      </c>
      <c r="D24" s="470" t="inlineStr">
        <is>
          <t>otro</t>
        </is>
      </c>
      <c r="E24" s="470" t="inlineStr">
        <is>
          <t>Prestación de servicios o vinculación por definir</t>
        </is>
      </c>
      <c r="F24" s="470" t="n">
        <v>1</v>
      </c>
      <c r="G24" s="657">
        <f>ROUND(INDEX('Parámetros y tarifas'!$G$14:$J$20,MATCH("Título profesional",'Parámetros y tarifas'!$B$14:$B$20,0),MATCH("5-10",'Parámetros y tarifas'!$G$12:$J$12,0))*L24/'Parámetros y tarifas'!$C$8,0)</f>
        <v>10067704</v>
      </c>
      <c r="H24" s="470">
        <f>O24+P24</f>
        <v>20</v>
      </c>
      <c r="I24" s="470" t="n">
        <v>1</v>
      </c>
      <c r="J24" s="476">
        <f>ROUND(F24*G24*(O24+P24*(1+'Parámetros y tarifas'!$C$7)),0)</f>
        <v>207515515</v>
      </c>
      <c r="K24" s="678">
        <f>ROUND(H24*52/12,0)</f>
        <v>87</v>
      </c>
      <c r="L24" s="678" t="n">
        <v>40</v>
      </c>
      <c r="M24" s="476">
        <f>IFERROR(J24/(F24*K24*L24),0)</f>
        <v>59630.8951149425</v>
      </c>
      <c r="N24" s="678" t="inlineStr">
        <is>
          <t>Escala de honorarios de referencia (coeficientes de la Res. 426 de 2014 × SMLV 2026) + IPC 2025 en el año 2</t>
        </is>
      </c>
      <c r="O24" s="678" t="n">
        <v>8</v>
      </c>
      <c r="P24" s="678" t="n">
        <v>12</v>
      </c>
    </row>
    <row r="25">
      <c r="B25" s="470" t="inlineStr">
        <is>
          <t>TH-25</t>
        </is>
      </c>
      <c r="C25" s="470" t="inlineStr">
        <is>
          <t>Ingeniero en demolición y control de polvo en obra</t>
        </is>
      </c>
      <c r="D25" s="470" t="inlineStr">
        <is>
          <t>otro</t>
        </is>
      </c>
      <c r="E25" s="470" t="inlineStr">
        <is>
          <t>Prestación de servicios o vinculación por definir</t>
        </is>
      </c>
      <c r="F25" s="470" t="n">
        <v>1</v>
      </c>
      <c r="G25" s="657">
        <f>ROUND(INDEX('Parámetros y tarifas'!$G$14:$J$20,MATCH("Título profesional",'Parámetros y tarifas'!$B$14:$B$20,0),MATCH("5-10",'Parámetros y tarifas'!$G$12:$J$12,0))*L25/'Parámetros y tarifas'!$C$8,0)</f>
        <v>10067704</v>
      </c>
      <c r="H25" s="470">
        <f>O25+P25</f>
        <v>14</v>
      </c>
      <c r="I25" s="470" t="n">
        <v>1</v>
      </c>
      <c r="J25" s="476">
        <f>ROUND(F25*G25*(O25+P25*(1+'Parámetros y tarifas'!$C$7)),0)</f>
        <v>147109291</v>
      </c>
      <c r="K25" s="678">
        <f>ROUND(H25*52/12,0)</f>
        <v>61</v>
      </c>
      <c r="L25" s="678" t="n">
        <v>40</v>
      </c>
      <c r="M25" s="476">
        <f>IFERROR(J25/(F25*K25*L25),0)</f>
        <v>60290.6930327869</v>
      </c>
      <c r="N25" s="678" t="inlineStr">
        <is>
          <t>Escala de honorarios de referencia (coeficientes de la Res. 426 de 2014 × SMLV 2026) + IPC 2025 en el año 2</t>
        </is>
      </c>
      <c r="O25" s="678" t="n">
        <v>2</v>
      </c>
      <c r="P25" s="678" t="n">
        <v>12</v>
      </c>
    </row>
    <row r="26">
      <c r="B26" s="470" t="inlineStr">
        <is>
          <t>TH-17</t>
        </is>
      </c>
      <c r="C26" s="470" t="inlineStr">
        <is>
          <t>Investigador principal (50 % durante 24 meses) — aporte de la entidad proponente</t>
        </is>
      </c>
      <c r="D26" s="470" t="inlineStr">
        <is>
          <t>otro</t>
        </is>
      </c>
      <c r="E26" s="470" t="inlineStr">
        <is>
          <t>Aporte en especie valorado por certificación</t>
        </is>
      </c>
      <c r="F26" s="676" t="n">
        <v>1</v>
      </c>
      <c r="G26" s="677" t="n">
        <v>350000000</v>
      </c>
      <c r="H26" s="676" t="n">
        <v>1</v>
      </c>
      <c r="I26" s="676" t="n">
        <v>1</v>
      </c>
      <c r="J26" s="476">
        <f>ROUND(F26*G26*H26*I26,0)</f>
        <v>350000000</v>
      </c>
      <c r="K26" s="678" t="n">
        <v>104</v>
      </c>
      <c r="L26" s="678" t="n">
        <v>0</v>
      </c>
      <c r="M26" s="476">
        <f>IFERROR(J26/(F26*K26*L26),0)</f>
        <v>0</v>
      </c>
      <c r="N26" s="678" t="inlineStr">
        <is>
          <t>Anexo 2, Tabla 28.7: aporte valorado en $350.000.000; certificación del representante legal pendiente</t>
        </is>
      </c>
      <c r="O26" s="678" t="n"/>
      <c r="P26" s="678" t="n"/>
    </row>
    <row r="27">
      <c r="B27" s="470" t="inlineStr">
        <is>
          <t>TH-18</t>
        </is>
      </c>
      <c r="C27" s="470" t="inlineStr">
        <is>
          <t>Coinvestigador técnico (30 % durante 24 meses) — aporte de la entidad proponente</t>
        </is>
      </c>
      <c r="D27" s="470" t="inlineStr">
        <is>
          <t>otro</t>
        </is>
      </c>
      <c r="E27" s="470" t="inlineStr">
        <is>
          <t>Aporte en especie valorado por certificación</t>
        </is>
      </c>
      <c r="F27" s="676" t="n">
        <v>1</v>
      </c>
      <c r="G27" s="677" t="n">
        <v>250000000</v>
      </c>
      <c r="H27" s="676" t="n">
        <v>1</v>
      </c>
      <c r="I27" s="676" t="n">
        <v>1</v>
      </c>
      <c r="J27" s="476">
        <f>ROUND(F27*G27*H27*I27,0)</f>
        <v>250000000</v>
      </c>
      <c r="K27" s="678" t="n">
        <v>104</v>
      </c>
      <c r="L27" s="678" t="n">
        <v>0</v>
      </c>
      <c r="M27" s="476">
        <f>IFERROR(J27/(F27*K27*L27),0)</f>
        <v>0</v>
      </c>
      <c r="N27" s="678" t="inlineStr">
        <is>
          <t>Anexo 2, Tabla 28.7: aporte valorado en $250.000.000; certificación del representante legal pendiente</t>
        </is>
      </c>
      <c r="O27" s="678" t="n"/>
      <c r="P27" s="678" t="n"/>
    </row>
    <row r="28">
      <c r="B28" s="470" t="inlineStr">
        <is>
          <t>TH-19</t>
        </is>
      </c>
      <c r="C28" s="470" t="inlineStr">
        <is>
          <t>Coinvestigadores de ambiente y ciencias sociales (20 %) — aporte de la entidad proponente</t>
        </is>
      </c>
      <c r="D28" s="470" t="inlineStr">
        <is>
          <t>otro</t>
        </is>
      </c>
      <c r="E28" s="470" t="inlineStr">
        <is>
          <t>Aporte en especie valorado por certificación</t>
        </is>
      </c>
      <c r="F28" s="676" t="n">
        <v>1</v>
      </c>
      <c r="G28" s="677" t="n">
        <v>200000000</v>
      </c>
      <c r="H28" s="676" t="n">
        <v>1</v>
      </c>
      <c r="I28" s="676" t="n">
        <v>1</v>
      </c>
      <c r="J28" s="476">
        <f>ROUND(F28*G28*H28*I28,0)</f>
        <v>200000000</v>
      </c>
      <c r="K28" s="678" t="n">
        <v>95</v>
      </c>
      <c r="L28" s="678" t="n">
        <v>0</v>
      </c>
      <c r="M28" s="476">
        <f>IFERROR(J28/(F28*K28*L28),0)</f>
        <v>0</v>
      </c>
      <c r="N28" s="678" t="inlineStr">
        <is>
          <t>Anexo 2, Tabla 28.7: aporte valorado en $200.000.000; certificación del representante legal pendiente</t>
        </is>
      </c>
      <c r="O28" s="678" t="n"/>
      <c r="P28" s="678" t="n"/>
    </row>
    <row r="29">
      <c r="B29" s="470" t="inlineStr">
        <is>
          <t>TH-20</t>
        </is>
      </c>
      <c r="C29" s="470" t="inlineStr">
        <is>
          <t>Profesionales de gestión del riesgo y logística de acceso a sitios — aporte del municipio 1</t>
        </is>
      </c>
      <c r="D29" s="470" t="inlineStr">
        <is>
          <t>otro</t>
        </is>
      </c>
      <c r="E29" s="470" t="inlineStr">
        <is>
          <t>Aporte en especie valorado por certificación</t>
        </is>
      </c>
      <c r="F29" s="676" t="n">
        <v>1</v>
      </c>
      <c r="G29" s="677" t="n">
        <v>60000000</v>
      </c>
      <c r="H29" s="676" t="n">
        <v>1</v>
      </c>
      <c r="I29" s="676" t="n">
        <v>1</v>
      </c>
      <c r="J29" s="476">
        <f>ROUND(F29*G29*H29*I29,0)</f>
        <v>60000000</v>
      </c>
      <c r="K29" s="678" t="n">
        <v>95</v>
      </c>
      <c r="L29" s="678" t="n">
        <v>0</v>
      </c>
      <c r="M29" s="476">
        <f>IFERROR(J29/(F29*K29*L29),0)</f>
        <v>0</v>
      </c>
      <c r="N29" s="678" t="inlineStr">
        <is>
          <t>Anexo 2, Tabla 28.7: aporte valorado en $60.000.000; certificación del representante legal pendiente</t>
        </is>
      </c>
      <c r="O29" s="678" t="n"/>
      <c r="P29" s="678" t="n"/>
    </row>
    <row r="30">
      <c r="B30" s="470" t="inlineStr">
        <is>
          <t>TH-21</t>
        </is>
      </c>
      <c r="C30" s="470" t="inlineStr">
        <is>
          <t>Profesionales de gestión del riesgo y logística de acceso a sitios — aporte del municipio 2</t>
        </is>
      </c>
      <c r="D30" s="470" t="inlineStr">
        <is>
          <t>otro</t>
        </is>
      </c>
      <c r="E30" s="470" t="inlineStr">
        <is>
          <t>Aporte en especie valorado por certificación</t>
        </is>
      </c>
      <c r="F30" s="676" t="n">
        <v>1</v>
      </c>
      <c r="G30" s="677" t="n">
        <v>60000000</v>
      </c>
      <c r="H30" s="676" t="n">
        <v>1</v>
      </c>
      <c r="I30" s="676" t="n">
        <v>1</v>
      </c>
      <c r="J30" s="476">
        <f>ROUND(F30*G30*H30*I30,0)</f>
        <v>60000000</v>
      </c>
      <c r="K30" s="678" t="n">
        <v>95</v>
      </c>
      <c r="L30" s="678" t="n">
        <v>0</v>
      </c>
      <c r="M30" s="476">
        <f>IFERROR(J30/(F30*K30*L30),0)</f>
        <v>0</v>
      </c>
      <c r="N30" s="678" t="inlineStr">
        <is>
          <t>Anexo 2, Tabla 28.7: aporte valorado en $60.000.000; certificación del representante legal pendiente</t>
        </is>
      </c>
      <c r="O30" s="678" t="n"/>
      <c r="P30" s="678" t="n"/>
    </row>
    <row r="31">
      <c r="B31" s="470" t="inlineStr">
        <is>
          <t>TH-22</t>
        </is>
      </c>
      <c r="C31" s="470" t="inlineStr">
        <is>
          <t>Horas de investigadores y del equipo de transferencia de Avanciencia (OTRI) — aporte en especie (PROPUESTA)</t>
        </is>
      </c>
      <c r="D31" s="470" t="inlineStr">
        <is>
          <t>otro</t>
        </is>
      </c>
      <c r="E31" s="470" t="inlineStr">
        <is>
          <t>Aporte en especie valorado por certificación</t>
        </is>
      </c>
      <c r="F31" s="676" t="n">
        <v>1</v>
      </c>
      <c r="G31" s="677" t="n">
        <v>150000000</v>
      </c>
      <c r="H31" s="676" t="n">
        <v>1</v>
      </c>
      <c r="I31" s="676" t="n">
        <v>1</v>
      </c>
      <c r="J31" s="476">
        <f>ROUND(F31*G31*H31*I31,0)</f>
        <v>150000000</v>
      </c>
      <c r="K31" s="678" t="n">
        <v>100</v>
      </c>
      <c r="L31" s="678" t="n">
        <v>0</v>
      </c>
      <c r="M31" s="476">
        <f>IFERROR(J31/(F31*K31*L31),0)</f>
        <v>0</v>
      </c>
      <c r="N31" s="678" t="inlineStr">
        <is>
          <t>Anexo 2, Tabla 28.7: aporte valorado en $150.000.000; certificación del representante legal pendiente</t>
        </is>
      </c>
      <c r="O31" s="678" t="n"/>
      <c r="P31" s="678" t="n"/>
    </row>
    <row r="34">
      <c r="B34" s="656" t="inlineStr">
        <is>
          <t>CA-01 · Capacitación y eventos · Formación y soporte a custodios por tramo</t>
        </is>
      </c>
    </row>
    <row r="35">
      <c r="C35" s="519" t="inlineStr">
        <is>
          <t>Concepto</t>
        </is>
      </c>
      <c r="D35" s="519" t="inlineStr">
        <is>
          <t>Unidad</t>
        </is>
      </c>
      <c r="E35" s="519" t="inlineStr">
        <is>
          <t>Cantidad</t>
        </is>
      </c>
      <c r="F35" s="519" t="inlineStr">
        <is>
          <t>Valor unitario (COP)</t>
        </is>
      </c>
      <c r="G35" s="519" t="inlineStr">
        <is>
          <t>Subtotal (COP)</t>
        </is>
      </c>
      <c r="H35" s="519" t="inlineStr">
        <is>
          <t>Fuente del precio</t>
        </is>
      </c>
    </row>
    <row r="36">
      <c r="C36" s="470" t="inlineStr">
        <is>
          <t>Formación y soporte a custodios por tramo</t>
        </is>
      </c>
      <c r="D36" s="470" t="inlineStr">
        <is>
          <t>tramo</t>
        </is>
      </c>
      <c r="E36" s="676" t="n">
        <v>3</v>
      </c>
      <c r="F36" s="677">
        <f>'Estudio de mercado'!$K$133</f>
        <v>50000000</v>
      </c>
      <c r="G36" s="657">
        <f>ROUND(E36*F36,0)</f>
        <v>150000000</v>
      </c>
      <c r="H36" s="470" t="inlineStr">
        <is>
          <t>POR_COTIZAR</t>
        </is>
      </c>
    </row>
    <row r="37">
      <c r="F37" s="656" t="inlineStr">
        <is>
          <t>Total del ítem</t>
        </is>
      </c>
      <c r="G37" s="679">
        <f>SUM(G36:G36)</f>
        <v>150000000</v>
      </c>
    </row>
    <row r="39">
      <c r="B39" s="656" t="inlineStr">
        <is>
          <t>CA-02 · Capacitación y eventos · Alimentación de laboratorios ciudadanos</t>
        </is>
      </c>
    </row>
    <row r="40">
      <c r="C40" s="519" t="inlineStr">
        <is>
          <t>Concepto</t>
        </is>
      </c>
      <c r="D40" s="519" t="inlineStr">
        <is>
          <t>Unidad</t>
        </is>
      </c>
      <c r="E40" s="519" t="inlineStr">
        <is>
          <t>Cantidad</t>
        </is>
      </c>
      <c r="F40" s="519" t="inlineStr">
        <is>
          <t>Valor unitario (COP)</t>
        </is>
      </c>
      <c r="G40" s="519" t="inlineStr">
        <is>
          <t>Subtotal (COP)</t>
        </is>
      </c>
      <c r="H40" s="519" t="inlineStr">
        <is>
          <t>Fuente del precio</t>
        </is>
      </c>
    </row>
    <row r="41">
      <c r="C41" s="470" t="inlineStr">
        <is>
          <t>Alimentación de laboratorios ciudadanos</t>
        </is>
      </c>
      <c r="D41" s="470" t="inlineStr">
        <is>
          <t>evento</t>
        </is>
      </c>
      <c r="E41" s="676" t="n">
        <v>20</v>
      </c>
      <c r="F41" s="677">
        <f>'Estudio de mercado'!$K$136</f>
        <v>1500000</v>
      </c>
      <c r="G41" s="657">
        <f>ROUND(E41*F41,0)</f>
        <v>30000000</v>
      </c>
      <c r="H41" s="470" t="inlineStr">
        <is>
          <t>POR_COTIZAR</t>
        </is>
      </c>
    </row>
    <row r="42">
      <c r="F42" s="656" t="inlineStr">
        <is>
          <t>Total del ítem</t>
        </is>
      </c>
      <c r="G42" s="679">
        <f>SUM(G41:G41)</f>
        <v>30000000</v>
      </c>
    </row>
    <row r="44">
      <c r="B44" s="656" t="inlineStr">
        <is>
          <t>CA-03 · Capacitación y eventos · Logística de ferias y laboratorios de apropiación</t>
        </is>
      </c>
    </row>
    <row r="45">
      <c r="C45" s="519" t="inlineStr">
        <is>
          <t>Concepto</t>
        </is>
      </c>
      <c r="D45" s="519" t="inlineStr">
        <is>
          <t>Unidad</t>
        </is>
      </c>
      <c r="E45" s="519" t="inlineStr">
        <is>
          <t>Cantidad</t>
        </is>
      </c>
      <c r="F45" s="519" t="inlineStr">
        <is>
          <t>Valor unitario (COP)</t>
        </is>
      </c>
      <c r="G45" s="519" t="inlineStr">
        <is>
          <t>Subtotal (COP)</t>
        </is>
      </c>
      <c r="H45" s="519" t="inlineStr">
        <is>
          <t>Fuente del precio</t>
        </is>
      </c>
    </row>
    <row r="46">
      <c r="C46" s="470" t="inlineStr">
        <is>
          <t>Logística de ferias y laboratorios de apropiación</t>
        </is>
      </c>
      <c r="D46" s="470" t="inlineStr">
        <is>
          <t>evento</t>
        </is>
      </c>
      <c r="E46" s="676" t="n">
        <v>9</v>
      </c>
      <c r="F46" s="677">
        <f>'Estudio de mercado'!$K$137</f>
        <v>8000000</v>
      </c>
      <c r="G46" s="657">
        <f>ROUND(E46*F46,0)</f>
        <v>72000000</v>
      </c>
      <c r="H46" s="470" t="inlineStr">
        <is>
          <t>POR_COTIZAR</t>
        </is>
      </c>
    </row>
    <row r="47">
      <c r="F47" s="656" t="inlineStr">
        <is>
          <t>Total del ítem</t>
        </is>
      </c>
      <c r="G47" s="679">
        <f>SUM(G46:G46)</f>
        <v>72000000</v>
      </c>
    </row>
    <row r="49">
      <c r="B49" s="656" t="inlineStr">
        <is>
          <t>CA-04 · Capacitación y eventos · Talleres de evaluación previa de demolición con los consejos de gestión del riesgo y responsables de obra</t>
        </is>
      </c>
    </row>
    <row r="50">
      <c r="C50" s="519" t="inlineStr">
        <is>
          <t>Concepto</t>
        </is>
      </c>
      <c r="D50" s="519" t="inlineStr">
        <is>
          <t>Unidad</t>
        </is>
      </c>
      <c r="E50" s="519" t="inlineStr">
        <is>
          <t>Cantidad</t>
        </is>
      </c>
      <c r="F50" s="519" t="inlineStr">
        <is>
          <t>Valor unitario (COP)</t>
        </is>
      </c>
      <c r="G50" s="519" t="inlineStr">
        <is>
          <t>Subtotal (COP)</t>
        </is>
      </c>
      <c r="H50" s="519" t="inlineStr">
        <is>
          <t>Fuente del precio</t>
        </is>
      </c>
    </row>
    <row r="51">
      <c r="C51" s="470" t="inlineStr">
        <is>
          <t>Talleres de evaluación previa de demolición con los consejos de gestión del riesgo y responsables de obra</t>
        </is>
      </c>
      <c r="D51" s="470" t="inlineStr">
        <is>
          <t>taller</t>
        </is>
      </c>
      <c r="E51" s="676" t="n">
        <v>6</v>
      </c>
      <c r="F51" s="677">
        <f>'Estudio de mercado'!$K$151</f>
        <v>8000000</v>
      </c>
      <c r="G51" s="657">
        <f>ROUND(E51*F51,0)</f>
        <v>48000000</v>
      </c>
      <c r="H51" s="470" t="inlineStr">
        <is>
          <t>POR_COTIZAR</t>
        </is>
      </c>
    </row>
    <row r="52">
      <c r="F52" s="656" t="inlineStr">
        <is>
          <t>Total del ítem</t>
        </is>
      </c>
      <c r="G52" s="679">
        <f>SUM(G51:G51)</f>
        <v>48000000</v>
      </c>
    </row>
    <row r="54">
      <c r="B54" s="656" t="inlineStr">
        <is>
          <t>CA-05 · Capacitación y eventos · Desplazamientos del equipo de apropiación social de Avanciencia a los talleres y jornadas</t>
        </is>
      </c>
    </row>
    <row r="55">
      <c r="C55" s="519" t="inlineStr">
        <is>
          <t>Concepto</t>
        </is>
      </c>
      <c r="D55" s="519" t="inlineStr">
        <is>
          <t>Unidad</t>
        </is>
      </c>
      <c r="E55" s="519" t="inlineStr">
        <is>
          <t>Cantidad</t>
        </is>
      </c>
      <c r="F55" s="519" t="inlineStr">
        <is>
          <t>Valor unitario (COP)</t>
        </is>
      </c>
      <c r="G55" s="519" t="inlineStr">
        <is>
          <t>Subtotal (COP)</t>
        </is>
      </c>
      <c r="H55" s="519" t="inlineStr">
        <is>
          <t>Fuente del precio</t>
        </is>
      </c>
    </row>
    <row r="56">
      <c r="C56" s="470" t="inlineStr">
        <is>
          <t>Tiquetes aéreos nacionales del equipo de apropiación social</t>
        </is>
      </c>
      <c r="D56" s="470" t="inlineStr">
        <is>
          <t>trayecto</t>
        </is>
      </c>
      <c r="E56" s="676" t="n">
        <v>90</v>
      </c>
      <c r="F56" s="677">
        <f>'Estudio de mercado'!$K$113</f>
        <v>422350</v>
      </c>
      <c r="G56" s="657">
        <f>ROUND(E56*F56,0)</f>
        <v>38011500</v>
      </c>
      <c r="H56" s="470" t="inlineStr">
        <is>
          <t>POR_COTIZAR</t>
        </is>
      </c>
    </row>
    <row r="57">
      <c r="C57" s="470" t="inlineStr">
        <is>
          <t>Viáticos de alojamiento y manutención del equipo de apropiación social</t>
        </is>
      </c>
      <c r="D57" s="470" t="inlineStr">
        <is>
          <t>día-persona</t>
        </is>
      </c>
      <c r="E57" s="676" t="n">
        <v>135</v>
      </c>
      <c r="F57" s="677">
        <f>'Estudio de mercado'!$K$114</f>
        <v>434866</v>
      </c>
      <c r="G57" s="657">
        <f>ROUND(E57*F57,0)</f>
        <v>58706910</v>
      </c>
      <c r="H57" s="470" t="inlineStr">
        <is>
          <t>POR_COTIZAR</t>
        </is>
      </c>
    </row>
    <row r="58">
      <c r="C58" s="470" t="inlineStr">
        <is>
          <t>Arrendamiento de vehículo 4x4 para los talleres y jornadas (servicio; no es adquisición)</t>
        </is>
      </c>
      <c r="D58" s="470" t="inlineStr">
        <is>
          <t>día</t>
        </is>
      </c>
      <c r="E58" s="676" t="n">
        <v>45</v>
      </c>
      <c r="F58" s="677">
        <f>'Estudio de mercado'!$K$134</f>
        <v>450000</v>
      </c>
      <c r="G58" s="657">
        <f>ROUND(E58*F58,0)</f>
        <v>20250000</v>
      </c>
      <c r="H58" s="470" t="inlineStr">
        <is>
          <t>POR_COTIZAR</t>
        </is>
      </c>
    </row>
    <row r="59">
      <c r="F59" s="656" t="inlineStr">
        <is>
          <t>Total del ítem</t>
        </is>
      </c>
      <c r="G59" s="679">
        <f>SUM(G56:G58)</f>
        <v>116968410</v>
      </c>
    </row>
    <row r="61">
      <c r="B61" s="656" t="inlineStr">
        <is>
          <t>IN-01 · Infraestructura · Instalación en sitio, mástiles y obra menor (100 nodos y 10 gateways)</t>
        </is>
      </c>
    </row>
    <row r="62">
      <c r="C62" s="519" t="inlineStr">
        <is>
          <t>Concepto</t>
        </is>
      </c>
      <c r="D62" s="519" t="inlineStr">
        <is>
          <t>Unidad</t>
        </is>
      </c>
      <c r="E62" s="519" t="inlineStr">
        <is>
          <t>Cantidad</t>
        </is>
      </c>
      <c r="F62" s="519" t="inlineStr">
        <is>
          <t>Valor unitario (COP)</t>
        </is>
      </c>
      <c r="G62" s="519" t="inlineStr">
        <is>
          <t>Subtotal (COP)</t>
        </is>
      </c>
      <c r="H62" s="519" t="inlineStr">
        <is>
          <t>Fuente del precio</t>
        </is>
      </c>
    </row>
    <row r="63">
      <c r="C63" s="470" t="inlineStr">
        <is>
          <t>Instalación en sitio, mástil y obra menor</t>
        </is>
      </c>
      <c r="D63" s="470" t="inlineStr">
        <is>
          <t>sitio</t>
        </is>
      </c>
      <c r="E63" s="676" t="n">
        <v>110</v>
      </c>
      <c r="F63" s="677">
        <f>'Estudio de mercado'!$K$129</f>
        <v>1200000</v>
      </c>
      <c r="G63" s="657">
        <f>ROUND(E63*F63,0)</f>
        <v>132000000</v>
      </c>
      <c r="H63" s="470" t="inlineStr">
        <is>
          <t>POR_COTIZAR</t>
        </is>
      </c>
    </row>
    <row r="64">
      <c r="F64" s="656" t="inlineStr">
        <is>
          <t>Total del ítem</t>
        </is>
      </c>
      <c r="G64" s="679">
        <f>SUM(G63:G63)</f>
        <v>132000000</v>
      </c>
    </row>
    <row r="66">
      <c r="B66" s="656" t="inlineStr">
        <is>
          <t>AD-01 · Administrativos · Administración del proyecto (gastos administrativos y revisoría)</t>
        </is>
      </c>
    </row>
    <row r="67">
      <c r="C67" s="519" t="inlineStr">
        <is>
          <t>Concepto</t>
        </is>
      </c>
      <c r="D67" s="519" t="inlineStr">
        <is>
          <t>Unidad</t>
        </is>
      </c>
      <c r="E67" s="519" t="inlineStr">
        <is>
          <t>Cantidad</t>
        </is>
      </c>
      <c r="F67" s="519" t="inlineStr">
        <is>
          <t>Valor unitario (COP)</t>
        </is>
      </c>
      <c r="G67" s="519" t="inlineStr">
        <is>
          <t>Subtotal (COP)</t>
        </is>
      </c>
      <c r="H67" s="519" t="inlineStr">
        <is>
          <t>Fuente del precio</t>
        </is>
      </c>
    </row>
    <row r="68">
      <c r="C68" s="470" t="inlineStr">
        <is>
          <t>Administración del proyecto (gastos administrativos y revisoría)</t>
        </is>
      </c>
      <c r="D68" s="470" t="inlineStr">
        <is>
          <t>mes</t>
        </is>
      </c>
      <c r="E68" s="676" t="n">
        <v>24</v>
      </c>
      <c r="F68" s="677">
        <f>'Estudio de mercado'!$K$139</f>
        <v>7000000</v>
      </c>
      <c r="G68" s="657">
        <f>ROUND(E68*F68,0)</f>
        <v>168000000</v>
      </c>
      <c r="H68" s="470" t="inlineStr">
        <is>
          <t>POR_COTIZAR</t>
        </is>
      </c>
    </row>
    <row r="69">
      <c r="F69" s="656" t="inlineStr">
        <is>
          <t>Total del ítem</t>
        </is>
      </c>
      <c r="G69" s="679">
        <f>SUM(G68:G68)</f>
        <v>168000000</v>
      </c>
    </row>
    <row r="71">
      <c r="B71" s="656" t="inlineStr">
        <is>
          <t>SE-01 · Seguimiento · Apoyo a la supervisión y plataforma de seguimiento</t>
        </is>
      </c>
    </row>
    <row r="72">
      <c r="C72" s="519" t="inlineStr">
        <is>
          <t>Concepto</t>
        </is>
      </c>
      <c r="D72" s="519" t="inlineStr">
        <is>
          <t>Unidad</t>
        </is>
      </c>
      <c r="E72" s="519" t="inlineStr">
        <is>
          <t>Cantidad</t>
        </is>
      </c>
      <c r="F72" s="519" t="inlineStr">
        <is>
          <t>Valor unitario (COP)</t>
        </is>
      </c>
      <c r="G72" s="519" t="inlineStr">
        <is>
          <t>Subtotal (COP)</t>
        </is>
      </c>
      <c r="H72" s="519" t="inlineStr">
        <is>
          <t>Fuente del precio</t>
        </is>
      </c>
    </row>
    <row r="73">
      <c r="C73" s="470" t="inlineStr">
        <is>
          <t>Apoyo a la supervisión y plataforma de seguimiento</t>
        </is>
      </c>
      <c r="D73" s="470" t="inlineStr">
        <is>
          <t>mes</t>
        </is>
      </c>
      <c r="E73" s="676" t="n">
        <v>24</v>
      </c>
      <c r="F73" s="677">
        <f>'Estudio de mercado'!$K$140</f>
        <v>8000000</v>
      </c>
      <c r="G73" s="657">
        <f>ROUND(E73*F73,0)</f>
        <v>192000000</v>
      </c>
      <c r="H73" s="470" t="inlineStr">
        <is>
          <t>POR_COTIZAR</t>
        </is>
      </c>
    </row>
    <row r="74">
      <c r="F74" s="656" t="inlineStr">
        <is>
          <t>Total del ítem</t>
        </is>
      </c>
      <c r="G74" s="679">
        <f>SUM(G73:G73)</f>
        <v>192000000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B2:AV539"/>
  <sheetViews>
    <sheetView showGridLines="0" workbookViewId="0">
      <pane xSplit="7" ySplit="6" topLeftCell="H7" activePane="bottomRight" state="frozen"/>
      <selection pane="topRight"/>
      <selection pane="bottomLeft"/>
      <selection pane="bottomRight" activeCell="A1" sqref="A1"/>
    </sheetView>
  </sheetViews>
  <sheetFormatPr baseColWidth="8" defaultRowHeight="15"/>
  <cols>
    <col width="2" customWidth="1" style="336" min="1" max="1"/>
    <col width="10" customWidth="1" style="336" min="2" max="2"/>
    <col width="8" customWidth="1" style="336" min="3" max="3"/>
    <col width="44" customWidth="1" style="336" min="4" max="4"/>
    <col width="34" customWidth="1" style="336" min="5" max="5"/>
    <col width="18" customWidth="1" style="336" min="6" max="6"/>
    <col width="18" customWidth="1" style="336" min="7" max="7"/>
    <col width="13" customWidth="1" style="336" min="8" max="8"/>
    <col width="13" customWidth="1" style="336" min="9" max="9"/>
    <col width="13" customWidth="1" style="336" min="10" max="10"/>
    <col width="13" customWidth="1" style="336" min="11" max="11"/>
    <col width="13" customWidth="1" style="336" min="12" max="12"/>
    <col width="13" customWidth="1" style="336" min="13" max="13"/>
    <col width="13" customWidth="1" style="336" min="14" max="14"/>
    <col width="13" customWidth="1" style="336" min="15" max="15"/>
    <col width="13" customWidth="1" style="336" min="16" max="16"/>
    <col width="13" customWidth="1" style="336" min="17" max="17"/>
    <col width="13" customWidth="1" style="336" min="18" max="18"/>
    <col width="13" customWidth="1" style="336" min="19" max="19"/>
    <col width="13" customWidth="1" style="336" min="20" max="20"/>
    <col width="13" customWidth="1" style="336" min="21" max="21"/>
    <col width="13" customWidth="1" style="336" min="22" max="22"/>
    <col width="13" customWidth="1" style="336" min="23" max="23"/>
    <col width="13" customWidth="1" style="336" min="24" max="24"/>
    <col width="13" customWidth="1" style="336" min="25" max="25"/>
    <col width="13" customWidth="1" style="336" min="26" max="26"/>
    <col width="13" customWidth="1" style="336" min="27" max="27"/>
    <col width="13" customWidth="1" style="336" min="28" max="28"/>
    <col width="13" customWidth="1" style="336" min="29" max="29"/>
    <col width="13" customWidth="1" style="336" min="30" max="30"/>
    <col width="13" customWidth="1" style="336" min="31" max="31"/>
    <col width="11" customWidth="1" style="336" min="32" max="32"/>
    <col width="16" customWidth="1" style="336" min="33" max="33"/>
    <col width="16" customWidth="1" style="336" min="34" max="34"/>
    <col width="16" customWidth="1" style="336" min="35" max="35"/>
    <col width="16" customWidth="1" style="336" min="36" max="36"/>
    <col width="16" customWidth="1" style="336" min="37" max="37"/>
    <col width="16" customWidth="1" style="336" min="38" max="38"/>
    <col width="16" customWidth="1" style="336" min="39" max="39"/>
    <col width="16" customWidth="1" style="336" min="40" max="40"/>
    <col width="16" customWidth="1" style="336" min="41" max="41"/>
    <col width="16" customWidth="1" style="336" min="42" max="42"/>
    <col width="14" customWidth="1" style="336" min="43" max="43"/>
    <col width="9" customWidth="1" style="336" min="44" max="44"/>
    <col width="9" customWidth="1" style="336" min="45" max="45"/>
    <col width="10" customWidth="1" style="336" min="46" max="46"/>
    <col width="10" customWidth="1" style="336" min="47" max="47"/>
    <col width="12" customWidth="1" style="336" min="48" max="48"/>
  </cols>
  <sheetData>
    <row r="2">
      <c r="B2" s="467" t="inlineStr">
        <is>
          <t>FC1 — PERFIL DE PAGOS Y EGRESO MENSUAL POR ÍTEM (regla R-13 · fase F4b)</t>
        </is>
      </c>
    </row>
    <row r="3" ht="48" customHeight="1" s="336">
      <c r="B3" s="671" t="inlineStr">
        <is>
          <t>Bloque A: fracción del costo de cada ítem pagada en cada mes, calculada por fórmula desde las celdas azules de entrada (actividad, mes de inicio, mes de fin, perfil y % de anticipo) al final de cada fila. Perfiles: L lineal · I 100 % al inicio · F 100 % al final · S semestral · A anticipo (% en la última columna) · M manual (fracciones del bloque D, p. ej. hitos). Bloque B: egreso mensual con todas las fuentes. Bloque C: con cargo al SGR. Las filas ADIC-… están reservadas para ítems nuevos: se llenan en la hoja de rubro y aquí se les asigna actividad y ventana.</t>
        </is>
      </c>
    </row>
    <row r="4">
      <c r="B4" s="656" t="inlineStr">
        <is>
          <t>Vigencia</t>
        </is>
      </c>
      <c r="H4" s="675" t="n">
        <v>1</v>
      </c>
      <c r="I4" s="675" t="n">
        <v>1</v>
      </c>
      <c r="J4" s="675" t="n">
        <v>1</v>
      </c>
      <c r="K4" s="675" t="n">
        <v>1</v>
      </c>
      <c r="L4" s="675" t="n">
        <v>1</v>
      </c>
      <c r="M4" s="675" t="n">
        <v>1</v>
      </c>
      <c r="N4" s="675" t="n">
        <v>1</v>
      </c>
      <c r="O4" s="675" t="n">
        <v>1</v>
      </c>
      <c r="P4" s="675" t="n">
        <v>1</v>
      </c>
      <c r="Q4" s="675" t="n">
        <v>1</v>
      </c>
      <c r="R4" s="675" t="n">
        <v>1</v>
      </c>
      <c r="S4" s="675" t="n">
        <v>1</v>
      </c>
      <c r="T4" s="675" t="n">
        <v>2</v>
      </c>
      <c r="U4" s="675" t="n">
        <v>2</v>
      </c>
      <c r="V4" s="675" t="n">
        <v>2</v>
      </c>
      <c r="W4" s="675" t="n">
        <v>2</v>
      </c>
      <c r="X4" s="675" t="n">
        <v>2</v>
      </c>
      <c r="Y4" s="675" t="n">
        <v>2</v>
      </c>
      <c r="Z4" s="675" t="n">
        <v>2</v>
      </c>
      <c r="AA4" s="675" t="n">
        <v>2</v>
      </c>
      <c r="AB4" s="675" t="n">
        <v>2</v>
      </c>
      <c r="AC4" s="675" t="n">
        <v>2</v>
      </c>
      <c r="AD4" s="675" t="n">
        <v>2</v>
      </c>
      <c r="AE4" s="675" t="n">
        <v>2</v>
      </c>
    </row>
    <row r="5">
      <c r="B5" s="656" t="inlineStr">
        <is>
          <t>Semanas del mes</t>
        </is>
      </c>
      <c r="H5" s="675" t="inlineStr">
        <is>
          <t>Sem 1–4</t>
        </is>
      </c>
      <c r="I5" s="675" t="inlineStr">
        <is>
          <t>Sem 5–8</t>
        </is>
      </c>
      <c r="J5" s="675" t="inlineStr">
        <is>
          <t>Sem 9–13</t>
        </is>
      </c>
      <c r="K5" s="675" t="inlineStr">
        <is>
          <t>Sem 14–17</t>
        </is>
      </c>
      <c r="L5" s="675" t="inlineStr">
        <is>
          <t>Sem 18–21</t>
        </is>
      </c>
      <c r="M5" s="675" t="inlineStr">
        <is>
          <t>Sem 22–26</t>
        </is>
      </c>
      <c r="N5" s="675" t="inlineStr">
        <is>
          <t>Sem 27–30</t>
        </is>
      </c>
      <c r="O5" s="675" t="inlineStr">
        <is>
          <t>Sem 31–34</t>
        </is>
      </c>
      <c r="P5" s="675" t="inlineStr">
        <is>
          <t>Sem 35–39</t>
        </is>
      </c>
      <c r="Q5" s="675" t="inlineStr">
        <is>
          <t>Sem 40–43</t>
        </is>
      </c>
      <c r="R5" s="675" t="inlineStr">
        <is>
          <t>Sem 44–47</t>
        </is>
      </c>
      <c r="S5" s="675" t="inlineStr">
        <is>
          <t>Sem 48–52</t>
        </is>
      </c>
      <c r="T5" s="675" t="inlineStr">
        <is>
          <t>Sem 53–56</t>
        </is>
      </c>
      <c r="U5" s="675" t="inlineStr">
        <is>
          <t>Sem 57–60</t>
        </is>
      </c>
      <c r="V5" s="675" t="inlineStr">
        <is>
          <t>Sem 61–65</t>
        </is>
      </c>
      <c r="W5" s="675" t="inlineStr">
        <is>
          <t>Sem 66–69</t>
        </is>
      </c>
      <c r="X5" s="675" t="inlineStr">
        <is>
          <t>Sem 70–73</t>
        </is>
      </c>
      <c r="Y5" s="675" t="inlineStr">
        <is>
          <t>Sem 74–78</t>
        </is>
      </c>
      <c r="Z5" s="675" t="inlineStr">
        <is>
          <t>Sem 79–82</t>
        </is>
      </c>
      <c r="AA5" s="675" t="inlineStr">
        <is>
          <t>Sem 83–86</t>
        </is>
      </c>
      <c r="AB5" s="675" t="inlineStr">
        <is>
          <t>Sem 87–91</t>
        </is>
      </c>
      <c r="AC5" s="675" t="inlineStr">
        <is>
          <t>Sem 92–95</t>
        </is>
      </c>
      <c r="AD5" s="675" t="inlineStr">
        <is>
          <t>Sem 96–99</t>
        </is>
      </c>
      <c r="AE5" s="675" t="inlineStr">
        <is>
          <t>Sem 100–104</t>
        </is>
      </c>
    </row>
    <row r="6">
      <c r="B6" s="675" t="inlineStr">
        <is>
          <t>ID</t>
        </is>
      </c>
      <c r="C6" s="675" t="inlineStr">
        <is>
          <t>Rubro</t>
        </is>
      </c>
      <c r="D6" s="675" t="inlineStr">
        <is>
          <t>Ítem</t>
        </is>
      </c>
      <c r="E6" s="675" t="inlineStr">
        <is>
          <t>Perfil de pago</t>
        </is>
      </c>
      <c r="F6" s="675" t="inlineStr">
        <is>
          <t>Costo total (COP)</t>
        </is>
      </c>
      <c r="G6" s="675" t="inlineStr">
        <is>
          <t>SGR (COP)</t>
        </is>
      </c>
      <c r="H6" s="675" t="inlineStr">
        <is>
          <t>Mes 1</t>
        </is>
      </c>
      <c r="I6" s="675" t="inlineStr">
        <is>
          <t>Mes 2</t>
        </is>
      </c>
      <c r="J6" s="675" t="inlineStr">
        <is>
          <t>Mes 3</t>
        </is>
      </c>
      <c r="K6" s="675" t="inlineStr">
        <is>
          <t>Mes 4</t>
        </is>
      </c>
      <c r="L6" s="675" t="inlineStr">
        <is>
          <t>Mes 5</t>
        </is>
      </c>
      <c r="M6" s="675" t="inlineStr">
        <is>
          <t>Mes 6</t>
        </is>
      </c>
      <c r="N6" s="675" t="inlineStr">
        <is>
          <t>Mes 7</t>
        </is>
      </c>
      <c r="O6" s="675" t="inlineStr">
        <is>
          <t>Mes 8</t>
        </is>
      </c>
      <c r="P6" s="675" t="inlineStr">
        <is>
          <t>Mes 9</t>
        </is>
      </c>
      <c r="Q6" s="675" t="inlineStr">
        <is>
          <t>Mes 10</t>
        </is>
      </c>
      <c r="R6" s="675" t="inlineStr">
        <is>
          <t>Mes 11</t>
        </is>
      </c>
      <c r="S6" s="675" t="inlineStr">
        <is>
          <t>Mes 12</t>
        </is>
      </c>
      <c r="T6" s="675" t="inlineStr">
        <is>
          <t>Mes 13</t>
        </is>
      </c>
      <c r="U6" s="675" t="inlineStr">
        <is>
          <t>Mes 14</t>
        </is>
      </c>
      <c r="V6" s="675" t="inlineStr">
        <is>
          <t>Mes 15</t>
        </is>
      </c>
      <c r="W6" s="675" t="inlineStr">
        <is>
          <t>Mes 16</t>
        </is>
      </c>
      <c r="X6" s="675" t="inlineStr">
        <is>
          <t>Mes 17</t>
        </is>
      </c>
      <c r="Y6" s="675" t="inlineStr">
        <is>
          <t>Mes 18</t>
        </is>
      </c>
      <c r="Z6" s="675" t="inlineStr">
        <is>
          <t>Mes 19</t>
        </is>
      </c>
      <c r="AA6" s="675" t="inlineStr">
        <is>
          <t>Mes 20</t>
        </is>
      </c>
      <c r="AB6" s="675" t="inlineStr">
        <is>
          <t>Mes 21</t>
        </is>
      </c>
      <c r="AC6" s="675" t="inlineStr">
        <is>
          <t>Mes 22</t>
        </is>
      </c>
      <c r="AD6" s="675" t="inlineStr">
        <is>
          <t>Mes 23</t>
        </is>
      </c>
      <c r="AE6" s="675" t="inlineStr">
        <is>
          <t>Mes 24</t>
        </is>
      </c>
      <c r="AF6" s="675" t="inlineStr">
        <is>
          <t>Σ fracciones</t>
        </is>
      </c>
      <c r="AG6" s="675" t="inlineStr">
        <is>
          <t>Efectivo E1</t>
        </is>
      </c>
      <c r="AH6" s="675" t="inlineStr">
        <is>
          <t>Especie E1</t>
        </is>
      </c>
      <c r="AI6" s="675" t="inlineStr">
        <is>
          <t>Efectivo E2</t>
        </is>
      </c>
      <c r="AJ6" s="675" t="inlineStr">
        <is>
          <t>Especie E2</t>
        </is>
      </c>
      <c r="AK6" s="675" t="inlineStr">
        <is>
          <t>Efectivo E3</t>
        </is>
      </c>
      <c r="AL6" s="675" t="inlineStr">
        <is>
          <t>Especie E3</t>
        </is>
      </c>
      <c r="AM6" s="675" t="inlineStr">
        <is>
          <t>Efectivo E4</t>
        </is>
      </c>
      <c r="AN6" s="675" t="inlineStr">
        <is>
          <t>Especie E4</t>
        </is>
      </c>
      <c r="AO6" s="675" t="inlineStr">
        <is>
          <t>Efectivo E5</t>
        </is>
      </c>
      <c r="AP6" s="675" t="inlineStr">
        <is>
          <t>Especie E5</t>
        </is>
      </c>
      <c r="AQ6" s="680" t="inlineStr">
        <is>
          <t>ENTRADA · Actividad principal</t>
        </is>
      </c>
      <c r="AR6" s="680" t="inlineStr">
        <is>
          <t>ENTRADA · Mes inicio</t>
        </is>
      </c>
      <c r="AS6" s="680" t="inlineStr">
        <is>
          <t>ENTRADA · Mes fin</t>
        </is>
      </c>
      <c r="AT6" s="680" t="inlineStr">
        <is>
          <t>ENTRADA · Perfil (L/I/F/S/A/M)</t>
        </is>
      </c>
      <c r="AU6" s="680" t="inlineStr">
        <is>
          <t>ENTRADA · % anticipo</t>
        </is>
      </c>
      <c r="AV6" s="680" t="inlineStr">
        <is>
          <t>ENTRADA · Entidad responsable (E1, E2…)</t>
        </is>
      </c>
    </row>
    <row r="7">
      <c r="B7" s="522" t="inlineStr">
        <is>
          <t>A. FRACCIÓN DEL COSTO PAGADA EN CADA MES (fórmula)</t>
        </is>
      </c>
    </row>
    <row r="8">
      <c r="B8" s="513" t="inlineStr">
        <is>
          <t>TH-01</t>
        </is>
      </c>
      <c r="C8" s="513" t="inlineStr">
        <is>
          <t>R01</t>
        </is>
      </c>
      <c r="D8" s="513" t="str">
        <f>IF('01. Talento Humano'!B10="","(fila reservada para un ítem nuevo)",'01. Talento Humano'!B10)</f>
        <v>Jóvenes investigadores e innovadores — cohorte 1 (estudiantes de pregrado)</v>
      </c>
      <c r="E8" s="513" t="str">
        <f>"Perfil "&amp;AT8&amp;" · M"&amp;AR8&amp;"–M"&amp;AS8</f>
        <v>Perfil L · M1–M12</v>
      </c>
      <c r="F8" s="513">
        <f>'01. Talento Humano'!$J$10</f>
        <v>72000000</v>
      </c>
      <c r="G8" s="513">
        <f>'01. Talento Humano'!$U$10</f>
        <v>72000000</v>
      </c>
      <c r="H8" s="681">
        <f>IF($AS8&lt;$AR8,0,IF($AT8="L",IF(AND(1&gt;=$AR8,1&lt;=$AS8),1/($AS8-$AR8+1),0),IF($AT8="I",IF(1=$AR8,1,0),IF($AT8="F",IF(1=$AS8,1,0),IF($AT8="S",IF(AND(1&gt;=$AR8,1&lt;=$AS8,MOD(1-$AR8,6)=0),1/(INT(($AS8-$AR8)/6)+1),0),IF($AT8="A",IF($AR8=$AS8,IF(1=$AR8,1,0),IF(1=$AR8,$AU8,IF(1=$AS8,1-$AU8,0))),H410))))))</f>
        <v>0.0833333333333333</v>
      </c>
      <c r="I8" s="681">
        <f>IF($AS8&lt;$AR8,0,IF($AT8="L",IF(AND(2&gt;=$AR8,2&lt;=$AS8),1/($AS8-$AR8+1),0),IF($AT8="I",IF(2=$AR8,1,0),IF($AT8="F",IF(2=$AS8,1,0),IF($AT8="S",IF(AND(2&gt;=$AR8,2&lt;=$AS8,MOD(2-$AR8,6)=0),1/(INT(($AS8-$AR8)/6)+1),0),IF($AT8="A",IF($AR8=$AS8,IF(2=$AR8,1,0),IF(2=$AR8,$AU8,IF(2=$AS8,1-$AU8,0))),I410))))))</f>
        <v>0.0833333333333333</v>
      </c>
      <c r="J8" s="681">
        <f>IF($AS8&lt;$AR8,0,IF($AT8="L",IF(AND(3&gt;=$AR8,3&lt;=$AS8),1/($AS8-$AR8+1),0),IF($AT8="I",IF(3=$AR8,1,0),IF($AT8="F",IF(3=$AS8,1,0),IF($AT8="S",IF(AND(3&gt;=$AR8,3&lt;=$AS8,MOD(3-$AR8,6)=0),1/(INT(($AS8-$AR8)/6)+1),0),IF($AT8="A",IF($AR8=$AS8,IF(3=$AR8,1,0),IF(3=$AR8,$AU8,IF(3=$AS8,1-$AU8,0))),J410))))))</f>
        <v>0.0833333333333333</v>
      </c>
      <c r="K8" s="681">
        <f>IF($AS8&lt;$AR8,0,IF($AT8="L",IF(AND(4&gt;=$AR8,4&lt;=$AS8),1/($AS8-$AR8+1),0),IF($AT8="I",IF(4=$AR8,1,0),IF($AT8="F",IF(4=$AS8,1,0),IF($AT8="S",IF(AND(4&gt;=$AR8,4&lt;=$AS8,MOD(4-$AR8,6)=0),1/(INT(($AS8-$AR8)/6)+1),0),IF($AT8="A",IF($AR8=$AS8,IF(4=$AR8,1,0),IF(4=$AR8,$AU8,IF(4=$AS8,1-$AU8,0))),K410))))))</f>
        <v>0.0833333333333333</v>
      </c>
      <c r="L8" s="681">
        <f>IF($AS8&lt;$AR8,0,IF($AT8="L",IF(AND(5&gt;=$AR8,5&lt;=$AS8),1/($AS8-$AR8+1),0),IF($AT8="I",IF(5=$AR8,1,0),IF($AT8="F",IF(5=$AS8,1,0),IF($AT8="S",IF(AND(5&gt;=$AR8,5&lt;=$AS8,MOD(5-$AR8,6)=0),1/(INT(($AS8-$AR8)/6)+1),0),IF($AT8="A",IF($AR8=$AS8,IF(5=$AR8,1,0),IF(5=$AR8,$AU8,IF(5=$AS8,1-$AU8,0))),L410))))))</f>
        <v>0.0833333333333333</v>
      </c>
      <c r="M8" s="681">
        <f>IF($AS8&lt;$AR8,0,IF($AT8="L",IF(AND(6&gt;=$AR8,6&lt;=$AS8),1/($AS8-$AR8+1),0),IF($AT8="I",IF(6=$AR8,1,0),IF($AT8="F",IF(6=$AS8,1,0),IF($AT8="S",IF(AND(6&gt;=$AR8,6&lt;=$AS8,MOD(6-$AR8,6)=0),1/(INT(($AS8-$AR8)/6)+1),0),IF($AT8="A",IF($AR8=$AS8,IF(6=$AR8,1,0),IF(6=$AR8,$AU8,IF(6=$AS8,1-$AU8,0))),M410))))))</f>
        <v>0.0833333333333333</v>
      </c>
      <c r="N8" s="681">
        <f>IF($AS8&lt;$AR8,0,IF($AT8="L",IF(AND(7&gt;=$AR8,7&lt;=$AS8),1/($AS8-$AR8+1),0),IF($AT8="I",IF(7=$AR8,1,0),IF($AT8="F",IF(7=$AS8,1,0),IF($AT8="S",IF(AND(7&gt;=$AR8,7&lt;=$AS8,MOD(7-$AR8,6)=0),1/(INT(($AS8-$AR8)/6)+1),0),IF($AT8="A",IF($AR8=$AS8,IF(7=$AR8,1,0),IF(7=$AR8,$AU8,IF(7=$AS8,1-$AU8,0))),N410))))))</f>
        <v>0.0833333333333333</v>
      </c>
      <c r="O8" s="681">
        <f>IF($AS8&lt;$AR8,0,IF($AT8="L",IF(AND(8&gt;=$AR8,8&lt;=$AS8),1/($AS8-$AR8+1),0),IF($AT8="I",IF(8=$AR8,1,0),IF($AT8="F",IF(8=$AS8,1,0),IF($AT8="S",IF(AND(8&gt;=$AR8,8&lt;=$AS8,MOD(8-$AR8,6)=0),1/(INT(($AS8-$AR8)/6)+1),0),IF($AT8="A",IF($AR8=$AS8,IF(8=$AR8,1,0),IF(8=$AR8,$AU8,IF(8=$AS8,1-$AU8,0))),O410))))))</f>
        <v>0.0833333333333333</v>
      </c>
      <c r="P8" s="681">
        <f>IF($AS8&lt;$AR8,0,IF($AT8="L",IF(AND(9&gt;=$AR8,9&lt;=$AS8),1/($AS8-$AR8+1),0),IF($AT8="I",IF(9=$AR8,1,0),IF($AT8="F",IF(9=$AS8,1,0),IF($AT8="S",IF(AND(9&gt;=$AR8,9&lt;=$AS8,MOD(9-$AR8,6)=0),1/(INT(($AS8-$AR8)/6)+1),0),IF($AT8="A",IF($AR8=$AS8,IF(9=$AR8,1,0),IF(9=$AR8,$AU8,IF(9=$AS8,1-$AU8,0))),P410))))))</f>
        <v>0.0833333333333333</v>
      </c>
      <c r="Q8" s="681">
        <f>IF($AS8&lt;$AR8,0,IF($AT8="L",IF(AND(10&gt;=$AR8,10&lt;=$AS8),1/($AS8-$AR8+1),0),IF($AT8="I",IF(10=$AR8,1,0),IF($AT8="F",IF(10=$AS8,1,0),IF($AT8="S",IF(AND(10&gt;=$AR8,10&lt;=$AS8,MOD(10-$AR8,6)=0),1/(INT(($AS8-$AR8)/6)+1),0),IF($AT8="A",IF($AR8=$AS8,IF(10=$AR8,1,0),IF(10=$AR8,$AU8,IF(10=$AS8,1-$AU8,0))),Q410))))))</f>
        <v>0.0833333333333333</v>
      </c>
      <c r="R8" s="681">
        <f>IF($AS8&lt;$AR8,0,IF($AT8="L",IF(AND(11&gt;=$AR8,11&lt;=$AS8),1/($AS8-$AR8+1),0),IF($AT8="I",IF(11=$AR8,1,0),IF($AT8="F",IF(11=$AS8,1,0),IF($AT8="S",IF(AND(11&gt;=$AR8,11&lt;=$AS8,MOD(11-$AR8,6)=0),1/(INT(($AS8-$AR8)/6)+1),0),IF($AT8="A",IF($AR8=$AS8,IF(11=$AR8,1,0),IF(11=$AR8,$AU8,IF(11=$AS8,1-$AU8,0))),R410))))))</f>
        <v>0.0833333333333333</v>
      </c>
      <c r="S8" s="681">
        <f>IF($AS8&lt;$AR8,0,IF($AT8="L",IF(AND(12&gt;=$AR8,12&lt;=$AS8),1/($AS8-$AR8+1),0),IF($AT8="I",IF(12=$AR8,1,0),IF($AT8="F",IF(12=$AS8,1,0),IF($AT8="S",IF(AND(12&gt;=$AR8,12&lt;=$AS8,MOD(12-$AR8,6)=0),1/(INT(($AS8-$AR8)/6)+1),0),IF($AT8="A",IF($AR8=$AS8,IF(12=$AR8,1,0),IF(12=$AR8,$AU8,IF(12=$AS8,1-$AU8,0))),S410))))))</f>
        <v>0.0833333333333333</v>
      </c>
      <c r="T8" s="681">
        <f>IF($AS8&lt;$AR8,0,IF($AT8="L",IF(AND(13&gt;=$AR8,13&lt;=$AS8),1/($AS8-$AR8+1),0),IF($AT8="I",IF(13=$AR8,1,0),IF($AT8="F",IF(13=$AS8,1,0),IF($AT8="S",IF(AND(13&gt;=$AR8,13&lt;=$AS8,MOD(13-$AR8,6)=0),1/(INT(($AS8-$AR8)/6)+1),0),IF($AT8="A",IF($AR8=$AS8,IF(13=$AR8,1,0),IF(13=$AR8,$AU8,IF(13=$AS8,1-$AU8,0))),T410))))))</f>
        <v>0</v>
      </c>
      <c r="U8" s="681">
        <f>IF($AS8&lt;$AR8,0,IF($AT8="L",IF(AND(14&gt;=$AR8,14&lt;=$AS8),1/($AS8-$AR8+1),0),IF($AT8="I",IF(14=$AR8,1,0),IF($AT8="F",IF(14=$AS8,1,0),IF($AT8="S",IF(AND(14&gt;=$AR8,14&lt;=$AS8,MOD(14-$AR8,6)=0),1/(INT(($AS8-$AR8)/6)+1),0),IF($AT8="A",IF($AR8=$AS8,IF(14=$AR8,1,0),IF(14=$AR8,$AU8,IF(14=$AS8,1-$AU8,0))),U410))))))</f>
        <v>0</v>
      </c>
      <c r="V8" s="681">
        <f>IF($AS8&lt;$AR8,0,IF($AT8="L",IF(AND(15&gt;=$AR8,15&lt;=$AS8),1/($AS8-$AR8+1),0),IF($AT8="I",IF(15=$AR8,1,0),IF($AT8="F",IF(15=$AS8,1,0),IF($AT8="S",IF(AND(15&gt;=$AR8,15&lt;=$AS8,MOD(15-$AR8,6)=0),1/(INT(($AS8-$AR8)/6)+1),0),IF($AT8="A",IF($AR8=$AS8,IF(15=$AR8,1,0),IF(15=$AR8,$AU8,IF(15=$AS8,1-$AU8,0))),V410))))))</f>
        <v>0</v>
      </c>
      <c r="W8" s="681">
        <f>IF($AS8&lt;$AR8,0,IF($AT8="L",IF(AND(16&gt;=$AR8,16&lt;=$AS8),1/($AS8-$AR8+1),0),IF($AT8="I",IF(16=$AR8,1,0),IF($AT8="F",IF(16=$AS8,1,0),IF($AT8="S",IF(AND(16&gt;=$AR8,16&lt;=$AS8,MOD(16-$AR8,6)=0),1/(INT(($AS8-$AR8)/6)+1),0),IF($AT8="A",IF($AR8=$AS8,IF(16=$AR8,1,0),IF(16=$AR8,$AU8,IF(16=$AS8,1-$AU8,0))),W410))))))</f>
        <v>0</v>
      </c>
      <c r="X8" s="681">
        <f>IF($AS8&lt;$AR8,0,IF($AT8="L",IF(AND(17&gt;=$AR8,17&lt;=$AS8),1/($AS8-$AR8+1),0),IF($AT8="I",IF(17=$AR8,1,0),IF($AT8="F",IF(17=$AS8,1,0),IF($AT8="S",IF(AND(17&gt;=$AR8,17&lt;=$AS8,MOD(17-$AR8,6)=0),1/(INT(($AS8-$AR8)/6)+1),0),IF($AT8="A",IF($AR8=$AS8,IF(17=$AR8,1,0),IF(17=$AR8,$AU8,IF(17=$AS8,1-$AU8,0))),X410))))))</f>
        <v>0</v>
      </c>
      <c r="Y8" s="681">
        <f>IF($AS8&lt;$AR8,0,IF($AT8="L",IF(AND(18&gt;=$AR8,18&lt;=$AS8),1/($AS8-$AR8+1),0),IF($AT8="I",IF(18=$AR8,1,0),IF($AT8="F",IF(18=$AS8,1,0),IF($AT8="S",IF(AND(18&gt;=$AR8,18&lt;=$AS8,MOD(18-$AR8,6)=0),1/(INT(($AS8-$AR8)/6)+1),0),IF($AT8="A",IF($AR8=$AS8,IF(18=$AR8,1,0),IF(18=$AR8,$AU8,IF(18=$AS8,1-$AU8,0))),Y410))))))</f>
        <v>0</v>
      </c>
      <c r="Z8" s="681">
        <f>IF($AS8&lt;$AR8,0,IF($AT8="L",IF(AND(19&gt;=$AR8,19&lt;=$AS8),1/($AS8-$AR8+1),0),IF($AT8="I",IF(19=$AR8,1,0),IF($AT8="F",IF(19=$AS8,1,0),IF($AT8="S",IF(AND(19&gt;=$AR8,19&lt;=$AS8,MOD(19-$AR8,6)=0),1/(INT(($AS8-$AR8)/6)+1),0),IF($AT8="A",IF($AR8=$AS8,IF(19=$AR8,1,0),IF(19=$AR8,$AU8,IF(19=$AS8,1-$AU8,0))),Z410))))))</f>
        <v>0</v>
      </c>
      <c r="AA8" s="681">
        <f>IF($AS8&lt;$AR8,0,IF($AT8="L",IF(AND(20&gt;=$AR8,20&lt;=$AS8),1/($AS8-$AR8+1),0),IF($AT8="I",IF(20=$AR8,1,0),IF($AT8="F",IF(20=$AS8,1,0),IF($AT8="S",IF(AND(20&gt;=$AR8,20&lt;=$AS8,MOD(20-$AR8,6)=0),1/(INT(($AS8-$AR8)/6)+1),0),IF($AT8="A",IF($AR8=$AS8,IF(20=$AR8,1,0),IF(20=$AR8,$AU8,IF(20=$AS8,1-$AU8,0))),AA410))))))</f>
        <v>0</v>
      </c>
      <c r="AB8" s="681">
        <f>IF($AS8&lt;$AR8,0,IF($AT8="L",IF(AND(21&gt;=$AR8,21&lt;=$AS8),1/($AS8-$AR8+1),0),IF($AT8="I",IF(21=$AR8,1,0),IF($AT8="F",IF(21=$AS8,1,0),IF($AT8="S",IF(AND(21&gt;=$AR8,21&lt;=$AS8,MOD(21-$AR8,6)=0),1/(INT(($AS8-$AR8)/6)+1),0),IF($AT8="A",IF($AR8=$AS8,IF(21=$AR8,1,0),IF(21=$AR8,$AU8,IF(21=$AS8,1-$AU8,0))),AB410))))))</f>
        <v>0</v>
      </c>
      <c r="AC8" s="681">
        <f>IF($AS8&lt;$AR8,0,IF($AT8="L",IF(AND(22&gt;=$AR8,22&lt;=$AS8),1/($AS8-$AR8+1),0),IF($AT8="I",IF(22=$AR8,1,0),IF($AT8="F",IF(22=$AS8,1,0),IF($AT8="S",IF(AND(22&gt;=$AR8,22&lt;=$AS8,MOD(22-$AR8,6)=0),1/(INT(($AS8-$AR8)/6)+1),0),IF($AT8="A",IF($AR8=$AS8,IF(22=$AR8,1,0),IF(22=$AR8,$AU8,IF(22=$AS8,1-$AU8,0))),AC410))))))</f>
        <v>0</v>
      </c>
      <c r="AD8" s="681">
        <f>IF($AS8&lt;$AR8,0,IF($AT8="L",IF(AND(23&gt;=$AR8,23&lt;=$AS8),1/($AS8-$AR8+1),0),IF($AT8="I",IF(23=$AR8,1,0),IF($AT8="F",IF(23=$AS8,1,0),IF($AT8="S",IF(AND(23&gt;=$AR8,23&lt;=$AS8,MOD(23-$AR8,6)=0),1/(INT(($AS8-$AR8)/6)+1),0),IF($AT8="A",IF($AR8=$AS8,IF(23=$AR8,1,0),IF(23=$AR8,$AU8,IF(23=$AS8,1-$AU8,0))),AD410))))))</f>
        <v>0</v>
      </c>
      <c r="AE8" s="681">
        <f>IF($AS8&lt;$AR8,0,IF($AT8="L",IF(AND(24&gt;=$AR8,24&lt;=$AS8),1/($AS8-$AR8+1),0),IF($AT8="I",IF(24=$AR8,1,0),IF($AT8="F",IF(24=$AS8,1,0),IF($AT8="S",IF(AND(24&gt;=$AR8,24&lt;=$AS8,MOD(24-$AR8,6)=0),1/(INT(($AS8-$AR8)/6)+1),0),IF($AT8="A",IF($AR8=$AS8,IF(24=$AR8,1,0),IF(24=$AR8,$AU8,IF(24=$AS8,1-$AU8,0))),AE410))))))</f>
        <v>0</v>
      </c>
      <c r="AF8" s="682">
        <f>SUM(H8:AE8)</f>
        <v>1</v>
      </c>
      <c r="AG8" s="521">
        <f>'01. Talento Humano'!$L$10</f>
        <v>0</v>
      </c>
      <c r="AH8" s="521">
        <f>'01. Talento Humano'!$K$10</f>
        <v>0</v>
      </c>
      <c r="AI8" s="521">
        <f>'01. Talento Humano'!$N$10</f>
        <v>0</v>
      </c>
      <c r="AJ8" s="521">
        <f>'01. Talento Humano'!$M$10</f>
        <v>0</v>
      </c>
      <c r="AK8" s="521">
        <f>'01. Talento Humano'!$P$10</f>
        <v>0</v>
      </c>
      <c r="AL8" s="521">
        <f>'01. Talento Humano'!$O$10</f>
        <v>0</v>
      </c>
      <c r="AM8" s="521">
        <f>'01. Talento Humano'!$R$10</f>
        <v>0</v>
      </c>
      <c r="AN8" s="521">
        <f>'01. Talento Humano'!$Q$10</f>
        <v>0</v>
      </c>
      <c r="AO8" s="521">
        <f>'01. Talento Humano'!$T$10</f>
        <v>0</v>
      </c>
      <c r="AP8" s="521">
        <f>'01. Talento Humano'!$S$10</f>
        <v>0</v>
      </c>
      <c r="AQ8" s="683" t="inlineStr">
        <is>
          <t>A1.1</t>
        </is>
      </c>
      <c r="AR8" s="683" t="n">
        <v>1</v>
      </c>
      <c r="AS8" s="683" t="n">
        <v>12</v>
      </c>
      <c r="AT8" s="683" t="inlineStr">
        <is>
          <t>L</t>
        </is>
      </c>
      <c r="AU8" s="684" t="n">
        <v>0</v>
      </c>
      <c r="AV8" s="683" t="inlineStr">
        <is>
          <t>E1</t>
        </is>
      </c>
    </row>
    <row r="9">
      <c r="B9" s="513" t="inlineStr">
        <is>
          <t>TH-02</t>
        </is>
      </c>
      <c r="C9" s="513" t="inlineStr">
        <is>
          <t>R01</t>
        </is>
      </c>
      <c r="D9" s="513" t="str">
        <f>IF('01. Talento Humano'!B11="","(fila reservada para un ítem nuevo)",'01. Talento Humano'!B11)</f>
        <v>Jóvenes investigadores e innovadores — cohorte 2 (estudiantes de pregrado)</v>
      </c>
      <c r="E9" s="513" t="str">
        <f>"Perfil "&amp;AT9&amp;" · M"&amp;AR9&amp;"–M"&amp;AS9</f>
        <v>Perfil L · M13–M24</v>
      </c>
      <c r="F9" s="513">
        <f>'01. Talento Humano'!$J$11</f>
        <v>72000000</v>
      </c>
      <c r="G9" s="513">
        <f>'01. Talento Humano'!$U$11</f>
        <v>72000000</v>
      </c>
      <c r="H9" s="681">
        <f>IF($AS9&lt;$AR9,0,IF($AT9="L",IF(AND(1&gt;=$AR9,1&lt;=$AS9),1/($AS9-$AR9+1),0),IF($AT9="I",IF(1=$AR9,1,0),IF($AT9="F",IF(1=$AS9,1,0),IF($AT9="S",IF(AND(1&gt;=$AR9,1&lt;=$AS9,MOD(1-$AR9,6)=0),1/(INT(($AS9-$AR9)/6)+1),0),IF($AT9="A",IF($AR9=$AS9,IF(1=$AR9,1,0),IF(1=$AR9,$AU9,IF(1=$AS9,1-$AU9,0))),H411))))))</f>
        <v>0</v>
      </c>
      <c r="I9" s="681">
        <f>IF($AS9&lt;$AR9,0,IF($AT9="L",IF(AND(2&gt;=$AR9,2&lt;=$AS9),1/($AS9-$AR9+1),0),IF($AT9="I",IF(2=$AR9,1,0),IF($AT9="F",IF(2=$AS9,1,0),IF($AT9="S",IF(AND(2&gt;=$AR9,2&lt;=$AS9,MOD(2-$AR9,6)=0),1/(INT(($AS9-$AR9)/6)+1),0),IF($AT9="A",IF($AR9=$AS9,IF(2=$AR9,1,0),IF(2=$AR9,$AU9,IF(2=$AS9,1-$AU9,0))),I411))))))</f>
        <v>0</v>
      </c>
      <c r="J9" s="681">
        <f>IF($AS9&lt;$AR9,0,IF($AT9="L",IF(AND(3&gt;=$AR9,3&lt;=$AS9),1/($AS9-$AR9+1),0),IF($AT9="I",IF(3=$AR9,1,0),IF($AT9="F",IF(3=$AS9,1,0),IF($AT9="S",IF(AND(3&gt;=$AR9,3&lt;=$AS9,MOD(3-$AR9,6)=0),1/(INT(($AS9-$AR9)/6)+1),0),IF($AT9="A",IF($AR9=$AS9,IF(3=$AR9,1,0),IF(3=$AR9,$AU9,IF(3=$AS9,1-$AU9,0))),J411))))))</f>
        <v>0</v>
      </c>
      <c r="K9" s="681">
        <f>IF($AS9&lt;$AR9,0,IF($AT9="L",IF(AND(4&gt;=$AR9,4&lt;=$AS9),1/($AS9-$AR9+1),0),IF($AT9="I",IF(4=$AR9,1,0),IF($AT9="F",IF(4=$AS9,1,0),IF($AT9="S",IF(AND(4&gt;=$AR9,4&lt;=$AS9,MOD(4-$AR9,6)=0),1/(INT(($AS9-$AR9)/6)+1),0),IF($AT9="A",IF($AR9=$AS9,IF(4=$AR9,1,0),IF(4=$AR9,$AU9,IF(4=$AS9,1-$AU9,0))),K411))))))</f>
        <v>0</v>
      </c>
      <c r="L9" s="681">
        <f>IF($AS9&lt;$AR9,0,IF($AT9="L",IF(AND(5&gt;=$AR9,5&lt;=$AS9),1/($AS9-$AR9+1),0),IF($AT9="I",IF(5=$AR9,1,0),IF($AT9="F",IF(5=$AS9,1,0),IF($AT9="S",IF(AND(5&gt;=$AR9,5&lt;=$AS9,MOD(5-$AR9,6)=0),1/(INT(($AS9-$AR9)/6)+1),0),IF($AT9="A",IF($AR9=$AS9,IF(5=$AR9,1,0),IF(5=$AR9,$AU9,IF(5=$AS9,1-$AU9,0))),L411))))))</f>
        <v>0</v>
      </c>
      <c r="M9" s="681">
        <f>IF($AS9&lt;$AR9,0,IF($AT9="L",IF(AND(6&gt;=$AR9,6&lt;=$AS9),1/($AS9-$AR9+1),0),IF($AT9="I",IF(6=$AR9,1,0),IF($AT9="F",IF(6=$AS9,1,0),IF($AT9="S",IF(AND(6&gt;=$AR9,6&lt;=$AS9,MOD(6-$AR9,6)=0),1/(INT(($AS9-$AR9)/6)+1),0),IF($AT9="A",IF($AR9=$AS9,IF(6=$AR9,1,0),IF(6=$AR9,$AU9,IF(6=$AS9,1-$AU9,0))),M411))))))</f>
        <v>0</v>
      </c>
      <c r="N9" s="681">
        <f>IF($AS9&lt;$AR9,0,IF($AT9="L",IF(AND(7&gt;=$AR9,7&lt;=$AS9),1/($AS9-$AR9+1),0),IF($AT9="I",IF(7=$AR9,1,0),IF($AT9="F",IF(7=$AS9,1,0),IF($AT9="S",IF(AND(7&gt;=$AR9,7&lt;=$AS9,MOD(7-$AR9,6)=0),1/(INT(($AS9-$AR9)/6)+1),0),IF($AT9="A",IF($AR9=$AS9,IF(7=$AR9,1,0),IF(7=$AR9,$AU9,IF(7=$AS9,1-$AU9,0))),N411))))))</f>
        <v>0</v>
      </c>
      <c r="O9" s="681">
        <f>IF($AS9&lt;$AR9,0,IF($AT9="L",IF(AND(8&gt;=$AR9,8&lt;=$AS9),1/($AS9-$AR9+1),0),IF($AT9="I",IF(8=$AR9,1,0),IF($AT9="F",IF(8=$AS9,1,0),IF($AT9="S",IF(AND(8&gt;=$AR9,8&lt;=$AS9,MOD(8-$AR9,6)=0),1/(INT(($AS9-$AR9)/6)+1),0),IF($AT9="A",IF($AR9=$AS9,IF(8=$AR9,1,0),IF(8=$AR9,$AU9,IF(8=$AS9,1-$AU9,0))),O411))))))</f>
        <v>0</v>
      </c>
      <c r="P9" s="681">
        <f>IF($AS9&lt;$AR9,0,IF($AT9="L",IF(AND(9&gt;=$AR9,9&lt;=$AS9),1/($AS9-$AR9+1),0),IF($AT9="I",IF(9=$AR9,1,0),IF($AT9="F",IF(9=$AS9,1,0),IF($AT9="S",IF(AND(9&gt;=$AR9,9&lt;=$AS9,MOD(9-$AR9,6)=0),1/(INT(($AS9-$AR9)/6)+1),0),IF($AT9="A",IF($AR9=$AS9,IF(9=$AR9,1,0),IF(9=$AR9,$AU9,IF(9=$AS9,1-$AU9,0))),P411))))))</f>
        <v>0</v>
      </c>
      <c r="Q9" s="681">
        <f>IF($AS9&lt;$AR9,0,IF($AT9="L",IF(AND(10&gt;=$AR9,10&lt;=$AS9),1/($AS9-$AR9+1),0),IF($AT9="I",IF(10=$AR9,1,0),IF($AT9="F",IF(10=$AS9,1,0),IF($AT9="S",IF(AND(10&gt;=$AR9,10&lt;=$AS9,MOD(10-$AR9,6)=0),1/(INT(($AS9-$AR9)/6)+1),0),IF($AT9="A",IF($AR9=$AS9,IF(10=$AR9,1,0),IF(10=$AR9,$AU9,IF(10=$AS9,1-$AU9,0))),Q411))))))</f>
        <v>0</v>
      </c>
      <c r="R9" s="681">
        <f>IF($AS9&lt;$AR9,0,IF($AT9="L",IF(AND(11&gt;=$AR9,11&lt;=$AS9),1/($AS9-$AR9+1),0),IF($AT9="I",IF(11=$AR9,1,0),IF($AT9="F",IF(11=$AS9,1,0),IF($AT9="S",IF(AND(11&gt;=$AR9,11&lt;=$AS9,MOD(11-$AR9,6)=0),1/(INT(($AS9-$AR9)/6)+1),0),IF($AT9="A",IF($AR9=$AS9,IF(11=$AR9,1,0),IF(11=$AR9,$AU9,IF(11=$AS9,1-$AU9,0))),R411))))))</f>
        <v>0</v>
      </c>
      <c r="S9" s="681">
        <f>IF($AS9&lt;$AR9,0,IF($AT9="L",IF(AND(12&gt;=$AR9,12&lt;=$AS9),1/($AS9-$AR9+1),0),IF($AT9="I",IF(12=$AR9,1,0),IF($AT9="F",IF(12=$AS9,1,0),IF($AT9="S",IF(AND(12&gt;=$AR9,12&lt;=$AS9,MOD(12-$AR9,6)=0),1/(INT(($AS9-$AR9)/6)+1),0),IF($AT9="A",IF($AR9=$AS9,IF(12=$AR9,1,0),IF(12=$AR9,$AU9,IF(12=$AS9,1-$AU9,0))),S411))))))</f>
        <v>0</v>
      </c>
      <c r="T9" s="681">
        <f>IF($AS9&lt;$AR9,0,IF($AT9="L",IF(AND(13&gt;=$AR9,13&lt;=$AS9),1/($AS9-$AR9+1),0),IF($AT9="I",IF(13=$AR9,1,0),IF($AT9="F",IF(13=$AS9,1,0),IF($AT9="S",IF(AND(13&gt;=$AR9,13&lt;=$AS9,MOD(13-$AR9,6)=0),1/(INT(($AS9-$AR9)/6)+1),0),IF($AT9="A",IF($AR9=$AS9,IF(13=$AR9,1,0),IF(13=$AR9,$AU9,IF(13=$AS9,1-$AU9,0))),T411))))))</f>
        <v>0.0833333333333333</v>
      </c>
      <c r="U9" s="681">
        <f>IF($AS9&lt;$AR9,0,IF($AT9="L",IF(AND(14&gt;=$AR9,14&lt;=$AS9),1/($AS9-$AR9+1),0),IF($AT9="I",IF(14=$AR9,1,0),IF($AT9="F",IF(14=$AS9,1,0),IF($AT9="S",IF(AND(14&gt;=$AR9,14&lt;=$AS9,MOD(14-$AR9,6)=0),1/(INT(($AS9-$AR9)/6)+1),0),IF($AT9="A",IF($AR9=$AS9,IF(14=$AR9,1,0),IF(14=$AR9,$AU9,IF(14=$AS9,1-$AU9,0))),U411))))))</f>
        <v>0.0833333333333333</v>
      </c>
      <c r="V9" s="681">
        <f>IF($AS9&lt;$AR9,0,IF($AT9="L",IF(AND(15&gt;=$AR9,15&lt;=$AS9),1/($AS9-$AR9+1),0),IF($AT9="I",IF(15=$AR9,1,0),IF($AT9="F",IF(15=$AS9,1,0),IF($AT9="S",IF(AND(15&gt;=$AR9,15&lt;=$AS9,MOD(15-$AR9,6)=0),1/(INT(($AS9-$AR9)/6)+1),0),IF($AT9="A",IF($AR9=$AS9,IF(15=$AR9,1,0),IF(15=$AR9,$AU9,IF(15=$AS9,1-$AU9,0))),V411))))))</f>
        <v>0.0833333333333333</v>
      </c>
      <c r="W9" s="681">
        <f>IF($AS9&lt;$AR9,0,IF($AT9="L",IF(AND(16&gt;=$AR9,16&lt;=$AS9),1/($AS9-$AR9+1),0),IF($AT9="I",IF(16=$AR9,1,0),IF($AT9="F",IF(16=$AS9,1,0),IF($AT9="S",IF(AND(16&gt;=$AR9,16&lt;=$AS9,MOD(16-$AR9,6)=0),1/(INT(($AS9-$AR9)/6)+1),0),IF($AT9="A",IF($AR9=$AS9,IF(16=$AR9,1,0),IF(16=$AR9,$AU9,IF(16=$AS9,1-$AU9,0))),W411))))))</f>
        <v>0.0833333333333333</v>
      </c>
      <c r="X9" s="681">
        <f>IF($AS9&lt;$AR9,0,IF($AT9="L",IF(AND(17&gt;=$AR9,17&lt;=$AS9),1/($AS9-$AR9+1),0),IF($AT9="I",IF(17=$AR9,1,0),IF($AT9="F",IF(17=$AS9,1,0),IF($AT9="S",IF(AND(17&gt;=$AR9,17&lt;=$AS9,MOD(17-$AR9,6)=0),1/(INT(($AS9-$AR9)/6)+1),0),IF($AT9="A",IF($AR9=$AS9,IF(17=$AR9,1,0),IF(17=$AR9,$AU9,IF(17=$AS9,1-$AU9,0))),X411))))))</f>
        <v>0.0833333333333333</v>
      </c>
      <c r="Y9" s="681">
        <f>IF($AS9&lt;$AR9,0,IF($AT9="L",IF(AND(18&gt;=$AR9,18&lt;=$AS9),1/($AS9-$AR9+1),0),IF($AT9="I",IF(18=$AR9,1,0),IF($AT9="F",IF(18=$AS9,1,0),IF($AT9="S",IF(AND(18&gt;=$AR9,18&lt;=$AS9,MOD(18-$AR9,6)=0),1/(INT(($AS9-$AR9)/6)+1),0),IF($AT9="A",IF($AR9=$AS9,IF(18=$AR9,1,0),IF(18=$AR9,$AU9,IF(18=$AS9,1-$AU9,0))),Y411))))))</f>
        <v>0.0833333333333333</v>
      </c>
      <c r="Z9" s="681">
        <f>IF($AS9&lt;$AR9,0,IF($AT9="L",IF(AND(19&gt;=$AR9,19&lt;=$AS9),1/($AS9-$AR9+1),0),IF($AT9="I",IF(19=$AR9,1,0),IF($AT9="F",IF(19=$AS9,1,0),IF($AT9="S",IF(AND(19&gt;=$AR9,19&lt;=$AS9,MOD(19-$AR9,6)=0),1/(INT(($AS9-$AR9)/6)+1),0),IF($AT9="A",IF($AR9=$AS9,IF(19=$AR9,1,0),IF(19=$AR9,$AU9,IF(19=$AS9,1-$AU9,0))),Z411))))))</f>
        <v>0.0833333333333333</v>
      </c>
      <c r="AA9" s="681">
        <f>IF($AS9&lt;$AR9,0,IF($AT9="L",IF(AND(20&gt;=$AR9,20&lt;=$AS9),1/($AS9-$AR9+1),0),IF($AT9="I",IF(20=$AR9,1,0),IF($AT9="F",IF(20=$AS9,1,0),IF($AT9="S",IF(AND(20&gt;=$AR9,20&lt;=$AS9,MOD(20-$AR9,6)=0),1/(INT(($AS9-$AR9)/6)+1),0),IF($AT9="A",IF($AR9=$AS9,IF(20=$AR9,1,0),IF(20=$AR9,$AU9,IF(20=$AS9,1-$AU9,0))),AA411))))))</f>
        <v>0.0833333333333333</v>
      </c>
      <c r="AB9" s="681">
        <f>IF($AS9&lt;$AR9,0,IF($AT9="L",IF(AND(21&gt;=$AR9,21&lt;=$AS9),1/($AS9-$AR9+1),0),IF($AT9="I",IF(21=$AR9,1,0),IF($AT9="F",IF(21=$AS9,1,0),IF($AT9="S",IF(AND(21&gt;=$AR9,21&lt;=$AS9,MOD(21-$AR9,6)=0),1/(INT(($AS9-$AR9)/6)+1),0),IF($AT9="A",IF($AR9=$AS9,IF(21=$AR9,1,0),IF(21=$AR9,$AU9,IF(21=$AS9,1-$AU9,0))),AB411))))))</f>
        <v>0.0833333333333333</v>
      </c>
      <c r="AC9" s="681">
        <f>IF($AS9&lt;$AR9,0,IF($AT9="L",IF(AND(22&gt;=$AR9,22&lt;=$AS9),1/($AS9-$AR9+1),0),IF($AT9="I",IF(22=$AR9,1,0),IF($AT9="F",IF(22=$AS9,1,0),IF($AT9="S",IF(AND(22&gt;=$AR9,22&lt;=$AS9,MOD(22-$AR9,6)=0),1/(INT(($AS9-$AR9)/6)+1),0),IF($AT9="A",IF($AR9=$AS9,IF(22=$AR9,1,0),IF(22=$AR9,$AU9,IF(22=$AS9,1-$AU9,0))),AC411))))))</f>
        <v>0.0833333333333333</v>
      </c>
      <c r="AD9" s="681">
        <f>IF($AS9&lt;$AR9,0,IF($AT9="L",IF(AND(23&gt;=$AR9,23&lt;=$AS9),1/($AS9-$AR9+1),0),IF($AT9="I",IF(23=$AR9,1,0),IF($AT9="F",IF(23=$AS9,1,0),IF($AT9="S",IF(AND(23&gt;=$AR9,23&lt;=$AS9,MOD(23-$AR9,6)=0),1/(INT(($AS9-$AR9)/6)+1),0),IF($AT9="A",IF($AR9=$AS9,IF(23=$AR9,1,0),IF(23=$AR9,$AU9,IF(23=$AS9,1-$AU9,0))),AD411))))))</f>
        <v>0.0833333333333333</v>
      </c>
      <c r="AE9" s="681">
        <f>IF($AS9&lt;$AR9,0,IF($AT9="L",IF(AND(24&gt;=$AR9,24&lt;=$AS9),1/($AS9-$AR9+1),0),IF($AT9="I",IF(24=$AR9,1,0),IF($AT9="F",IF(24=$AS9,1,0),IF($AT9="S",IF(AND(24&gt;=$AR9,24&lt;=$AS9,MOD(24-$AR9,6)=0),1/(INT(($AS9-$AR9)/6)+1),0),IF($AT9="A",IF($AR9=$AS9,IF(24=$AR9,1,0),IF(24=$AR9,$AU9,IF(24=$AS9,1-$AU9,0))),AE411))))))</f>
        <v>0.0833333333333333</v>
      </c>
      <c r="AF9" s="682">
        <f>SUM(H9:AE9)</f>
        <v>1</v>
      </c>
      <c r="AG9" s="521">
        <f>'01. Talento Humano'!$L$11</f>
        <v>0</v>
      </c>
      <c r="AH9" s="521">
        <f>'01. Talento Humano'!$K$11</f>
        <v>0</v>
      </c>
      <c r="AI9" s="521">
        <f>'01. Talento Humano'!$N$11</f>
        <v>0</v>
      </c>
      <c r="AJ9" s="521">
        <f>'01. Talento Humano'!$M$11</f>
        <v>0</v>
      </c>
      <c r="AK9" s="521">
        <f>'01. Talento Humano'!$P$11</f>
        <v>0</v>
      </c>
      <c r="AL9" s="521">
        <f>'01. Talento Humano'!$O$11</f>
        <v>0</v>
      </c>
      <c r="AM9" s="521">
        <f>'01. Talento Humano'!$R$11</f>
        <v>0</v>
      </c>
      <c r="AN9" s="521">
        <f>'01. Talento Humano'!$Q$11</f>
        <v>0</v>
      </c>
      <c r="AO9" s="521">
        <f>'01. Talento Humano'!$T$11</f>
        <v>0</v>
      </c>
      <c r="AP9" s="521">
        <f>'01. Talento Humano'!$S$11</f>
        <v>0</v>
      </c>
      <c r="AQ9" s="683" t="inlineStr">
        <is>
          <t>A1.1</t>
        </is>
      </c>
      <c r="AR9" s="683" t="n">
        <v>13</v>
      </c>
      <c r="AS9" s="683" t="n">
        <v>24</v>
      </c>
      <c r="AT9" s="683" t="inlineStr">
        <is>
          <t>L</t>
        </is>
      </c>
      <c r="AU9" s="684" t="n">
        <v>0</v>
      </c>
      <c r="AV9" s="683" t="inlineStr">
        <is>
          <t>E1</t>
        </is>
      </c>
    </row>
    <row r="10">
      <c r="B10" s="513" t="inlineStr">
        <is>
          <t>TH-03</t>
        </is>
      </c>
      <c r="C10" s="513" t="inlineStr">
        <is>
          <t>R01</t>
        </is>
      </c>
      <c r="D10" s="513" t="str">
        <f>IF('01. Talento Humano'!B12="","(fila reservada para un ítem nuevo)",'01. Talento Humano'!B12)</f>
        <v>Estudiantes de maestría en modalidad de investigación (sostenimiento)</v>
      </c>
      <c r="E10" s="513" t="str">
        <f>"Perfil "&amp;AT10&amp;" · M"&amp;AR10&amp;"–M"&amp;AS10</f>
        <v>Perfil L · M1–M24</v>
      </c>
      <c r="F10" s="513">
        <f>'01. Talento Humano'!$J$12</f>
        <v>208800000</v>
      </c>
      <c r="G10" s="513">
        <f>'01. Talento Humano'!$U$12</f>
        <v>208800000</v>
      </c>
      <c r="H10" s="681">
        <f>IF($AS10&lt;$AR10,0,IF($AT10="L",IF(AND(1&gt;=$AR10,1&lt;=$AS10),1/($AS10-$AR10+1),0),IF($AT10="I",IF(1=$AR10,1,0),IF($AT10="F",IF(1=$AS10,1,0),IF($AT10="S",IF(AND(1&gt;=$AR10,1&lt;=$AS10,MOD(1-$AR10,6)=0),1/(INT(($AS10-$AR10)/6)+1),0),IF($AT10="A",IF($AR10=$AS10,IF(1=$AR10,1,0),IF(1=$AR10,$AU10,IF(1=$AS10,1-$AU10,0))),H412))))))</f>
        <v>0.0416666666666667</v>
      </c>
      <c r="I10" s="681">
        <f>IF($AS10&lt;$AR10,0,IF($AT10="L",IF(AND(2&gt;=$AR10,2&lt;=$AS10),1/($AS10-$AR10+1),0),IF($AT10="I",IF(2=$AR10,1,0),IF($AT10="F",IF(2=$AS10,1,0),IF($AT10="S",IF(AND(2&gt;=$AR10,2&lt;=$AS10,MOD(2-$AR10,6)=0),1/(INT(($AS10-$AR10)/6)+1),0),IF($AT10="A",IF($AR10=$AS10,IF(2=$AR10,1,0),IF(2=$AR10,$AU10,IF(2=$AS10,1-$AU10,0))),I412))))))</f>
        <v>0.0416666666666667</v>
      </c>
      <c r="J10" s="681">
        <f>IF($AS10&lt;$AR10,0,IF($AT10="L",IF(AND(3&gt;=$AR10,3&lt;=$AS10),1/($AS10-$AR10+1),0),IF($AT10="I",IF(3=$AR10,1,0),IF($AT10="F",IF(3=$AS10,1,0),IF($AT10="S",IF(AND(3&gt;=$AR10,3&lt;=$AS10,MOD(3-$AR10,6)=0),1/(INT(($AS10-$AR10)/6)+1),0),IF($AT10="A",IF($AR10=$AS10,IF(3=$AR10,1,0),IF(3=$AR10,$AU10,IF(3=$AS10,1-$AU10,0))),J412))))))</f>
        <v>0.0416666666666667</v>
      </c>
      <c r="K10" s="681">
        <f>IF($AS10&lt;$AR10,0,IF($AT10="L",IF(AND(4&gt;=$AR10,4&lt;=$AS10),1/($AS10-$AR10+1),0),IF($AT10="I",IF(4=$AR10,1,0),IF($AT10="F",IF(4=$AS10,1,0),IF($AT10="S",IF(AND(4&gt;=$AR10,4&lt;=$AS10,MOD(4-$AR10,6)=0),1/(INT(($AS10-$AR10)/6)+1),0),IF($AT10="A",IF($AR10=$AS10,IF(4=$AR10,1,0),IF(4=$AR10,$AU10,IF(4=$AS10,1-$AU10,0))),K412))))))</f>
        <v>0.0416666666666667</v>
      </c>
      <c r="L10" s="681">
        <f>IF($AS10&lt;$AR10,0,IF($AT10="L",IF(AND(5&gt;=$AR10,5&lt;=$AS10),1/($AS10-$AR10+1),0),IF($AT10="I",IF(5=$AR10,1,0),IF($AT10="F",IF(5=$AS10,1,0),IF($AT10="S",IF(AND(5&gt;=$AR10,5&lt;=$AS10,MOD(5-$AR10,6)=0),1/(INT(($AS10-$AR10)/6)+1),0),IF($AT10="A",IF($AR10=$AS10,IF(5=$AR10,1,0),IF(5=$AR10,$AU10,IF(5=$AS10,1-$AU10,0))),L412))))))</f>
        <v>0.0416666666666667</v>
      </c>
      <c r="M10" s="681">
        <f>IF($AS10&lt;$AR10,0,IF($AT10="L",IF(AND(6&gt;=$AR10,6&lt;=$AS10),1/($AS10-$AR10+1),0),IF($AT10="I",IF(6=$AR10,1,0),IF($AT10="F",IF(6=$AS10,1,0),IF($AT10="S",IF(AND(6&gt;=$AR10,6&lt;=$AS10,MOD(6-$AR10,6)=0),1/(INT(($AS10-$AR10)/6)+1),0),IF($AT10="A",IF($AR10=$AS10,IF(6=$AR10,1,0),IF(6=$AR10,$AU10,IF(6=$AS10,1-$AU10,0))),M412))))))</f>
        <v>0.0416666666666667</v>
      </c>
      <c r="N10" s="681">
        <f>IF($AS10&lt;$AR10,0,IF($AT10="L",IF(AND(7&gt;=$AR10,7&lt;=$AS10),1/($AS10-$AR10+1),0),IF($AT10="I",IF(7=$AR10,1,0),IF($AT10="F",IF(7=$AS10,1,0),IF($AT10="S",IF(AND(7&gt;=$AR10,7&lt;=$AS10,MOD(7-$AR10,6)=0),1/(INT(($AS10-$AR10)/6)+1),0),IF($AT10="A",IF($AR10=$AS10,IF(7=$AR10,1,0),IF(7=$AR10,$AU10,IF(7=$AS10,1-$AU10,0))),N412))))))</f>
        <v>0.0416666666666667</v>
      </c>
      <c r="O10" s="681">
        <f>IF($AS10&lt;$AR10,0,IF($AT10="L",IF(AND(8&gt;=$AR10,8&lt;=$AS10),1/($AS10-$AR10+1),0),IF($AT10="I",IF(8=$AR10,1,0),IF($AT10="F",IF(8=$AS10,1,0),IF($AT10="S",IF(AND(8&gt;=$AR10,8&lt;=$AS10,MOD(8-$AR10,6)=0),1/(INT(($AS10-$AR10)/6)+1),0),IF($AT10="A",IF($AR10=$AS10,IF(8=$AR10,1,0),IF(8=$AR10,$AU10,IF(8=$AS10,1-$AU10,0))),O412))))))</f>
        <v>0.0416666666666667</v>
      </c>
      <c r="P10" s="681">
        <f>IF($AS10&lt;$AR10,0,IF($AT10="L",IF(AND(9&gt;=$AR10,9&lt;=$AS10),1/($AS10-$AR10+1),0),IF($AT10="I",IF(9=$AR10,1,0),IF($AT10="F",IF(9=$AS10,1,0),IF($AT10="S",IF(AND(9&gt;=$AR10,9&lt;=$AS10,MOD(9-$AR10,6)=0),1/(INT(($AS10-$AR10)/6)+1),0),IF($AT10="A",IF($AR10=$AS10,IF(9=$AR10,1,0),IF(9=$AR10,$AU10,IF(9=$AS10,1-$AU10,0))),P412))))))</f>
        <v>0.0416666666666667</v>
      </c>
      <c r="Q10" s="681">
        <f>IF($AS10&lt;$AR10,0,IF($AT10="L",IF(AND(10&gt;=$AR10,10&lt;=$AS10),1/($AS10-$AR10+1),0),IF($AT10="I",IF(10=$AR10,1,0),IF($AT10="F",IF(10=$AS10,1,0),IF($AT10="S",IF(AND(10&gt;=$AR10,10&lt;=$AS10,MOD(10-$AR10,6)=0),1/(INT(($AS10-$AR10)/6)+1),0),IF($AT10="A",IF($AR10=$AS10,IF(10=$AR10,1,0),IF(10=$AR10,$AU10,IF(10=$AS10,1-$AU10,0))),Q412))))))</f>
        <v>0.0416666666666667</v>
      </c>
      <c r="R10" s="681">
        <f>IF($AS10&lt;$AR10,0,IF($AT10="L",IF(AND(11&gt;=$AR10,11&lt;=$AS10),1/($AS10-$AR10+1),0),IF($AT10="I",IF(11=$AR10,1,0),IF($AT10="F",IF(11=$AS10,1,0),IF($AT10="S",IF(AND(11&gt;=$AR10,11&lt;=$AS10,MOD(11-$AR10,6)=0),1/(INT(($AS10-$AR10)/6)+1),0),IF($AT10="A",IF($AR10=$AS10,IF(11=$AR10,1,0),IF(11=$AR10,$AU10,IF(11=$AS10,1-$AU10,0))),R412))))))</f>
        <v>0.0416666666666667</v>
      </c>
      <c r="S10" s="681">
        <f>IF($AS10&lt;$AR10,0,IF($AT10="L",IF(AND(12&gt;=$AR10,12&lt;=$AS10),1/($AS10-$AR10+1),0),IF($AT10="I",IF(12=$AR10,1,0),IF($AT10="F",IF(12=$AS10,1,0),IF($AT10="S",IF(AND(12&gt;=$AR10,12&lt;=$AS10,MOD(12-$AR10,6)=0),1/(INT(($AS10-$AR10)/6)+1),0),IF($AT10="A",IF($AR10=$AS10,IF(12=$AR10,1,0),IF(12=$AR10,$AU10,IF(12=$AS10,1-$AU10,0))),S412))))))</f>
        <v>0.0416666666666667</v>
      </c>
      <c r="T10" s="681">
        <f>IF($AS10&lt;$AR10,0,IF($AT10="L",IF(AND(13&gt;=$AR10,13&lt;=$AS10),1/($AS10-$AR10+1),0),IF($AT10="I",IF(13=$AR10,1,0),IF($AT10="F",IF(13=$AS10,1,0),IF($AT10="S",IF(AND(13&gt;=$AR10,13&lt;=$AS10,MOD(13-$AR10,6)=0),1/(INT(($AS10-$AR10)/6)+1),0),IF($AT10="A",IF($AR10=$AS10,IF(13=$AR10,1,0),IF(13=$AR10,$AU10,IF(13=$AS10,1-$AU10,0))),T412))))))</f>
        <v>0.0416666666666667</v>
      </c>
      <c r="U10" s="681">
        <f>IF($AS10&lt;$AR10,0,IF($AT10="L",IF(AND(14&gt;=$AR10,14&lt;=$AS10),1/($AS10-$AR10+1),0),IF($AT10="I",IF(14=$AR10,1,0),IF($AT10="F",IF(14=$AS10,1,0),IF($AT10="S",IF(AND(14&gt;=$AR10,14&lt;=$AS10,MOD(14-$AR10,6)=0),1/(INT(($AS10-$AR10)/6)+1),0),IF($AT10="A",IF($AR10=$AS10,IF(14=$AR10,1,0),IF(14=$AR10,$AU10,IF(14=$AS10,1-$AU10,0))),U412))))))</f>
        <v>0.0416666666666667</v>
      </c>
      <c r="V10" s="681">
        <f>IF($AS10&lt;$AR10,0,IF($AT10="L",IF(AND(15&gt;=$AR10,15&lt;=$AS10),1/($AS10-$AR10+1),0),IF($AT10="I",IF(15=$AR10,1,0),IF($AT10="F",IF(15=$AS10,1,0),IF($AT10="S",IF(AND(15&gt;=$AR10,15&lt;=$AS10,MOD(15-$AR10,6)=0),1/(INT(($AS10-$AR10)/6)+1),0),IF($AT10="A",IF($AR10=$AS10,IF(15=$AR10,1,0),IF(15=$AR10,$AU10,IF(15=$AS10,1-$AU10,0))),V412))))))</f>
        <v>0.0416666666666667</v>
      </c>
      <c r="W10" s="681">
        <f>IF($AS10&lt;$AR10,0,IF($AT10="L",IF(AND(16&gt;=$AR10,16&lt;=$AS10),1/($AS10-$AR10+1),0),IF($AT10="I",IF(16=$AR10,1,0),IF($AT10="F",IF(16=$AS10,1,0),IF($AT10="S",IF(AND(16&gt;=$AR10,16&lt;=$AS10,MOD(16-$AR10,6)=0),1/(INT(($AS10-$AR10)/6)+1),0),IF($AT10="A",IF($AR10=$AS10,IF(16=$AR10,1,0),IF(16=$AR10,$AU10,IF(16=$AS10,1-$AU10,0))),W412))))))</f>
        <v>0.0416666666666667</v>
      </c>
      <c r="X10" s="681">
        <f>IF($AS10&lt;$AR10,0,IF($AT10="L",IF(AND(17&gt;=$AR10,17&lt;=$AS10),1/($AS10-$AR10+1),0),IF($AT10="I",IF(17=$AR10,1,0),IF($AT10="F",IF(17=$AS10,1,0),IF($AT10="S",IF(AND(17&gt;=$AR10,17&lt;=$AS10,MOD(17-$AR10,6)=0),1/(INT(($AS10-$AR10)/6)+1),0),IF($AT10="A",IF($AR10=$AS10,IF(17=$AR10,1,0),IF(17=$AR10,$AU10,IF(17=$AS10,1-$AU10,0))),X412))))))</f>
        <v>0.0416666666666667</v>
      </c>
      <c r="Y10" s="681">
        <f>IF($AS10&lt;$AR10,0,IF($AT10="L",IF(AND(18&gt;=$AR10,18&lt;=$AS10),1/($AS10-$AR10+1),0),IF($AT10="I",IF(18=$AR10,1,0),IF($AT10="F",IF(18=$AS10,1,0),IF($AT10="S",IF(AND(18&gt;=$AR10,18&lt;=$AS10,MOD(18-$AR10,6)=0),1/(INT(($AS10-$AR10)/6)+1),0),IF($AT10="A",IF($AR10=$AS10,IF(18=$AR10,1,0),IF(18=$AR10,$AU10,IF(18=$AS10,1-$AU10,0))),Y412))))))</f>
        <v>0.0416666666666667</v>
      </c>
      <c r="Z10" s="681">
        <f>IF($AS10&lt;$AR10,0,IF($AT10="L",IF(AND(19&gt;=$AR10,19&lt;=$AS10),1/($AS10-$AR10+1),0),IF($AT10="I",IF(19=$AR10,1,0),IF($AT10="F",IF(19=$AS10,1,0),IF($AT10="S",IF(AND(19&gt;=$AR10,19&lt;=$AS10,MOD(19-$AR10,6)=0),1/(INT(($AS10-$AR10)/6)+1),0),IF($AT10="A",IF($AR10=$AS10,IF(19=$AR10,1,0),IF(19=$AR10,$AU10,IF(19=$AS10,1-$AU10,0))),Z412))))))</f>
        <v>0.0416666666666667</v>
      </c>
      <c r="AA10" s="681">
        <f>IF($AS10&lt;$AR10,0,IF($AT10="L",IF(AND(20&gt;=$AR10,20&lt;=$AS10),1/($AS10-$AR10+1),0),IF($AT10="I",IF(20=$AR10,1,0),IF($AT10="F",IF(20=$AS10,1,0),IF($AT10="S",IF(AND(20&gt;=$AR10,20&lt;=$AS10,MOD(20-$AR10,6)=0),1/(INT(($AS10-$AR10)/6)+1),0),IF($AT10="A",IF($AR10=$AS10,IF(20=$AR10,1,0),IF(20=$AR10,$AU10,IF(20=$AS10,1-$AU10,0))),AA412))))))</f>
        <v>0.0416666666666667</v>
      </c>
      <c r="AB10" s="681">
        <f>IF($AS10&lt;$AR10,0,IF($AT10="L",IF(AND(21&gt;=$AR10,21&lt;=$AS10),1/($AS10-$AR10+1),0),IF($AT10="I",IF(21=$AR10,1,0),IF($AT10="F",IF(21=$AS10,1,0),IF($AT10="S",IF(AND(21&gt;=$AR10,21&lt;=$AS10,MOD(21-$AR10,6)=0),1/(INT(($AS10-$AR10)/6)+1),0),IF($AT10="A",IF($AR10=$AS10,IF(21=$AR10,1,0),IF(21=$AR10,$AU10,IF(21=$AS10,1-$AU10,0))),AB412))))))</f>
        <v>0.0416666666666667</v>
      </c>
      <c r="AC10" s="681">
        <f>IF($AS10&lt;$AR10,0,IF($AT10="L",IF(AND(22&gt;=$AR10,22&lt;=$AS10),1/($AS10-$AR10+1),0),IF($AT10="I",IF(22=$AR10,1,0),IF($AT10="F",IF(22=$AS10,1,0),IF($AT10="S",IF(AND(22&gt;=$AR10,22&lt;=$AS10,MOD(22-$AR10,6)=0),1/(INT(($AS10-$AR10)/6)+1),0),IF($AT10="A",IF($AR10=$AS10,IF(22=$AR10,1,0),IF(22=$AR10,$AU10,IF(22=$AS10,1-$AU10,0))),AC412))))))</f>
        <v>0.0416666666666667</v>
      </c>
      <c r="AD10" s="681">
        <f>IF($AS10&lt;$AR10,0,IF($AT10="L",IF(AND(23&gt;=$AR10,23&lt;=$AS10),1/($AS10-$AR10+1),0),IF($AT10="I",IF(23=$AR10,1,0),IF($AT10="F",IF(23=$AS10,1,0),IF($AT10="S",IF(AND(23&gt;=$AR10,23&lt;=$AS10,MOD(23-$AR10,6)=0),1/(INT(($AS10-$AR10)/6)+1),0),IF($AT10="A",IF($AR10=$AS10,IF(23=$AR10,1,0),IF(23=$AR10,$AU10,IF(23=$AS10,1-$AU10,0))),AD412))))))</f>
        <v>0.0416666666666667</v>
      </c>
      <c r="AE10" s="681">
        <f>IF($AS10&lt;$AR10,0,IF($AT10="L",IF(AND(24&gt;=$AR10,24&lt;=$AS10),1/($AS10-$AR10+1),0),IF($AT10="I",IF(24=$AR10,1,0),IF($AT10="F",IF(24=$AS10,1,0),IF($AT10="S",IF(AND(24&gt;=$AR10,24&lt;=$AS10,MOD(24-$AR10,6)=0),1/(INT(($AS10-$AR10)/6)+1),0),IF($AT10="A",IF($AR10=$AS10,IF(24=$AR10,1,0),IF(24=$AR10,$AU10,IF(24=$AS10,1-$AU10,0))),AE412))))))</f>
        <v>0.0416666666666667</v>
      </c>
      <c r="AF10" s="682">
        <f>SUM(H10:AE10)</f>
        <v>1</v>
      </c>
      <c r="AG10" s="521">
        <f>'01. Talento Humano'!$L$12</f>
        <v>0</v>
      </c>
      <c r="AH10" s="521">
        <f>'01. Talento Humano'!$K$12</f>
        <v>0</v>
      </c>
      <c r="AI10" s="521">
        <f>'01. Talento Humano'!$N$12</f>
        <v>0</v>
      </c>
      <c r="AJ10" s="521">
        <f>'01. Talento Humano'!$M$12</f>
        <v>0</v>
      </c>
      <c r="AK10" s="521">
        <f>'01. Talento Humano'!$P$12</f>
        <v>0</v>
      </c>
      <c r="AL10" s="521">
        <f>'01. Talento Humano'!$O$12</f>
        <v>0</v>
      </c>
      <c r="AM10" s="521">
        <f>'01. Talento Humano'!$R$12</f>
        <v>0</v>
      </c>
      <c r="AN10" s="521">
        <f>'01. Talento Humano'!$Q$12</f>
        <v>0</v>
      </c>
      <c r="AO10" s="521">
        <f>'01. Talento Humano'!$T$12</f>
        <v>0</v>
      </c>
      <c r="AP10" s="521">
        <f>'01. Talento Humano'!$S$12</f>
        <v>0</v>
      </c>
      <c r="AQ10" s="683" t="inlineStr">
        <is>
          <t>A1.1</t>
        </is>
      </c>
      <c r="AR10" s="683" t="n">
        <v>1</v>
      </c>
      <c r="AS10" s="683" t="n">
        <v>24</v>
      </c>
      <c r="AT10" s="683" t="inlineStr">
        <is>
          <t>L</t>
        </is>
      </c>
      <c r="AU10" s="684" t="n">
        <v>0</v>
      </c>
      <c r="AV10" s="683" t="inlineStr">
        <is>
          <t>E1</t>
        </is>
      </c>
    </row>
    <row r="11">
      <c r="B11" s="513" t="inlineStr">
        <is>
          <t>TH-04</t>
        </is>
      </c>
      <c r="C11" s="513" t="inlineStr">
        <is>
          <t>R01</t>
        </is>
      </c>
      <c r="D11" s="513" t="str">
        <f>IF('01. Talento Humano'!B13="","(fila reservada para un ítem nuevo)",'01. Talento Humano'!B13)</f>
        <v>Matrícula de maestría en modalidad de investigación</v>
      </c>
      <c r="E11" s="513" t="str">
        <f>"Perfil "&amp;AT11&amp;" · M"&amp;AR11&amp;"–M"&amp;AS11</f>
        <v>Perfil S · M1–M24</v>
      </c>
      <c r="F11" s="513">
        <f>'01. Talento Humano'!$J$13</f>
        <v>96000000</v>
      </c>
      <c r="G11" s="513">
        <f>'01. Talento Humano'!$U$13</f>
        <v>96000000</v>
      </c>
      <c r="H11" s="681">
        <f>IF($AS11&lt;$AR11,0,IF($AT11="L",IF(AND(1&gt;=$AR11,1&lt;=$AS11),1/($AS11-$AR11+1),0),IF($AT11="I",IF(1=$AR11,1,0),IF($AT11="F",IF(1=$AS11,1,0),IF($AT11="S",IF(AND(1&gt;=$AR11,1&lt;=$AS11,MOD(1-$AR11,6)=0),1/(INT(($AS11-$AR11)/6)+1),0),IF($AT11="A",IF($AR11=$AS11,IF(1=$AR11,1,0),IF(1=$AR11,$AU11,IF(1=$AS11,1-$AU11,0))),H413))))))</f>
        <v>0.25</v>
      </c>
      <c r="I11" s="681">
        <f>IF($AS11&lt;$AR11,0,IF($AT11="L",IF(AND(2&gt;=$AR11,2&lt;=$AS11),1/($AS11-$AR11+1),0),IF($AT11="I",IF(2=$AR11,1,0),IF($AT11="F",IF(2=$AS11,1,0),IF($AT11="S",IF(AND(2&gt;=$AR11,2&lt;=$AS11,MOD(2-$AR11,6)=0),1/(INT(($AS11-$AR11)/6)+1),0),IF($AT11="A",IF($AR11=$AS11,IF(2=$AR11,1,0),IF(2=$AR11,$AU11,IF(2=$AS11,1-$AU11,0))),I413))))))</f>
        <v>0</v>
      </c>
      <c r="J11" s="681">
        <f>IF($AS11&lt;$AR11,0,IF($AT11="L",IF(AND(3&gt;=$AR11,3&lt;=$AS11),1/($AS11-$AR11+1),0),IF($AT11="I",IF(3=$AR11,1,0),IF($AT11="F",IF(3=$AS11,1,0),IF($AT11="S",IF(AND(3&gt;=$AR11,3&lt;=$AS11,MOD(3-$AR11,6)=0),1/(INT(($AS11-$AR11)/6)+1),0),IF($AT11="A",IF($AR11=$AS11,IF(3=$AR11,1,0),IF(3=$AR11,$AU11,IF(3=$AS11,1-$AU11,0))),J413))))))</f>
        <v>0</v>
      </c>
      <c r="K11" s="681">
        <f>IF($AS11&lt;$AR11,0,IF($AT11="L",IF(AND(4&gt;=$AR11,4&lt;=$AS11),1/($AS11-$AR11+1),0),IF($AT11="I",IF(4=$AR11,1,0),IF($AT11="F",IF(4=$AS11,1,0),IF($AT11="S",IF(AND(4&gt;=$AR11,4&lt;=$AS11,MOD(4-$AR11,6)=0),1/(INT(($AS11-$AR11)/6)+1),0),IF($AT11="A",IF($AR11=$AS11,IF(4=$AR11,1,0),IF(4=$AR11,$AU11,IF(4=$AS11,1-$AU11,0))),K413))))))</f>
        <v>0</v>
      </c>
      <c r="L11" s="681">
        <f>IF($AS11&lt;$AR11,0,IF($AT11="L",IF(AND(5&gt;=$AR11,5&lt;=$AS11),1/($AS11-$AR11+1),0),IF($AT11="I",IF(5=$AR11,1,0),IF($AT11="F",IF(5=$AS11,1,0),IF($AT11="S",IF(AND(5&gt;=$AR11,5&lt;=$AS11,MOD(5-$AR11,6)=0),1/(INT(($AS11-$AR11)/6)+1),0),IF($AT11="A",IF($AR11=$AS11,IF(5=$AR11,1,0),IF(5=$AR11,$AU11,IF(5=$AS11,1-$AU11,0))),L413))))))</f>
        <v>0</v>
      </c>
      <c r="M11" s="681">
        <f>IF($AS11&lt;$AR11,0,IF($AT11="L",IF(AND(6&gt;=$AR11,6&lt;=$AS11),1/($AS11-$AR11+1),0),IF($AT11="I",IF(6=$AR11,1,0),IF($AT11="F",IF(6=$AS11,1,0),IF($AT11="S",IF(AND(6&gt;=$AR11,6&lt;=$AS11,MOD(6-$AR11,6)=0),1/(INT(($AS11-$AR11)/6)+1),0),IF($AT11="A",IF($AR11=$AS11,IF(6=$AR11,1,0),IF(6=$AR11,$AU11,IF(6=$AS11,1-$AU11,0))),M413))))))</f>
        <v>0</v>
      </c>
      <c r="N11" s="681">
        <f>IF($AS11&lt;$AR11,0,IF($AT11="L",IF(AND(7&gt;=$AR11,7&lt;=$AS11),1/($AS11-$AR11+1),0),IF($AT11="I",IF(7=$AR11,1,0),IF($AT11="F",IF(7=$AS11,1,0),IF($AT11="S",IF(AND(7&gt;=$AR11,7&lt;=$AS11,MOD(7-$AR11,6)=0),1/(INT(($AS11-$AR11)/6)+1),0),IF($AT11="A",IF($AR11=$AS11,IF(7=$AR11,1,0),IF(7=$AR11,$AU11,IF(7=$AS11,1-$AU11,0))),N413))))))</f>
        <v>0.25</v>
      </c>
      <c r="O11" s="681">
        <f>IF($AS11&lt;$AR11,0,IF($AT11="L",IF(AND(8&gt;=$AR11,8&lt;=$AS11),1/($AS11-$AR11+1),0),IF($AT11="I",IF(8=$AR11,1,0),IF($AT11="F",IF(8=$AS11,1,0),IF($AT11="S",IF(AND(8&gt;=$AR11,8&lt;=$AS11,MOD(8-$AR11,6)=0),1/(INT(($AS11-$AR11)/6)+1),0),IF($AT11="A",IF($AR11=$AS11,IF(8=$AR11,1,0),IF(8=$AR11,$AU11,IF(8=$AS11,1-$AU11,0))),O413))))))</f>
        <v>0</v>
      </c>
      <c r="P11" s="681">
        <f>IF($AS11&lt;$AR11,0,IF($AT11="L",IF(AND(9&gt;=$AR11,9&lt;=$AS11),1/($AS11-$AR11+1),0),IF($AT11="I",IF(9=$AR11,1,0),IF($AT11="F",IF(9=$AS11,1,0),IF($AT11="S",IF(AND(9&gt;=$AR11,9&lt;=$AS11,MOD(9-$AR11,6)=0),1/(INT(($AS11-$AR11)/6)+1),0),IF($AT11="A",IF($AR11=$AS11,IF(9=$AR11,1,0),IF(9=$AR11,$AU11,IF(9=$AS11,1-$AU11,0))),P413))))))</f>
        <v>0</v>
      </c>
      <c r="Q11" s="681">
        <f>IF($AS11&lt;$AR11,0,IF($AT11="L",IF(AND(10&gt;=$AR11,10&lt;=$AS11),1/($AS11-$AR11+1),0),IF($AT11="I",IF(10=$AR11,1,0),IF($AT11="F",IF(10=$AS11,1,0),IF($AT11="S",IF(AND(10&gt;=$AR11,10&lt;=$AS11,MOD(10-$AR11,6)=0),1/(INT(($AS11-$AR11)/6)+1),0),IF($AT11="A",IF($AR11=$AS11,IF(10=$AR11,1,0),IF(10=$AR11,$AU11,IF(10=$AS11,1-$AU11,0))),Q413))))))</f>
        <v>0</v>
      </c>
      <c r="R11" s="681">
        <f>IF($AS11&lt;$AR11,0,IF($AT11="L",IF(AND(11&gt;=$AR11,11&lt;=$AS11),1/($AS11-$AR11+1),0),IF($AT11="I",IF(11=$AR11,1,0),IF($AT11="F",IF(11=$AS11,1,0),IF($AT11="S",IF(AND(11&gt;=$AR11,11&lt;=$AS11,MOD(11-$AR11,6)=0),1/(INT(($AS11-$AR11)/6)+1),0),IF($AT11="A",IF($AR11=$AS11,IF(11=$AR11,1,0),IF(11=$AR11,$AU11,IF(11=$AS11,1-$AU11,0))),R413))))))</f>
        <v>0</v>
      </c>
      <c r="S11" s="681">
        <f>IF($AS11&lt;$AR11,0,IF($AT11="L",IF(AND(12&gt;=$AR11,12&lt;=$AS11),1/($AS11-$AR11+1),0),IF($AT11="I",IF(12=$AR11,1,0),IF($AT11="F",IF(12=$AS11,1,0),IF($AT11="S",IF(AND(12&gt;=$AR11,12&lt;=$AS11,MOD(12-$AR11,6)=0),1/(INT(($AS11-$AR11)/6)+1),0),IF($AT11="A",IF($AR11=$AS11,IF(12=$AR11,1,0),IF(12=$AR11,$AU11,IF(12=$AS11,1-$AU11,0))),S413))))))</f>
        <v>0</v>
      </c>
      <c r="T11" s="681">
        <f>IF($AS11&lt;$AR11,0,IF($AT11="L",IF(AND(13&gt;=$AR11,13&lt;=$AS11),1/($AS11-$AR11+1),0),IF($AT11="I",IF(13=$AR11,1,0),IF($AT11="F",IF(13=$AS11,1,0),IF($AT11="S",IF(AND(13&gt;=$AR11,13&lt;=$AS11,MOD(13-$AR11,6)=0),1/(INT(($AS11-$AR11)/6)+1),0),IF($AT11="A",IF($AR11=$AS11,IF(13=$AR11,1,0),IF(13=$AR11,$AU11,IF(13=$AS11,1-$AU11,0))),T413))))))</f>
        <v>0.25</v>
      </c>
      <c r="U11" s="681">
        <f>IF($AS11&lt;$AR11,0,IF($AT11="L",IF(AND(14&gt;=$AR11,14&lt;=$AS11),1/($AS11-$AR11+1),0),IF($AT11="I",IF(14=$AR11,1,0),IF($AT11="F",IF(14=$AS11,1,0),IF($AT11="S",IF(AND(14&gt;=$AR11,14&lt;=$AS11,MOD(14-$AR11,6)=0),1/(INT(($AS11-$AR11)/6)+1),0),IF($AT11="A",IF($AR11=$AS11,IF(14=$AR11,1,0),IF(14=$AR11,$AU11,IF(14=$AS11,1-$AU11,0))),U413))))))</f>
        <v>0</v>
      </c>
      <c r="V11" s="681">
        <f>IF($AS11&lt;$AR11,0,IF($AT11="L",IF(AND(15&gt;=$AR11,15&lt;=$AS11),1/($AS11-$AR11+1),0),IF($AT11="I",IF(15=$AR11,1,0),IF($AT11="F",IF(15=$AS11,1,0),IF($AT11="S",IF(AND(15&gt;=$AR11,15&lt;=$AS11,MOD(15-$AR11,6)=0),1/(INT(($AS11-$AR11)/6)+1),0),IF($AT11="A",IF($AR11=$AS11,IF(15=$AR11,1,0),IF(15=$AR11,$AU11,IF(15=$AS11,1-$AU11,0))),V413))))))</f>
        <v>0</v>
      </c>
      <c r="W11" s="681">
        <f>IF($AS11&lt;$AR11,0,IF($AT11="L",IF(AND(16&gt;=$AR11,16&lt;=$AS11),1/($AS11-$AR11+1),0),IF($AT11="I",IF(16=$AR11,1,0),IF($AT11="F",IF(16=$AS11,1,0),IF($AT11="S",IF(AND(16&gt;=$AR11,16&lt;=$AS11,MOD(16-$AR11,6)=0),1/(INT(($AS11-$AR11)/6)+1),0),IF($AT11="A",IF($AR11=$AS11,IF(16=$AR11,1,0),IF(16=$AR11,$AU11,IF(16=$AS11,1-$AU11,0))),W413))))))</f>
        <v>0</v>
      </c>
      <c r="X11" s="681">
        <f>IF($AS11&lt;$AR11,0,IF($AT11="L",IF(AND(17&gt;=$AR11,17&lt;=$AS11),1/($AS11-$AR11+1),0),IF($AT11="I",IF(17=$AR11,1,0),IF($AT11="F",IF(17=$AS11,1,0),IF($AT11="S",IF(AND(17&gt;=$AR11,17&lt;=$AS11,MOD(17-$AR11,6)=0),1/(INT(($AS11-$AR11)/6)+1),0),IF($AT11="A",IF($AR11=$AS11,IF(17=$AR11,1,0),IF(17=$AR11,$AU11,IF(17=$AS11,1-$AU11,0))),X413))))))</f>
        <v>0</v>
      </c>
      <c r="Y11" s="681">
        <f>IF($AS11&lt;$AR11,0,IF($AT11="L",IF(AND(18&gt;=$AR11,18&lt;=$AS11),1/($AS11-$AR11+1),0),IF($AT11="I",IF(18=$AR11,1,0),IF($AT11="F",IF(18=$AS11,1,0),IF($AT11="S",IF(AND(18&gt;=$AR11,18&lt;=$AS11,MOD(18-$AR11,6)=0),1/(INT(($AS11-$AR11)/6)+1),0),IF($AT11="A",IF($AR11=$AS11,IF(18=$AR11,1,0),IF(18=$AR11,$AU11,IF(18=$AS11,1-$AU11,0))),Y413))))))</f>
        <v>0</v>
      </c>
      <c r="Z11" s="681">
        <f>IF($AS11&lt;$AR11,0,IF($AT11="L",IF(AND(19&gt;=$AR11,19&lt;=$AS11),1/($AS11-$AR11+1),0),IF($AT11="I",IF(19=$AR11,1,0),IF($AT11="F",IF(19=$AS11,1,0),IF($AT11="S",IF(AND(19&gt;=$AR11,19&lt;=$AS11,MOD(19-$AR11,6)=0),1/(INT(($AS11-$AR11)/6)+1),0),IF($AT11="A",IF($AR11=$AS11,IF(19=$AR11,1,0),IF(19=$AR11,$AU11,IF(19=$AS11,1-$AU11,0))),Z413))))))</f>
        <v>0.25</v>
      </c>
      <c r="AA11" s="681">
        <f>IF($AS11&lt;$AR11,0,IF($AT11="L",IF(AND(20&gt;=$AR11,20&lt;=$AS11),1/($AS11-$AR11+1),0),IF($AT11="I",IF(20=$AR11,1,0),IF($AT11="F",IF(20=$AS11,1,0),IF($AT11="S",IF(AND(20&gt;=$AR11,20&lt;=$AS11,MOD(20-$AR11,6)=0),1/(INT(($AS11-$AR11)/6)+1),0),IF($AT11="A",IF($AR11=$AS11,IF(20=$AR11,1,0),IF(20=$AR11,$AU11,IF(20=$AS11,1-$AU11,0))),AA413))))))</f>
        <v>0</v>
      </c>
      <c r="AB11" s="681">
        <f>IF($AS11&lt;$AR11,0,IF($AT11="L",IF(AND(21&gt;=$AR11,21&lt;=$AS11),1/($AS11-$AR11+1),0),IF($AT11="I",IF(21=$AR11,1,0),IF($AT11="F",IF(21=$AS11,1,0),IF($AT11="S",IF(AND(21&gt;=$AR11,21&lt;=$AS11,MOD(21-$AR11,6)=0),1/(INT(($AS11-$AR11)/6)+1),0),IF($AT11="A",IF($AR11=$AS11,IF(21=$AR11,1,0),IF(21=$AR11,$AU11,IF(21=$AS11,1-$AU11,0))),AB413))))))</f>
        <v>0</v>
      </c>
      <c r="AC11" s="681">
        <f>IF($AS11&lt;$AR11,0,IF($AT11="L",IF(AND(22&gt;=$AR11,22&lt;=$AS11),1/($AS11-$AR11+1),0),IF($AT11="I",IF(22=$AR11,1,0),IF($AT11="F",IF(22=$AS11,1,0),IF($AT11="S",IF(AND(22&gt;=$AR11,22&lt;=$AS11,MOD(22-$AR11,6)=0),1/(INT(($AS11-$AR11)/6)+1),0),IF($AT11="A",IF($AR11=$AS11,IF(22=$AR11,1,0),IF(22=$AR11,$AU11,IF(22=$AS11,1-$AU11,0))),AC413))))))</f>
        <v>0</v>
      </c>
      <c r="AD11" s="681">
        <f>IF($AS11&lt;$AR11,0,IF($AT11="L",IF(AND(23&gt;=$AR11,23&lt;=$AS11),1/($AS11-$AR11+1),0),IF($AT11="I",IF(23=$AR11,1,0),IF($AT11="F",IF(23=$AS11,1,0),IF($AT11="S",IF(AND(23&gt;=$AR11,23&lt;=$AS11,MOD(23-$AR11,6)=0),1/(INT(($AS11-$AR11)/6)+1),0),IF($AT11="A",IF($AR11=$AS11,IF(23=$AR11,1,0),IF(23=$AR11,$AU11,IF(23=$AS11,1-$AU11,0))),AD413))))))</f>
        <v>0</v>
      </c>
      <c r="AE11" s="681">
        <f>IF($AS11&lt;$AR11,0,IF($AT11="L",IF(AND(24&gt;=$AR11,24&lt;=$AS11),1/($AS11-$AR11+1),0),IF($AT11="I",IF(24=$AR11,1,0),IF($AT11="F",IF(24=$AS11,1,0),IF($AT11="S",IF(AND(24&gt;=$AR11,24&lt;=$AS11,MOD(24-$AR11,6)=0),1/(INT(($AS11-$AR11)/6)+1),0),IF($AT11="A",IF($AR11=$AS11,IF(24=$AR11,1,0),IF(24=$AR11,$AU11,IF(24=$AS11,1-$AU11,0))),AE413))))))</f>
        <v>0</v>
      </c>
      <c r="AF11" s="682">
        <f>SUM(H11:AE11)</f>
        <v>1</v>
      </c>
      <c r="AG11" s="521">
        <f>'01. Talento Humano'!$L$13</f>
        <v>0</v>
      </c>
      <c r="AH11" s="521">
        <f>'01. Talento Humano'!$K$13</f>
        <v>0</v>
      </c>
      <c r="AI11" s="521">
        <f>'01. Talento Humano'!$N$13</f>
        <v>0</v>
      </c>
      <c r="AJ11" s="521">
        <f>'01. Talento Humano'!$M$13</f>
        <v>0</v>
      </c>
      <c r="AK11" s="521">
        <f>'01. Talento Humano'!$P$13</f>
        <v>0</v>
      </c>
      <c r="AL11" s="521">
        <f>'01. Talento Humano'!$O$13</f>
        <v>0</v>
      </c>
      <c r="AM11" s="521">
        <f>'01. Talento Humano'!$R$13</f>
        <v>0</v>
      </c>
      <c r="AN11" s="521">
        <f>'01. Talento Humano'!$Q$13</f>
        <v>0</v>
      </c>
      <c r="AO11" s="521">
        <f>'01. Talento Humano'!$T$13</f>
        <v>0</v>
      </c>
      <c r="AP11" s="521">
        <f>'01. Talento Humano'!$S$13</f>
        <v>0</v>
      </c>
      <c r="AQ11" s="683" t="inlineStr">
        <is>
          <t>A1.1</t>
        </is>
      </c>
      <c r="AR11" s="683" t="n">
        <v>1</v>
      </c>
      <c r="AS11" s="683" t="n">
        <v>24</v>
      </c>
      <c r="AT11" s="683" t="inlineStr">
        <is>
          <t>S</t>
        </is>
      </c>
      <c r="AU11" s="684" t="n">
        <v>0</v>
      </c>
      <c r="AV11" s="683" t="inlineStr">
        <is>
          <t>E1</t>
        </is>
      </c>
    </row>
    <row r="12">
      <c r="B12" s="513" t="inlineStr">
        <is>
          <t>TH-05</t>
        </is>
      </c>
      <c r="C12" s="513" t="inlineStr">
        <is>
          <t>R01</t>
        </is>
      </c>
      <c r="D12" s="513" t="str">
        <f>IF('01. Talento Humano'!B14="","(fila reservada para un ítem nuevo)",'01. Talento Humano'!B14)</f>
        <v>Doctor en estancia posdoctoral</v>
      </c>
      <c r="E12" s="513" t="str">
        <f>"Perfil "&amp;AT12&amp;" · M"&amp;AR12&amp;"–M"&amp;AS12</f>
        <v>Perfil L · M1–M24</v>
      </c>
      <c r="F12" s="513">
        <f>'01. Talento Humano'!$J$14</f>
        <v>310080000</v>
      </c>
      <c r="G12" s="513">
        <f>'01. Talento Humano'!$U$14</f>
        <v>310080000</v>
      </c>
      <c r="H12" s="681">
        <f>IF($AS12&lt;$AR12,0,IF($AT12="L",IF(AND(1&gt;=$AR12,1&lt;=$AS12),1/($AS12-$AR12+1),0),IF($AT12="I",IF(1=$AR12,1,0),IF($AT12="F",IF(1=$AS12,1,0),IF($AT12="S",IF(AND(1&gt;=$AR12,1&lt;=$AS12,MOD(1-$AR12,6)=0),1/(INT(($AS12-$AR12)/6)+1),0),IF($AT12="A",IF($AR12=$AS12,IF(1=$AR12,1,0),IF(1=$AR12,$AU12,IF(1=$AS12,1-$AU12,0))),H414))))))</f>
        <v>0.0416666666666667</v>
      </c>
      <c r="I12" s="681">
        <f>IF($AS12&lt;$AR12,0,IF($AT12="L",IF(AND(2&gt;=$AR12,2&lt;=$AS12),1/($AS12-$AR12+1),0),IF($AT12="I",IF(2=$AR12,1,0),IF($AT12="F",IF(2=$AS12,1,0),IF($AT12="S",IF(AND(2&gt;=$AR12,2&lt;=$AS12,MOD(2-$AR12,6)=0),1/(INT(($AS12-$AR12)/6)+1),0),IF($AT12="A",IF($AR12=$AS12,IF(2=$AR12,1,0),IF(2=$AR12,$AU12,IF(2=$AS12,1-$AU12,0))),I414))))))</f>
        <v>0.0416666666666667</v>
      </c>
      <c r="J12" s="681">
        <f>IF($AS12&lt;$AR12,0,IF($AT12="L",IF(AND(3&gt;=$AR12,3&lt;=$AS12),1/($AS12-$AR12+1),0),IF($AT12="I",IF(3=$AR12,1,0),IF($AT12="F",IF(3=$AS12,1,0),IF($AT12="S",IF(AND(3&gt;=$AR12,3&lt;=$AS12,MOD(3-$AR12,6)=0),1/(INT(($AS12-$AR12)/6)+1),0),IF($AT12="A",IF($AR12=$AS12,IF(3=$AR12,1,0),IF(3=$AR12,$AU12,IF(3=$AS12,1-$AU12,0))),J414))))))</f>
        <v>0.0416666666666667</v>
      </c>
      <c r="K12" s="681">
        <f>IF($AS12&lt;$AR12,0,IF($AT12="L",IF(AND(4&gt;=$AR12,4&lt;=$AS12),1/($AS12-$AR12+1),0),IF($AT12="I",IF(4=$AR12,1,0),IF($AT12="F",IF(4=$AS12,1,0),IF($AT12="S",IF(AND(4&gt;=$AR12,4&lt;=$AS12,MOD(4-$AR12,6)=0),1/(INT(($AS12-$AR12)/6)+1),0),IF($AT12="A",IF($AR12=$AS12,IF(4=$AR12,1,0),IF(4=$AR12,$AU12,IF(4=$AS12,1-$AU12,0))),K414))))))</f>
        <v>0.0416666666666667</v>
      </c>
      <c r="L12" s="681">
        <f>IF($AS12&lt;$AR12,0,IF($AT12="L",IF(AND(5&gt;=$AR12,5&lt;=$AS12),1/($AS12-$AR12+1),0),IF($AT12="I",IF(5=$AR12,1,0),IF($AT12="F",IF(5=$AS12,1,0),IF($AT12="S",IF(AND(5&gt;=$AR12,5&lt;=$AS12,MOD(5-$AR12,6)=0),1/(INT(($AS12-$AR12)/6)+1),0),IF($AT12="A",IF($AR12=$AS12,IF(5=$AR12,1,0),IF(5=$AR12,$AU12,IF(5=$AS12,1-$AU12,0))),L414))))))</f>
        <v>0.0416666666666667</v>
      </c>
      <c r="M12" s="681">
        <f>IF($AS12&lt;$AR12,0,IF($AT12="L",IF(AND(6&gt;=$AR12,6&lt;=$AS12),1/($AS12-$AR12+1),0),IF($AT12="I",IF(6=$AR12,1,0),IF($AT12="F",IF(6=$AS12,1,0),IF($AT12="S",IF(AND(6&gt;=$AR12,6&lt;=$AS12,MOD(6-$AR12,6)=0),1/(INT(($AS12-$AR12)/6)+1),0),IF($AT12="A",IF($AR12=$AS12,IF(6=$AR12,1,0),IF(6=$AR12,$AU12,IF(6=$AS12,1-$AU12,0))),M414))))))</f>
        <v>0.0416666666666667</v>
      </c>
      <c r="N12" s="681">
        <f>IF($AS12&lt;$AR12,0,IF($AT12="L",IF(AND(7&gt;=$AR12,7&lt;=$AS12),1/($AS12-$AR12+1),0),IF($AT12="I",IF(7=$AR12,1,0),IF($AT12="F",IF(7=$AS12,1,0),IF($AT12="S",IF(AND(7&gt;=$AR12,7&lt;=$AS12,MOD(7-$AR12,6)=0),1/(INT(($AS12-$AR12)/6)+1),0),IF($AT12="A",IF($AR12=$AS12,IF(7=$AR12,1,0),IF(7=$AR12,$AU12,IF(7=$AS12,1-$AU12,0))),N414))))))</f>
        <v>0.0416666666666667</v>
      </c>
      <c r="O12" s="681">
        <f>IF($AS12&lt;$AR12,0,IF($AT12="L",IF(AND(8&gt;=$AR12,8&lt;=$AS12),1/($AS12-$AR12+1),0),IF($AT12="I",IF(8=$AR12,1,0),IF($AT12="F",IF(8=$AS12,1,0),IF($AT12="S",IF(AND(8&gt;=$AR12,8&lt;=$AS12,MOD(8-$AR12,6)=0),1/(INT(($AS12-$AR12)/6)+1),0),IF($AT12="A",IF($AR12=$AS12,IF(8=$AR12,1,0),IF(8=$AR12,$AU12,IF(8=$AS12,1-$AU12,0))),O414))))))</f>
        <v>0.0416666666666667</v>
      </c>
      <c r="P12" s="681">
        <f>IF($AS12&lt;$AR12,0,IF($AT12="L",IF(AND(9&gt;=$AR12,9&lt;=$AS12),1/($AS12-$AR12+1),0),IF($AT12="I",IF(9=$AR12,1,0),IF($AT12="F",IF(9=$AS12,1,0),IF($AT12="S",IF(AND(9&gt;=$AR12,9&lt;=$AS12,MOD(9-$AR12,6)=0),1/(INT(($AS12-$AR12)/6)+1),0),IF($AT12="A",IF($AR12=$AS12,IF(9=$AR12,1,0),IF(9=$AR12,$AU12,IF(9=$AS12,1-$AU12,0))),P414))))))</f>
        <v>0.0416666666666667</v>
      </c>
      <c r="Q12" s="681">
        <f>IF($AS12&lt;$AR12,0,IF($AT12="L",IF(AND(10&gt;=$AR12,10&lt;=$AS12),1/($AS12-$AR12+1),0),IF($AT12="I",IF(10=$AR12,1,0),IF($AT12="F",IF(10=$AS12,1,0),IF($AT12="S",IF(AND(10&gt;=$AR12,10&lt;=$AS12,MOD(10-$AR12,6)=0),1/(INT(($AS12-$AR12)/6)+1),0),IF($AT12="A",IF($AR12=$AS12,IF(10=$AR12,1,0),IF(10=$AR12,$AU12,IF(10=$AS12,1-$AU12,0))),Q414))))))</f>
        <v>0.0416666666666667</v>
      </c>
      <c r="R12" s="681">
        <f>IF($AS12&lt;$AR12,0,IF($AT12="L",IF(AND(11&gt;=$AR12,11&lt;=$AS12),1/($AS12-$AR12+1),0),IF($AT12="I",IF(11=$AR12,1,0),IF($AT12="F",IF(11=$AS12,1,0),IF($AT12="S",IF(AND(11&gt;=$AR12,11&lt;=$AS12,MOD(11-$AR12,6)=0),1/(INT(($AS12-$AR12)/6)+1),0),IF($AT12="A",IF($AR12=$AS12,IF(11=$AR12,1,0),IF(11=$AR12,$AU12,IF(11=$AS12,1-$AU12,0))),R414))))))</f>
        <v>0.0416666666666667</v>
      </c>
      <c r="S12" s="681">
        <f>IF($AS12&lt;$AR12,0,IF($AT12="L",IF(AND(12&gt;=$AR12,12&lt;=$AS12),1/($AS12-$AR12+1),0),IF($AT12="I",IF(12=$AR12,1,0),IF($AT12="F",IF(12=$AS12,1,0),IF($AT12="S",IF(AND(12&gt;=$AR12,12&lt;=$AS12,MOD(12-$AR12,6)=0),1/(INT(($AS12-$AR12)/6)+1),0),IF($AT12="A",IF($AR12=$AS12,IF(12=$AR12,1,0),IF(12=$AR12,$AU12,IF(12=$AS12,1-$AU12,0))),S414))))))</f>
        <v>0.0416666666666667</v>
      </c>
      <c r="T12" s="681">
        <f>IF($AS12&lt;$AR12,0,IF($AT12="L",IF(AND(13&gt;=$AR12,13&lt;=$AS12),1/($AS12-$AR12+1),0),IF($AT12="I",IF(13=$AR12,1,0),IF($AT12="F",IF(13=$AS12,1,0),IF($AT12="S",IF(AND(13&gt;=$AR12,13&lt;=$AS12,MOD(13-$AR12,6)=0),1/(INT(($AS12-$AR12)/6)+1),0),IF($AT12="A",IF($AR12=$AS12,IF(13=$AR12,1,0),IF(13=$AR12,$AU12,IF(13=$AS12,1-$AU12,0))),T414))))))</f>
        <v>0.0416666666666667</v>
      </c>
      <c r="U12" s="681">
        <f>IF($AS12&lt;$AR12,0,IF($AT12="L",IF(AND(14&gt;=$AR12,14&lt;=$AS12),1/($AS12-$AR12+1),0),IF($AT12="I",IF(14=$AR12,1,0),IF($AT12="F",IF(14=$AS12,1,0),IF($AT12="S",IF(AND(14&gt;=$AR12,14&lt;=$AS12,MOD(14-$AR12,6)=0),1/(INT(($AS12-$AR12)/6)+1),0),IF($AT12="A",IF($AR12=$AS12,IF(14=$AR12,1,0),IF(14=$AR12,$AU12,IF(14=$AS12,1-$AU12,0))),U414))))))</f>
        <v>0.0416666666666667</v>
      </c>
      <c r="V12" s="681">
        <f>IF($AS12&lt;$AR12,0,IF($AT12="L",IF(AND(15&gt;=$AR12,15&lt;=$AS12),1/($AS12-$AR12+1),0),IF($AT12="I",IF(15=$AR12,1,0),IF($AT12="F",IF(15=$AS12,1,0),IF($AT12="S",IF(AND(15&gt;=$AR12,15&lt;=$AS12,MOD(15-$AR12,6)=0),1/(INT(($AS12-$AR12)/6)+1),0),IF($AT12="A",IF($AR12=$AS12,IF(15=$AR12,1,0),IF(15=$AR12,$AU12,IF(15=$AS12,1-$AU12,0))),V414))))))</f>
        <v>0.0416666666666667</v>
      </c>
      <c r="W12" s="681">
        <f>IF($AS12&lt;$AR12,0,IF($AT12="L",IF(AND(16&gt;=$AR12,16&lt;=$AS12),1/($AS12-$AR12+1),0),IF($AT12="I",IF(16=$AR12,1,0),IF($AT12="F",IF(16=$AS12,1,0),IF($AT12="S",IF(AND(16&gt;=$AR12,16&lt;=$AS12,MOD(16-$AR12,6)=0),1/(INT(($AS12-$AR12)/6)+1),0),IF($AT12="A",IF($AR12=$AS12,IF(16=$AR12,1,0),IF(16=$AR12,$AU12,IF(16=$AS12,1-$AU12,0))),W414))))))</f>
        <v>0.0416666666666667</v>
      </c>
      <c r="X12" s="681">
        <f>IF($AS12&lt;$AR12,0,IF($AT12="L",IF(AND(17&gt;=$AR12,17&lt;=$AS12),1/($AS12-$AR12+1),0),IF($AT12="I",IF(17=$AR12,1,0),IF($AT12="F",IF(17=$AS12,1,0),IF($AT12="S",IF(AND(17&gt;=$AR12,17&lt;=$AS12,MOD(17-$AR12,6)=0),1/(INT(($AS12-$AR12)/6)+1),0),IF($AT12="A",IF($AR12=$AS12,IF(17=$AR12,1,0),IF(17=$AR12,$AU12,IF(17=$AS12,1-$AU12,0))),X414))))))</f>
        <v>0.0416666666666667</v>
      </c>
      <c r="Y12" s="681">
        <f>IF($AS12&lt;$AR12,0,IF($AT12="L",IF(AND(18&gt;=$AR12,18&lt;=$AS12),1/($AS12-$AR12+1),0),IF($AT12="I",IF(18=$AR12,1,0),IF($AT12="F",IF(18=$AS12,1,0),IF($AT12="S",IF(AND(18&gt;=$AR12,18&lt;=$AS12,MOD(18-$AR12,6)=0),1/(INT(($AS12-$AR12)/6)+1),0),IF($AT12="A",IF($AR12=$AS12,IF(18=$AR12,1,0),IF(18=$AR12,$AU12,IF(18=$AS12,1-$AU12,0))),Y414))))))</f>
        <v>0.0416666666666667</v>
      </c>
      <c r="Z12" s="681">
        <f>IF($AS12&lt;$AR12,0,IF($AT12="L",IF(AND(19&gt;=$AR12,19&lt;=$AS12),1/($AS12-$AR12+1),0),IF($AT12="I",IF(19=$AR12,1,0),IF($AT12="F",IF(19=$AS12,1,0),IF($AT12="S",IF(AND(19&gt;=$AR12,19&lt;=$AS12,MOD(19-$AR12,6)=0),1/(INT(($AS12-$AR12)/6)+1),0),IF($AT12="A",IF($AR12=$AS12,IF(19=$AR12,1,0),IF(19=$AR12,$AU12,IF(19=$AS12,1-$AU12,0))),Z414))))))</f>
        <v>0.0416666666666667</v>
      </c>
      <c r="AA12" s="681">
        <f>IF($AS12&lt;$AR12,0,IF($AT12="L",IF(AND(20&gt;=$AR12,20&lt;=$AS12),1/($AS12-$AR12+1),0),IF($AT12="I",IF(20=$AR12,1,0),IF($AT12="F",IF(20=$AS12,1,0),IF($AT12="S",IF(AND(20&gt;=$AR12,20&lt;=$AS12,MOD(20-$AR12,6)=0),1/(INT(($AS12-$AR12)/6)+1),0),IF($AT12="A",IF($AR12=$AS12,IF(20=$AR12,1,0),IF(20=$AR12,$AU12,IF(20=$AS12,1-$AU12,0))),AA414))))))</f>
        <v>0.0416666666666667</v>
      </c>
      <c r="AB12" s="681">
        <f>IF($AS12&lt;$AR12,0,IF($AT12="L",IF(AND(21&gt;=$AR12,21&lt;=$AS12),1/($AS12-$AR12+1),0),IF($AT12="I",IF(21=$AR12,1,0),IF($AT12="F",IF(21=$AS12,1,0),IF($AT12="S",IF(AND(21&gt;=$AR12,21&lt;=$AS12,MOD(21-$AR12,6)=0),1/(INT(($AS12-$AR12)/6)+1),0),IF($AT12="A",IF($AR12=$AS12,IF(21=$AR12,1,0),IF(21=$AR12,$AU12,IF(21=$AS12,1-$AU12,0))),AB414))))))</f>
        <v>0.0416666666666667</v>
      </c>
      <c r="AC12" s="681">
        <f>IF($AS12&lt;$AR12,0,IF($AT12="L",IF(AND(22&gt;=$AR12,22&lt;=$AS12),1/($AS12-$AR12+1),0),IF($AT12="I",IF(22=$AR12,1,0),IF($AT12="F",IF(22=$AS12,1,0),IF($AT12="S",IF(AND(22&gt;=$AR12,22&lt;=$AS12,MOD(22-$AR12,6)=0),1/(INT(($AS12-$AR12)/6)+1),0),IF($AT12="A",IF($AR12=$AS12,IF(22=$AR12,1,0),IF(22=$AR12,$AU12,IF(22=$AS12,1-$AU12,0))),AC414))))))</f>
        <v>0.0416666666666667</v>
      </c>
      <c r="AD12" s="681">
        <f>IF($AS12&lt;$AR12,0,IF($AT12="L",IF(AND(23&gt;=$AR12,23&lt;=$AS12),1/($AS12-$AR12+1),0),IF($AT12="I",IF(23=$AR12,1,0),IF($AT12="F",IF(23=$AS12,1,0),IF($AT12="S",IF(AND(23&gt;=$AR12,23&lt;=$AS12,MOD(23-$AR12,6)=0),1/(INT(($AS12-$AR12)/6)+1),0),IF($AT12="A",IF($AR12=$AS12,IF(23=$AR12,1,0),IF(23=$AR12,$AU12,IF(23=$AS12,1-$AU12,0))),AD414))))))</f>
        <v>0.0416666666666667</v>
      </c>
      <c r="AE12" s="681">
        <f>IF($AS12&lt;$AR12,0,IF($AT12="L",IF(AND(24&gt;=$AR12,24&lt;=$AS12),1/($AS12-$AR12+1),0),IF($AT12="I",IF(24=$AR12,1,0),IF($AT12="F",IF(24=$AS12,1,0),IF($AT12="S",IF(AND(24&gt;=$AR12,24&lt;=$AS12,MOD(24-$AR12,6)=0),1/(INT(($AS12-$AR12)/6)+1),0),IF($AT12="A",IF($AR12=$AS12,IF(24=$AR12,1,0),IF(24=$AR12,$AU12,IF(24=$AS12,1-$AU12,0))),AE414))))))</f>
        <v>0.0416666666666667</v>
      </c>
      <c r="AF12" s="682">
        <f>SUM(H12:AE12)</f>
        <v>1</v>
      </c>
      <c r="AG12" s="521">
        <f>'01. Talento Humano'!$L$14</f>
        <v>0</v>
      </c>
      <c r="AH12" s="521">
        <f>'01. Talento Humano'!$K$14</f>
        <v>0</v>
      </c>
      <c r="AI12" s="521">
        <f>'01. Talento Humano'!$N$14</f>
        <v>0</v>
      </c>
      <c r="AJ12" s="521">
        <f>'01. Talento Humano'!$M$14</f>
        <v>0</v>
      </c>
      <c r="AK12" s="521">
        <f>'01. Talento Humano'!$P$14</f>
        <v>0</v>
      </c>
      <c r="AL12" s="521">
        <f>'01. Talento Humano'!$O$14</f>
        <v>0</v>
      </c>
      <c r="AM12" s="521">
        <f>'01. Talento Humano'!$R$14</f>
        <v>0</v>
      </c>
      <c r="AN12" s="521">
        <f>'01. Talento Humano'!$Q$14</f>
        <v>0</v>
      </c>
      <c r="AO12" s="521">
        <f>'01. Talento Humano'!$T$14</f>
        <v>0</v>
      </c>
      <c r="AP12" s="521">
        <f>'01. Talento Humano'!$S$14</f>
        <v>0</v>
      </c>
      <c r="AQ12" s="683" t="inlineStr">
        <is>
          <t>A1.1</t>
        </is>
      </c>
      <c r="AR12" s="683" t="n">
        <v>1</v>
      </c>
      <c r="AS12" s="683" t="n">
        <v>24</v>
      </c>
      <c r="AT12" s="683" t="inlineStr">
        <is>
          <t>L</t>
        </is>
      </c>
      <c r="AU12" s="684" t="n">
        <v>0</v>
      </c>
      <c r="AV12" s="683" t="inlineStr">
        <is>
          <t>E1</t>
        </is>
      </c>
    </row>
    <row r="13">
      <c r="B13" s="513" t="inlineStr">
        <is>
          <t>TH-06</t>
        </is>
      </c>
      <c r="C13" s="513" t="inlineStr">
        <is>
          <t>R01</t>
        </is>
      </c>
      <c r="D13" s="513" t="str">
        <f>IF('01. Talento Humano'!B15="","(fila reservada para un ítem nuevo)",'01. Talento Humano'!B15)</f>
        <v>Ingenieros IoT y de campo</v>
      </c>
      <c r="E13" s="513" t="str">
        <f>"Perfil "&amp;AT13&amp;" · M"&amp;AR13&amp;"–M"&amp;AS13</f>
        <v>Perfil L · M1–M24</v>
      </c>
      <c r="F13" s="513">
        <f>'01. Talento Humano'!$J$15</f>
        <v>743358993</v>
      </c>
      <c r="G13" s="513">
        <f>'01. Talento Humano'!$U$15</f>
        <v>743358993</v>
      </c>
      <c r="H13" s="681">
        <f>IF($AS13&lt;$AR13,0,IF($AT13="L",IF(AND(1&gt;=$AR13,1&lt;=$AS13),1/($AS13-$AR13+1),0),IF($AT13="I",IF(1=$AR13,1,0),IF($AT13="F",IF(1=$AS13,1,0),IF($AT13="S",IF(AND(1&gt;=$AR13,1&lt;=$AS13,MOD(1-$AR13,6)=0),1/(INT(($AS13-$AR13)/6)+1),0),IF($AT13="A",IF($AR13=$AS13,IF(1=$AR13,1,0),IF(1=$AR13,$AU13,IF(1=$AS13,1-$AU13,0))),H415))))))</f>
        <v>0.0416666666666667</v>
      </c>
      <c r="I13" s="681">
        <f>IF($AS13&lt;$AR13,0,IF($AT13="L",IF(AND(2&gt;=$AR13,2&lt;=$AS13),1/($AS13-$AR13+1),0),IF($AT13="I",IF(2=$AR13,1,0),IF($AT13="F",IF(2=$AS13,1,0),IF($AT13="S",IF(AND(2&gt;=$AR13,2&lt;=$AS13,MOD(2-$AR13,6)=0),1/(INT(($AS13-$AR13)/6)+1),0),IF($AT13="A",IF($AR13=$AS13,IF(2=$AR13,1,0),IF(2=$AR13,$AU13,IF(2=$AS13,1-$AU13,0))),I415))))))</f>
        <v>0.0416666666666667</v>
      </c>
      <c r="J13" s="681">
        <f>IF($AS13&lt;$AR13,0,IF($AT13="L",IF(AND(3&gt;=$AR13,3&lt;=$AS13),1/($AS13-$AR13+1),0),IF($AT13="I",IF(3=$AR13,1,0),IF($AT13="F",IF(3=$AS13,1,0),IF($AT13="S",IF(AND(3&gt;=$AR13,3&lt;=$AS13,MOD(3-$AR13,6)=0),1/(INT(($AS13-$AR13)/6)+1),0),IF($AT13="A",IF($AR13=$AS13,IF(3=$AR13,1,0),IF(3=$AR13,$AU13,IF(3=$AS13,1-$AU13,0))),J415))))))</f>
        <v>0.0416666666666667</v>
      </c>
      <c r="K13" s="681">
        <f>IF($AS13&lt;$AR13,0,IF($AT13="L",IF(AND(4&gt;=$AR13,4&lt;=$AS13),1/($AS13-$AR13+1),0),IF($AT13="I",IF(4=$AR13,1,0),IF($AT13="F",IF(4=$AS13,1,0),IF($AT13="S",IF(AND(4&gt;=$AR13,4&lt;=$AS13,MOD(4-$AR13,6)=0),1/(INT(($AS13-$AR13)/6)+1),0),IF($AT13="A",IF($AR13=$AS13,IF(4=$AR13,1,0),IF(4=$AR13,$AU13,IF(4=$AS13,1-$AU13,0))),K415))))))</f>
        <v>0.0416666666666667</v>
      </c>
      <c r="L13" s="681">
        <f>IF($AS13&lt;$AR13,0,IF($AT13="L",IF(AND(5&gt;=$AR13,5&lt;=$AS13),1/($AS13-$AR13+1),0),IF($AT13="I",IF(5=$AR13,1,0),IF($AT13="F",IF(5=$AS13,1,0),IF($AT13="S",IF(AND(5&gt;=$AR13,5&lt;=$AS13,MOD(5-$AR13,6)=0),1/(INT(($AS13-$AR13)/6)+1),0),IF($AT13="A",IF($AR13=$AS13,IF(5=$AR13,1,0),IF(5=$AR13,$AU13,IF(5=$AS13,1-$AU13,0))),L415))))))</f>
        <v>0.0416666666666667</v>
      </c>
      <c r="M13" s="681">
        <f>IF($AS13&lt;$AR13,0,IF($AT13="L",IF(AND(6&gt;=$AR13,6&lt;=$AS13),1/($AS13-$AR13+1),0),IF($AT13="I",IF(6=$AR13,1,0),IF($AT13="F",IF(6=$AS13,1,0),IF($AT13="S",IF(AND(6&gt;=$AR13,6&lt;=$AS13,MOD(6-$AR13,6)=0),1/(INT(($AS13-$AR13)/6)+1),0),IF($AT13="A",IF($AR13=$AS13,IF(6=$AR13,1,0),IF(6=$AR13,$AU13,IF(6=$AS13,1-$AU13,0))),M415))))))</f>
        <v>0.0416666666666667</v>
      </c>
      <c r="N13" s="681">
        <f>IF($AS13&lt;$AR13,0,IF($AT13="L",IF(AND(7&gt;=$AR13,7&lt;=$AS13),1/($AS13-$AR13+1),0),IF($AT13="I",IF(7=$AR13,1,0),IF($AT13="F",IF(7=$AS13,1,0),IF($AT13="S",IF(AND(7&gt;=$AR13,7&lt;=$AS13,MOD(7-$AR13,6)=0),1/(INT(($AS13-$AR13)/6)+1),0),IF($AT13="A",IF($AR13=$AS13,IF(7=$AR13,1,0),IF(7=$AR13,$AU13,IF(7=$AS13,1-$AU13,0))),N415))))))</f>
        <v>0.0416666666666667</v>
      </c>
      <c r="O13" s="681">
        <f>IF($AS13&lt;$AR13,0,IF($AT13="L",IF(AND(8&gt;=$AR13,8&lt;=$AS13),1/($AS13-$AR13+1),0),IF($AT13="I",IF(8=$AR13,1,0),IF($AT13="F",IF(8=$AS13,1,0),IF($AT13="S",IF(AND(8&gt;=$AR13,8&lt;=$AS13,MOD(8-$AR13,6)=0),1/(INT(($AS13-$AR13)/6)+1),0),IF($AT13="A",IF($AR13=$AS13,IF(8=$AR13,1,0),IF(8=$AR13,$AU13,IF(8=$AS13,1-$AU13,0))),O415))))))</f>
        <v>0.0416666666666667</v>
      </c>
      <c r="P13" s="681">
        <f>IF($AS13&lt;$AR13,0,IF($AT13="L",IF(AND(9&gt;=$AR13,9&lt;=$AS13),1/($AS13-$AR13+1),0),IF($AT13="I",IF(9=$AR13,1,0),IF($AT13="F",IF(9=$AS13,1,0),IF($AT13="S",IF(AND(9&gt;=$AR13,9&lt;=$AS13,MOD(9-$AR13,6)=0),1/(INT(($AS13-$AR13)/6)+1),0),IF($AT13="A",IF($AR13=$AS13,IF(9=$AR13,1,0),IF(9=$AR13,$AU13,IF(9=$AS13,1-$AU13,0))),P415))))))</f>
        <v>0.0416666666666667</v>
      </c>
      <c r="Q13" s="681">
        <f>IF($AS13&lt;$AR13,0,IF($AT13="L",IF(AND(10&gt;=$AR13,10&lt;=$AS13),1/($AS13-$AR13+1),0),IF($AT13="I",IF(10=$AR13,1,0),IF($AT13="F",IF(10=$AS13,1,0),IF($AT13="S",IF(AND(10&gt;=$AR13,10&lt;=$AS13,MOD(10-$AR13,6)=0),1/(INT(($AS13-$AR13)/6)+1),0),IF($AT13="A",IF($AR13=$AS13,IF(10=$AR13,1,0),IF(10=$AR13,$AU13,IF(10=$AS13,1-$AU13,0))),Q415))))))</f>
        <v>0.0416666666666667</v>
      </c>
      <c r="R13" s="681">
        <f>IF($AS13&lt;$AR13,0,IF($AT13="L",IF(AND(11&gt;=$AR13,11&lt;=$AS13),1/($AS13-$AR13+1),0),IF($AT13="I",IF(11=$AR13,1,0),IF($AT13="F",IF(11=$AS13,1,0),IF($AT13="S",IF(AND(11&gt;=$AR13,11&lt;=$AS13,MOD(11-$AR13,6)=0),1/(INT(($AS13-$AR13)/6)+1),0),IF($AT13="A",IF($AR13=$AS13,IF(11=$AR13,1,0),IF(11=$AR13,$AU13,IF(11=$AS13,1-$AU13,0))),R415))))))</f>
        <v>0.0416666666666667</v>
      </c>
      <c r="S13" s="681">
        <f>IF($AS13&lt;$AR13,0,IF($AT13="L",IF(AND(12&gt;=$AR13,12&lt;=$AS13),1/($AS13-$AR13+1),0),IF($AT13="I",IF(12=$AR13,1,0),IF($AT13="F",IF(12=$AS13,1,0),IF($AT13="S",IF(AND(12&gt;=$AR13,12&lt;=$AS13,MOD(12-$AR13,6)=0),1/(INT(($AS13-$AR13)/6)+1),0),IF($AT13="A",IF($AR13=$AS13,IF(12=$AR13,1,0),IF(12=$AR13,$AU13,IF(12=$AS13,1-$AU13,0))),S415))))))</f>
        <v>0.0416666666666667</v>
      </c>
      <c r="T13" s="681">
        <f>IF($AS13&lt;$AR13,0,IF($AT13="L",IF(AND(13&gt;=$AR13,13&lt;=$AS13),1/($AS13-$AR13+1),0),IF($AT13="I",IF(13=$AR13,1,0),IF($AT13="F",IF(13=$AS13,1,0),IF($AT13="S",IF(AND(13&gt;=$AR13,13&lt;=$AS13,MOD(13-$AR13,6)=0),1/(INT(($AS13-$AR13)/6)+1),0),IF($AT13="A",IF($AR13=$AS13,IF(13=$AR13,1,0),IF(13=$AR13,$AU13,IF(13=$AS13,1-$AU13,0))),T415))))))</f>
        <v>0.0416666666666667</v>
      </c>
      <c r="U13" s="681">
        <f>IF($AS13&lt;$AR13,0,IF($AT13="L",IF(AND(14&gt;=$AR13,14&lt;=$AS13),1/($AS13-$AR13+1),0),IF($AT13="I",IF(14=$AR13,1,0),IF($AT13="F",IF(14=$AS13,1,0),IF($AT13="S",IF(AND(14&gt;=$AR13,14&lt;=$AS13,MOD(14-$AR13,6)=0),1/(INT(($AS13-$AR13)/6)+1),0),IF($AT13="A",IF($AR13=$AS13,IF(14=$AR13,1,0),IF(14=$AR13,$AU13,IF(14=$AS13,1-$AU13,0))),U415))))))</f>
        <v>0.0416666666666667</v>
      </c>
      <c r="V13" s="681">
        <f>IF($AS13&lt;$AR13,0,IF($AT13="L",IF(AND(15&gt;=$AR13,15&lt;=$AS13),1/($AS13-$AR13+1),0),IF($AT13="I",IF(15=$AR13,1,0),IF($AT13="F",IF(15=$AS13,1,0),IF($AT13="S",IF(AND(15&gt;=$AR13,15&lt;=$AS13,MOD(15-$AR13,6)=0),1/(INT(($AS13-$AR13)/6)+1),0),IF($AT13="A",IF($AR13=$AS13,IF(15=$AR13,1,0),IF(15=$AR13,$AU13,IF(15=$AS13,1-$AU13,0))),V415))))))</f>
        <v>0.0416666666666667</v>
      </c>
      <c r="W13" s="681">
        <f>IF($AS13&lt;$AR13,0,IF($AT13="L",IF(AND(16&gt;=$AR13,16&lt;=$AS13),1/($AS13-$AR13+1),0),IF($AT13="I",IF(16=$AR13,1,0),IF($AT13="F",IF(16=$AS13,1,0),IF($AT13="S",IF(AND(16&gt;=$AR13,16&lt;=$AS13,MOD(16-$AR13,6)=0),1/(INT(($AS13-$AR13)/6)+1),0),IF($AT13="A",IF($AR13=$AS13,IF(16=$AR13,1,0),IF(16=$AR13,$AU13,IF(16=$AS13,1-$AU13,0))),W415))))))</f>
        <v>0.0416666666666667</v>
      </c>
      <c r="X13" s="681">
        <f>IF($AS13&lt;$AR13,0,IF($AT13="L",IF(AND(17&gt;=$AR13,17&lt;=$AS13),1/($AS13-$AR13+1),0),IF($AT13="I",IF(17=$AR13,1,0),IF($AT13="F",IF(17=$AS13,1,0),IF($AT13="S",IF(AND(17&gt;=$AR13,17&lt;=$AS13,MOD(17-$AR13,6)=0),1/(INT(($AS13-$AR13)/6)+1),0),IF($AT13="A",IF($AR13=$AS13,IF(17=$AR13,1,0),IF(17=$AR13,$AU13,IF(17=$AS13,1-$AU13,0))),X415))))))</f>
        <v>0.0416666666666667</v>
      </c>
      <c r="Y13" s="681">
        <f>IF($AS13&lt;$AR13,0,IF($AT13="L",IF(AND(18&gt;=$AR13,18&lt;=$AS13),1/($AS13-$AR13+1),0),IF($AT13="I",IF(18=$AR13,1,0),IF($AT13="F",IF(18=$AS13,1,0),IF($AT13="S",IF(AND(18&gt;=$AR13,18&lt;=$AS13,MOD(18-$AR13,6)=0),1/(INT(($AS13-$AR13)/6)+1),0),IF($AT13="A",IF($AR13=$AS13,IF(18=$AR13,1,0),IF(18=$AR13,$AU13,IF(18=$AS13,1-$AU13,0))),Y415))))))</f>
        <v>0.0416666666666667</v>
      </c>
      <c r="Z13" s="681">
        <f>IF($AS13&lt;$AR13,0,IF($AT13="L",IF(AND(19&gt;=$AR13,19&lt;=$AS13),1/($AS13-$AR13+1),0),IF($AT13="I",IF(19=$AR13,1,0),IF($AT13="F",IF(19=$AS13,1,0),IF($AT13="S",IF(AND(19&gt;=$AR13,19&lt;=$AS13,MOD(19-$AR13,6)=0),1/(INT(($AS13-$AR13)/6)+1),0),IF($AT13="A",IF($AR13=$AS13,IF(19=$AR13,1,0),IF(19=$AR13,$AU13,IF(19=$AS13,1-$AU13,0))),Z415))))))</f>
        <v>0.0416666666666667</v>
      </c>
      <c r="AA13" s="681">
        <f>IF($AS13&lt;$AR13,0,IF($AT13="L",IF(AND(20&gt;=$AR13,20&lt;=$AS13),1/($AS13-$AR13+1),0),IF($AT13="I",IF(20=$AR13,1,0),IF($AT13="F",IF(20=$AS13,1,0),IF($AT13="S",IF(AND(20&gt;=$AR13,20&lt;=$AS13,MOD(20-$AR13,6)=0),1/(INT(($AS13-$AR13)/6)+1),0),IF($AT13="A",IF($AR13=$AS13,IF(20=$AR13,1,0),IF(20=$AR13,$AU13,IF(20=$AS13,1-$AU13,0))),AA415))))))</f>
        <v>0.0416666666666667</v>
      </c>
      <c r="AB13" s="681">
        <f>IF($AS13&lt;$AR13,0,IF($AT13="L",IF(AND(21&gt;=$AR13,21&lt;=$AS13),1/($AS13-$AR13+1),0),IF($AT13="I",IF(21=$AR13,1,0),IF($AT13="F",IF(21=$AS13,1,0),IF($AT13="S",IF(AND(21&gt;=$AR13,21&lt;=$AS13,MOD(21-$AR13,6)=0),1/(INT(($AS13-$AR13)/6)+1),0),IF($AT13="A",IF($AR13=$AS13,IF(21=$AR13,1,0),IF(21=$AR13,$AU13,IF(21=$AS13,1-$AU13,0))),AB415))))))</f>
        <v>0.0416666666666667</v>
      </c>
      <c r="AC13" s="681">
        <f>IF($AS13&lt;$AR13,0,IF($AT13="L",IF(AND(22&gt;=$AR13,22&lt;=$AS13),1/($AS13-$AR13+1),0),IF($AT13="I",IF(22=$AR13,1,0),IF($AT13="F",IF(22=$AS13,1,0),IF($AT13="S",IF(AND(22&gt;=$AR13,22&lt;=$AS13,MOD(22-$AR13,6)=0),1/(INT(($AS13-$AR13)/6)+1),0),IF($AT13="A",IF($AR13=$AS13,IF(22=$AR13,1,0),IF(22=$AR13,$AU13,IF(22=$AS13,1-$AU13,0))),AC415))))))</f>
        <v>0.0416666666666667</v>
      </c>
      <c r="AD13" s="681">
        <f>IF($AS13&lt;$AR13,0,IF($AT13="L",IF(AND(23&gt;=$AR13,23&lt;=$AS13),1/($AS13-$AR13+1),0),IF($AT13="I",IF(23=$AR13,1,0),IF($AT13="F",IF(23=$AS13,1,0),IF($AT13="S",IF(AND(23&gt;=$AR13,23&lt;=$AS13,MOD(23-$AR13,6)=0),1/(INT(($AS13-$AR13)/6)+1),0),IF($AT13="A",IF($AR13=$AS13,IF(23=$AR13,1,0),IF(23=$AR13,$AU13,IF(23=$AS13,1-$AU13,0))),AD415))))))</f>
        <v>0.0416666666666667</v>
      </c>
      <c r="AE13" s="681">
        <f>IF($AS13&lt;$AR13,0,IF($AT13="L",IF(AND(24&gt;=$AR13,24&lt;=$AS13),1/($AS13-$AR13+1),0),IF($AT13="I",IF(24=$AR13,1,0),IF($AT13="F",IF(24=$AS13,1,0),IF($AT13="S",IF(AND(24&gt;=$AR13,24&lt;=$AS13,MOD(24-$AR13,6)=0),1/(INT(($AS13-$AR13)/6)+1),0),IF($AT13="A",IF($AR13=$AS13,IF(24=$AR13,1,0),IF(24=$AR13,$AU13,IF(24=$AS13,1-$AU13,0))),AE415))))))</f>
        <v>0.0416666666666667</v>
      </c>
      <c r="AF13" s="682">
        <f>SUM(H13:AE13)</f>
        <v>1</v>
      </c>
      <c r="AG13" s="521">
        <f>'01. Talento Humano'!$L$15</f>
        <v>0</v>
      </c>
      <c r="AH13" s="521">
        <f>'01. Talento Humano'!$K$15</f>
        <v>0</v>
      </c>
      <c r="AI13" s="521">
        <f>'01. Talento Humano'!$N$15</f>
        <v>0</v>
      </c>
      <c r="AJ13" s="521">
        <f>'01. Talento Humano'!$M$15</f>
        <v>0</v>
      </c>
      <c r="AK13" s="521">
        <f>'01. Talento Humano'!$P$15</f>
        <v>0</v>
      </c>
      <c r="AL13" s="521">
        <f>'01. Talento Humano'!$O$15</f>
        <v>0</v>
      </c>
      <c r="AM13" s="521">
        <f>'01. Talento Humano'!$R$15</f>
        <v>0</v>
      </c>
      <c r="AN13" s="521">
        <f>'01. Talento Humano'!$Q$15</f>
        <v>0</v>
      </c>
      <c r="AO13" s="521">
        <f>'01. Talento Humano'!$T$15</f>
        <v>0</v>
      </c>
      <c r="AP13" s="521">
        <f>'01. Talento Humano'!$S$15</f>
        <v>0</v>
      </c>
      <c r="AQ13" s="683" t="inlineStr">
        <is>
          <t>A2.1</t>
        </is>
      </c>
      <c r="AR13" s="683" t="n">
        <v>1</v>
      </c>
      <c r="AS13" s="683" t="n">
        <v>24</v>
      </c>
      <c r="AT13" s="683" t="inlineStr">
        <is>
          <t>L</t>
        </is>
      </c>
      <c r="AU13" s="684" t="n">
        <v>0</v>
      </c>
      <c r="AV13" s="683" t="inlineStr">
        <is>
          <t>E1</t>
        </is>
      </c>
    </row>
    <row r="14">
      <c r="B14" s="513" t="inlineStr">
        <is>
          <t>TH-07</t>
        </is>
      </c>
      <c r="C14" s="513" t="inlineStr">
        <is>
          <t>R01</t>
        </is>
      </c>
      <c r="D14" s="513" t="str">
        <f>IF('01. Talento Humano'!B16="","(fila reservada para un ítem nuevo)",'01. Talento Humano'!B16)</f>
        <v>Coordinación de apropiación social</v>
      </c>
      <c r="E14" s="513" t="str">
        <f>"Perfil "&amp;AT14&amp;" · M"&amp;AR14&amp;"–M"&amp;AS14</f>
        <v>Perfil L · M1–M24</v>
      </c>
      <c r="F14" s="513">
        <f>'01. Talento Humano'!$J$16</f>
        <v>172373095</v>
      </c>
      <c r="G14" s="513">
        <f>'01. Talento Humano'!$U$16</f>
        <v>172373095</v>
      </c>
      <c r="H14" s="681">
        <f>IF($AS14&lt;$AR14,0,IF($AT14="L",IF(AND(1&gt;=$AR14,1&lt;=$AS14),1/($AS14-$AR14+1),0),IF($AT14="I",IF(1=$AR14,1,0),IF($AT14="F",IF(1=$AS14,1,0),IF($AT14="S",IF(AND(1&gt;=$AR14,1&lt;=$AS14,MOD(1-$AR14,6)=0),1/(INT(($AS14-$AR14)/6)+1),0),IF($AT14="A",IF($AR14=$AS14,IF(1=$AR14,1,0),IF(1=$AR14,$AU14,IF(1=$AS14,1-$AU14,0))),H416))))))</f>
        <v>0.0416666666666667</v>
      </c>
      <c r="I14" s="681">
        <f>IF($AS14&lt;$AR14,0,IF($AT14="L",IF(AND(2&gt;=$AR14,2&lt;=$AS14),1/($AS14-$AR14+1),0),IF($AT14="I",IF(2=$AR14,1,0),IF($AT14="F",IF(2=$AS14,1,0),IF($AT14="S",IF(AND(2&gt;=$AR14,2&lt;=$AS14,MOD(2-$AR14,6)=0),1/(INT(($AS14-$AR14)/6)+1),0),IF($AT14="A",IF($AR14=$AS14,IF(2=$AR14,1,0),IF(2=$AR14,$AU14,IF(2=$AS14,1-$AU14,0))),I416))))))</f>
        <v>0.0416666666666667</v>
      </c>
      <c r="J14" s="681">
        <f>IF($AS14&lt;$AR14,0,IF($AT14="L",IF(AND(3&gt;=$AR14,3&lt;=$AS14),1/($AS14-$AR14+1),0),IF($AT14="I",IF(3=$AR14,1,0),IF($AT14="F",IF(3=$AS14,1,0),IF($AT14="S",IF(AND(3&gt;=$AR14,3&lt;=$AS14,MOD(3-$AR14,6)=0),1/(INT(($AS14-$AR14)/6)+1),0),IF($AT14="A",IF($AR14=$AS14,IF(3=$AR14,1,0),IF(3=$AR14,$AU14,IF(3=$AS14,1-$AU14,0))),J416))))))</f>
        <v>0.0416666666666667</v>
      </c>
      <c r="K14" s="681">
        <f>IF($AS14&lt;$AR14,0,IF($AT14="L",IF(AND(4&gt;=$AR14,4&lt;=$AS14),1/($AS14-$AR14+1),0),IF($AT14="I",IF(4=$AR14,1,0),IF($AT14="F",IF(4=$AS14,1,0),IF($AT14="S",IF(AND(4&gt;=$AR14,4&lt;=$AS14,MOD(4-$AR14,6)=0),1/(INT(($AS14-$AR14)/6)+1),0),IF($AT14="A",IF($AR14=$AS14,IF(4=$AR14,1,0),IF(4=$AR14,$AU14,IF(4=$AS14,1-$AU14,0))),K416))))))</f>
        <v>0.0416666666666667</v>
      </c>
      <c r="L14" s="681">
        <f>IF($AS14&lt;$AR14,0,IF($AT14="L",IF(AND(5&gt;=$AR14,5&lt;=$AS14),1/($AS14-$AR14+1),0),IF($AT14="I",IF(5=$AR14,1,0),IF($AT14="F",IF(5=$AS14,1,0),IF($AT14="S",IF(AND(5&gt;=$AR14,5&lt;=$AS14,MOD(5-$AR14,6)=0),1/(INT(($AS14-$AR14)/6)+1),0),IF($AT14="A",IF($AR14=$AS14,IF(5=$AR14,1,0),IF(5=$AR14,$AU14,IF(5=$AS14,1-$AU14,0))),L416))))))</f>
        <v>0.0416666666666667</v>
      </c>
      <c r="M14" s="681">
        <f>IF($AS14&lt;$AR14,0,IF($AT14="L",IF(AND(6&gt;=$AR14,6&lt;=$AS14),1/($AS14-$AR14+1),0),IF($AT14="I",IF(6=$AR14,1,0),IF($AT14="F",IF(6=$AS14,1,0),IF($AT14="S",IF(AND(6&gt;=$AR14,6&lt;=$AS14,MOD(6-$AR14,6)=0),1/(INT(($AS14-$AR14)/6)+1),0),IF($AT14="A",IF($AR14=$AS14,IF(6=$AR14,1,0),IF(6=$AR14,$AU14,IF(6=$AS14,1-$AU14,0))),M416))))))</f>
        <v>0.0416666666666667</v>
      </c>
      <c r="N14" s="681">
        <f>IF($AS14&lt;$AR14,0,IF($AT14="L",IF(AND(7&gt;=$AR14,7&lt;=$AS14),1/($AS14-$AR14+1),0),IF($AT14="I",IF(7=$AR14,1,0),IF($AT14="F",IF(7=$AS14,1,0),IF($AT14="S",IF(AND(7&gt;=$AR14,7&lt;=$AS14,MOD(7-$AR14,6)=0),1/(INT(($AS14-$AR14)/6)+1),0),IF($AT14="A",IF($AR14=$AS14,IF(7=$AR14,1,0),IF(7=$AR14,$AU14,IF(7=$AS14,1-$AU14,0))),N416))))))</f>
        <v>0.0416666666666667</v>
      </c>
      <c r="O14" s="681">
        <f>IF($AS14&lt;$AR14,0,IF($AT14="L",IF(AND(8&gt;=$AR14,8&lt;=$AS14),1/($AS14-$AR14+1),0),IF($AT14="I",IF(8=$AR14,1,0),IF($AT14="F",IF(8=$AS14,1,0),IF($AT14="S",IF(AND(8&gt;=$AR14,8&lt;=$AS14,MOD(8-$AR14,6)=0),1/(INT(($AS14-$AR14)/6)+1),0),IF($AT14="A",IF($AR14=$AS14,IF(8=$AR14,1,0),IF(8=$AR14,$AU14,IF(8=$AS14,1-$AU14,0))),O416))))))</f>
        <v>0.0416666666666667</v>
      </c>
      <c r="P14" s="681">
        <f>IF($AS14&lt;$AR14,0,IF($AT14="L",IF(AND(9&gt;=$AR14,9&lt;=$AS14),1/($AS14-$AR14+1),0),IF($AT14="I",IF(9=$AR14,1,0),IF($AT14="F",IF(9=$AS14,1,0),IF($AT14="S",IF(AND(9&gt;=$AR14,9&lt;=$AS14,MOD(9-$AR14,6)=0),1/(INT(($AS14-$AR14)/6)+1),0),IF($AT14="A",IF($AR14=$AS14,IF(9=$AR14,1,0),IF(9=$AR14,$AU14,IF(9=$AS14,1-$AU14,0))),P416))))))</f>
        <v>0.0416666666666667</v>
      </c>
      <c r="Q14" s="681">
        <f>IF($AS14&lt;$AR14,0,IF($AT14="L",IF(AND(10&gt;=$AR14,10&lt;=$AS14),1/($AS14-$AR14+1),0),IF($AT14="I",IF(10=$AR14,1,0),IF($AT14="F",IF(10=$AS14,1,0),IF($AT14="S",IF(AND(10&gt;=$AR14,10&lt;=$AS14,MOD(10-$AR14,6)=0),1/(INT(($AS14-$AR14)/6)+1),0),IF($AT14="A",IF($AR14=$AS14,IF(10=$AR14,1,0),IF(10=$AR14,$AU14,IF(10=$AS14,1-$AU14,0))),Q416))))))</f>
        <v>0.0416666666666667</v>
      </c>
      <c r="R14" s="681">
        <f>IF($AS14&lt;$AR14,0,IF($AT14="L",IF(AND(11&gt;=$AR14,11&lt;=$AS14),1/($AS14-$AR14+1),0),IF($AT14="I",IF(11=$AR14,1,0),IF($AT14="F",IF(11=$AS14,1,0),IF($AT14="S",IF(AND(11&gt;=$AR14,11&lt;=$AS14,MOD(11-$AR14,6)=0),1/(INT(($AS14-$AR14)/6)+1),0),IF($AT14="A",IF($AR14=$AS14,IF(11=$AR14,1,0),IF(11=$AR14,$AU14,IF(11=$AS14,1-$AU14,0))),R416))))))</f>
        <v>0.0416666666666667</v>
      </c>
      <c r="S14" s="681">
        <f>IF($AS14&lt;$AR14,0,IF($AT14="L",IF(AND(12&gt;=$AR14,12&lt;=$AS14),1/($AS14-$AR14+1),0),IF($AT14="I",IF(12=$AR14,1,0),IF($AT14="F",IF(12=$AS14,1,0),IF($AT14="S",IF(AND(12&gt;=$AR14,12&lt;=$AS14,MOD(12-$AR14,6)=0),1/(INT(($AS14-$AR14)/6)+1),0),IF($AT14="A",IF($AR14=$AS14,IF(12=$AR14,1,0),IF(12=$AR14,$AU14,IF(12=$AS14,1-$AU14,0))),S416))))))</f>
        <v>0.0416666666666667</v>
      </c>
      <c r="T14" s="681">
        <f>IF($AS14&lt;$AR14,0,IF($AT14="L",IF(AND(13&gt;=$AR14,13&lt;=$AS14),1/($AS14-$AR14+1),0),IF($AT14="I",IF(13=$AR14,1,0),IF($AT14="F",IF(13=$AS14,1,0),IF($AT14="S",IF(AND(13&gt;=$AR14,13&lt;=$AS14,MOD(13-$AR14,6)=0),1/(INT(($AS14-$AR14)/6)+1),0),IF($AT14="A",IF($AR14=$AS14,IF(13=$AR14,1,0),IF(13=$AR14,$AU14,IF(13=$AS14,1-$AU14,0))),T416))))))</f>
        <v>0.0416666666666667</v>
      </c>
      <c r="U14" s="681">
        <f>IF($AS14&lt;$AR14,0,IF($AT14="L",IF(AND(14&gt;=$AR14,14&lt;=$AS14),1/($AS14-$AR14+1),0),IF($AT14="I",IF(14=$AR14,1,0),IF($AT14="F",IF(14=$AS14,1,0),IF($AT14="S",IF(AND(14&gt;=$AR14,14&lt;=$AS14,MOD(14-$AR14,6)=0),1/(INT(($AS14-$AR14)/6)+1),0),IF($AT14="A",IF($AR14=$AS14,IF(14=$AR14,1,0),IF(14=$AR14,$AU14,IF(14=$AS14,1-$AU14,0))),U416))))))</f>
        <v>0.0416666666666667</v>
      </c>
      <c r="V14" s="681">
        <f>IF($AS14&lt;$AR14,0,IF($AT14="L",IF(AND(15&gt;=$AR14,15&lt;=$AS14),1/($AS14-$AR14+1),0),IF($AT14="I",IF(15=$AR14,1,0),IF($AT14="F",IF(15=$AS14,1,0),IF($AT14="S",IF(AND(15&gt;=$AR14,15&lt;=$AS14,MOD(15-$AR14,6)=0),1/(INT(($AS14-$AR14)/6)+1),0),IF($AT14="A",IF($AR14=$AS14,IF(15=$AR14,1,0),IF(15=$AR14,$AU14,IF(15=$AS14,1-$AU14,0))),V416))))))</f>
        <v>0.0416666666666667</v>
      </c>
      <c r="W14" s="681">
        <f>IF($AS14&lt;$AR14,0,IF($AT14="L",IF(AND(16&gt;=$AR14,16&lt;=$AS14),1/($AS14-$AR14+1),0),IF($AT14="I",IF(16=$AR14,1,0),IF($AT14="F",IF(16=$AS14,1,0),IF($AT14="S",IF(AND(16&gt;=$AR14,16&lt;=$AS14,MOD(16-$AR14,6)=0),1/(INT(($AS14-$AR14)/6)+1),0),IF($AT14="A",IF($AR14=$AS14,IF(16=$AR14,1,0),IF(16=$AR14,$AU14,IF(16=$AS14,1-$AU14,0))),W416))))))</f>
        <v>0.0416666666666667</v>
      </c>
      <c r="X14" s="681">
        <f>IF($AS14&lt;$AR14,0,IF($AT14="L",IF(AND(17&gt;=$AR14,17&lt;=$AS14),1/($AS14-$AR14+1),0),IF($AT14="I",IF(17=$AR14,1,0),IF($AT14="F",IF(17=$AS14,1,0),IF($AT14="S",IF(AND(17&gt;=$AR14,17&lt;=$AS14,MOD(17-$AR14,6)=0),1/(INT(($AS14-$AR14)/6)+1),0),IF($AT14="A",IF($AR14=$AS14,IF(17=$AR14,1,0),IF(17=$AR14,$AU14,IF(17=$AS14,1-$AU14,0))),X416))))))</f>
        <v>0.0416666666666667</v>
      </c>
      <c r="Y14" s="681">
        <f>IF($AS14&lt;$AR14,0,IF($AT14="L",IF(AND(18&gt;=$AR14,18&lt;=$AS14),1/($AS14-$AR14+1),0),IF($AT14="I",IF(18=$AR14,1,0),IF($AT14="F",IF(18=$AS14,1,0),IF($AT14="S",IF(AND(18&gt;=$AR14,18&lt;=$AS14,MOD(18-$AR14,6)=0),1/(INT(($AS14-$AR14)/6)+1),0),IF($AT14="A",IF($AR14=$AS14,IF(18=$AR14,1,0),IF(18=$AR14,$AU14,IF(18=$AS14,1-$AU14,0))),Y416))))))</f>
        <v>0.0416666666666667</v>
      </c>
      <c r="Z14" s="681">
        <f>IF($AS14&lt;$AR14,0,IF($AT14="L",IF(AND(19&gt;=$AR14,19&lt;=$AS14),1/($AS14-$AR14+1),0),IF($AT14="I",IF(19=$AR14,1,0),IF($AT14="F",IF(19=$AS14,1,0),IF($AT14="S",IF(AND(19&gt;=$AR14,19&lt;=$AS14,MOD(19-$AR14,6)=0),1/(INT(($AS14-$AR14)/6)+1),0),IF($AT14="A",IF($AR14=$AS14,IF(19=$AR14,1,0),IF(19=$AR14,$AU14,IF(19=$AS14,1-$AU14,0))),Z416))))))</f>
        <v>0.0416666666666667</v>
      </c>
      <c r="AA14" s="681">
        <f>IF($AS14&lt;$AR14,0,IF($AT14="L",IF(AND(20&gt;=$AR14,20&lt;=$AS14),1/($AS14-$AR14+1),0),IF($AT14="I",IF(20=$AR14,1,0),IF($AT14="F",IF(20=$AS14,1,0),IF($AT14="S",IF(AND(20&gt;=$AR14,20&lt;=$AS14,MOD(20-$AR14,6)=0),1/(INT(($AS14-$AR14)/6)+1),0),IF($AT14="A",IF($AR14=$AS14,IF(20=$AR14,1,0),IF(20=$AR14,$AU14,IF(20=$AS14,1-$AU14,0))),AA416))))))</f>
        <v>0.0416666666666667</v>
      </c>
      <c r="AB14" s="681">
        <f>IF($AS14&lt;$AR14,0,IF($AT14="L",IF(AND(21&gt;=$AR14,21&lt;=$AS14),1/($AS14-$AR14+1),0),IF($AT14="I",IF(21=$AR14,1,0),IF($AT14="F",IF(21=$AS14,1,0),IF($AT14="S",IF(AND(21&gt;=$AR14,21&lt;=$AS14,MOD(21-$AR14,6)=0),1/(INT(($AS14-$AR14)/6)+1),0),IF($AT14="A",IF($AR14=$AS14,IF(21=$AR14,1,0),IF(21=$AR14,$AU14,IF(21=$AS14,1-$AU14,0))),AB416))))))</f>
        <v>0.0416666666666667</v>
      </c>
      <c r="AC14" s="681">
        <f>IF($AS14&lt;$AR14,0,IF($AT14="L",IF(AND(22&gt;=$AR14,22&lt;=$AS14),1/($AS14-$AR14+1),0),IF($AT14="I",IF(22=$AR14,1,0),IF($AT14="F",IF(22=$AS14,1,0),IF($AT14="S",IF(AND(22&gt;=$AR14,22&lt;=$AS14,MOD(22-$AR14,6)=0),1/(INT(($AS14-$AR14)/6)+1),0),IF($AT14="A",IF($AR14=$AS14,IF(22=$AR14,1,0),IF(22=$AR14,$AU14,IF(22=$AS14,1-$AU14,0))),AC416))))))</f>
        <v>0.0416666666666667</v>
      </c>
      <c r="AD14" s="681">
        <f>IF($AS14&lt;$AR14,0,IF($AT14="L",IF(AND(23&gt;=$AR14,23&lt;=$AS14),1/($AS14-$AR14+1),0),IF($AT14="I",IF(23=$AR14,1,0),IF($AT14="F",IF(23=$AS14,1,0),IF($AT14="S",IF(AND(23&gt;=$AR14,23&lt;=$AS14,MOD(23-$AR14,6)=0),1/(INT(($AS14-$AR14)/6)+1),0),IF($AT14="A",IF($AR14=$AS14,IF(23=$AR14,1,0),IF(23=$AR14,$AU14,IF(23=$AS14,1-$AU14,0))),AD416))))))</f>
        <v>0.0416666666666667</v>
      </c>
      <c r="AE14" s="681">
        <f>IF($AS14&lt;$AR14,0,IF($AT14="L",IF(AND(24&gt;=$AR14,24&lt;=$AS14),1/($AS14-$AR14+1),0),IF($AT14="I",IF(24=$AR14,1,0),IF($AT14="F",IF(24=$AS14,1,0),IF($AT14="S",IF(AND(24&gt;=$AR14,24&lt;=$AS14,MOD(24-$AR14,6)=0),1/(INT(($AS14-$AR14)/6)+1),0),IF($AT14="A",IF($AR14=$AS14,IF(24=$AR14,1,0),IF(24=$AR14,$AU14,IF(24=$AS14,1-$AU14,0))),AE416))))))</f>
        <v>0.0416666666666667</v>
      </c>
      <c r="AF14" s="682">
        <f>SUM(H14:AE14)</f>
        <v>1</v>
      </c>
      <c r="AG14" s="521">
        <f>'01. Talento Humano'!$L$16</f>
        <v>0</v>
      </c>
      <c r="AH14" s="521">
        <f>'01. Talento Humano'!$K$16</f>
        <v>0</v>
      </c>
      <c r="AI14" s="521">
        <f>'01. Talento Humano'!$N$16</f>
        <v>0</v>
      </c>
      <c r="AJ14" s="521">
        <f>'01. Talento Humano'!$M$16</f>
        <v>0</v>
      </c>
      <c r="AK14" s="521">
        <f>'01. Talento Humano'!$P$16</f>
        <v>0</v>
      </c>
      <c r="AL14" s="521">
        <f>'01. Talento Humano'!$O$16</f>
        <v>0</v>
      </c>
      <c r="AM14" s="521">
        <f>'01. Talento Humano'!$R$16</f>
        <v>0</v>
      </c>
      <c r="AN14" s="521">
        <f>'01. Talento Humano'!$Q$16</f>
        <v>0</v>
      </c>
      <c r="AO14" s="521">
        <f>'01. Talento Humano'!$T$16</f>
        <v>0</v>
      </c>
      <c r="AP14" s="521">
        <f>'01. Talento Humano'!$S$16</f>
        <v>0</v>
      </c>
      <c r="AQ14" s="683" t="inlineStr">
        <is>
          <t>A3.1</t>
        </is>
      </c>
      <c r="AR14" s="683" t="n">
        <v>1</v>
      </c>
      <c r="AS14" s="683" t="n">
        <v>24</v>
      </c>
      <c r="AT14" s="683" t="inlineStr">
        <is>
          <t>L</t>
        </is>
      </c>
      <c r="AU14" s="684" t="n">
        <v>0</v>
      </c>
      <c r="AV14" s="683" t="inlineStr">
        <is>
          <t>E4</t>
        </is>
      </c>
    </row>
    <row r="15">
      <c r="B15" s="513" t="inlineStr">
        <is>
          <t>TH-08</t>
        </is>
      </c>
      <c r="C15" s="513" t="inlineStr">
        <is>
          <t>R01</t>
        </is>
      </c>
      <c r="D15" s="513" t="str">
        <f>IF('01. Talento Humano'!B17="","(fila reservada para un ítem nuevo)",'01. Talento Humano'!B17)</f>
        <v>Gerencia de proyecto</v>
      </c>
      <c r="E15" s="513" t="str">
        <f>"Perfil "&amp;AT15&amp;" · M"&amp;AR15&amp;"–M"&amp;AS15</f>
        <v>Perfil L · M1–M24</v>
      </c>
      <c r="F15" s="513">
        <f>'01. Talento Humano'!$J$17</f>
        <v>247786331</v>
      </c>
      <c r="G15" s="513">
        <f>'01. Talento Humano'!$U$17</f>
        <v>247786331</v>
      </c>
      <c r="H15" s="681">
        <f>IF($AS15&lt;$AR15,0,IF($AT15="L",IF(AND(1&gt;=$AR15,1&lt;=$AS15),1/($AS15-$AR15+1),0),IF($AT15="I",IF(1=$AR15,1,0),IF($AT15="F",IF(1=$AS15,1,0),IF($AT15="S",IF(AND(1&gt;=$AR15,1&lt;=$AS15,MOD(1-$AR15,6)=0),1/(INT(($AS15-$AR15)/6)+1),0),IF($AT15="A",IF($AR15=$AS15,IF(1=$AR15,1,0),IF(1=$AR15,$AU15,IF(1=$AS15,1-$AU15,0))),H417))))))</f>
        <v>0.0416666666666667</v>
      </c>
      <c r="I15" s="681">
        <f>IF($AS15&lt;$AR15,0,IF($AT15="L",IF(AND(2&gt;=$AR15,2&lt;=$AS15),1/($AS15-$AR15+1),0),IF($AT15="I",IF(2=$AR15,1,0),IF($AT15="F",IF(2=$AS15,1,0),IF($AT15="S",IF(AND(2&gt;=$AR15,2&lt;=$AS15,MOD(2-$AR15,6)=0),1/(INT(($AS15-$AR15)/6)+1),0),IF($AT15="A",IF($AR15=$AS15,IF(2=$AR15,1,0),IF(2=$AR15,$AU15,IF(2=$AS15,1-$AU15,0))),I417))))))</f>
        <v>0.0416666666666667</v>
      </c>
      <c r="J15" s="681">
        <f>IF($AS15&lt;$AR15,0,IF($AT15="L",IF(AND(3&gt;=$AR15,3&lt;=$AS15),1/($AS15-$AR15+1),0),IF($AT15="I",IF(3=$AR15,1,0),IF($AT15="F",IF(3=$AS15,1,0),IF($AT15="S",IF(AND(3&gt;=$AR15,3&lt;=$AS15,MOD(3-$AR15,6)=0),1/(INT(($AS15-$AR15)/6)+1),0),IF($AT15="A",IF($AR15=$AS15,IF(3=$AR15,1,0),IF(3=$AR15,$AU15,IF(3=$AS15,1-$AU15,0))),J417))))))</f>
        <v>0.0416666666666667</v>
      </c>
      <c r="K15" s="681">
        <f>IF($AS15&lt;$AR15,0,IF($AT15="L",IF(AND(4&gt;=$AR15,4&lt;=$AS15),1/($AS15-$AR15+1),0),IF($AT15="I",IF(4=$AR15,1,0),IF($AT15="F",IF(4=$AS15,1,0),IF($AT15="S",IF(AND(4&gt;=$AR15,4&lt;=$AS15,MOD(4-$AR15,6)=0),1/(INT(($AS15-$AR15)/6)+1),0),IF($AT15="A",IF($AR15=$AS15,IF(4=$AR15,1,0),IF(4=$AR15,$AU15,IF(4=$AS15,1-$AU15,0))),K417))))))</f>
        <v>0.0416666666666667</v>
      </c>
      <c r="L15" s="681">
        <f>IF($AS15&lt;$AR15,0,IF($AT15="L",IF(AND(5&gt;=$AR15,5&lt;=$AS15),1/($AS15-$AR15+1),0),IF($AT15="I",IF(5=$AR15,1,0),IF($AT15="F",IF(5=$AS15,1,0),IF($AT15="S",IF(AND(5&gt;=$AR15,5&lt;=$AS15,MOD(5-$AR15,6)=0),1/(INT(($AS15-$AR15)/6)+1),0),IF($AT15="A",IF($AR15=$AS15,IF(5=$AR15,1,0),IF(5=$AR15,$AU15,IF(5=$AS15,1-$AU15,0))),L417))))))</f>
        <v>0.0416666666666667</v>
      </c>
      <c r="M15" s="681">
        <f>IF($AS15&lt;$AR15,0,IF($AT15="L",IF(AND(6&gt;=$AR15,6&lt;=$AS15),1/($AS15-$AR15+1),0),IF($AT15="I",IF(6=$AR15,1,0),IF($AT15="F",IF(6=$AS15,1,0),IF($AT15="S",IF(AND(6&gt;=$AR15,6&lt;=$AS15,MOD(6-$AR15,6)=0),1/(INT(($AS15-$AR15)/6)+1),0),IF($AT15="A",IF($AR15=$AS15,IF(6=$AR15,1,0),IF(6=$AR15,$AU15,IF(6=$AS15,1-$AU15,0))),M417))))))</f>
        <v>0.0416666666666667</v>
      </c>
      <c r="N15" s="681">
        <f>IF($AS15&lt;$AR15,0,IF($AT15="L",IF(AND(7&gt;=$AR15,7&lt;=$AS15),1/($AS15-$AR15+1),0),IF($AT15="I",IF(7=$AR15,1,0),IF($AT15="F",IF(7=$AS15,1,0),IF($AT15="S",IF(AND(7&gt;=$AR15,7&lt;=$AS15,MOD(7-$AR15,6)=0),1/(INT(($AS15-$AR15)/6)+1),0),IF($AT15="A",IF($AR15=$AS15,IF(7=$AR15,1,0),IF(7=$AR15,$AU15,IF(7=$AS15,1-$AU15,0))),N417))))))</f>
        <v>0.0416666666666667</v>
      </c>
      <c r="O15" s="681">
        <f>IF($AS15&lt;$AR15,0,IF($AT15="L",IF(AND(8&gt;=$AR15,8&lt;=$AS15),1/($AS15-$AR15+1),0),IF($AT15="I",IF(8=$AR15,1,0),IF($AT15="F",IF(8=$AS15,1,0),IF($AT15="S",IF(AND(8&gt;=$AR15,8&lt;=$AS15,MOD(8-$AR15,6)=0),1/(INT(($AS15-$AR15)/6)+1),0),IF($AT15="A",IF($AR15=$AS15,IF(8=$AR15,1,0),IF(8=$AR15,$AU15,IF(8=$AS15,1-$AU15,0))),O417))))))</f>
        <v>0.0416666666666667</v>
      </c>
      <c r="P15" s="681">
        <f>IF($AS15&lt;$AR15,0,IF($AT15="L",IF(AND(9&gt;=$AR15,9&lt;=$AS15),1/($AS15-$AR15+1),0),IF($AT15="I",IF(9=$AR15,1,0),IF($AT15="F",IF(9=$AS15,1,0),IF($AT15="S",IF(AND(9&gt;=$AR15,9&lt;=$AS15,MOD(9-$AR15,6)=0),1/(INT(($AS15-$AR15)/6)+1),0),IF($AT15="A",IF($AR15=$AS15,IF(9=$AR15,1,0),IF(9=$AR15,$AU15,IF(9=$AS15,1-$AU15,0))),P417))))))</f>
        <v>0.0416666666666667</v>
      </c>
      <c r="Q15" s="681">
        <f>IF($AS15&lt;$AR15,0,IF($AT15="L",IF(AND(10&gt;=$AR15,10&lt;=$AS15),1/($AS15-$AR15+1),0),IF($AT15="I",IF(10=$AR15,1,0),IF($AT15="F",IF(10=$AS15,1,0),IF($AT15="S",IF(AND(10&gt;=$AR15,10&lt;=$AS15,MOD(10-$AR15,6)=0),1/(INT(($AS15-$AR15)/6)+1),0),IF($AT15="A",IF($AR15=$AS15,IF(10=$AR15,1,0),IF(10=$AR15,$AU15,IF(10=$AS15,1-$AU15,0))),Q417))))))</f>
        <v>0.0416666666666667</v>
      </c>
      <c r="R15" s="681">
        <f>IF($AS15&lt;$AR15,0,IF($AT15="L",IF(AND(11&gt;=$AR15,11&lt;=$AS15),1/($AS15-$AR15+1),0),IF($AT15="I",IF(11=$AR15,1,0),IF($AT15="F",IF(11=$AS15,1,0),IF($AT15="S",IF(AND(11&gt;=$AR15,11&lt;=$AS15,MOD(11-$AR15,6)=0),1/(INT(($AS15-$AR15)/6)+1),0),IF($AT15="A",IF($AR15=$AS15,IF(11=$AR15,1,0),IF(11=$AR15,$AU15,IF(11=$AS15,1-$AU15,0))),R417))))))</f>
        <v>0.0416666666666667</v>
      </c>
      <c r="S15" s="681">
        <f>IF($AS15&lt;$AR15,0,IF($AT15="L",IF(AND(12&gt;=$AR15,12&lt;=$AS15),1/($AS15-$AR15+1),0),IF($AT15="I",IF(12=$AR15,1,0),IF($AT15="F",IF(12=$AS15,1,0),IF($AT15="S",IF(AND(12&gt;=$AR15,12&lt;=$AS15,MOD(12-$AR15,6)=0),1/(INT(($AS15-$AR15)/6)+1),0),IF($AT15="A",IF($AR15=$AS15,IF(12=$AR15,1,0),IF(12=$AR15,$AU15,IF(12=$AS15,1-$AU15,0))),S417))))))</f>
        <v>0.0416666666666667</v>
      </c>
      <c r="T15" s="681">
        <f>IF($AS15&lt;$AR15,0,IF($AT15="L",IF(AND(13&gt;=$AR15,13&lt;=$AS15),1/($AS15-$AR15+1),0),IF($AT15="I",IF(13=$AR15,1,0),IF($AT15="F",IF(13=$AS15,1,0),IF($AT15="S",IF(AND(13&gt;=$AR15,13&lt;=$AS15,MOD(13-$AR15,6)=0),1/(INT(($AS15-$AR15)/6)+1),0),IF($AT15="A",IF($AR15=$AS15,IF(13=$AR15,1,0),IF(13=$AR15,$AU15,IF(13=$AS15,1-$AU15,0))),T417))))))</f>
        <v>0.0416666666666667</v>
      </c>
      <c r="U15" s="681">
        <f>IF($AS15&lt;$AR15,0,IF($AT15="L",IF(AND(14&gt;=$AR15,14&lt;=$AS15),1/($AS15-$AR15+1),0),IF($AT15="I",IF(14=$AR15,1,0),IF($AT15="F",IF(14=$AS15,1,0),IF($AT15="S",IF(AND(14&gt;=$AR15,14&lt;=$AS15,MOD(14-$AR15,6)=0),1/(INT(($AS15-$AR15)/6)+1),0),IF($AT15="A",IF($AR15=$AS15,IF(14=$AR15,1,0),IF(14=$AR15,$AU15,IF(14=$AS15,1-$AU15,0))),U417))))))</f>
        <v>0.0416666666666667</v>
      </c>
      <c r="V15" s="681">
        <f>IF($AS15&lt;$AR15,0,IF($AT15="L",IF(AND(15&gt;=$AR15,15&lt;=$AS15),1/($AS15-$AR15+1),0),IF($AT15="I",IF(15=$AR15,1,0),IF($AT15="F",IF(15=$AS15,1,0),IF($AT15="S",IF(AND(15&gt;=$AR15,15&lt;=$AS15,MOD(15-$AR15,6)=0),1/(INT(($AS15-$AR15)/6)+1),0),IF($AT15="A",IF($AR15=$AS15,IF(15=$AR15,1,0),IF(15=$AR15,$AU15,IF(15=$AS15,1-$AU15,0))),V417))))))</f>
        <v>0.0416666666666667</v>
      </c>
      <c r="W15" s="681">
        <f>IF($AS15&lt;$AR15,0,IF($AT15="L",IF(AND(16&gt;=$AR15,16&lt;=$AS15),1/($AS15-$AR15+1),0),IF($AT15="I",IF(16=$AR15,1,0),IF($AT15="F",IF(16=$AS15,1,0),IF($AT15="S",IF(AND(16&gt;=$AR15,16&lt;=$AS15,MOD(16-$AR15,6)=0),1/(INT(($AS15-$AR15)/6)+1),0),IF($AT15="A",IF($AR15=$AS15,IF(16=$AR15,1,0),IF(16=$AR15,$AU15,IF(16=$AS15,1-$AU15,0))),W417))))))</f>
        <v>0.0416666666666667</v>
      </c>
      <c r="X15" s="681">
        <f>IF($AS15&lt;$AR15,0,IF($AT15="L",IF(AND(17&gt;=$AR15,17&lt;=$AS15),1/($AS15-$AR15+1),0),IF($AT15="I",IF(17=$AR15,1,0),IF($AT15="F",IF(17=$AS15,1,0),IF($AT15="S",IF(AND(17&gt;=$AR15,17&lt;=$AS15,MOD(17-$AR15,6)=0),1/(INT(($AS15-$AR15)/6)+1),0),IF($AT15="A",IF($AR15=$AS15,IF(17=$AR15,1,0),IF(17=$AR15,$AU15,IF(17=$AS15,1-$AU15,0))),X417))))))</f>
        <v>0.0416666666666667</v>
      </c>
      <c r="Y15" s="681">
        <f>IF($AS15&lt;$AR15,0,IF($AT15="L",IF(AND(18&gt;=$AR15,18&lt;=$AS15),1/($AS15-$AR15+1),0),IF($AT15="I",IF(18=$AR15,1,0),IF($AT15="F",IF(18=$AS15,1,0),IF($AT15="S",IF(AND(18&gt;=$AR15,18&lt;=$AS15,MOD(18-$AR15,6)=0),1/(INT(($AS15-$AR15)/6)+1),0),IF($AT15="A",IF($AR15=$AS15,IF(18=$AR15,1,0),IF(18=$AR15,$AU15,IF(18=$AS15,1-$AU15,0))),Y417))))))</f>
        <v>0.0416666666666667</v>
      </c>
      <c r="Z15" s="681">
        <f>IF($AS15&lt;$AR15,0,IF($AT15="L",IF(AND(19&gt;=$AR15,19&lt;=$AS15),1/($AS15-$AR15+1),0),IF($AT15="I",IF(19=$AR15,1,0),IF($AT15="F",IF(19=$AS15,1,0),IF($AT15="S",IF(AND(19&gt;=$AR15,19&lt;=$AS15,MOD(19-$AR15,6)=0),1/(INT(($AS15-$AR15)/6)+1),0),IF($AT15="A",IF($AR15=$AS15,IF(19=$AR15,1,0),IF(19=$AR15,$AU15,IF(19=$AS15,1-$AU15,0))),Z417))))))</f>
        <v>0.0416666666666667</v>
      </c>
      <c r="AA15" s="681">
        <f>IF($AS15&lt;$AR15,0,IF($AT15="L",IF(AND(20&gt;=$AR15,20&lt;=$AS15),1/($AS15-$AR15+1),0),IF($AT15="I",IF(20=$AR15,1,0),IF($AT15="F",IF(20=$AS15,1,0),IF($AT15="S",IF(AND(20&gt;=$AR15,20&lt;=$AS15,MOD(20-$AR15,6)=0),1/(INT(($AS15-$AR15)/6)+1),0),IF($AT15="A",IF($AR15=$AS15,IF(20=$AR15,1,0),IF(20=$AR15,$AU15,IF(20=$AS15,1-$AU15,0))),AA417))))))</f>
        <v>0.0416666666666667</v>
      </c>
      <c r="AB15" s="681">
        <f>IF($AS15&lt;$AR15,0,IF($AT15="L",IF(AND(21&gt;=$AR15,21&lt;=$AS15),1/($AS15-$AR15+1),0),IF($AT15="I",IF(21=$AR15,1,0),IF($AT15="F",IF(21=$AS15,1,0),IF($AT15="S",IF(AND(21&gt;=$AR15,21&lt;=$AS15,MOD(21-$AR15,6)=0),1/(INT(($AS15-$AR15)/6)+1),0),IF($AT15="A",IF($AR15=$AS15,IF(21=$AR15,1,0),IF(21=$AR15,$AU15,IF(21=$AS15,1-$AU15,0))),AB417))))))</f>
        <v>0.0416666666666667</v>
      </c>
      <c r="AC15" s="681">
        <f>IF($AS15&lt;$AR15,0,IF($AT15="L",IF(AND(22&gt;=$AR15,22&lt;=$AS15),1/($AS15-$AR15+1),0),IF($AT15="I",IF(22=$AR15,1,0),IF($AT15="F",IF(22=$AS15,1,0),IF($AT15="S",IF(AND(22&gt;=$AR15,22&lt;=$AS15,MOD(22-$AR15,6)=0),1/(INT(($AS15-$AR15)/6)+1),0),IF($AT15="A",IF($AR15=$AS15,IF(22=$AR15,1,0),IF(22=$AR15,$AU15,IF(22=$AS15,1-$AU15,0))),AC417))))))</f>
        <v>0.0416666666666667</v>
      </c>
      <c r="AD15" s="681">
        <f>IF($AS15&lt;$AR15,0,IF($AT15="L",IF(AND(23&gt;=$AR15,23&lt;=$AS15),1/($AS15-$AR15+1),0),IF($AT15="I",IF(23=$AR15,1,0),IF($AT15="F",IF(23=$AS15,1,0),IF($AT15="S",IF(AND(23&gt;=$AR15,23&lt;=$AS15,MOD(23-$AR15,6)=0),1/(INT(($AS15-$AR15)/6)+1),0),IF($AT15="A",IF($AR15=$AS15,IF(23=$AR15,1,0),IF(23=$AR15,$AU15,IF(23=$AS15,1-$AU15,0))),AD417))))))</f>
        <v>0.0416666666666667</v>
      </c>
      <c r="AE15" s="681">
        <f>IF($AS15&lt;$AR15,0,IF($AT15="L",IF(AND(24&gt;=$AR15,24&lt;=$AS15),1/($AS15-$AR15+1),0),IF($AT15="I",IF(24=$AR15,1,0),IF($AT15="F",IF(24=$AS15,1,0),IF($AT15="S",IF(AND(24&gt;=$AR15,24&lt;=$AS15,MOD(24-$AR15,6)=0),1/(INT(($AS15-$AR15)/6)+1),0),IF($AT15="A",IF($AR15=$AS15,IF(24=$AR15,1,0),IF(24=$AR15,$AU15,IF(24=$AS15,1-$AU15,0))),AE417))))))</f>
        <v>0.0416666666666667</v>
      </c>
      <c r="AF15" s="682">
        <f>SUM(H15:AE15)</f>
        <v>1</v>
      </c>
      <c r="AG15" s="521">
        <f>'01. Talento Humano'!$L$17</f>
        <v>0</v>
      </c>
      <c r="AH15" s="521">
        <f>'01. Talento Humano'!$K$17</f>
        <v>0</v>
      </c>
      <c r="AI15" s="521">
        <f>'01. Talento Humano'!$N$17</f>
        <v>0</v>
      </c>
      <c r="AJ15" s="521">
        <f>'01. Talento Humano'!$M$17</f>
        <v>0</v>
      </c>
      <c r="AK15" s="521">
        <f>'01. Talento Humano'!$P$17</f>
        <v>0</v>
      </c>
      <c r="AL15" s="521">
        <f>'01. Talento Humano'!$O$17</f>
        <v>0</v>
      </c>
      <c r="AM15" s="521">
        <f>'01. Talento Humano'!$R$17</f>
        <v>0</v>
      </c>
      <c r="AN15" s="521">
        <f>'01. Talento Humano'!$Q$17</f>
        <v>0</v>
      </c>
      <c r="AO15" s="521">
        <f>'01. Talento Humano'!$T$17</f>
        <v>0</v>
      </c>
      <c r="AP15" s="521">
        <f>'01. Talento Humano'!$S$17</f>
        <v>0</v>
      </c>
      <c r="AQ15" s="683" t="inlineStr">
        <is>
          <t>A1.8</t>
        </is>
      </c>
      <c r="AR15" s="683" t="n">
        <v>1</v>
      </c>
      <c r="AS15" s="683" t="n">
        <v>24</v>
      </c>
      <c r="AT15" s="683" t="inlineStr">
        <is>
          <t>L</t>
        </is>
      </c>
      <c r="AU15" s="684" t="n">
        <v>0</v>
      </c>
      <c r="AV15" s="683" t="inlineStr">
        <is>
          <t>E1</t>
        </is>
      </c>
    </row>
    <row r="16">
      <c r="B16" s="513" t="inlineStr">
        <is>
          <t>TH-09</t>
        </is>
      </c>
      <c r="C16" s="513" t="inlineStr">
        <is>
          <t>R01</t>
        </is>
      </c>
      <c r="D16" s="513" t="str">
        <f>IF('01. Talento Humano'!B18="","(fila reservada para un ítem nuevo)",'01. Talento Humano'!B18)</f>
        <v>Especialista en metrología y calibración</v>
      </c>
      <c r="E16" s="513" t="str">
        <f>"Perfil "&amp;AT16&amp;" · M"&amp;AR16&amp;"–M"&amp;AS16</f>
        <v>Perfil L · M1–M24</v>
      </c>
      <c r="F16" s="513">
        <f>'01. Talento Humano'!$J$18</f>
        <v>280106292</v>
      </c>
      <c r="G16" s="513">
        <f>'01. Talento Humano'!$U$18</f>
        <v>280106292</v>
      </c>
      <c r="H16" s="681">
        <f>IF($AS16&lt;$AR16,0,IF($AT16="L",IF(AND(1&gt;=$AR16,1&lt;=$AS16),1/($AS16-$AR16+1),0),IF($AT16="I",IF(1=$AR16,1,0),IF($AT16="F",IF(1=$AS16,1,0),IF($AT16="S",IF(AND(1&gt;=$AR16,1&lt;=$AS16,MOD(1-$AR16,6)=0),1/(INT(($AS16-$AR16)/6)+1),0),IF($AT16="A",IF($AR16=$AS16,IF(1=$AR16,1,0),IF(1=$AR16,$AU16,IF(1=$AS16,1-$AU16,0))),H418))))))</f>
        <v>0.0416666666666667</v>
      </c>
      <c r="I16" s="681">
        <f>IF($AS16&lt;$AR16,0,IF($AT16="L",IF(AND(2&gt;=$AR16,2&lt;=$AS16),1/($AS16-$AR16+1),0),IF($AT16="I",IF(2=$AR16,1,0),IF($AT16="F",IF(2=$AS16,1,0),IF($AT16="S",IF(AND(2&gt;=$AR16,2&lt;=$AS16,MOD(2-$AR16,6)=0),1/(INT(($AS16-$AR16)/6)+1),0),IF($AT16="A",IF($AR16=$AS16,IF(2=$AR16,1,0),IF(2=$AR16,$AU16,IF(2=$AS16,1-$AU16,0))),I418))))))</f>
        <v>0.0416666666666667</v>
      </c>
      <c r="J16" s="681">
        <f>IF($AS16&lt;$AR16,0,IF($AT16="L",IF(AND(3&gt;=$AR16,3&lt;=$AS16),1/($AS16-$AR16+1),0),IF($AT16="I",IF(3=$AR16,1,0),IF($AT16="F",IF(3=$AS16,1,0),IF($AT16="S",IF(AND(3&gt;=$AR16,3&lt;=$AS16,MOD(3-$AR16,6)=0),1/(INT(($AS16-$AR16)/6)+1),0),IF($AT16="A",IF($AR16=$AS16,IF(3=$AR16,1,0),IF(3=$AR16,$AU16,IF(3=$AS16,1-$AU16,0))),J418))))))</f>
        <v>0.0416666666666667</v>
      </c>
      <c r="K16" s="681">
        <f>IF($AS16&lt;$AR16,0,IF($AT16="L",IF(AND(4&gt;=$AR16,4&lt;=$AS16),1/($AS16-$AR16+1),0),IF($AT16="I",IF(4=$AR16,1,0),IF($AT16="F",IF(4=$AS16,1,0),IF($AT16="S",IF(AND(4&gt;=$AR16,4&lt;=$AS16,MOD(4-$AR16,6)=0),1/(INT(($AS16-$AR16)/6)+1),0),IF($AT16="A",IF($AR16=$AS16,IF(4=$AR16,1,0),IF(4=$AR16,$AU16,IF(4=$AS16,1-$AU16,0))),K418))))))</f>
        <v>0.0416666666666667</v>
      </c>
      <c r="L16" s="681">
        <f>IF($AS16&lt;$AR16,0,IF($AT16="L",IF(AND(5&gt;=$AR16,5&lt;=$AS16),1/($AS16-$AR16+1),0),IF($AT16="I",IF(5=$AR16,1,0),IF($AT16="F",IF(5=$AS16,1,0),IF($AT16="S",IF(AND(5&gt;=$AR16,5&lt;=$AS16,MOD(5-$AR16,6)=0),1/(INT(($AS16-$AR16)/6)+1),0),IF($AT16="A",IF($AR16=$AS16,IF(5=$AR16,1,0),IF(5=$AR16,$AU16,IF(5=$AS16,1-$AU16,0))),L418))))))</f>
        <v>0.0416666666666667</v>
      </c>
      <c r="M16" s="681">
        <f>IF($AS16&lt;$AR16,0,IF($AT16="L",IF(AND(6&gt;=$AR16,6&lt;=$AS16),1/($AS16-$AR16+1),0),IF($AT16="I",IF(6=$AR16,1,0),IF($AT16="F",IF(6=$AS16,1,0),IF($AT16="S",IF(AND(6&gt;=$AR16,6&lt;=$AS16,MOD(6-$AR16,6)=0),1/(INT(($AS16-$AR16)/6)+1),0),IF($AT16="A",IF($AR16=$AS16,IF(6=$AR16,1,0),IF(6=$AR16,$AU16,IF(6=$AS16,1-$AU16,0))),M418))))))</f>
        <v>0.0416666666666667</v>
      </c>
      <c r="N16" s="681">
        <f>IF($AS16&lt;$AR16,0,IF($AT16="L",IF(AND(7&gt;=$AR16,7&lt;=$AS16),1/($AS16-$AR16+1),0),IF($AT16="I",IF(7=$AR16,1,0),IF($AT16="F",IF(7=$AS16,1,0),IF($AT16="S",IF(AND(7&gt;=$AR16,7&lt;=$AS16,MOD(7-$AR16,6)=0),1/(INT(($AS16-$AR16)/6)+1),0),IF($AT16="A",IF($AR16=$AS16,IF(7=$AR16,1,0),IF(7=$AR16,$AU16,IF(7=$AS16,1-$AU16,0))),N418))))))</f>
        <v>0.0416666666666667</v>
      </c>
      <c r="O16" s="681">
        <f>IF($AS16&lt;$AR16,0,IF($AT16="L",IF(AND(8&gt;=$AR16,8&lt;=$AS16),1/($AS16-$AR16+1),0),IF($AT16="I",IF(8=$AR16,1,0),IF($AT16="F",IF(8=$AS16,1,0),IF($AT16="S",IF(AND(8&gt;=$AR16,8&lt;=$AS16,MOD(8-$AR16,6)=0),1/(INT(($AS16-$AR16)/6)+1),0),IF($AT16="A",IF($AR16=$AS16,IF(8=$AR16,1,0),IF(8=$AR16,$AU16,IF(8=$AS16,1-$AU16,0))),O418))))))</f>
        <v>0.0416666666666667</v>
      </c>
      <c r="P16" s="681">
        <f>IF($AS16&lt;$AR16,0,IF($AT16="L",IF(AND(9&gt;=$AR16,9&lt;=$AS16),1/($AS16-$AR16+1),0),IF($AT16="I",IF(9=$AR16,1,0),IF($AT16="F",IF(9=$AS16,1,0),IF($AT16="S",IF(AND(9&gt;=$AR16,9&lt;=$AS16,MOD(9-$AR16,6)=0),1/(INT(($AS16-$AR16)/6)+1),0),IF($AT16="A",IF($AR16=$AS16,IF(9=$AR16,1,0),IF(9=$AR16,$AU16,IF(9=$AS16,1-$AU16,0))),P418))))))</f>
        <v>0.0416666666666667</v>
      </c>
      <c r="Q16" s="681">
        <f>IF($AS16&lt;$AR16,0,IF($AT16="L",IF(AND(10&gt;=$AR16,10&lt;=$AS16),1/($AS16-$AR16+1),0),IF($AT16="I",IF(10=$AR16,1,0),IF($AT16="F",IF(10=$AS16,1,0),IF($AT16="S",IF(AND(10&gt;=$AR16,10&lt;=$AS16,MOD(10-$AR16,6)=0),1/(INT(($AS16-$AR16)/6)+1),0),IF($AT16="A",IF($AR16=$AS16,IF(10=$AR16,1,0),IF(10=$AR16,$AU16,IF(10=$AS16,1-$AU16,0))),Q418))))))</f>
        <v>0.0416666666666667</v>
      </c>
      <c r="R16" s="681">
        <f>IF($AS16&lt;$AR16,0,IF($AT16="L",IF(AND(11&gt;=$AR16,11&lt;=$AS16),1/($AS16-$AR16+1),0),IF($AT16="I",IF(11=$AR16,1,0),IF($AT16="F",IF(11=$AS16,1,0),IF($AT16="S",IF(AND(11&gt;=$AR16,11&lt;=$AS16,MOD(11-$AR16,6)=0),1/(INT(($AS16-$AR16)/6)+1),0),IF($AT16="A",IF($AR16=$AS16,IF(11=$AR16,1,0),IF(11=$AR16,$AU16,IF(11=$AS16,1-$AU16,0))),R418))))))</f>
        <v>0.0416666666666667</v>
      </c>
      <c r="S16" s="681">
        <f>IF($AS16&lt;$AR16,0,IF($AT16="L",IF(AND(12&gt;=$AR16,12&lt;=$AS16),1/($AS16-$AR16+1),0),IF($AT16="I",IF(12=$AR16,1,0),IF($AT16="F",IF(12=$AS16,1,0),IF($AT16="S",IF(AND(12&gt;=$AR16,12&lt;=$AS16,MOD(12-$AR16,6)=0),1/(INT(($AS16-$AR16)/6)+1),0),IF($AT16="A",IF($AR16=$AS16,IF(12=$AR16,1,0),IF(12=$AR16,$AU16,IF(12=$AS16,1-$AU16,0))),S418))))))</f>
        <v>0.0416666666666667</v>
      </c>
      <c r="T16" s="681">
        <f>IF($AS16&lt;$AR16,0,IF($AT16="L",IF(AND(13&gt;=$AR16,13&lt;=$AS16),1/($AS16-$AR16+1),0),IF($AT16="I",IF(13=$AR16,1,0),IF($AT16="F",IF(13=$AS16,1,0),IF($AT16="S",IF(AND(13&gt;=$AR16,13&lt;=$AS16,MOD(13-$AR16,6)=0),1/(INT(($AS16-$AR16)/6)+1),0),IF($AT16="A",IF($AR16=$AS16,IF(13=$AR16,1,0),IF(13=$AR16,$AU16,IF(13=$AS16,1-$AU16,0))),T418))))))</f>
        <v>0.0416666666666667</v>
      </c>
      <c r="U16" s="681">
        <f>IF($AS16&lt;$AR16,0,IF($AT16="L",IF(AND(14&gt;=$AR16,14&lt;=$AS16),1/($AS16-$AR16+1),0),IF($AT16="I",IF(14=$AR16,1,0),IF($AT16="F",IF(14=$AS16,1,0),IF($AT16="S",IF(AND(14&gt;=$AR16,14&lt;=$AS16,MOD(14-$AR16,6)=0),1/(INT(($AS16-$AR16)/6)+1),0),IF($AT16="A",IF($AR16=$AS16,IF(14=$AR16,1,0),IF(14=$AR16,$AU16,IF(14=$AS16,1-$AU16,0))),U418))))))</f>
        <v>0.0416666666666667</v>
      </c>
      <c r="V16" s="681">
        <f>IF($AS16&lt;$AR16,0,IF($AT16="L",IF(AND(15&gt;=$AR16,15&lt;=$AS16),1/($AS16-$AR16+1),0),IF($AT16="I",IF(15=$AR16,1,0),IF($AT16="F",IF(15=$AS16,1,0),IF($AT16="S",IF(AND(15&gt;=$AR16,15&lt;=$AS16,MOD(15-$AR16,6)=0),1/(INT(($AS16-$AR16)/6)+1),0),IF($AT16="A",IF($AR16=$AS16,IF(15=$AR16,1,0),IF(15=$AR16,$AU16,IF(15=$AS16,1-$AU16,0))),V418))))))</f>
        <v>0.0416666666666667</v>
      </c>
      <c r="W16" s="681">
        <f>IF($AS16&lt;$AR16,0,IF($AT16="L",IF(AND(16&gt;=$AR16,16&lt;=$AS16),1/($AS16-$AR16+1),0),IF($AT16="I",IF(16=$AR16,1,0),IF($AT16="F",IF(16=$AS16,1,0),IF($AT16="S",IF(AND(16&gt;=$AR16,16&lt;=$AS16,MOD(16-$AR16,6)=0),1/(INT(($AS16-$AR16)/6)+1),0),IF($AT16="A",IF($AR16=$AS16,IF(16=$AR16,1,0),IF(16=$AR16,$AU16,IF(16=$AS16,1-$AU16,0))),W418))))))</f>
        <v>0.0416666666666667</v>
      </c>
      <c r="X16" s="681">
        <f>IF($AS16&lt;$AR16,0,IF($AT16="L",IF(AND(17&gt;=$AR16,17&lt;=$AS16),1/($AS16-$AR16+1),0),IF($AT16="I",IF(17=$AR16,1,0),IF($AT16="F",IF(17=$AS16,1,0),IF($AT16="S",IF(AND(17&gt;=$AR16,17&lt;=$AS16,MOD(17-$AR16,6)=0),1/(INT(($AS16-$AR16)/6)+1),0),IF($AT16="A",IF($AR16=$AS16,IF(17=$AR16,1,0),IF(17=$AR16,$AU16,IF(17=$AS16,1-$AU16,0))),X418))))))</f>
        <v>0.0416666666666667</v>
      </c>
      <c r="Y16" s="681">
        <f>IF($AS16&lt;$AR16,0,IF($AT16="L",IF(AND(18&gt;=$AR16,18&lt;=$AS16),1/($AS16-$AR16+1),0),IF($AT16="I",IF(18=$AR16,1,0),IF($AT16="F",IF(18=$AS16,1,0),IF($AT16="S",IF(AND(18&gt;=$AR16,18&lt;=$AS16,MOD(18-$AR16,6)=0),1/(INT(($AS16-$AR16)/6)+1),0),IF($AT16="A",IF($AR16=$AS16,IF(18=$AR16,1,0),IF(18=$AR16,$AU16,IF(18=$AS16,1-$AU16,0))),Y418))))))</f>
        <v>0.0416666666666667</v>
      </c>
      <c r="Z16" s="681">
        <f>IF($AS16&lt;$AR16,0,IF($AT16="L",IF(AND(19&gt;=$AR16,19&lt;=$AS16),1/($AS16-$AR16+1),0),IF($AT16="I",IF(19=$AR16,1,0),IF($AT16="F",IF(19=$AS16,1,0),IF($AT16="S",IF(AND(19&gt;=$AR16,19&lt;=$AS16,MOD(19-$AR16,6)=0),1/(INT(($AS16-$AR16)/6)+1),0),IF($AT16="A",IF($AR16=$AS16,IF(19=$AR16,1,0),IF(19=$AR16,$AU16,IF(19=$AS16,1-$AU16,0))),Z418))))))</f>
        <v>0.0416666666666667</v>
      </c>
      <c r="AA16" s="681">
        <f>IF($AS16&lt;$AR16,0,IF($AT16="L",IF(AND(20&gt;=$AR16,20&lt;=$AS16),1/($AS16-$AR16+1),0),IF($AT16="I",IF(20=$AR16,1,0),IF($AT16="F",IF(20=$AS16,1,0),IF($AT16="S",IF(AND(20&gt;=$AR16,20&lt;=$AS16,MOD(20-$AR16,6)=0),1/(INT(($AS16-$AR16)/6)+1),0),IF($AT16="A",IF($AR16=$AS16,IF(20=$AR16,1,0),IF(20=$AR16,$AU16,IF(20=$AS16,1-$AU16,0))),AA418))))))</f>
        <v>0.0416666666666667</v>
      </c>
      <c r="AB16" s="681">
        <f>IF($AS16&lt;$AR16,0,IF($AT16="L",IF(AND(21&gt;=$AR16,21&lt;=$AS16),1/($AS16-$AR16+1),0),IF($AT16="I",IF(21=$AR16,1,0),IF($AT16="F",IF(21=$AS16,1,0),IF($AT16="S",IF(AND(21&gt;=$AR16,21&lt;=$AS16,MOD(21-$AR16,6)=0),1/(INT(($AS16-$AR16)/6)+1),0),IF($AT16="A",IF($AR16=$AS16,IF(21=$AR16,1,0),IF(21=$AR16,$AU16,IF(21=$AS16,1-$AU16,0))),AB418))))))</f>
        <v>0.0416666666666667</v>
      </c>
      <c r="AC16" s="681">
        <f>IF($AS16&lt;$AR16,0,IF($AT16="L",IF(AND(22&gt;=$AR16,22&lt;=$AS16),1/($AS16-$AR16+1),0),IF($AT16="I",IF(22=$AR16,1,0),IF($AT16="F",IF(22=$AS16,1,0),IF($AT16="S",IF(AND(22&gt;=$AR16,22&lt;=$AS16,MOD(22-$AR16,6)=0),1/(INT(($AS16-$AR16)/6)+1),0),IF($AT16="A",IF($AR16=$AS16,IF(22=$AR16,1,0),IF(22=$AR16,$AU16,IF(22=$AS16,1-$AU16,0))),AC418))))))</f>
        <v>0.0416666666666667</v>
      </c>
      <c r="AD16" s="681">
        <f>IF($AS16&lt;$AR16,0,IF($AT16="L",IF(AND(23&gt;=$AR16,23&lt;=$AS16),1/($AS16-$AR16+1),0),IF($AT16="I",IF(23=$AR16,1,0),IF($AT16="F",IF(23=$AS16,1,0),IF($AT16="S",IF(AND(23&gt;=$AR16,23&lt;=$AS16,MOD(23-$AR16,6)=0),1/(INT(($AS16-$AR16)/6)+1),0),IF($AT16="A",IF($AR16=$AS16,IF(23=$AR16,1,0),IF(23=$AR16,$AU16,IF(23=$AS16,1-$AU16,0))),AD418))))))</f>
        <v>0.0416666666666667</v>
      </c>
      <c r="AE16" s="681">
        <f>IF($AS16&lt;$AR16,0,IF($AT16="L",IF(AND(24&gt;=$AR16,24&lt;=$AS16),1/($AS16-$AR16+1),0),IF($AT16="I",IF(24=$AR16,1,0),IF($AT16="F",IF(24=$AS16,1,0),IF($AT16="S",IF(AND(24&gt;=$AR16,24&lt;=$AS16,MOD(24-$AR16,6)=0),1/(INT(($AS16-$AR16)/6)+1),0),IF($AT16="A",IF($AR16=$AS16,IF(24=$AR16,1,0),IF(24=$AR16,$AU16,IF(24=$AS16,1-$AU16,0))),AE418))))))</f>
        <v>0.0416666666666667</v>
      </c>
      <c r="AF16" s="682">
        <f>SUM(H16:AE16)</f>
        <v>1</v>
      </c>
      <c r="AG16" s="521">
        <f>'01. Talento Humano'!$L$18</f>
        <v>0</v>
      </c>
      <c r="AH16" s="521">
        <f>'01. Talento Humano'!$K$18</f>
        <v>0</v>
      </c>
      <c r="AI16" s="521">
        <f>'01. Talento Humano'!$N$18</f>
        <v>0</v>
      </c>
      <c r="AJ16" s="521">
        <f>'01. Talento Humano'!$M$18</f>
        <v>0</v>
      </c>
      <c r="AK16" s="521">
        <f>'01. Talento Humano'!$P$18</f>
        <v>0</v>
      </c>
      <c r="AL16" s="521">
        <f>'01. Talento Humano'!$O$18</f>
        <v>0</v>
      </c>
      <c r="AM16" s="521">
        <f>'01. Talento Humano'!$R$18</f>
        <v>0</v>
      </c>
      <c r="AN16" s="521">
        <f>'01. Talento Humano'!$Q$18</f>
        <v>0</v>
      </c>
      <c r="AO16" s="521">
        <f>'01. Talento Humano'!$T$18</f>
        <v>0</v>
      </c>
      <c r="AP16" s="521">
        <f>'01. Talento Humano'!$S$18</f>
        <v>0</v>
      </c>
      <c r="AQ16" s="683" t="inlineStr">
        <is>
          <t>A1.1</t>
        </is>
      </c>
      <c r="AR16" s="683" t="n">
        <v>1</v>
      </c>
      <c r="AS16" s="683" t="n">
        <v>24</v>
      </c>
      <c r="AT16" s="683" t="inlineStr">
        <is>
          <t>L</t>
        </is>
      </c>
      <c r="AU16" s="684" t="n">
        <v>0</v>
      </c>
      <c r="AV16" s="683" t="inlineStr">
        <is>
          <t>E1</t>
        </is>
      </c>
    </row>
    <row r="17">
      <c r="B17" s="513" t="inlineStr">
        <is>
          <t>TH-10</t>
        </is>
      </c>
      <c r="C17" s="513" t="inlineStr">
        <is>
          <t>R01</t>
        </is>
      </c>
      <c r="D17" s="513" t="str">
        <f>IF('01. Talento Humano'!B19="","(fila reservada para un ítem nuevo)",'01. Talento Humano'!B19)</f>
        <v>Ingenieros de software y nube</v>
      </c>
      <c r="E17" s="513" t="str">
        <f>"Perfil "&amp;AT17&amp;" · M"&amp;AR17&amp;"–M"&amp;AS17</f>
        <v>Perfil L · M1–M24</v>
      </c>
      <c r="F17" s="513">
        <f>'01. Talento Humano'!$J$19</f>
        <v>495572662</v>
      </c>
      <c r="G17" s="513">
        <f>'01. Talento Humano'!$U$19</f>
        <v>495572662</v>
      </c>
      <c r="H17" s="681">
        <f>IF($AS17&lt;$AR17,0,IF($AT17="L",IF(AND(1&gt;=$AR17,1&lt;=$AS17),1/($AS17-$AR17+1),0),IF($AT17="I",IF(1=$AR17,1,0),IF($AT17="F",IF(1=$AS17,1,0),IF($AT17="S",IF(AND(1&gt;=$AR17,1&lt;=$AS17,MOD(1-$AR17,6)=0),1/(INT(($AS17-$AR17)/6)+1),0),IF($AT17="A",IF($AR17=$AS17,IF(1=$AR17,1,0),IF(1=$AR17,$AU17,IF(1=$AS17,1-$AU17,0))),H419))))))</f>
        <v>0.0416666666666667</v>
      </c>
      <c r="I17" s="681">
        <f>IF($AS17&lt;$AR17,0,IF($AT17="L",IF(AND(2&gt;=$AR17,2&lt;=$AS17),1/($AS17-$AR17+1),0),IF($AT17="I",IF(2=$AR17,1,0),IF($AT17="F",IF(2=$AS17,1,0),IF($AT17="S",IF(AND(2&gt;=$AR17,2&lt;=$AS17,MOD(2-$AR17,6)=0),1/(INT(($AS17-$AR17)/6)+1),0),IF($AT17="A",IF($AR17=$AS17,IF(2=$AR17,1,0),IF(2=$AR17,$AU17,IF(2=$AS17,1-$AU17,0))),I419))))))</f>
        <v>0.0416666666666667</v>
      </c>
      <c r="J17" s="681">
        <f>IF($AS17&lt;$AR17,0,IF($AT17="L",IF(AND(3&gt;=$AR17,3&lt;=$AS17),1/($AS17-$AR17+1),0),IF($AT17="I",IF(3=$AR17,1,0),IF($AT17="F",IF(3=$AS17,1,0),IF($AT17="S",IF(AND(3&gt;=$AR17,3&lt;=$AS17,MOD(3-$AR17,6)=0),1/(INT(($AS17-$AR17)/6)+1),0),IF($AT17="A",IF($AR17=$AS17,IF(3=$AR17,1,0),IF(3=$AR17,$AU17,IF(3=$AS17,1-$AU17,0))),J419))))))</f>
        <v>0.0416666666666667</v>
      </c>
      <c r="K17" s="681">
        <f>IF($AS17&lt;$AR17,0,IF($AT17="L",IF(AND(4&gt;=$AR17,4&lt;=$AS17),1/($AS17-$AR17+1),0),IF($AT17="I",IF(4=$AR17,1,0),IF($AT17="F",IF(4=$AS17,1,0),IF($AT17="S",IF(AND(4&gt;=$AR17,4&lt;=$AS17,MOD(4-$AR17,6)=0),1/(INT(($AS17-$AR17)/6)+1),0),IF($AT17="A",IF($AR17=$AS17,IF(4=$AR17,1,0),IF(4=$AR17,$AU17,IF(4=$AS17,1-$AU17,0))),K419))))))</f>
        <v>0.0416666666666667</v>
      </c>
      <c r="L17" s="681">
        <f>IF($AS17&lt;$AR17,0,IF($AT17="L",IF(AND(5&gt;=$AR17,5&lt;=$AS17),1/($AS17-$AR17+1),0),IF($AT17="I",IF(5=$AR17,1,0),IF($AT17="F",IF(5=$AS17,1,0),IF($AT17="S",IF(AND(5&gt;=$AR17,5&lt;=$AS17,MOD(5-$AR17,6)=0),1/(INT(($AS17-$AR17)/6)+1),0),IF($AT17="A",IF($AR17=$AS17,IF(5=$AR17,1,0),IF(5=$AR17,$AU17,IF(5=$AS17,1-$AU17,0))),L419))))))</f>
        <v>0.0416666666666667</v>
      </c>
      <c r="M17" s="681">
        <f>IF($AS17&lt;$AR17,0,IF($AT17="L",IF(AND(6&gt;=$AR17,6&lt;=$AS17),1/($AS17-$AR17+1),0),IF($AT17="I",IF(6=$AR17,1,0),IF($AT17="F",IF(6=$AS17,1,0),IF($AT17="S",IF(AND(6&gt;=$AR17,6&lt;=$AS17,MOD(6-$AR17,6)=0),1/(INT(($AS17-$AR17)/6)+1),0),IF($AT17="A",IF($AR17=$AS17,IF(6=$AR17,1,0),IF(6=$AR17,$AU17,IF(6=$AS17,1-$AU17,0))),M419))))))</f>
        <v>0.0416666666666667</v>
      </c>
      <c r="N17" s="681">
        <f>IF($AS17&lt;$AR17,0,IF($AT17="L",IF(AND(7&gt;=$AR17,7&lt;=$AS17),1/($AS17-$AR17+1),0),IF($AT17="I",IF(7=$AR17,1,0),IF($AT17="F",IF(7=$AS17,1,0),IF($AT17="S",IF(AND(7&gt;=$AR17,7&lt;=$AS17,MOD(7-$AR17,6)=0),1/(INT(($AS17-$AR17)/6)+1),0),IF($AT17="A",IF($AR17=$AS17,IF(7=$AR17,1,0),IF(7=$AR17,$AU17,IF(7=$AS17,1-$AU17,0))),N419))))))</f>
        <v>0.0416666666666667</v>
      </c>
      <c r="O17" s="681">
        <f>IF($AS17&lt;$AR17,0,IF($AT17="L",IF(AND(8&gt;=$AR17,8&lt;=$AS17),1/($AS17-$AR17+1),0),IF($AT17="I",IF(8=$AR17,1,0),IF($AT17="F",IF(8=$AS17,1,0),IF($AT17="S",IF(AND(8&gt;=$AR17,8&lt;=$AS17,MOD(8-$AR17,6)=0),1/(INT(($AS17-$AR17)/6)+1),0),IF($AT17="A",IF($AR17=$AS17,IF(8=$AR17,1,0),IF(8=$AR17,$AU17,IF(8=$AS17,1-$AU17,0))),O419))))))</f>
        <v>0.0416666666666667</v>
      </c>
      <c r="P17" s="681">
        <f>IF($AS17&lt;$AR17,0,IF($AT17="L",IF(AND(9&gt;=$AR17,9&lt;=$AS17),1/($AS17-$AR17+1),0),IF($AT17="I",IF(9=$AR17,1,0),IF($AT17="F",IF(9=$AS17,1,0),IF($AT17="S",IF(AND(9&gt;=$AR17,9&lt;=$AS17,MOD(9-$AR17,6)=0),1/(INT(($AS17-$AR17)/6)+1),0),IF($AT17="A",IF($AR17=$AS17,IF(9=$AR17,1,0),IF(9=$AR17,$AU17,IF(9=$AS17,1-$AU17,0))),P419))))))</f>
        <v>0.0416666666666667</v>
      </c>
      <c r="Q17" s="681">
        <f>IF($AS17&lt;$AR17,0,IF($AT17="L",IF(AND(10&gt;=$AR17,10&lt;=$AS17),1/($AS17-$AR17+1),0),IF($AT17="I",IF(10=$AR17,1,0),IF($AT17="F",IF(10=$AS17,1,0),IF($AT17="S",IF(AND(10&gt;=$AR17,10&lt;=$AS17,MOD(10-$AR17,6)=0),1/(INT(($AS17-$AR17)/6)+1),0),IF($AT17="A",IF($AR17=$AS17,IF(10=$AR17,1,0),IF(10=$AR17,$AU17,IF(10=$AS17,1-$AU17,0))),Q419))))))</f>
        <v>0.0416666666666667</v>
      </c>
      <c r="R17" s="681">
        <f>IF($AS17&lt;$AR17,0,IF($AT17="L",IF(AND(11&gt;=$AR17,11&lt;=$AS17),1/($AS17-$AR17+1),0),IF($AT17="I",IF(11=$AR17,1,0),IF($AT17="F",IF(11=$AS17,1,0),IF($AT17="S",IF(AND(11&gt;=$AR17,11&lt;=$AS17,MOD(11-$AR17,6)=0),1/(INT(($AS17-$AR17)/6)+1),0),IF($AT17="A",IF($AR17=$AS17,IF(11=$AR17,1,0),IF(11=$AR17,$AU17,IF(11=$AS17,1-$AU17,0))),R419))))))</f>
        <v>0.0416666666666667</v>
      </c>
      <c r="S17" s="681">
        <f>IF($AS17&lt;$AR17,0,IF($AT17="L",IF(AND(12&gt;=$AR17,12&lt;=$AS17),1/($AS17-$AR17+1),0),IF($AT17="I",IF(12=$AR17,1,0),IF($AT17="F",IF(12=$AS17,1,0),IF($AT17="S",IF(AND(12&gt;=$AR17,12&lt;=$AS17,MOD(12-$AR17,6)=0),1/(INT(($AS17-$AR17)/6)+1),0),IF($AT17="A",IF($AR17=$AS17,IF(12=$AR17,1,0),IF(12=$AR17,$AU17,IF(12=$AS17,1-$AU17,0))),S419))))))</f>
        <v>0.0416666666666667</v>
      </c>
      <c r="T17" s="681">
        <f>IF($AS17&lt;$AR17,0,IF($AT17="L",IF(AND(13&gt;=$AR17,13&lt;=$AS17),1/($AS17-$AR17+1),0),IF($AT17="I",IF(13=$AR17,1,0),IF($AT17="F",IF(13=$AS17,1,0),IF($AT17="S",IF(AND(13&gt;=$AR17,13&lt;=$AS17,MOD(13-$AR17,6)=0),1/(INT(($AS17-$AR17)/6)+1),0),IF($AT17="A",IF($AR17=$AS17,IF(13=$AR17,1,0),IF(13=$AR17,$AU17,IF(13=$AS17,1-$AU17,0))),T419))))))</f>
        <v>0.0416666666666667</v>
      </c>
      <c r="U17" s="681">
        <f>IF($AS17&lt;$AR17,0,IF($AT17="L",IF(AND(14&gt;=$AR17,14&lt;=$AS17),1/($AS17-$AR17+1),0),IF($AT17="I",IF(14=$AR17,1,0),IF($AT17="F",IF(14=$AS17,1,0),IF($AT17="S",IF(AND(14&gt;=$AR17,14&lt;=$AS17,MOD(14-$AR17,6)=0),1/(INT(($AS17-$AR17)/6)+1),0),IF($AT17="A",IF($AR17=$AS17,IF(14=$AR17,1,0),IF(14=$AR17,$AU17,IF(14=$AS17,1-$AU17,0))),U419))))))</f>
        <v>0.0416666666666667</v>
      </c>
      <c r="V17" s="681">
        <f>IF($AS17&lt;$AR17,0,IF($AT17="L",IF(AND(15&gt;=$AR17,15&lt;=$AS17),1/($AS17-$AR17+1),0),IF($AT17="I",IF(15=$AR17,1,0),IF($AT17="F",IF(15=$AS17,1,0),IF($AT17="S",IF(AND(15&gt;=$AR17,15&lt;=$AS17,MOD(15-$AR17,6)=0),1/(INT(($AS17-$AR17)/6)+1),0),IF($AT17="A",IF($AR17=$AS17,IF(15=$AR17,1,0),IF(15=$AR17,$AU17,IF(15=$AS17,1-$AU17,0))),V419))))))</f>
        <v>0.0416666666666667</v>
      </c>
      <c r="W17" s="681">
        <f>IF($AS17&lt;$AR17,0,IF($AT17="L",IF(AND(16&gt;=$AR17,16&lt;=$AS17),1/($AS17-$AR17+1),0),IF($AT17="I",IF(16=$AR17,1,0),IF($AT17="F",IF(16=$AS17,1,0),IF($AT17="S",IF(AND(16&gt;=$AR17,16&lt;=$AS17,MOD(16-$AR17,6)=0),1/(INT(($AS17-$AR17)/6)+1),0),IF($AT17="A",IF($AR17=$AS17,IF(16=$AR17,1,0),IF(16=$AR17,$AU17,IF(16=$AS17,1-$AU17,0))),W419))))))</f>
        <v>0.0416666666666667</v>
      </c>
      <c r="X17" s="681">
        <f>IF($AS17&lt;$AR17,0,IF($AT17="L",IF(AND(17&gt;=$AR17,17&lt;=$AS17),1/($AS17-$AR17+1),0),IF($AT17="I",IF(17=$AR17,1,0),IF($AT17="F",IF(17=$AS17,1,0),IF($AT17="S",IF(AND(17&gt;=$AR17,17&lt;=$AS17,MOD(17-$AR17,6)=0),1/(INT(($AS17-$AR17)/6)+1),0),IF($AT17="A",IF($AR17=$AS17,IF(17=$AR17,1,0),IF(17=$AR17,$AU17,IF(17=$AS17,1-$AU17,0))),X419))))))</f>
        <v>0.0416666666666667</v>
      </c>
      <c r="Y17" s="681">
        <f>IF($AS17&lt;$AR17,0,IF($AT17="L",IF(AND(18&gt;=$AR17,18&lt;=$AS17),1/($AS17-$AR17+1),0),IF($AT17="I",IF(18=$AR17,1,0),IF($AT17="F",IF(18=$AS17,1,0),IF($AT17="S",IF(AND(18&gt;=$AR17,18&lt;=$AS17,MOD(18-$AR17,6)=0),1/(INT(($AS17-$AR17)/6)+1),0),IF($AT17="A",IF($AR17=$AS17,IF(18=$AR17,1,0),IF(18=$AR17,$AU17,IF(18=$AS17,1-$AU17,0))),Y419))))))</f>
        <v>0.0416666666666667</v>
      </c>
      <c r="Z17" s="681">
        <f>IF($AS17&lt;$AR17,0,IF($AT17="L",IF(AND(19&gt;=$AR17,19&lt;=$AS17),1/($AS17-$AR17+1),0),IF($AT17="I",IF(19=$AR17,1,0),IF($AT17="F",IF(19=$AS17,1,0),IF($AT17="S",IF(AND(19&gt;=$AR17,19&lt;=$AS17,MOD(19-$AR17,6)=0),1/(INT(($AS17-$AR17)/6)+1),0),IF($AT17="A",IF($AR17=$AS17,IF(19=$AR17,1,0),IF(19=$AR17,$AU17,IF(19=$AS17,1-$AU17,0))),Z419))))))</f>
        <v>0.0416666666666667</v>
      </c>
      <c r="AA17" s="681">
        <f>IF($AS17&lt;$AR17,0,IF($AT17="L",IF(AND(20&gt;=$AR17,20&lt;=$AS17),1/($AS17-$AR17+1),0),IF($AT17="I",IF(20=$AR17,1,0),IF($AT17="F",IF(20=$AS17,1,0),IF($AT17="S",IF(AND(20&gt;=$AR17,20&lt;=$AS17,MOD(20-$AR17,6)=0),1/(INT(($AS17-$AR17)/6)+1),0),IF($AT17="A",IF($AR17=$AS17,IF(20=$AR17,1,0),IF(20=$AR17,$AU17,IF(20=$AS17,1-$AU17,0))),AA419))))))</f>
        <v>0.0416666666666667</v>
      </c>
      <c r="AB17" s="681">
        <f>IF($AS17&lt;$AR17,0,IF($AT17="L",IF(AND(21&gt;=$AR17,21&lt;=$AS17),1/($AS17-$AR17+1),0),IF($AT17="I",IF(21=$AR17,1,0),IF($AT17="F",IF(21=$AS17,1,0),IF($AT17="S",IF(AND(21&gt;=$AR17,21&lt;=$AS17,MOD(21-$AR17,6)=0),1/(INT(($AS17-$AR17)/6)+1),0),IF($AT17="A",IF($AR17=$AS17,IF(21=$AR17,1,0),IF(21=$AR17,$AU17,IF(21=$AS17,1-$AU17,0))),AB419))))))</f>
        <v>0.0416666666666667</v>
      </c>
      <c r="AC17" s="681">
        <f>IF($AS17&lt;$AR17,0,IF($AT17="L",IF(AND(22&gt;=$AR17,22&lt;=$AS17),1/($AS17-$AR17+1),0),IF($AT17="I",IF(22=$AR17,1,0),IF($AT17="F",IF(22=$AS17,1,0),IF($AT17="S",IF(AND(22&gt;=$AR17,22&lt;=$AS17,MOD(22-$AR17,6)=0),1/(INT(($AS17-$AR17)/6)+1),0),IF($AT17="A",IF($AR17=$AS17,IF(22=$AR17,1,0),IF(22=$AR17,$AU17,IF(22=$AS17,1-$AU17,0))),AC419))))))</f>
        <v>0.0416666666666667</v>
      </c>
      <c r="AD17" s="681">
        <f>IF($AS17&lt;$AR17,0,IF($AT17="L",IF(AND(23&gt;=$AR17,23&lt;=$AS17),1/($AS17-$AR17+1),0),IF($AT17="I",IF(23=$AR17,1,0),IF($AT17="F",IF(23=$AS17,1,0),IF($AT17="S",IF(AND(23&gt;=$AR17,23&lt;=$AS17,MOD(23-$AR17,6)=0),1/(INT(($AS17-$AR17)/6)+1),0),IF($AT17="A",IF($AR17=$AS17,IF(23=$AR17,1,0),IF(23=$AR17,$AU17,IF(23=$AS17,1-$AU17,0))),AD419))))))</f>
        <v>0.0416666666666667</v>
      </c>
      <c r="AE17" s="681">
        <f>IF($AS17&lt;$AR17,0,IF($AT17="L",IF(AND(24&gt;=$AR17,24&lt;=$AS17),1/($AS17-$AR17+1),0),IF($AT17="I",IF(24=$AR17,1,0),IF($AT17="F",IF(24=$AS17,1,0),IF($AT17="S",IF(AND(24&gt;=$AR17,24&lt;=$AS17,MOD(24-$AR17,6)=0),1/(INT(($AS17-$AR17)/6)+1),0),IF($AT17="A",IF($AR17=$AS17,IF(24=$AR17,1,0),IF(24=$AR17,$AU17,IF(24=$AS17,1-$AU17,0))),AE419))))))</f>
        <v>0.0416666666666667</v>
      </c>
      <c r="AF17" s="682">
        <f>SUM(H17:AE17)</f>
        <v>1</v>
      </c>
      <c r="AG17" s="521">
        <f>'01. Talento Humano'!$L$19</f>
        <v>0</v>
      </c>
      <c r="AH17" s="521">
        <f>'01. Talento Humano'!$K$19</f>
        <v>0</v>
      </c>
      <c r="AI17" s="521">
        <f>'01. Talento Humano'!$N$19</f>
        <v>0</v>
      </c>
      <c r="AJ17" s="521">
        <f>'01. Talento Humano'!$M$19</f>
        <v>0</v>
      </c>
      <c r="AK17" s="521">
        <f>'01. Talento Humano'!$P$19</f>
        <v>0</v>
      </c>
      <c r="AL17" s="521">
        <f>'01. Talento Humano'!$O$19</f>
        <v>0</v>
      </c>
      <c r="AM17" s="521">
        <f>'01. Talento Humano'!$R$19</f>
        <v>0</v>
      </c>
      <c r="AN17" s="521">
        <f>'01. Talento Humano'!$Q$19</f>
        <v>0</v>
      </c>
      <c r="AO17" s="521">
        <f>'01. Talento Humano'!$T$19</f>
        <v>0</v>
      </c>
      <c r="AP17" s="521">
        <f>'01. Talento Humano'!$S$19</f>
        <v>0</v>
      </c>
      <c r="AQ17" s="683" t="inlineStr">
        <is>
          <t>A2.1</t>
        </is>
      </c>
      <c r="AR17" s="683" t="n">
        <v>1</v>
      </c>
      <c r="AS17" s="683" t="n">
        <v>24</v>
      </c>
      <c r="AT17" s="683" t="inlineStr">
        <is>
          <t>L</t>
        </is>
      </c>
      <c r="AU17" s="684" t="n">
        <v>0</v>
      </c>
      <c r="AV17" s="683" t="inlineStr">
        <is>
          <t>E1</t>
        </is>
      </c>
    </row>
    <row r="18">
      <c r="B18" s="513" t="inlineStr">
        <is>
          <t>TH-11</t>
        </is>
      </c>
      <c r="C18" s="513" t="inlineStr">
        <is>
          <t>R01</t>
        </is>
      </c>
      <c r="D18" s="513" t="str">
        <f>IF('01. Talento Humano'!B20="","(fila reservada para un ítem nuevo)",'01. Talento Humano'!B20)</f>
        <v>Ingeniero de firmware y energía</v>
      </c>
      <c r="E18" s="513" t="str">
        <f>"Perfil "&amp;AT18&amp;" · M"&amp;AR18&amp;"–M"&amp;AS18</f>
        <v>Perfil L · M1–M24</v>
      </c>
      <c r="F18" s="513">
        <f>'01. Talento Humano'!$J$20</f>
        <v>247786331</v>
      </c>
      <c r="G18" s="513">
        <f>'01. Talento Humano'!$U$20</f>
        <v>247786331</v>
      </c>
      <c r="H18" s="681">
        <f>IF($AS18&lt;$AR18,0,IF($AT18="L",IF(AND(1&gt;=$AR18,1&lt;=$AS18),1/($AS18-$AR18+1),0),IF($AT18="I",IF(1=$AR18,1,0),IF($AT18="F",IF(1=$AS18,1,0),IF($AT18="S",IF(AND(1&gt;=$AR18,1&lt;=$AS18,MOD(1-$AR18,6)=0),1/(INT(($AS18-$AR18)/6)+1),0),IF($AT18="A",IF($AR18=$AS18,IF(1=$AR18,1,0),IF(1=$AR18,$AU18,IF(1=$AS18,1-$AU18,0))),H420))))))</f>
        <v>0.0416666666666667</v>
      </c>
      <c r="I18" s="681">
        <f>IF($AS18&lt;$AR18,0,IF($AT18="L",IF(AND(2&gt;=$AR18,2&lt;=$AS18),1/($AS18-$AR18+1),0),IF($AT18="I",IF(2=$AR18,1,0),IF($AT18="F",IF(2=$AS18,1,0),IF($AT18="S",IF(AND(2&gt;=$AR18,2&lt;=$AS18,MOD(2-$AR18,6)=0),1/(INT(($AS18-$AR18)/6)+1),0),IF($AT18="A",IF($AR18=$AS18,IF(2=$AR18,1,0),IF(2=$AR18,$AU18,IF(2=$AS18,1-$AU18,0))),I420))))))</f>
        <v>0.0416666666666667</v>
      </c>
      <c r="J18" s="681">
        <f>IF($AS18&lt;$AR18,0,IF($AT18="L",IF(AND(3&gt;=$AR18,3&lt;=$AS18),1/($AS18-$AR18+1),0),IF($AT18="I",IF(3=$AR18,1,0),IF($AT18="F",IF(3=$AS18,1,0),IF($AT18="S",IF(AND(3&gt;=$AR18,3&lt;=$AS18,MOD(3-$AR18,6)=0),1/(INT(($AS18-$AR18)/6)+1),0),IF($AT18="A",IF($AR18=$AS18,IF(3=$AR18,1,0),IF(3=$AR18,$AU18,IF(3=$AS18,1-$AU18,0))),J420))))))</f>
        <v>0.0416666666666667</v>
      </c>
      <c r="K18" s="681">
        <f>IF($AS18&lt;$AR18,0,IF($AT18="L",IF(AND(4&gt;=$AR18,4&lt;=$AS18),1/($AS18-$AR18+1),0),IF($AT18="I",IF(4=$AR18,1,0),IF($AT18="F",IF(4=$AS18,1,0),IF($AT18="S",IF(AND(4&gt;=$AR18,4&lt;=$AS18,MOD(4-$AR18,6)=0),1/(INT(($AS18-$AR18)/6)+1),0),IF($AT18="A",IF($AR18=$AS18,IF(4=$AR18,1,0),IF(4=$AR18,$AU18,IF(4=$AS18,1-$AU18,0))),K420))))))</f>
        <v>0.0416666666666667</v>
      </c>
      <c r="L18" s="681">
        <f>IF($AS18&lt;$AR18,0,IF($AT18="L",IF(AND(5&gt;=$AR18,5&lt;=$AS18),1/($AS18-$AR18+1),0),IF($AT18="I",IF(5=$AR18,1,0),IF($AT18="F",IF(5=$AS18,1,0),IF($AT18="S",IF(AND(5&gt;=$AR18,5&lt;=$AS18,MOD(5-$AR18,6)=0),1/(INT(($AS18-$AR18)/6)+1),0),IF($AT18="A",IF($AR18=$AS18,IF(5=$AR18,1,0),IF(5=$AR18,$AU18,IF(5=$AS18,1-$AU18,0))),L420))))))</f>
        <v>0.0416666666666667</v>
      </c>
      <c r="M18" s="681">
        <f>IF($AS18&lt;$AR18,0,IF($AT18="L",IF(AND(6&gt;=$AR18,6&lt;=$AS18),1/($AS18-$AR18+1),0),IF($AT18="I",IF(6=$AR18,1,0),IF($AT18="F",IF(6=$AS18,1,0),IF($AT18="S",IF(AND(6&gt;=$AR18,6&lt;=$AS18,MOD(6-$AR18,6)=0),1/(INT(($AS18-$AR18)/6)+1),0),IF($AT18="A",IF($AR18=$AS18,IF(6=$AR18,1,0),IF(6=$AR18,$AU18,IF(6=$AS18,1-$AU18,0))),M420))))))</f>
        <v>0.0416666666666667</v>
      </c>
      <c r="N18" s="681">
        <f>IF($AS18&lt;$AR18,0,IF($AT18="L",IF(AND(7&gt;=$AR18,7&lt;=$AS18),1/($AS18-$AR18+1),0),IF($AT18="I",IF(7=$AR18,1,0),IF($AT18="F",IF(7=$AS18,1,0),IF($AT18="S",IF(AND(7&gt;=$AR18,7&lt;=$AS18,MOD(7-$AR18,6)=0),1/(INT(($AS18-$AR18)/6)+1),0),IF($AT18="A",IF($AR18=$AS18,IF(7=$AR18,1,0),IF(7=$AR18,$AU18,IF(7=$AS18,1-$AU18,0))),N420))))))</f>
        <v>0.0416666666666667</v>
      </c>
      <c r="O18" s="681">
        <f>IF($AS18&lt;$AR18,0,IF($AT18="L",IF(AND(8&gt;=$AR18,8&lt;=$AS18),1/($AS18-$AR18+1),0),IF($AT18="I",IF(8=$AR18,1,0),IF($AT18="F",IF(8=$AS18,1,0),IF($AT18="S",IF(AND(8&gt;=$AR18,8&lt;=$AS18,MOD(8-$AR18,6)=0),1/(INT(($AS18-$AR18)/6)+1),0),IF($AT18="A",IF($AR18=$AS18,IF(8=$AR18,1,0),IF(8=$AR18,$AU18,IF(8=$AS18,1-$AU18,0))),O420))))))</f>
        <v>0.0416666666666667</v>
      </c>
      <c r="P18" s="681">
        <f>IF($AS18&lt;$AR18,0,IF($AT18="L",IF(AND(9&gt;=$AR18,9&lt;=$AS18),1/($AS18-$AR18+1),0),IF($AT18="I",IF(9=$AR18,1,0),IF($AT18="F",IF(9=$AS18,1,0),IF($AT18="S",IF(AND(9&gt;=$AR18,9&lt;=$AS18,MOD(9-$AR18,6)=0),1/(INT(($AS18-$AR18)/6)+1),0),IF($AT18="A",IF($AR18=$AS18,IF(9=$AR18,1,0),IF(9=$AR18,$AU18,IF(9=$AS18,1-$AU18,0))),P420))))))</f>
        <v>0.0416666666666667</v>
      </c>
      <c r="Q18" s="681">
        <f>IF($AS18&lt;$AR18,0,IF($AT18="L",IF(AND(10&gt;=$AR18,10&lt;=$AS18),1/($AS18-$AR18+1),0),IF($AT18="I",IF(10=$AR18,1,0),IF($AT18="F",IF(10=$AS18,1,0),IF($AT18="S",IF(AND(10&gt;=$AR18,10&lt;=$AS18,MOD(10-$AR18,6)=0),1/(INT(($AS18-$AR18)/6)+1),0),IF($AT18="A",IF($AR18=$AS18,IF(10=$AR18,1,0),IF(10=$AR18,$AU18,IF(10=$AS18,1-$AU18,0))),Q420))))))</f>
        <v>0.0416666666666667</v>
      </c>
      <c r="R18" s="681">
        <f>IF($AS18&lt;$AR18,0,IF($AT18="L",IF(AND(11&gt;=$AR18,11&lt;=$AS18),1/($AS18-$AR18+1),0),IF($AT18="I",IF(11=$AR18,1,0),IF($AT18="F",IF(11=$AS18,1,0),IF($AT18="S",IF(AND(11&gt;=$AR18,11&lt;=$AS18,MOD(11-$AR18,6)=0),1/(INT(($AS18-$AR18)/6)+1),0),IF($AT18="A",IF($AR18=$AS18,IF(11=$AR18,1,0),IF(11=$AR18,$AU18,IF(11=$AS18,1-$AU18,0))),R420))))))</f>
        <v>0.0416666666666667</v>
      </c>
      <c r="S18" s="681">
        <f>IF($AS18&lt;$AR18,0,IF($AT18="L",IF(AND(12&gt;=$AR18,12&lt;=$AS18),1/($AS18-$AR18+1),0),IF($AT18="I",IF(12=$AR18,1,0),IF($AT18="F",IF(12=$AS18,1,0),IF($AT18="S",IF(AND(12&gt;=$AR18,12&lt;=$AS18,MOD(12-$AR18,6)=0),1/(INT(($AS18-$AR18)/6)+1),0),IF($AT18="A",IF($AR18=$AS18,IF(12=$AR18,1,0),IF(12=$AR18,$AU18,IF(12=$AS18,1-$AU18,0))),S420))))))</f>
        <v>0.0416666666666667</v>
      </c>
      <c r="T18" s="681">
        <f>IF($AS18&lt;$AR18,0,IF($AT18="L",IF(AND(13&gt;=$AR18,13&lt;=$AS18),1/($AS18-$AR18+1),0),IF($AT18="I",IF(13=$AR18,1,0),IF($AT18="F",IF(13=$AS18,1,0),IF($AT18="S",IF(AND(13&gt;=$AR18,13&lt;=$AS18,MOD(13-$AR18,6)=0),1/(INT(($AS18-$AR18)/6)+1),0),IF($AT18="A",IF($AR18=$AS18,IF(13=$AR18,1,0),IF(13=$AR18,$AU18,IF(13=$AS18,1-$AU18,0))),T420))))))</f>
        <v>0.0416666666666667</v>
      </c>
      <c r="U18" s="681">
        <f>IF($AS18&lt;$AR18,0,IF($AT18="L",IF(AND(14&gt;=$AR18,14&lt;=$AS18),1/($AS18-$AR18+1),0),IF($AT18="I",IF(14=$AR18,1,0),IF($AT18="F",IF(14=$AS18,1,0),IF($AT18="S",IF(AND(14&gt;=$AR18,14&lt;=$AS18,MOD(14-$AR18,6)=0),1/(INT(($AS18-$AR18)/6)+1),0),IF($AT18="A",IF($AR18=$AS18,IF(14=$AR18,1,0),IF(14=$AR18,$AU18,IF(14=$AS18,1-$AU18,0))),U420))))))</f>
        <v>0.0416666666666667</v>
      </c>
      <c r="V18" s="681">
        <f>IF($AS18&lt;$AR18,0,IF($AT18="L",IF(AND(15&gt;=$AR18,15&lt;=$AS18),1/($AS18-$AR18+1),0),IF($AT18="I",IF(15=$AR18,1,0),IF($AT18="F",IF(15=$AS18,1,0),IF($AT18="S",IF(AND(15&gt;=$AR18,15&lt;=$AS18,MOD(15-$AR18,6)=0),1/(INT(($AS18-$AR18)/6)+1),0),IF($AT18="A",IF($AR18=$AS18,IF(15=$AR18,1,0),IF(15=$AR18,$AU18,IF(15=$AS18,1-$AU18,0))),V420))))))</f>
        <v>0.0416666666666667</v>
      </c>
      <c r="W18" s="681">
        <f>IF($AS18&lt;$AR18,0,IF($AT18="L",IF(AND(16&gt;=$AR18,16&lt;=$AS18),1/($AS18-$AR18+1),0),IF($AT18="I",IF(16=$AR18,1,0),IF($AT18="F",IF(16=$AS18,1,0),IF($AT18="S",IF(AND(16&gt;=$AR18,16&lt;=$AS18,MOD(16-$AR18,6)=0),1/(INT(($AS18-$AR18)/6)+1),0),IF($AT18="A",IF($AR18=$AS18,IF(16=$AR18,1,0),IF(16=$AR18,$AU18,IF(16=$AS18,1-$AU18,0))),W420))))))</f>
        <v>0.0416666666666667</v>
      </c>
      <c r="X18" s="681">
        <f>IF($AS18&lt;$AR18,0,IF($AT18="L",IF(AND(17&gt;=$AR18,17&lt;=$AS18),1/($AS18-$AR18+1),0),IF($AT18="I",IF(17=$AR18,1,0),IF($AT18="F",IF(17=$AS18,1,0),IF($AT18="S",IF(AND(17&gt;=$AR18,17&lt;=$AS18,MOD(17-$AR18,6)=0),1/(INT(($AS18-$AR18)/6)+1),0),IF($AT18="A",IF($AR18=$AS18,IF(17=$AR18,1,0),IF(17=$AR18,$AU18,IF(17=$AS18,1-$AU18,0))),X420))))))</f>
        <v>0.0416666666666667</v>
      </c>
      <c r="Y18" s="681">
        <f>IF($AS18&lt;$AR18,0,IF($AT18="L",IF(AND(18&gt;=$AR18,18&lt;=$AS18),1/($AS18-$AR18+1),0),IF($AT18="I",IF(18=$AR18,1,0),IF($AT18="F",IF(18=$AS18,1,0),IF($AT18="S",IF(AND(18&gt;=$AR18,18&lt;=$AS18,MOD(18-$AR18,6)=0),1/(INT(($AS18-$AR18)/6)+1),0),IF($AT18="A",IF($AR18=$AS18,IF(18=$AR18,1,0),IF(18=$AR18,$AU18,IF(18=$AS18,1-$AU18,0))),Y420))))))</f>
        <v>0.0416666666666667</v>
      </c>
      <c r="Z18" s="681">
        <f>IF($AS18&lt;$AR18,0,IF($AT18="L",IF(AND(19&gt;=$AR18,19&lt;=$AS18),1/($AS18-$AR18+1),0),IF($AT18="I",IF(19=$AR18,1,0),IF($AT18="F",IF(19=$AS18,1,0),IF($AT18="S",IF(AND(19&gt;=$AR18,19&lt;=$AS18,MOD(19-$AR18,6)=0),1/(INT(($AS18-$AR18)/6)+1),0),IF($AT18="A",IF($AR18=$AS18,IF(19=$AR18,1,0),IF(19=$AR18,$AU18,IF(19=$AS18,1-$AU18,0))),Z420))))))</f>
        <v>0.0416666666666667</v>
      </c>
      <c r="AA18" s="681">
        <f>IF($AS18&lt;$AR18,0,IF($AT18="L",IF(AND(20&gt;=$AR18,20&lt;=$AS18),1/($AS18-$AR18+1),0),IF($AT18="I",IF(20=$AR18,1,0),IF($AT18="F",IF(20=$AS18,1,0),IF($AT18="S",IF(AND(20&gt;=$AR18,20&lt;=$AS18,MOD(20-$AR18,6)=0),1/(INT(($AS18-$AR18)/6)+1),0),IF($AT18="A",IF($AR18=$AS18,IF(20=$AR18,1,0),IF(20=$AR18,$AU18,IF(20=$AS18,1-$AU18,0))),AA420))))))</f>
        <v>0.0416666666666667</v>
      </c>
      <c r="AB18" s="681">
        <f>IF($AS18&lt;$AR18,0,IF($AT18="L",IF(AND(21&gt;=$AR18,21&lt;=$AS18),1/($AS18-$AR18+1),0),IF($AT18="I",IF(21=$AR18,1,0),IF($AT18="F",IF(21=$AS18,1,0),IF($AT18="S",IF(AND(21&gt;=$AR18,21&lt;=$AS18,MOD(21-$AR18,6)=0),1/(INT(($AS18-$AR18)/6)+1),0),IF($AT18="A",IF($AR18=$AS18,IF(21=$AR18,1,0),IF(21=$AR18,$AU18,IF(21=$AS18,1-$AU18,0))),AB420))))))</f>
        <v>0.0416666666666667</v>
      </c>
      <c r="AC18" s="681">
        <f>IF($AS18&lt;$AR18,0,IF($AT18="L",IF(AND(22&gt;=$AR18,22&lt;=$AS18),1/($AS18-$AR18+1),0),IF($AT18="I",IF(22=$AR18,1,0),IF($AT18="F",IF(22=$AS18,1,0),IF($AT18="S",IF(AND(22&gt;=$AR18,22&lt;=$AS18,MOD(22-$AR18,6)=0),1/(INT(($AS18-$AR18)/6)+1),0),IF($AT18="A",IF($AR18=$AS18,IF(22=$AR18,1,0),IF(22=$AR18,$AU18,IF(22=$AS18,1-$AU18,0))),AC420))))))</f>
        <v>0.0416666666666667</v>
      </c>
      <c r="AD18" s="681">
        <f>IF($AS18&lt;$AR18,0,IF($AT18="L",IF(AND(23&gt;=$AR18,23&lt;=$AS18),1/($AS18-$AR18+1),0),IF($AT18="I",IF(23=$AR18,1,0),IF($AT18="F",IF(23=$AS18,1,0),IF($AT18="S",IF(AND(23&gt;=$AR18,23&lt;=$AS18,MOD(23-$AR18,6)=0),1/(INT(($AS18-$AR18)/6)+1),0),IF($AT18="A",IF($AR18=$AS18,IF(23=$AR18,1,0),IF(23=$AR18,$AU18,IF(23=$AS18,1-$AU18,0))),AD420))))))</f>
        <v>0.0416666666666667</v>
      </c>
      <c r="AE18" s="681">
        <f>IF($AS18&lt;$AR18,0,IF($AT18="L",IF(AND(24&gt;=$AR18,24&lt;=$AS18),1/($AS18-$AR18+1),0),IF($AT18="I",IF(24=$AR18,1,0),IF($AT18="F",IF(24=$AS18,1,0),IF($AT18="S",IF(AND(24&gt;=$AR18,24&lt;=$AS18,MOD(24-$AR18,6)=0),1/(INT(($AS18-$AR18)/6)+1),0),IF($AT18="A",IF($AR18=$AS18,IF(24=$AR18,1,0),IF(24=$AR18,$AU18,IF(24=$AS18,1-$AU18,0))),AE420))))))</f>
        <v>0.0416666666666667</v>
      </c>
      <c r="AF18" s="682">
        <f>SUM(H18:AE18)</f>
        <v>1</v>
      </c>
      <c r="AG18" s="521">
        <f>'01. Talento Humano'!$L$20</f>
        <v>0</v>
      </c>
      <c r="AH18" s="521">
        <f>'01. Talento Humano'!$K$20</f>
        <v>0</v>
      </c>
      <c r="AI18" s="521">
        <f>'01. Talento Humano'!$N$20</f>
        <v>0</v>
      </c>
      <c r="AJ18" s="521">
        <f>'01. Talento Humano'!$M$20</f>
        <v>0</v>
      </c>
      <c r="AK18" s="521">
        <f>'01. Talento Humano'!$P$20</f>
        <v>0</v>
      </c>
      <c r="AL18" s="521">
        <f>'01. Talento Humano'!$O$20</f>
        <v>0</v>
      </c>
      <c r="AM18" s="521">
        <f>'01. Talento Humano'!$R$20</f>
        <v>0</v>
      </c>
      <c r="AN18" s="521">
        <f>'01. Talento Humano'!$Q$20</f>
        <v>0</v>
      </c>
      <c r="AO18" s="521">
        <f>'01. Talento Humano'!$T$20</f>
        <v>0</v>
      </c>
      <c r="AP18" s="521">
        <f>'01. Talento Humano'!$S$20</f>
        <v>0</v>
      </c>
      <c r="AQ18" s="683" t="inlineStr">
        <is>
          <t>A2.1</t>
        </is>
      </c>
      <c r="AR18" s="683" t="n">
        <v>1</v>
      </c>
      <c r="AS18" s="683" t="n">
        <v>24</v>
      </c>
      <c r="AT18" s="683" t="inlineStr">
        <is>
          <t>L</t>
        </is>
      </c>
      <c r="AU18" s="684" t="n">
        <v>0</v>
      </c>
      <c r="AV18" s="683" t="inlineStr">
        <is>
          <t>E1</t>
        </is>
      </c>
    </row>
    <row r="19">
      <c r="B19" s="513" t="inlineStr">
        <is>
          <t>TH-12</t>
        </is>
      </c>
      <c r="C19" s="513" t="inlineStr">
        <is>
          <t>R01</t>
        </is>
      </c>
      <c r="D19" s="513" t="str">
        <f>IF('01. Talento Humano'!B21="","(fila reservada para un ítem nuevo)",'01. Talento Humano'!B21)</f>
        <v>Técnicos de campo municipales</v>
      </c>
      <c r="E19" s="513" t="str">
        <f>"Perfil "&amp;AT19&amp;" · M"&amp;AR19&amp;"–M"&amp;AS19</f>
        <v>Perfil L · M1–M24</v>
      </c>
      <c r="F19" s="513">
        <f>'01. Talento Humano'!$J$21</f>
        <v>646399182</v>
      </c>
      <c r="G19" s="513">
        <f>'01. Talento Humano'!$U$21</f>
        <v>646399182</v>
      </c>
      <c r="H19" s="681">
        <f>IF($AS19&lt;$AR19,0,IF($AT19="L",IF(AND(1&gt;=$AR19,1&lt;=$AS19),1/($AS19-$AR19+1),0),IF($AT19="I",IF(1=$AR19,1,0),IF($AT19="F",IF(1=$AS19,1,0),IF($AT19="S",IF(AND(1&gt;=$AR19,1&lt;=$AS19,MOD(1-$AR19,6)=0),1/(INT(($AS19-$AR19)/6)+1),0),IF($AT19="A",IF($AR19=$AS19,IF(1=$AR19,1,0),IF(1=$AR19,$AU19,IF(1=$AS19,1-$AU19,0))),H421))))))</f>
        <v>0.0416666666666667</v>
      </c>
      <c r="I19" s="681">
        <f>IF($AS19&lt;$AR19,0,IF($AT19="L",IF(AND(2&gt;=$AR19,2&lt;=$AS19),1/($AS19-$AR19+1),0),IF($AT19="I",IF(2=$AR19,1,0),IF($AT19="F",IF(2=$AS19,1,0),IF($AT19="S",IF(AND(2&gt;=$AR19,2&lt;=$AS19,MOD(2-$AR19,6)=0),1/(INT(($AS19-$AR19)/6)+1),0),IF($AT19="A",IF($AR19=$AS19,IF(2=$AR19,1,0),IF(2=$AR19,$AU19,IF(2=$AS19,1-$AU19,0))),I421))))))</f>
        <v>0.0416666666666667</v>
      </c>
      <c r="J19" s="681">
        <f>IF($AS19&lt;$AR19,0,IF($AT19="L",IF(AND(3&gt;=$AR19,3&lt;=$AS19),1/($AS19-$AR19+1),0),IF($AT19="I",IF(3=$AR19,1,0),IF($AT19="F",IF(3=$AS19,1,0),IF($AT19="S",IF(AND(3&gt;=$AR19,3&lt;=$AS19,MOD(3-$AR19,6)=0),1/(INT(($AS19-$AR19)/6)+1),0),IF($AT19="A",IF($AR19=$AS19,IF(3=$AR19,1,0),IF(3=$AR19,$AU19,IF(3=$AS19,1-$AU19,0))),J421))))))</f>
        <v>0.0416666666666667</v>
      </c>
      <c r="K19" s="681">
        <f>IF($AS19&lt;$AR19,0,IF($AT19="L",IF(AND(4&gt;=$AR19,4&lt;=$AS19),1/($AS19-$AR19+1),0),IF($AT19="I",IF(4=$AR19,1,0),IF($AT19="F",IF(4=$AS19,1,0),IF($AT19="S",IF(AND(4&gt;=$AR19,4&lt;=$AS19,MOD(4-$AR19,6)=0),1/(INT(($AS19-$AR19)/6)+1),0),IF($AT19="A",IF($AR19=$AS19,IF(4=$AR19,1,0),IF(4=$AR19,$AU19,IF(4=$AS19,1-$AU19,0))),K421))))))</f>
        <v>0.0416666666666667</v>
      </c>
      <c r="L19" s="681">
        <f>IF($AS19&lt;$AR19,0,IF($AT19="L",IF(AND(5&gt;=$AR19,5&lt;=$AS19),1/($AS19-$AR19+1),0),IF($AT19="I",IF(5=$AR19,1,0),IF($AT19="F",IF(5=$AS19,1,0),IF($AT19="S",IF(AND(5&gt;=$AR19,5&lt;=$AS19,MOD(5-$AR19,6)=0),1/(INT(($AS19-$AR19)/6)+1),0),IF($AT19="A",IF($AR19=$AS19,IF(5=$AR19,1,0),IF(5=$AR19,$AU19,IF(5=$AS19,1-$AU19,0))),L421))))))</f>
        <v>0.0416666666666667</v>
      </c>
      <c r="M19" s="681">
        <f>IF($AS19&lt;$AR19,0,IF($AT19="L",IF(AND(6&gt;=$AR19,6&lt;=$AS19),1/($AS19-$AR19+1),0),IF($AT19="I",IF(6=$AR19,1,0),IF($AT19="F",IF(6=$AS19,1,0),IF($AT19="S",IF(AND(6&gt;=$AR19,6&lt;=$AS19,MOD(6-$AR19,6)=0),1/(INT(($AS19-$AR19)/6)+1),0),IF($AT19="A",IF($AR19=$AS19,IF(6=$AR19,1,0),IF(6=$AR19,$AU19,IF(6=$AS19,1-$AU19,0))),M421))))))</f>
        <v>0.0416666666666667</v>
      </c>
      <c r="N19" s="681">
        <f>IF($AS19&lt;$AR19,0,IF($AT19="L",IF(AND(7&gt;=$AR19,7&lt;=$AS19),1/($AS19-$AR19+1),0),IF($AT19="I",IF(7=$AR19,1,0),IF($AT19="F",IF(7=$AS19,1,0),IF($AT19="S",IF(AND(7&gt;=$AR19,7&lt;=$AS19,MOD(7-$AR19,6)=0),1/(INT(($AS19-$AR19)/6)+1),0),IF($AT19="A",IF($AR19=$AS19,IF(7=$AR19,1,0),IF(7=$AR19,$AU19,IF(7=$AS19,1-$AU19,0))),N421))))))</f>
        <v>0.0416666666666667</v>
      </c>
      <c r="O19" s="681">
        <f>IF($AS19&lt;$AR19,0,IF($AT19="L",IF(AND(8&gt;=$AR19,8&lt;=$AS19),1/($AS19-$AR19+1),0),IF($AT19="I",IF(8=$AR19,1,0),IF($AT19="F",IF(8=$AS19,1,0),IF($AT19="S",IF(AND(8&gt;=$AR19,8&lt;=$AS19,MOD(8-$AR19,6)=0),1/(INT(($AS19-$AR19)/6)+1),0),IF($AT19="A",IF($AR19=$AS19,IF(8=$AR19,1,0),IF(8=$AR19,$AU19,IF(8=$AS19,1-$AU19,0))),O421))))))</f>
        <v>0.0416666666666667</v>
      </c>
      <c r="P19" s="681">
        <f>IF($AS19&lt;$AR19,0,IF($AT19="L",IF(AND(9&gt;=$AR19,9&lt;=$AS19),1/($AS19-$AR19+1),0),IF($AT19="I",IF(9=$AR19,1,0),IF($AT19="F",IF(9=$AS19,1,0),IF($AT19="S",IF(AND(9&gt;=$AR19,9&lt;=$AS19,MOD(9-$AR19,6)=0),1/(INT(($AS19-$AR19)/6)+1),0),IF($AT19="A",IF($AR19=$AS19,IF(9=$AR19,1,0),IF(9=$AR19,$AU19,IF(9=$AS19,1-$AU19,0))),P421))))))</f>
        <v>0.0416666666666667</v>
      </c>
      <c r="Q19" s="681">
        <f>IF($AS19&lt;$AR19,0,IF($AT19="L",IF(AND(10&gt;=$AR19,10&lt;=$AS19),1/($AS19-$AR19+1),0),IF($AT19="I",IF(10=$AR19,1,0),IF($AT19="F",IF(10=$AS19,1,0),IF($AT19="S",IF(AND(10&gt;=$AR19,10&lt;=$AS19,MOD(10-$AR19,6)=0),1/(INT(($AS19-$AR19)/6)+1),0),IF($AT19="A",IF($AR19=$AS19,IF(10=$AR19,1,0),IF(10=$AR19,$AU19,IF(10=$AS19,1-$AU19,0))),Q421))))))</f>
        <v>0.0416666666666667</v>
      </c>
      <c r="R19" s="681">
        <f>IF($AS19&lt;$AR19,0,IF($AT19="L",IF(AND(11&gt;=$AR19,11&lt;=$AS19),1/($AS19-$AR19+1),0),IF($AT19="I",IF(11=$AR19,1,0),IF($AT19="F",IF(11=$AS19,1,0),IF($AT19="S",IF(AND(11&gt;=$AR19,11&lt;=$AS19,MOD(11-$AR19,6)=0),1/(INT(($AS19-$AR19)/6)+1),0),IF($AT19="A",IF($AR19=$AS19,IF(11=$AR19,1,0),IF(11=$AR19,$AU19,IF(11=$AS19,1-$AU19,0))),R421))))))</f>
        <v>0.0416666666666667</v>
      </c>
      <c r="S19" s="681">
        <f>IF($AS19&lt;$AR19,0,IF($AT19="L",IF(AND(12&gt;=$AR19,12&lt;=$AS19),1/($AS19-$AR19+1),0),IF($AT19="I",IF(12=$AR19,1,0),IF($AT19="F",IF(12=$AS19,1,0),IF($AT19="S",IF(AND(12&gt;=$AR19,12&lt;=$AS19,MOD(12-$AR19,6)=0),1/(INT(($AS19-$AR19)/6)+1),0),IF($AT19="A",IF($AR19=$AS19,IF(12=$AR19,1,0),IF(12=$AR19,$AU19,IF(12=$AS19,1-$AU19,0))),S421))))))</f>
        <v>0.0416666666666667</v>
      </c>
      <c r="T19" s="681">
        <f>IF($AS19&lt;$AR19,0,IF($AT19="L",IF(AND(13&gt;=$AR19,13&lt;=$AS19),1/($AS19-$AR19+1),0),IF($AT19="I",IF(13=$AR19,1,0),IF($AT19="F",IF(13=$AS19,1,0),IF($AT19="S",IF(AND(13&gt;=$AR19,13&lt;=$AS19,MOD(13-$AR19,6)=0),1/(INT(($AS19-$AR19)/6)+1),0),IF($AT19="A",IF($AR19=$AS19,IF(13=$AR19,1,0),IF(13=$AR19,$AU19,IF(13=$AS19,1-$AU19,0))),T421))))))</f>
        <v>0.0416666666666667</v>
      </c>
      <c r="U19" s="681">
        <f>IF($AS19&lt;$AR19,0,IF($AT19="L",IF(AND(14&gt;=$AR19,14&lt;=$AS19),1/($AS19-$AR19+1),0),IF($AT19="I",IF(14=$AR19,1,0),IF($AT19="F",IF(14=$AS19,1,0),IF($AT19="S",IF(AND(14&gt;=$AR19,14&lt;=$AS19,MOD(14-$AR19,6)=0),1/(INT(($AS19-$AR19)/6)+1),0),IF($AT19="A",IF($AR19=$AS19,IF(14=$AR19,1,0),IF(14=$AR19,$AU19,IF(14=$AS19,1-$AU19,0))),U421))))))</f>
        <v>0.0416666666666667</v>
      </c>
      <c r="V19" s="681">
        <f>IF($AS19&lt;$AR19,0,IF($AT19="L",IF(AND(15&gt;=$AR19,15&lt;=$AS19),1/($AS19-$AR19+1),0),IF($AT19="I",IF(15=$AR19,1,0),IF($AT19="F",IF(15=$AS19,1,0),IF($AT19="S",IF(AND(15&gt;=$AR19,15&lt;=$AS19,MOD(15-$AR19,6)=0),1/(INT(($AS19-$AR19)/6)+1),0),IF($AT19="A",IF($AR19=$AS19,IF(15=$AR19,1,0),IF(15=$AR19,$AU19,IF(15=$AS19,1-$AU19,0))),V421))))))</f>
        <v>0.0416666666666667</v>
      </c>
      <c r="W19" s="681">
        <f>IF($AS19&lt;$AR19,0,IF($AT19="L",IF(AND(16&gt;=$AR19,16&lt;=$AS19),1/($AS19-$AR19+1),0),IF($AT19="I",IF(16=$AR19,1,0),IF($AT19="F",IF(16=$AS19,1,0),IF($AT19="S",IF(AND(16&gt;=$AR19,16&lt;=$AS19,MOD(16-$AR19,6)=0),1/(INT(($AS19-$AR19)/6)+1),0),IF($AT19="A",IF($AR19=$AS19,IF(16=$AR19,1,0),IF(16=$AR19,$AU19,IF(16=$AS19,1-$AU19,0))),W421))))))</f>
        <v>0.0416666666666667</v>
      </c>
      <c r="X19" s="681">
        <f>IF($AS19&lt;$AR19,0,IF($AT19="L",IF(AND(17&gt;=$AR19,17&lt;=$AS19),1/($AS19-$AR19+1),0),IF($AT19="I",IF(17=$AR19,1,0),IF($AT19="F",IF(17=$AS19,1,0),IF($AT19="S",IF(AND(17&gt;=$AR19,17&lt;=$AS19,MOD(17-$AR19,6)=0),1/(INT(($AS19-$AR19)/6)+1),0),IF($AT19="A",IF($AR19=$AS19,IF(17=$AR19,1,0),IF(17=$AR19,$AU19,IF(17=$AS19,1-$AU19,0))),X421))))))</f>
        <v>0.0416666666666667</v>
      </c>
      <c r="Y19" s="681">
        <f>IF($AS19&lt;$AR19,0,IF($AT19="L",IF(AND(18&gt;=$AR19,18&lt;=$AS19),1/($AS19-$AR19+1),0),IF($AT19="I",IF(18=$AR19,1,0),IF($AT19="F",IF(18=$AS19,1,0),IF($AT19="S",IF(AND(18&gt;=$AR19,18&lt;=$AS19,MOD(18-$AR19,6)=0),1/(INT(($AS19-$AR19)/6)+1),0),IF($AT19="A",IF($AR19=$AS19,IF(18=$AR19,1,0),IF(18=$AR19,$AU19,IF(18=$AS19,1-$AU19,0))),Y421))))))</f>
        <v>0.0416666666666667</v>
      </c>
      <c r="Z19" s="681">
        <f>IF($AS19&lt;$AR19,0,IF($AT19="L",IF(AND(19&gt;=$AR19,19&lt;=$AS19),1/($AS19-$AR19+1),0),IF($AT19="I",IF(19=$AR19,1,0),IF($AT19="F",IF(19=$AS19,1,0),IF($AT19="S",IF(AND(19&gt;=$AR19,19&lt;=$AS19,MOD(19-$AR19,6)=0),1/(INT(($AS19-$AR19)/6)+1),0),IF($AT19="A",IF($AR19=$AS19,IF(19=$AR19,1,0),IF(19=$AR19,$AU19,IF(19=$AS19,1-$AU19,0))),Z421))))))</f>
        <v>0.0416666666666667</v>
      </c>
      <c r="AA19" s="681">
        <f>IF($AS19&lt;$AR19,0,IF($AT19="L",IF(AND(20&gt;=$AR19,20&lt;=$AS19),1/($AS19-$AR19+1),0),IF($AT19="I",IF(20=$AR19,1,0),IF($AT19="F",IF(20=$AS19,1,0),IF($AT19="S",IF(AND(20&gt;=$AR19,20&lt;=$AS19,MOD(20-$AR19,6)=0),1/(INT(($AS19-$AR19)/6)+1),0),IF($AT19="A",IF($AR19=$AS19,IF(20=$AR19,1,0),IF(20=$AR19,$AU19,IF(20=$AS19,1-$AU19,0))),AA421))))))</f>
        <v>0.0416666666666667</v>
      </c>
      <c r="AB19" s="681">
        <f>IF($AS19&lt;$AR19,0,IF($AT19="L",IF(AND(21&gt;=$AR19,21&lt;=$AS19),1/($AS19-$AR19+1),0),IF($AT19="I",IF(21=$AR19,1,0),IF($AT19="F",IF(21=$AS19,1,0),IF($AT19="S",IF(AND(21&gt;=$AR19,21&lt;=$AS19,MOD(21-$AR19,6)=0),1/(INT(($AS19-$AR19)/6)+1),0),IF($AT19="A",IF($AR19=$AS19,IF(21=$AR19,1,0),IF(21=$AR19,$AU19,IF(21=$AS19,1-$AU19,0))),AB421))))))</f>
        <v>0.0416666666666667</v>
      </c>
      <c r="AC19" s="681">
        <f>IF($AS19&lt;$AR19,0,IF($AT19="L",IF(AND(22&gt;=$AR19,22&lt;=$AS19),1/($AS19-$AR19+1),0),IF($AT19="I",IF(22=$AR19,1,0),IF($AT19="F",IF(22=$AS19,1,0),IF($AT19="S",IF(AND(22&gt;=$AR19,22&lt;=$AS19,MOD(22-$AR19,6)=0),1/(INT(($AS19-$AR19)/6)+1),0),IF($AT19="A",IF($AR19=$AS19,IF(22=$AR19,1,0),IF(22=$AR19,$AU19,IF(22=$AS19,1-$AU19,0))),AC421))))))</f>
        <v>0.0416666666666667</v>
      </c>
      <c r="AD19" s="681">
        <f>IF($AS19&lt;$AR19,0,IF($AT19="L",IF(AND(23&gt;=$AR19,23&lt;=$AS19),1/($AS19-$AR19+1),0),IF($AT19="I",IF(23=$AR19,1,0),IF($AT19="F",IF(23=$AS19,1,0),IF($AT19="S",IF(AND(23&gt;=$AR19,23&lt;=$AS19,MOD(23-$AR19,6)=0),1/(INT(($AS19-$AR19)/6)+1),0),IF($AT19="A",IF($AR19=$AS19,IF(23=$AR19,1,0),IF(23=$AR19,$AU19,IF(23=$AS19,1-$AU19,0))),AD421))))))</f>
        <v>0.0416666666666667</v>
      </c>
      <c r="AE19" s="681">
        <f>IF($AS19&lt;$AR19,0,IF($AT19="L",IF(AND(24&gt;=$AR19,24&lt;=$AS19),1/($AS19-$AR19+1),0),IF($AT19="I",IF(24=$AR19,1,0),IF($AT19="F",IF(24=$AS19,1,0),IF($AT19="S",IF(AND(24&gt;=$AR19,24&lt;=$AS19,MOD(24-$AR19,6)=0),1/(INT(($AS19-$AR19)/6)+1),0),IF($AT19="A",IF($AR19=$AS19,IF(24=$AR19,1,0),IF(24=$AR19,$AU19,IF(24=$AS19,1-$AU19,0))),AE421))))))</f>
        <v>0.0416666666666667</v>
      </c>
      <c r="AF19" s="682">
        <f>SUM(H19:AE19)</f>
        <v>1</v>
      </c>
      <c r="AG19" s="521">
        <f>'01. Talento Humano'!$L$21</f>
        <v>0</v>
      </c>
      <c r="AH19" s="521">
        <f>'01. Talento Humano'!$K$21</f>
        <v>0</v>
      </c>
      <c r="AI19" s="521">
        <f>'01. Talento Humano'!$N$21</f>
        <v>0</v>
      </c>
      <c r="AJ19" s="521">
        <f>'01. Talento Humano'!$M$21</f>
        <v>0</v>
      </c>
      <c r="AK19" s="521">
        <f>'01. Talento Humano'!$P$21</f>
        <v>0</v>
      </c>
      <c r="AL19" s="521">
        <f>'01. Talento Humano'!$O$21</f>
        <v>0</v>
      </c>
      <c r="AM19" s="521">
        <f>'01. Talento Humano'!$R$21</f>
        <v>0</v>
      </c>
      <c r="AN19" s="521">
        <f>'01. Talento Humano'!$Q$21</f>
        <v>0</v>
      </c>
      <c r="AO19" s="521">
        <f>'01. Talento Humano'!$T$21</f>
        <v>0</v>
      </c>
      <c r="AP19" s="521">
        <f>'01. Talento Humano'!$S$21</f>
        <v>0</v>
      </c>
      <c r="AQ19" s="683" t="inlineStr">
        <is>
          <t>A2.1</t>
        </is>
      </c>
      <c r="AR19" s="683" t="n">
        <v>1</v>
      </c>
      <c r="AS19" s="683" t="n">
        <v>24</v>
      </c>
      <c r="AT19" s="683" t="inlineStr">
        <is>
          <t>L</t>
        </is>
      </c>
      <c r="AU19" s="684" t="n">
        <v>0</v>
      </c>
      <c r="AV19" s="683" t="inlineStr">
        <is>
          <t>E1</t>
        </is>
      </c>
    </row>
    <row r="20">
      <c r="B20" s="513" t="inlineStr">
        <is>
          <t>TH-13</t>
        </is>
      </c>
      <c r="C20" s="513" t="inlineStr">
        <is>
          <t>R01</t>
        </is>
      </c>
      <c r="D20" s="513" t="str">
        <f>IF('01. Talento Humano'!B22="","(fila reservada para un ítem nuevo)",'01. Talento Humano'!B22)</f>
        <v>Profesionales de apropiación social</v>
      </c>
      <c r="E20" s="513" t="str">
        <f>"Perfil "&amp;AT20&amp;" · M"&amp;AR20&amp;"–M"&amp;AS20</f>
        <v>Perfil L · M1–M24</v>
      </c>
      <c r="F20" s="513">
        <f>'01. Talento Humano'!$J$22</f>
        <v>344746191</v>
      </c>
      <c r="G20" s="513">
        <f>'01. Talento Humano'!$U$22</f>
        <v>344746191</v>
      </c>
      <c r="H20" s="681">
        <f>IF($AS20&lt;$AR20,0,IF($AT20="L",IF(AND(1&gt;=$AR20,1&lt;=$AS20),1/($AS20-$AR20+1),0),IF($AT20="I",IF(1=$AR20,1,0),IF($AT20="F",IF(1=$AS20,1,0),IF($AT20="S",IF(AND(1&gt;=$AR20,1&lt;=$AS20,MOD(1-$AR20,6)=0),1/(INT(($AS20-$AR20)/6)+1),0),IF($AT20="A",IF($AR20=$AS20,IF(1=$AR20,1,0),IF(1=$AR20,$AU20,IF(1=$AS20,1-$AU20,0))),H422))))))</f>
        <v>0.0416666666666667</v>
      </c>
      <c r="I20" s="681">
        <f>IF($AS20&lt;$AR20,0,IF($AT20="L",IF(AND(2&gt;=$AR20,2&lt;=$AS20),1/($AS20-$AR20+1),0),IF($AT20="I",IF(2=$AR20,1,0),IF($AT20="F",IF(2=$AS20,1,0),IF($AT20="S",IF(AND(2&gt;=$AR20,2&lt;=$AS20,MOD(2-$AR20,6)=0),1/(INT(($AS20-$AR20)/6)+1),0),IF($AT20="A",IF($AR20=$AS20,IF(2=$AR20,1,0),IF(2=$AR20,$AU20,IF(2=$AS20,1-$AU20,0))),I422))))))</f>
        <v>0.0416666666666667</v>
      </c>
      <c r="J20" s="681">
        <f>IF($AS20&lt;$AR20,0,IF($AT20="L",IF(AND(3&gt;=$AR20,3&lt;=$AS20),1/($AS20-$AR20+1),0),IF($AT20="I",IF(3=$AR20,1,0),IF($AT20="F",IF(3=$AS20,1,0),IF($AT20="S",IF(AND(3&gt;=$AR20,3&lt;=$AS20,MOD(3-$AR20,6)=0),1/(INT(($AS20-$AR20)/6)+1),0),IF($AT20="A",IF($AR20=$AS20,IF(3=$AR20,1,0),IF(3=$AR20,$AU20,IF(3=$AS20,1-$AU20,0))),J422))))))</f>
        <v>0.0416666666666667</v>
      </c>
      <c r="K20" s="681">
        <f>IF($AS20&lt;$AR20,0,IF($AT20="L",IF(AND(4&gt;=$AR20,4&lt;=$AS20),1/($AS20-$AR20+1),0),IF($AT20="I",IF(4=$AR20,1,0),IF($AT20="F",IF(4=$AS20,1,0),IF($AT20="S",IF(AND(4&gt;=$AR20,4&lt;=$AS20,MOD(4-$AR20,6)=0),1/(INT(($AS20-$AR20)/6)+1),0),IF($AT20="A",IF($AR20=$AS20,IF(4=$AR20,1,0),IF(4=$AR20,$AU20,IF(4=$AS20,1-$AU20,0))),K422))))))</f>
        <v>0.0416666666666667</v>
      </c>
      <c r="L20" s="681">
        <f>IF($AS20&lt;$AR20,0,IF($AT20="L",IF(AND(5&gt;=$AR20,5&lt;=$AS20),1/($AS20-$AR20+1),0),IF($AT20="I",IF(5=$AR20,1,0),IF($AT20="F",IF(5=$AS20,1,0),IF($AT20="S",IF(AND(5&gt;=$AR20,5&lt;=$AS20,MOD(5-$AR20,6)=0),1/(INT(($AS20-$AR20)/6)+1),0),IF($AT20="A",IF($AR20=$AS20,IF(5=$AR20,1,0),IF(5=$AR20,$AU20,IF(5=$AS20,1-$AU20,0))),L422))))))</f>
        <v>0.0416666666666667</v>
      </c>
      <c r="M20" s="681">
        <f>IF($AS20&lt;$AR20,0,IF($AT20="L",IF(AND(6&gt;=$AR20,6&lt;=$AS20),1/($AS20-$AR20+1),0),IF($AT20="I",IF(6=$AR20,1,0),IF($AT20="F",IF(6=$AS20,1,0),IF($AT20="S",IF(AND(6&gt;=$AR20,6&lt;=$AS20,MOD(6-$AR20,6)=0),1/(INT(($AS20-$AR20)/6)+1),0),IF($AT20="A",IF($AR20=$AS20,IF(6=$AR20,1,0),IF(6=$AR20,$AU20,IF(6=$AS20,1-$AU20,0))),M422))))))</f>
        <v>0.0416666666666667</v>
      </c>
      <c r="N20" s="681">
        <f>IF($AS20&lt;$AR20,0,IF($AT20="L",IF(AND(7&gt;=$AR20,7&lt;=$AS20),1/($AS20-$AR20+1),0),IF($AT20="I",IF(7=$AR20,1,0),IF($AT20="F",IF(7=$AS20,1,0),IF($AT20="S",IF(AND(7&gt;=$AR20,7&lt;=$AS20,MOD(7-$AR20,6)=0),1/(INT(($AS20-$AR20)/6)+1),0),IF($AT20="A",IF($AR20=$AS20,IF(7=$AR20,1,0),IF(7=$AR20,$AU20,IF(7=$AS20,1-$AU20,0))),N422))))))</f>
        <v>0.0416666666666667</v>
      </c>
      <c r="O20" s="681">
        <f>IF($AS20&lt;$AR20,0,IF($AT20="L",IF(AND(8&gt;=$AR20,8&lt;=$AS20),1/($AS20-$AR20+1),0),IF($AT20="I",IF(8=$AR20,1,0),IF($AT20="F",IF(8=$AS20,1,0),IF($AT20="S",IF(AND(8&gt;=$AR20,8&lt;=$AS20,MOD(8-$AR20,6)=0),1/(INT(($AS20-$AR20)/6)+1),0),IF($AT20="A",IF($AR20=$AS20,IF(8=$AR20,1,0),IF(8=$AR20,$AU20,IF(8=$AS20,1-$AU20,0))),O422))))))</f>
        <v>0.0416666666666667</v>
      </c>
      <c r="P20" s="681">
        <f>IF($AS20&lt;$AR20,0,IF($AT20="L",IF(AND(9&gt;=$AR20,9&lt;=$AS20),1/($AS20-$AR20+1),0),IF($AT20="I",IF(9=$AR20,1,0),IF($AT20="F",IF(9=$AS20,1,0),IF($AT20="S",IF(AND(9&gt;=$AR20,9&lt;=$AS20,MOD(9-$AR20,6)=0),1/(INT(($AS20-$AR20)/6)+1),0),IF($AT20="A",IF($AR20=$AS20,IF(9=$AR20,1,0),IF(9=$AR20,$AU20,IF(9=$AS20,1-$AU20,0))),P422))))))</f>
        <v>0.0416666666666667</v>
      </c>
      <c r="Q20" s="681">
        <f>IF($AS20&lt;$AR20,0,IF($AT20="L",IF(AND(10&gt;=$AR20,10&lt;=$AS20),1/($AS20-$AR20+1),0),IF($AT20="I",IF(10=$AR20,1,0),IF($AT20="F",IF(10=$AS20,1,0),IF($AT20="S",IF(AND(10&gt;=$AR20,10&lt;=$AS20,MOD(10-$AR20,6)=0),1/(INT(($AS20-$AR20)/6)+1),0),IF($AT20="A",IF($AR20=$AS20,IF(10=$AR20,1,0),IF(10=$AR20,$AU20,IF(10=$AS20,1-$AU20,0))),Q422))))))</f>
        <v>0.0416666666666667</v>
      </c>
      <c r="R20" s="681">
        <f>IF($AS20&lt;$AR20,0,IF($AT20="L",IF(AND(11&gt;=$AR20,11&lt;=$AS20),1/($AS20-$AR20+1),0),IF($AT20="I",IF(11=$AR20,1,0),IF($AT20="F",IF(11=$AS20,1,0),IF($AT20="S",IF(AND(11&gt;=$AR20,11&lt;=$AS20,MOD(11-$AR20,6)=0),1/(INT(($AS20-$AR20)/6)+1),0),IF($AT20="A",IF($AR20=$AS20,IF(11=$AR20,1,0),IF(11=$AR20,$AU20,IF(11=$AS20,1-$AU20,0))),R422))))))</f>
        <v>0.0416666666666667</v>
      </c>
      <c r="S20" s="681">
        <f>IF($AS20&lt;$AR20,0,IF($AT20="L",IF(AND(12&gt;=$AR20,12&lt;=$AS20),1/($AS20-$AR20+1),0),IF($AT20="I",IF(12=$AR20,1,0),IF($AT20="F",IF(12=$AS20,1,0),IF($AT20="S",IF(AND(12&gt;=$AR20,12&lt;=$AS20,MOD(12-$AR20,6)=0),1/(INT(($AS20-$AR20)/6)+1),0),IF($AT20="A",IF($AR20=$AS20,IF(12=$AR20,1,0),IF(12=$AR20,$AU20,IF(12=$AS20,1-$AU20,0))),S422))))))</f>
        <v>0.0416666666666667</v>
      </c>
      <c r="T20" s="681">
        <f>IF($AS20&lt;$AR20,0,IF($AT20="L",IF(AND(13&gt;=$AR20,13&lt;=$AS20),1/($AS20-$AR20+1),0),IF($AT20="I",IF(13=$AR20,1,0),IF($AT20="F",IF(13=$AS20,1,0),IF($AT20="S",IF(AND(13&gt;=$AR20,13&lt;=$AS20,MOD(13-$AR20,6)=0),1/(INT(($AS20-$AR20)/6)+1),0),IF($AT20="A",IF($AR20=$AS20,IF(13=$AR20,1,0),IF(13=$AR20,$AU20,IF(13=$AS20,1-$AU20,0))),T422))))))</f>
        <v>0.0416666666666667</v>
      </c>
      <c r="U20" s="681">
        <f>IF($AS20&lt;$AR20,0,IF($AT20="L",IF(AND(14&gt;=$AR20,14&lt;=$AS20),1/($AS20-$AR20+1),0),IF($AT20="I",IF(14=$AR20,1,0),IF($AT20="F",IF(14=$AS20,1,0),IF($AT20="S",IF(AND(14&gt;=$AR20,14&lt;=$AS20,MOD(14-$AR20,6)=0),1/(INT(($AS20-$AR20)/6)+1),0),IF($AT20="A",IF($AR20=$AS20,IF(14=$AR20,1,0),IF(14=$AR20,$AU20,IF(14=$AS20,1-$AU20,0))),U422))))))</f>
        <v>0.0416666666666667</v>
      </c>
      <c r="V20" s="681">
        <f>IF($AS20&lt;$AR20,0,IF($AT20="L",IF(AND(15&gt;=$AR20,15&lt;=$AS20),1/($AS20-$AR20+1),0),IF($AT20="I",IF(15=$AR20,1,0),IF($AT20="F",IF(15=$AS20,1,0),IF($AT20="S",IF(AND(15&gt;=$AR20,15&lt;=$AS20,MOD(15-$AR20,6)=0),1/(INT(($AS20-$AR20)/6)+1),0),IF($AT20="A",IF($AR20=$AS20,IF(15=$AR20,1,0),IF(15=$AR20,$AU20,IF(15=$AS20,1-$AU20,0))),V422))))))</f>
        <v>0.0416666666666667</v>
      </c>
      <c r="W20" s="681">
        <f>IF($AS20&lt;$AR20,0,IF($AT20="L",IF(AND(16&gt;=$AR20,16&lt;=$AS20),1/($AS20-$AR20+1),0),IF($AT20="I",IF(16=$AR20,1,0),IF($AT20="F",IF(16=$AS20,1,0),IF($AT20="S",IF(AND(16&gt;=$AR20,16&lt;=$AS20,MOD(16-$AR20,6)=0),1/(INT(($AS20-$AR20)/6)+1),0),IF($AT20="A",IF($AR20=$AS20,IF(16=$AR20,1,0),IF(16=$AR20,$AU20,IF(16=$AS20,1-$AU20,0))),W422))))))</f>
        <v>0.0416666666666667</v>
      </c>
      <c r="X20" s="681">
        <f>IF($AS20&lt;$AR20,0,IF($AT20="L",IF(AND(17&gt;=$AR20,17&lt;=$AS20),1/($AS20-$AR20+1),0),IF($AT20="I",IF(17=$AR20,1,0),IF($AT20="F",IF(17=$AS20,1,0),IF($AT20="S",IF(AND(17&gt;=$AR20,17&lt;=$AS20,MOD(17-$AR20,6)=0),1/(INT(($AS20-$AR20)/6)+1),0),IF($AT20="A",IF($AR20=$AS20,IF(17=$AR20,1,0),IF(17=$AR20,$AU20,IF(17=$AS20,1-$AU20,0))),X422))))))</f>
        <v>0.0416666666666667</v>
      </c>
      <c r="Y20" s="681">
        <f>IF($AS20&lt;$AR20,0,IF($AT20="L",IF(AND(18&gt;=$AR20,18&lt;=$AS20),1/($AS20-$AR20+1),0),IF($AT20="I",IF(18=$AR20,1,0),IF($AT20="F",IF(18=$AS20,1,0),IF($AT20="S",IF(AND(18&gt;=$AR20,18&lt;=$AS20,MOD(18-$AR20,6)=0),1/(INT(($AS20-$AR20)/6)+1),0),IF($AT20="A",IF($AR20=$AS20,IF(18=$AR20,1,0),IF(18=$AR20,$AU20,IF(18=$AS20,1-$AU20,0))),Y422))))))</f>
        <v>0.0416666666666667</v>
      </c>
      <c r="Z20" s="681">
        <f>IF($AS20&lt;$AR20,0,IF($AT20="L",IF(AND(19&gt;=$AR20,19&lt;=$AS20),1/($AS20-$AR20+1),0),IF($AT20="I",IF(19=$AR20,1,0),IF($AT20="F",IF(19=$AS20,1,0),IF($AT20="S",IF(AND(19&gt;=$AR20,19&lt;=$AS20,MOD(19-$AR20,6)=0),1/(INT(($AS20-$AR20)/6)+1),0),IF($AT20="A",IF($AR20=$AS20,IF(19=$AR20,1,0),IF(19=$AR20,$AU20,IF(19=$AS20,1-$AU20,0))),Z422))))))</f>
        <v>0.0416666666666667</v>
      </c>
      <c r="AA20" s="681">
        <f>IF($AS20&lt;$AR20,0,IF($AT20="L",IF(AND(20&gt;=$AR20,20&lt;=$AS20),1/($AS20-$AR20+1),0),IF($AT20="I",IF(20=$AR20,1,0),IF($AT20="F",IF(20=$AS20,1,0),IF($AT20="S",IF(AND(20&gt;=$AR20,20&lt;=$AS20,MOD(20-$AR20,6)=0),1/(INT(($AS20-$AR20)/6)+1),0),IF($AT20="A",IF($AR20=$AS20,IF(20=$AR20,1,0),IF(20=$AR20,$AU20,IF(20=$AS20,1-$AU20,0))),AA422))))))</f>
        <v>0.0416666666666667</v>
      </c>
      <c r="AB20" s="681">
        <f>IF($AS20&lt;$AR20,0,IF($AT20="L",IF(AND(21&gt;=$AR20,21&lt;=$AS20),1/($AS20-$AR20+1),0),IF($AT20="I",IF(21=$AR20,1,0),IF($AT20="F",IF(21=$AS20,1,0),IF($AT20="S",IF(AND(21&gt;=$AR20,21&lt;=$AS20,MOD(21-$AR20,6)=0),1/(INT(($AS20-$AR20)/6)+1),0),IF($AT20="A",IF($AR20=$AS20,IF(21=$AR20,1,0),IF(21=$AR20,$AU20,IF(21=$AS20,1-$AU20,0))),AB422))))))</f>
        <v>0.0416666666666667</v>
      </c>
      <c r="AC20" s="681">
        <f>IF($AS20&lt;$AR20,0,IF($AT20="L",IF(AND(22&gt;=$AR20,22&lt;=$AS20),1/($AS20-$AR20+1),0),IF($AT20="I",IF(22=$AR20,1,0),IF($AT20="F",IF(22=$AS20,1,0),IF($AT20="S",IF(AND(22&gt;=$AR20,22&lt;=$AS20,MOD(22-$AR20,6)=0),1/(INT(($AS20-$AR20)/6)+1),0),IF($AT20="A",IF($AR20=$AS20,IF(22=$AR20,1,0),IF(22=$AR20,$AU20,IF(22=$AS20,1-$AU20,0))),AC422))))))</f>
        <v>0.0416666666666667</v>
      </c>
      <c r="AD20" s="681">
        <f>IF($AS20&lt;$AR20,0,IF($AT20="L",IF(AND(23&gt;=$AR20,23&lt;=$AS20),1/($AS20-$AR20+1),0),IF($AT20="I",IF(23=$AR20,1,0),IF($AT20="F",IF(23=$AS20,1,0),IF($AT20="S",IF(AND(23&gt;=$AR20,23&lt;=$AS20,MOD(23-$AR20,6)=0),1/(INT(($AS20-$AR20)/6)+1),0),IF($AT20="A",IF($AR20=$AS20,IF(23=$AR20,1,0),IF(23=$AR20,$AU20,IF(23=$AS20,1-$AU20,0))),AD422))))))</f>
        <v>0.0416666666666667</v>
      </c>
      <c r="AE20" s="681">
        <f>IF($AS20&lt;$AR20,0,IF($AT20="L",IF(AND(24&gt;=$AR20,24&lt;=$AS20),1/($AS20-$AR20+1),0),IF($AT20="I",IF(24=$AR20,1,0),IF($AT20="F",IF(24=$AS20,1,0),IF($AT20="S",IF(AND(24&gt;=$AR20,24&lt;=$AS20,MOD(24-$AR20,6)=0),1/(INT(($AS20-$AR20)/6)+1),0),IF($AT20="A",IF($AR20=$AS20,IF(24=$AR20,1,0),IF(24=$AR20,$AU20,IF(24=$AS20,1-$AU20,0))),AE422))))))</f>
        <v>0.0416666666666667</v>
      </c>
      <c r="AF20" s="682">
        <f>SUM(H20:AE20)</f>
        <v>1</v>
      </c>
      <c r="AG20" s="521">
        <f>'01. Talento Humano'!$L$22</f>
        <v>0</v>
      </c>
      <c r="AH20" s="521">
        <f>'01. Talento Humano'!$K$22</f>
        <v>0</v>
      </c>
      <c r="AI20" s="521">
        <f>'01. Talento Humano'!$N$22</f>
        <v>0</v>
      </c>
      <c r="AJ20" s="521">
        <f>'01. Talento Humano'!$M$22</f>
        <v>0</v>
      </c>
      <c r="AK20" s="521">
        <f>'01. Talento Humano'!$P$22</f>
        <v>0</v>
      </c>
      <c r="AL20" s="521">
        <f>'01. Talento Humano'!$O$22</f>
        <v>0</v>
      </c>
      <c r="AM20" s="521">
        <f>'01. Talento Humano'!$R$22</f>
        <v>0</v>
      </c>
      <c r="AN20" s="521">
        <f>'01. Talento Humano'!$Q$22</f>
        <v>0</v>
      </c>
      <c r="AO20" s="521">
        <f>'01. Talento Humano'!$T$22</f>
        <v>0</v>
      </c>
      <c r="AP20" s="521">
        <f>'01. Talento Humano'!$S$22</f>
        <v>0</v>
      </c>
      <c r="AQ20" s="683" t="inlineStr">
        <is>
          <t>A3.1</t>
        </is>
      </c>
      <c r="AR20" s="683" t="n">
        <v>1</v>
      </c>
      <c r="AS20" s="683" t="n">
        <v>24</v>
      </c>
      <c r="AT20" s="683" t="inlineStr">
        <is>
          <t>L</t>
        </is>
      </c>
      <c r="AU20" s="684" t="n">
        <v>0</v>
      </c>
      <c r="AV20" s="683" t="inlineStr">
        <is>
          <t>E4</t>
        </is>
      </c>
    </row>
    <row r="21">
      <c r="B21" s="513" t="inlineStr">
        <is>
          <t>TH-14</t>
        </is>
      </c>
      <c r="C21" s="513" t="inlineStr">
        <is>
          <t>R01</t>
        </is>
      </c>
      <c r="D21" s="513" t="str">
        <f>IF('01. Talento Humano'!B23="","(fila reservada para un ítem nuevo)",'01. Talento Humano'!B23)</f>
        <v>Analista de datos espaciales y gemelo digital</v>
      </c>
      <c r="E21" s="513" t="str">
        <f>"Perfil "&amp;AT21&amp;" · M"&amp;AR21&amp;"–M"&amp;AS21</f>
        <v>Perfil L · M1–M24</v>
      </c>
      <c r="F21" s="513">
        <f>'01. Talento Humano'!$J$23</f>
        <v>247786331</v>
      </c>
      <c r="G21" s="513">
        <f>'01. Talento Humano'!$U$23</f>
        <v>247786331</v>
      </c>
      <c r="H21" s="681">
        <f>IF($AS21&lt;$AR21,0,IF($AT21="L",IF(AND(1&gt;=$AR21,1&lt;=$AS21),1/($AS21-$AR21+1),0),IF($AT21="I",IF(1=$AR21,1,0),IF($AT21="F",IF(1=$AS21,1,0),IF($AT21="S",IF(AND(1&gt;=$AR21,1&lt;=$AS21,MOD(1-$AR21,6)=0),1/(INT(($AS21-$AR21)/6)+1),0),IF($AT21="A",IF($AR21=$AS21,IF(1=$AR21,1,0),IF(1=$AR21,$AU21,IF(1=$AS21,1-$AU21,0))),H423))))))</f>
        <v>0.0416666666666667</v>
      </c>
      <c r="I21" s="681">
        <f>IF($AS21&lt;$AR21,0,IF($AT21="L",IF(AND(2&gt;=$AR21,2&lt;=$AS21),1/($AS21-$AR21+1),0),IF($AT21="I",IF(2=$AR21,1,0),IF($AT21="F",IF(2=$AS21,1,0),IF($AT21="S",IF(AND(2&gt;=$AR21,2&lt;=$AS21,MOD(2-$AR21,6)=0),1/(INT(($AS21-$AR21)/6)+1),0),IF($AT21="A",IF($AR21=$AS21,IF(2=$AR21,1,0),IF(2=$AR21,$AU21,IF(2=$AS21,1-$AU21,0))),I423))))))</f>
        <v>0.0416666666666667</v>
      </c>
      <c r="J21" s="681">
        <f>IF($AS21&lt;$AR21,0,IF($AT21="L",IF(AND(3&gt;=$AR21,3&lt;=$AS21),1/($AS21-$AR21+1),0),IF($AT21="I",IF(3=$AR21,1,0),IF($AT21="F",IF(3=$AS21,1,0),IF($AT21="S",IF(AND(3&gt;=$AR21,3&lt;=$AS21,MOD(3-$AR21,6)=0),1/(INT(($AS21-$AR21)/6)+1),0),IF($AT21="A",IF($AR21=$AS21,IF(3=$AR21,1,0),IF(3=$AR21,$AU21,IF(3=$AS21,1-$AU21,0))),J423))))))</f>
        <v>0.0416666666666667</v>
      </c>
      <c r="K21" s="681">
        <f>IF($AS21&lt;$AR21,0,IF($AT21="L",IF(AND(4&gt;=$AR21,4&lt;=$AS21),1/($AS21-$AR21+1),0),IF($AT21="I",IF(4=$AR21,1,0),IF($AT21="F",IF(4=$AS21,1,0),IF($AT21="S",IF(AND(4&gt;=$AR21,4&lt;=$AS21,MOD(4-$AR21,6)=0),1/(INT(($AS21-$AR21)/6)+1),0),IF($AT21="A",IF($AR21=$AS21,IF(4=$AR21,1,0),IF(4=$AR21,$AU21,IF(4=$AS21,1-$AU21,0))),K423))))))</f>
        <v>0.0416666666666667</v>
      </c>
      <c r="L21" s="681">
        <f>IF($AS21&lt;$AR21,0,IF($AT21="L",IF(AND(5&gt;=$AR21,5&lt;=$AS21),1/($AS21-$AR21+1),0),IF($AT21="I",IF(5=$AR21,1,0),IF($AT21="F",IF(5=$AS21,1,0),IF($AT21="S",IF(AND(5&gt;=$AR21,5&lt;=$AS21,MOD(5-$AR21,6)=0),1/(INT(($AS21-$AR21)/6)+1),0),IF($AT21="A",IF($AR21=$AS21,IF(5=$AR21,1,0),IF(5=$AR21,$AU21,IF(5=$AS21,1-$AU21,0))),L423))))))</f>
        <v>0.0416666666666667</v>
      </c>
      <c r="M21" s="681">
        <f>IF($AS21&lt;$AR21,0,IF($AT21="L",IF(AND(6&gt;=$AR21,6&lt;=$AS21),1/($AS21-$AR21+1),0),IF($AT21="I",IF(6=$AR21,1,0),IF($AT21="F",IF(6=$AS21,1,0),IF($AT21="S",IF(AND(6&gt;=$AR21,6&lt;=$AS21,MOD(6-$AR21,6)=0),1/(INT(($AS21-$AR21)/6)+1),0),IF($AT21="A",IF($AR21=$AS21,IF(6=$AR21,1,0),IF(6=$AR21,$AU21,IF(6=$AS21,1-$AU21,0))),M423))))))</f>
        <v>0.0416666666666667</v>
      </c>
      <c r="N21" s="681">
        <f>IF($AS21&lt;$AR21,0,IF($AT21="L",IF(AND(7&gt;=$AR21,7&lt;=$AS21),1/($AS21-$AR21+1),0),IF($AT21="I",IF(7=$AR21,1,0),IF($AT21="F",IF(7=$AS21,1,0),IF($AT21="S",IF(AND(7&gt;=$AR21,7&lt;=$AS21,MOD(7-$AR21,6)=0),1/(INT(($AS21-$AR21)/6)+1),0),IF($AT21="A",IF($AR21=$AS21,IF(7=$AR21,1,0),IF(7=$AR21,$AU21,IF(7=$AS21,1-$AU21,0))),N423))))))</f>
        <v>0.0416666666666667</v>
      </c>
      <c r="O21" s="681">
        <f>IF($AS21&lt;$AR21,0,IF($AT21="L",IF(AND(8&gt;=$AR21,8&lt;=$AS21),1/($AS21-$AR21+1),0),IF($AT21="I",IF(8=$AR21,1,0),IF($AT21="F",IF(8=$AS21,1,0),IF($AT21="S",IF(AND(8&gt;=$AR21,8&lt;=$AS21,MOD(8-$AR21,6)=0),1/(INT(($AS21-$AR21)/6)+1),0),IF($AT21="A",IF($AR21=$AS21,IF(8=$AR21,1,0),IF(8=$AR21,$AU21,IF(8=$AS21,1-$AU21,0))),O423))))))</f>
        <v>0.0416666666666667</v>
      </c>
      <c r="P21" s="681">
        <f>IF($AS21&lt;$AR21,0,IF($AT21="L",IF(AND(9&gt;=$AR21,9&lt;=$AS21),1/($AS21-$AR21+1),0),IF($AT21="I",IF(9=$AR21,1,0),IF($AT21="F",IF(9=$AS21,1,0),IF($AT21="S",IF(AND(9&gt;=$AR21,9&lt;=$AS21,MOD(9-$AR21,6)=0),1/(INT(($AS21-$AR21)/6)+1),0),IF($AT21="A",IF($AR21=$AS21,IF(9=$AR21,1,0),IF(9=$AR21,$AU21,IF(9=$AS21,1-$AU21,0))),P423))))))</f>
        <v>0.0416666666666667</v>
      </c>
      <c r="Q21" s="681">
        <f>IF($AS21&lt;$AR21,0,IF($AT21="L",IF(AND(10&gt;=$AR21,10&lt;=$AS21),1/($AS21-$AR21+1),0),IF($AT21="I",IF(10=$AR21,1,0),IF($AT21="F",IF(10=$AS21,1,0),IF($AT21="S",IF(AND(10&gt;=$AR21,10&lt;=$AS21,MOD(10-$AR21,6)=0),1/(INT(($AS21-$AR21)/6)+1),0),IF($AT21="A",IF($AR21=$AS21,IF(10=$AR21,1,0),IF(10=$AR21,$AU21,IF(10=$AS21,1-$AU21,0))),Q423))))))</f>
        <v>0.0416666666666667</v>
      </c>
      <c r="R21" s="681">
        <f>IF($AS21&lt;$AR21,0,IF($AT21="L",IF(AND(11&gt;=$AR21,11&lt;=$AS21),1/($AS21-$AR21+1),0),IF($AT21="I",IF(11=$AR21,1,0),IF($AT21="F",IF(11=$AS21,1,0),IF($AT21="S",IF(AND(11&gt;=$AR21,11&lt;=$AS21,MOD(11-$AR21,6)=0),1/(INT(($AS21-$AR21)/6)+1),0),IF($AT21="A",IF($AR21=$AS21,IF(11=$AR21,1,0),IF(11=$AR21,$AU21,IF(11=$AS21,1-$AU21,0))),R423))))))</f>
        <v>0.0416666666666667</v>
      </c>
      <c r="S21" s="681">
        <f>IF($AS21&lt;$AR21,0,IF($AT21="L",IF(AND(12&gt;=$AR21,12&lt;=$AS21),1/($AS21-$AR21+1),0),IF($AT21="I",IF(12=$AR21,1,0),IF($AT21="F",IF(12=$AS21,1,0),IF($AT21="S",IF(AND(12&gt;=$AR21,12&lt;=$AS21,MOD(12-$AR21,6)=0),1/(INT(($AS21-$AR21)/6)+1),0),IF($AT21="A",IF($AR21=$AS21,IF(12=$AR21,1,0),IF(12=$AR21,$AU21,IF(12=$AS21,1-$AU21,0))),S423))))))</f>
        <v>0.0416666666666667</v>
      </c>
      <c r="T21" s="681">
        <f>IF($AS21&lt;$AR21,0,IF($AT21="L",IF(AND(13&gt;=$AR21,13&lt;=$AS21),1/($AS21-$AR21+1),0),IF($AT21="I",IF(13=$AR21,1,0),IF($AT21="F",IF(13=$AS21,1,0),IF($AT21="S",IF(AND(13&gt;=$AR21,13&lt;=$AS21,MOD(13-$AR21,6)=0),1/(INT(($AS21-$AR21)/6)+1),0),IF($AT21="A",IF($AR21=$AS21,IF(13=$AR21,1,0),IF(13=$AR21,$AU21,IF(13=$AS21,1-$AU21,0))),T423))))))</f>
        <v>0.0416666666666667</v>
      </c>
      <c r="U21" s="681">
        <f>IF($AS21&lt;$AR21,0,IF($AT21="L",IF(AND(14&gt;=$AR21,14&lt;=$AS21),1/($AS21-$AR21+1),0),IF($AT21="I",IF(14=$AR21,1,0),IF($AT21="F",IF(14=$AS21,1,0),IF($AT21="S",IF(AND(14&gt;=$AR21,14&lt;=$AS21,MOD(14-$AR21,6)=0),1/(INT(($AS21-$AR21)/6)+1),0),IF($AT21="A",IF($AR21=$AS21,IF(14=$AR21,1,0),IF(14=$AR21,$AU21,IF(14=$AS21,1-$AU21,0))),U423))))))</f>
        <v>0.0416666666666667</v>
      </c>
      <c r="V21" s="681">
        <f>IF($AS21&lt;$AR21,0,IF($AT21="L",IF(AND(15&gt;=$AR21,15&lt;=$AS21),1/($AS21-$AR21+1),0),IF($AT21="I",IF(15=$AR21,1,0),IF($AT21="F",IF(15=$AS21,1,0),IF($AT21="S",IF(AND(15&gt;=$AR21,15&lt;=$AS21,MOD(15-$AR21,6)=0),1/(INT(($AS21-$AR21)/6)+1),0),IF($AT21="A",IF($AR21=$AS21,IF(15=$AR21,1,0),IF(15=$AR21,$AU21,IF(15=$AS21,1-$AU21,0))),V423))))))</f>
        <v>0.0416666666666667</v>
      </c>
      <c r="W21" s="681">
        <f>IF($AS21&lt;$AR21,0,IF($AT21="L",IF(AND(16&gt;=$AR21,16&lt;=$AS21),1/($AS21-$AR21+1),0),IF($AT21="I",IF(16=$AR21,1,0),IF($AT21="F",IF(16=$AS21,1,0),IF($AT21="S",IF(AND(16&gt;=$AR21,16&lt;=$AS21,MOD(16-$AR21,6)=0),1/(INT(($AS21-$AR21)/6)+1),0),IF($AT21="A",IF($AR21=$AS21,IF(16=$AR21,1,0),IF(16=$AR21,$AU21,IF(16=$AS21,1-$AU21,0))),W423))))))</f>
        <v>0.0416666666666667</v>
      </c>
      <c r="X21" s="681">
        <f>IF($AS21&lt;$AR21,0,IF($AT21="L",IF(AND(17&gt;=$AR21,17&lt;=$AS21),1/($AS21-$AR21+1),0),IF($AT21="I",IF(17=$AR21,1,0),IF($AT21="F",IF(17=$AS21,1,0),IF($AT21="S",IF(AND(17&gt;=$AR21,17&lt;=$AS21,MOD(17-$AR21,6)=0),1/(INT(($AS21-$AR21)/6)+1),0),IF($AT21="A",IF($AR21=$AS21,IF(17=$AR21,1,0),IF(17=$AR21,$AU21,IF(17=$AS21,1-$AU21,0))),X423))))))</f>
        <v>0.0416666666666667</v>
      </c>
      <c r="Y21" s="681">
        <f>IF($AS21&lt;$AR21,0,IF($AT21="L",IF(AND(18&gt;=$AR21,18&lt;=$AS21),1/($AS21-$AR21+1),0),IF($AT21="I",IF(18=$AR21,1,0),IF($AT21="F",IF(18=$AS21,1,0),IF($AT21="S",IF(AND(18&gt;=$AR21,18&lt;=$AS21,MOD(18-$AR21,6)=0),1/(INT(($AS21-$AR21)/6)+1),0),IF($AT21="A",IF($AR21=$AS21,IF(18=$AR21,1,0),IF(18=$AR21,$AU21,IF(18=$AS21,1-$AU21,0))),Y423))))))</f>
        <v>0.0416666666666667</v>
      </c>
      <c r="Z21" s="681">
        <f>IF($AS21&lt;$AR21,0,IF($AT21="L",IF(AND(19&gt;=$AR21,19&lt;=$AS21),1/($AS21-$AR21+1),0),IF($AT21="I",IF(19=$AR21,1,0),IF($AT21="F",IF(19=$AS21,1,0),IF($AT21="S",IF(AND(19&gt;=$AR21,19&lt;=$AS21,MOD(19-$AR21,6)=0),1/(INT(($AS21-$AR21)/6)+1),0),IF($AT21="A",IF($AR21=$AS21,IF(19=$AR21,1,0),IF(19=$AR21,$AU21,IF(19=$AS21,1-$AU21,0))),Z423))))))</f>
        <v>0.0416666666666667</v>
      </c>
      <c r="AA21" s="681">
        <f>IF($AS21&lt;$AR21,0,IF($AT21="L",IF(AND(20&gt;=$AR21,20&lt;=$AS21),1/($AS21-$AR21+1),0),IF($AT21="I",IF(20=$AR21,1,0),IF($AT21="F",IF(20=$AS21,1,0),IF($AT21="S",IF(AND(20&gt;=$AR21,20&lt;=$AS21,MOD(20-$AR21,6)=0),1/(INT(($AS21-$AR21)/6)+1),0),IF($AT21="A",IF($AR21=$AS21,IF(20=$AR21,1,0),IF(20=$AR21,$AU21,IF(20=$AS21,1-$AU21,0))),AA423))))))</f>
        <v>0.0416666666666667</v>
      </c>
      <c r="AB21" s="681">
        <f>IF($AS21&lt;$AR21,0,IF($AT21="L",IF(AND(21&gt;=$AR21,21&lt;=$AS21),1/($AS21-$AR21+1),0),IF($AT21="I",IF(21=$AR21,1,0),IF($AT21="F",IF(21=$AS21,1,0),IF($AT21="S",IF(AND(21&gt;=$AR21,21&lt;=$AS21,MOD(21-$AR21,6)=0),1/(INT(($AS21-$AR21)/6)+1),0),IF($AT21="A",IF($AR21=$AS21,IF(21=$AR21,1,0),IF(21=$AR21,$AU21,IF(21=$AS21,1-$AU21,0))),AB423))))))</f>
        <v>0.0416666666666667</v>
      </c>
      <c r="AC21" s="681">
        <f>IF($AS21&lt;$AR21,0,IF($AT21="L",IF(AND(22&gt;=$AR21,22&lt;=$AS21),1/($AS21-$AR21+1),0),IF($AT21="I",IF(22=$AR21,1,0),IF($AT21="F",IF(22=$AS21,1,0),IF($AT21="S",IF(AND(22&gt;=$AR21,22&lt;=$AS21,MOD(22-$AR21,6)=0),1/(INT(($AS21-$AR21)/6)+1),0),IF($AT21="A",IF($AR21=$AS21,IF(22=$AR21,1,0),IF(22=$AR21,$AU21,IF(22=$AS21,1-$AU21,0))),AC423))))))</f>
        <v>0.0416666666666667</v>
      </c>
      <c r="AD21" s="681">
        <f>IF($AS21&lt;$AR21,0,IF($AT21="L",IF(AND(23&gt;=$AR21,23&lt;=$AS21),1/($AS21-$AR21+1),0),IF($AT21="I",IF(23=$AR21,1,0),IF($AT21="F",IF(23=$AS21,1,0),IF($AT21="S",IF(AND(23&gt;=$AR21,23&lt;=$AS21,MOD(23-$AR21,6)=0),1/(INT(($AS21-$AR21)/6)+1),0),IF($AT21="A",IF($AR21=$AS21,IF(23=$AR21,1,0),IF(23=$AR21,$AU21,IF(23=$AS21,1-$AU21,0))),AD423))))))</f>
        <v>0.0416666666666667</v>
      </c>
      <c r="AE21" s="681">
        <f>IF($AS21&lt;$AR21,0,IF($AT21="L",IF(AND(24&gt;=$AR21,24&lt;=$AS21),1/($AS21-$AR21+1),0),IF($AT21="I",IF(24=$AR21,1,0),IF($AT21="F",IF(24=$AS21,1,0),IF($AT21="S",IF(AND(24&gt;=$AR21,24&lt;=$AS21,MOD(24-$AR21,6)=0),1/(INT(($AS21-$AR21)/6)+1),0),IF($AT21="A",IF($AR21=$AS21,IF(24=$AR21,1,0),IF(24=$AR21,$AU21,IF(24=$AS21,1-$AU21,0))),AE423))))))</f>
        <v>0.0416666666666667</v>
      </c>
      <c r="AF21" s="682">
        <f>SUM(H21:AE21)</f>
        <v>1</v>
      </c>
      <c r="AG21" s="521">
        <f>'01. Talento Humano'!$L$23</f>
        <v>0</v>
      </c>
      <c r="AH21" s="521">
        <f>'01. Talento Humano'!$K$23</f>
        <v>0</v>
      </c>
      <c r="AI21" s="521">
        <f>'01. Talento Humano'!$N$23</f>
        <v>0</v>
      </c>
      <c r="AJ21" s="521">
        <f>'01. Talento Humano'!$M$23</f>
        <v>0</v>
      </c>
      <c r="AK21" s="521">
        <f>'01. Talento Humano'!$P$23</f>
        <v>0</v>
      </c>
      <c r="AL21" s="521">
        <f>'01. Talento Humano'!$O$23</f>
        <v>0</v>
      </c>
      <c r="AM21" s="521">
        <f>'01. Talento Humano'!$R$23</f>
        <v>0</v>
      </c>
      <c r="AN21" s="521">
        <f>'01. Talento Humano'!$Q$23</f>
        <v>0</v>
      </c>
      <c r="AO21" s="521">
        <f>'01. Talento Humano'!$T$23</f>
        <v>0</v>
      </c>
      <c r="AP21" s="521">
        <f>'01. Talento Humano'!$S$23</f>
        <v>0</v>
      </c>
      <c r="AQ21" s="683" t="inlineStr">
        <is>
          <t>A2.1</t>
        </is>
      </c>
      <c r="AR21" s="683" t="n">
        <v>1</v>
      </c>
      <c r="AS21" s="683" t="n">
        <v>24</v>
      </c>
      <c r="AT21" s="683" t="inlineStr">
        <is>
          <t>L</t>
        </is>
      </c>
      <c r="AU21" s="684" t="n">
        <v>0</v>
      </c>
      <c r="AV21" s="683" t="inlineStr">
        <is>
          <t>E1</t>
        </is>
      </c>
    </row>
    <row r="22">
      <c r="B22" s="513" t="inlineStr">
        <is>
          <t>TH-15</t>
        </is>
      </c>
      <c r="C22" s="513" t="inlineStr">
        <is>
          <t>R01</t>
        </is>
      </c>
      <c r="D22" s="513" t="str">
        <f>IF('01. Talento Humano'!B24="","(fila reservada para un ítem nuevo)",'01. Talento Humano'!B24)</f>
        <v>Profesional en calidad del aire y salud ambiental</v>
      </c>
      <c r="E22" s="513" t="str">
        <f>"Perfil "&amp;AT22&amp;" · M"&amp;AR22&amp;"–M"&amp;AS22</f>
        <v>Perfil L · M1–M24</v>
      </c>
      <c r="F22" s="513">
        <f>'01. Talento Humano'!$J$24</f>
        <v>247786331</v>
      </c>
      <c r="G22" s="513">
        <f>'01. Talento Humano'!$U$24</f>
        <v>247786331</v>
      </c>
      <c r="H22" s="681">
        <f>IF($AS22&lt;$AR22,0,IF($AT22="L",IF(AND(1&gt;=$AR22,1&lt;=$AS22),1/($AS22-$AR22+1),0),IF($AT22="I",IF(1=$AR22,1,0),IF($AT22="F",IF(1=$AS22,1,0),IF($AT22="S",IF(AND(1&gt;=$AR22,1&lt;=$AS22,MOD(1-$AR22,6)=0),1/(INT(($AS22-$AR22)/6)+1),0),IF($AT22="A",IF($AR22=$AS22,IF(1=$AR22,1,0),IF(1=$AR22,$AU22,IF(1=$AS22,1-$AU22,0))),H424))))))</f>
        <v>0.0416666666666667</v>
      </c>
      <c r="I22" s="681">
        <f>IF($AS22&lt;$AR22,0,IF($AT22="L",IF(AND(2&gt;=$AR22,2&lt;=$AS22),1/($AS22-$AR22+1),0),IF($AT22="I",IF(2=$AR22,1,0),IF($AT22="F",IF(2=$AS22,1,0),IF($AT22="S",IF(AND(2&gt;=$AR22,2&lt;=$AS22,MOD(2-$AR22,6)=0),1/(INT(($AS22-$AR22)/6)+1),0),IF($AT22="A",IF($AR22=$AS22,IF(2=$AR22,1,0),IF(2=$AR22,$AU22,IF(2=$AS22,1-$AU22,0))),I424))))))</f>
        <v>0.0416666666666667</v>
      </c>
      <c r="J22" s="681">
        <f>IF($AS22&lt;$AR22,0,IF($AT22="L",IF(AND(3&gt;=$AR22,3&lt;=$AS22),1/($AS22-$AR22+1),0),IF($AT22="I",IF(3=$AR22,1,0),IF($AT22="F",IF(3=$AS22,1,0),IF($AT22="S",IF(AND(3&gt;=$AR22,3&lt;=$AS22,MOD(3-$AR22,6)=0),1/(INT(($AS22-$AR22)/6)+1),0),IF($AT22="A",IF($AR22=$AS22,IF(3=$AR22,1,0),IF(3=$AR22,$AU22,IF(3=$AS22,1-$AU22,0))),J424))))))</f>
        <v>0.0416666666666667</v>
      </c>
      <c r="K22" s="681">
        <f>IF($AS22&lt;$AR22,0,IF($AT22="L",IF(AND(4&gt;=$AR22,4&lt;=$AS22),1/($AS22-$AR22+1),0),IF($AT22="I",IF(4=$AR22,1,0),IF($AT22="F",IF(4=$AS22,1,0),IF($AT22="S",IF(AND(4&gt;=$AR22,4&lt;=$AS22,MOD(4-$AR22,6)=0),1/(INT(($AS22-$AR22)/6)+1),0),IF($AT22="A",IF($AR22=$AS22,IF(4=$AR22,1,0),IF(4=$AR22,$AU22,IF(4=$AS22,1-$AU22,0))),K424))))))</f>
        <v>0.0416666666666667</v>
      </c>
      <c r="L22" s="681">
        <f>IF($AS22&lt;$AR22,0,IF($AT22="L",IF(AND(5&gt;=$AR22,5&lt;=$AS22),1/($AS22-$AR22+1),0),IF($AT22="I",IF(5=$AR22,1,0),IF($AT22="F",IF(5=$AS22,1,0),IF($AT22="S",IF(AND(5&gt;=$AR22,5&lt;=$AS22,MOD(5-$AR22,6)=0),1/(INT(($AS22-$AR22)/6)+1),0),IF($AT22="A",IF($AR22=$AS22,IF(5=$AR22,1,0),IF(5=$AR22,$AU22,IF(5=$AS22,1-$AU22,0))),L424))))))</f>
        <v>0.0416666666666667</v>
      </c>
      <c r="M22" s="681">
        <f>IF($AS22&lt;$AR22,0,IF($AT22="L",IF(AND(6&gt;=$AR22,6&lt;=$AS22),1/($AS22-$AR22+1),0),IF($AT22="I",IF(6=$AR22,1,0),IF($AT22="F",IF(6=$AS22,1,0),IF($AT22="S",IF(AND(6&gt;=$AR22,6&lt;=$AS22,MOD(6-$AR22,6)=0),1/(INT(($AS22-$AR22)/6)+1),0),IF($AT22="A",IF($AR22=$AS22,IF(6=$AR22,1,0),IF(6=$AR22,$AU22,IF(6=$AS22,1-$AU22,0))),M424))))))</f>
        <v>0.0416666666666667</v>
      </c>
      <c r="N22" s="681">
        <f>IF($AS22&lt;$AR22,0,IF($AT22="L",IF(AND(7&gt;=$AR22,7&lt;=$AS22),1/($AS22-$AR22+1),0),IF($AT22="I",IF(7=$AR22,1,0),IF($AT22="F",IF(7=$AS22,1,0),IF($AT22="S",IF(AND(7&gt;=$AR22,7&lt;=$AS22,MOD(7-$AR22,6)=0),1/(INT(($AS22-$AR22)/6)+1),0),IF($AT22="A",IF($AR22=$AS22,IF(7=$AR22,1,0),IF(7=$AR22,$AU22,IF(7=$AS22,1-$AU22,0))),N424))))))</f>
        <v>0.0416666666666667</v>
      </c>
      <c r="O22" s="681">
        <f>IF($AS22&lt;$AR22,0,IF($AT22="L",IF(AND(8&gt;=$AR22,8&lt;=$AS22),1/($AS22-$AR22+1),0),IF($AT22="I",IF(8=$AR22,1,0),IF($AT22="F",IF(8=$AS22,1,0),IF($AT22="S",IF(AND(8&gt;=$AR22,8&lt;=$AS22,MOD(8-$AR22,6)=0),1/(INT(($AS22-$AR22)/6)+1),0),IF($AT22="A",IF($AR22=$AS22,IF(8=$AR22,1,0),IF(8=$AR22,$AU22,IF(8=$AS22,1-$AU22,0))),O424))))))</f>
        <v>0.0416666666666667</v>
      </c>
      <c r="P22" s="681">
        <f>IF($AS22&lt;$AR22,0,IF($AT22="L",IF(AND(9&gt;=$AR22,9&lt;=$AS22),1/($AS22-$AR22+1),0),IF($AT22="I",IF(9=$AR22,1,0),IF($AT22="F",IF(9=$AS22,1,0),IF($AT22="S",IF(AND(9&gt;=$AR22,9&lt;=$AS22,MOD(9-$AR22,6)=0),1/(INT(($AS22-$AR22)/6)+1),0),IF($AT22="A",IF($AR22=$AS22,IF(9=$AR22,1,0),IF(9=$AR22,$AU22,IF(9=$AS22,1-$AU22,0))),P424))))))</f>
        <v>0.0416666666666667</v>
      </c>
      <c r="Q22" s="681">
        <f>IF($AS22&lt;$AR22,0,IF($AT22="L",IF(AND(10&gt;=$AR22,10&lt;=$AS22),1/($AS22-$AR22+1),0),IF($AT22="I",IF(10=$AR22,1,0),IF($AT22="F",IF(10=$AS22,1,0),IF($AT22="S",IF(AND(10&gt;=$AR22,10&lt;=$AS22,MOD(10-$AR22,6)=0),1/(INT(($AS22-$AR22)/6)+1),0),IF($AT22="A",IF($AR22=$AS22,IF(10=$AR22,1,0),IF(10=$AR22,$AU22,IF(10=$AS22,1-$AU22,0))),Q424))))))</f>
        <v>0.0416666666666667</v>
      </c>
      <c r="R22" s="681">
        <f>IF($AS22&lt;$AR22,0,IF($AT22="L",IF(AND(11&gt;=$AR22,11&lt;=$AS22),1/($AS22-$AR22+1),0),IF($AT22="I",IF(11=$AR22,1,0),IF($AT22="F",IF(11=$AS22,1,0),IF($AT22="S",IF(AND(11&gt;=$AR22,11&lt;=$AS22,MOD(11-$AR22,6)=0),1/(INT(($AS22-$AR22)/6)+1),0),IF($AT22="A",IF($AR22=$AS22,IF(11=$AR22,1,0),IF(11=$AR22,$AU22,IF(11=$AS22,1-$AU22,0))),R424))))))</f>
        <v>0.0416666666666667</v>
      </c>
      <c r="S22" s="681">
        <f>IF($AS22&lt;$AR22,0,IF($AT22="L",IF(AND(12&gt;=$AR22,12&lt;=$AS22),1/($AS22-$AR22+1),0),IF($AT22="I",IF(12=$AR22,1,0),IF($AT22="F",IF(12=$AS22,1,0),IF($AT22="S",IF(AND(12&gt;=$AR22,12&lt;=$AS22,MOD(12-$AR22,6)=0),1/(INT(($AS22-$AR22)/6)+1),0),IF($AT22="A",IF($AR22=$AS22,IF(12=$AR22,1,0),IF(12=$AR22,$AU22,IF(12=$AS22,1-$AU22,0))),S424))))))</f>
        <v>0.0416666666666667</v>
      </c>
      <c r="T22" s="681">
        <f>IF($AS22&lt;$AR22,0,IF($AT22="L",IF(AND(13&gt;=$AR22,13&lt;=$AS22),1/($AS22-$AR22+1),0),IF($AT22="I",IF(13=$AR22,1,0),IF($AT22="F",IF(13=$AS22,1,0),IF($AT22="S",IF(AND(13&gt;=$AR22,13&lt;=$AS22,MOD(13-$AR22,6)=0),1/(INT(($AS22-$AR22)/6)+1),0),IF($AT22="A",IF($AR22=$AS22,IF(13=$AR22,1,0),IF(13=$AR22,$AU22,IF(13=$AS22,1-$AU22,0))),T424))))))</f>
        <v>0.0416666666666667</v>
      </c>
      <c r="U22" s="681">
        <f>IF($AS22&lt;$AR22,0,IF($AT22="L",IF(AND(14&gt;=$AR22,14&lt;=$AS22),1/($AS22-$AR22+1),0),IF($AT22="I",IF(14=$AR22,1,0),IF($AT22="F",IF(14=$AS22,1,0),IF($AT22="S",IF(AND(14&gt;=$AR22,14&lt;=$AS22,MOD(14-$AR22,6)=0),1/(INT(($AS22-$AR22)/6)+1),0),IF($AT22="A",IF($AR22=$AS22,IF(14=$AR22,1,0),IF(14=$AR22,$AU22,IF(14=$AS22,1-$AU22,0))),U424))))))</f>
        <v>0.0416666666666667</v>
      </c>
      <c r="V22" s="681">
        <f>IF($AS22&lt;$AR22,0,IF($AT22="L",IF(AND(15&gt;=$AR22,15&lt;=$AS22),1/($AS22-$AR22+1),0),IF($AT22="I",IF(15=$AR22,1,0),IF($AT22="F",IF(15=$AS22,1,0),IF($AT22="S",IF(AND(15&gt;=$AR22,15&lt;=$AS22,MOD(15-$AR22,6)=0),1/(INT(($AS22-$AR22)/6)+1),0),IF($AT22="A",IF($AR22=$AS22,IF(15=$AR22,1,0),IF(15=$AR22,$AU22,IF(15=$AS22,1-$AU22,0))),V424))))))</f>
        <v>0.0416666666666667</v>
      </c>
      <c r="W22" s="681">
        <f>IF($AS22&lt;$AR22,0,IF($AT22="L",IF(AND(16&gt;=$AR22,16&lt;=$AS22),1/($AS22-$AR22+1),0),IF($AT22="I",IF(16=$AR22,1,0),IF($AT22="F",IF(16=$AS22,1,0),IF($AT22="S",IF(AND(16&gt;=$AR22,16&lt;=$AS22,MOD(16-$AR22,6)=0),1/(INT(($AS22-$AR22)/6)+1),0),IF($AT22="A",IF($AR22=$AS22,IF(16=$AR22,1,0),IF(16=$AR22,$AU22,IF(16=$AS22,1-$AU22,0))),W424))))))</f>
        <v>0.0416666666666667</v>
      </c>
      <c r="X22" s="681">
        <f>IF($AS22&lt;$AR22,0,IF($AT22="L",IF(AND(17&gt;=$AR22,17&lt;=$AS22),1/($AS22-$AR22+1),0),IF($AT22="I",IF(17=$AR22,1,0),IF($AT22="F",IF(17=$AS22,1,0),IF($AT22="S",IF(AND(17&gt;=$AR22,17&lt;=$AS22,MOD(17-$AR22,6)=0),1/(INT(($AS22-$AR22)/6)+1),0),IF($AT22="A",IF($AR22=$AS22,IF(17=$AR22,1,0),IF(17=$AR22,$AU22,IF(17=$AS22,1-$AU22,0))),X424))))))</f>
        <v>0.0416666666666667</v>
      </c>
      <c r="Y22" s="681">
        <f>IF($AS22&lt;$AR22,0,IF($AT22="L",IF(AND(18&gt;=$AR22,18&lt;=$AS22),1/($AS22-$AR22+1),0),IF($AT22="I",IF(18=$AR22,1,0),IF($AT22="F",IF(18=$AS22,1,0),IF($AT22="S",IF(AND(18&gt;=$AR22,18&lt;=$AS22,MOD(18-$AR22,6)=0),1/(INT(($AS22-$AR22)/6)+1),0),IF($AT22="A",IF($AR22=$AS22,IF(18=$AR22,1,0),IF(18=$AR22,$AU22,IF(18=$AS22,1-$AU22,0))),Y424))))))</f>
        <v>0.0416666666666667</v>
      </c>
      <c r="Z22" s="681">
        <f>IF($AS22&lt;$AR22,0,IF($AT22="L",IF(AND(19&gt;=$AR22,19&lt;=$AS22),1/($AS22-$AR22+1),0),IF($AT22="I",IF(19=$AR22,1,0),IF($AT22="F",IF(19=$AS22,1,0),IF($AT22="S",IF(AND(19&gt;=$AR22,19&lt;=$AS22,MOD(19-$AR22,6)=0),1/(INT(($AS22-$AR22)/6)+1),0),IF($AT22="A",IF($AR22=$AS22,IF(19=$AR22,1,0),IF(19=$AR22,$AU22,IF(19=$AS22,1-$AU22,0))),Z424))))))</f>
        <v>0.0416666666666667</v>
      </c>
      <c r="AA22" s="681">
        <f>IF($AS22&lt;$AR22,0,IF($AT22="L",IF(AND(20&gt;=$AR22,20&lt;=$AS22),1/($AS22-$AR22+1),0),IF($AT22="I",IF(20=$AR22,1,0),IF($AT22="F",IF(20=$AS22,1,0),IF($AT22="S",IF(AND(20&gt;=$AR22,20&lt;=$AS22,MOD(20-$AR22,6)=0),1/(INT(($AS22-$AR22)/6)+1),0),IF($AT22="A",IF($AR22=$AS22,IF(20=$AR22,1,0),IF(20=$AR22,$AU22,IF(20=$AS22,1-$AU22,0))),AA424))))))</f>
        <v>0.0416666666666667</v>
      </c>
      <c r="AB22" s="681">
        <f>IF($AS22&lt;$AR22,0,IF($AT22="L",IF(AND(21&gt;=$AR22,21&lt;=$AS22),1/($AS22-$AR22+1),0),IF($AT22="I",IF(21=$AR22,1,0),IF($AT22="F",IF(21=$AS22,1,0),IF($AT22="S",IF(AND(21&gt;=$AR22,21&lt;=$AS22,MOD(21-$AR22,6)=0),1/(INT(($AS22-$AR22)/6)+1),0),IF($AT22="A",IF($AR22=$AS22,IF(21=$AR22,1,0),IF(21=$AR22,$AU22,IF(21=$AS22,1-$AU22,0))),AB424))))))</f>
        <v>0.0416666666666667</v>
      </c>
      <c r="AC22" s="681">
        <f>IF($AS22&lt;$AR22,0,IF($AT22="L",IF(AND(22&gt;=$AR22,22&lt;=$AS22),1/($AS22-$AR22+1),0),IF($AT22="I",IF(22=$AR22,1,0),IF($AT22="F",IF(22=$AS22,1,0),IF($AT22="S",IF(AND(22&gt;=$AR22,22&lt;=$AS22,MOD(22-$AR22,6)=0),1/(INT(($AS22-$AR22)/6)+1),0),IF($AT22="A",IF($AR22=$AS22,IF(22=$AR22,1,0),IF(22=$AR22,$AU22,IF(22=$AS22,1-$AU22,0))),AC424))))))</f>
        <v>0.0416666666666667</v>
      </c>
      <c r="AD22" s="681">
        <f>IF($AS22&lt;$AR22,0,IF($AT22="L",IF(AND(23&gt;=$AR22,23&lt;=$AS22),1/($AS22-$AR22+1),0),IF($AT22="I",IF(23=$AR22,1,0),IF($AT22="F",IF(23=$AS22,1,0),IF($AT22="S",IF(AND(23&gt;=$AR22,23&lt;=$AS22,MOD(23-$AR22,6)=0),1/(INT(($AS22-$AR22)/6)+1),0),IF($AT22="A",IF($AR22=$AS22,IF(23=$AR22,1,0),IF(23=$AR22,$AU22,IF(23=$AS22,1-$AU22,0))),AD424))))))</f>
        <v>0.0416666666666667</v>
      </c>
      <c r="AE22" s="681">
        <f>IF($AS22&lt;$AR22,0,IF($AT22="L",IF(AND(24&gt;=$AR22,24&lt;=$AS22),1/($AS22-$AR22+1),0),IF($AT22="I",IF(24=$AR22,1,0),IF($AT22="F",IF(24=$AS22,1,0),IF($AT22="S",IF(AND(24&gt;=$AR22,24&lt;=$AS22,MOD(24-$AR22,6)=0),1/(INT(($AS22-$AR22)/6)+1),0),IF($AT22="A",IF($AR22=$AS22,IF(24=$AR22,1,0),IF(24=$AR22,$AU22,IF(24=$AS22,1-$AU22,0))),AE424))))))</f>
        <v>0.0416666666666667</v>
      </c>
      <c r="AF22" s="682">
        <f>SUM(H22:AE22)</f>
        <v>1</v>
      </c>
      <c r="AG22" s="521">
        <f>'01. Talento Humano'!$L$24</f>
        <v>0</v>
      </c>
      <c r="AH22" s="521">
        <f>'01. Talento Humano'!$K$24</f>
        <v>0</v>
      </c>
      <c r="AI22" s="521">
        <f>'01. Talento Humano'!$N$24</f>
        <v>0</v>
      </c>
      <c r="AJ22" s="521">
        <f>'01. Talento Humano'!$M$24</f>
        <v>0</v>
      </c>
      <c r="AK22" s="521">
        <f>'01. Talento Humano'!$P$24</f>
        <v>0</v>
      </c>
      <c r="AL22" s="521">
        <f>'01. Talento Humano'!$O$24</f>
        <v>0</v>
      </c>
      <c r="AM22" s="521">
        <f>'01. Talento Humano'!$R$24</f>
        <v>0</v>
      </c>
      <c r="AN22" s="521">
        <f>'01. Talento Humano'!$Q$24</f>
        <v>0</v>
      </c>
      <c r="AO22" s="521">
        <f>'01. Talento Humano'!$T$24</f>
        <v>0</v>
      </c>
      <c r="AP22" s="521">
        <f>'01. Talento Humano'!$S$24</f>
        <v>0</v>
      </c>
      <c r="AQ22" s="683" t="inlineStr">
        <is>
          <t>A3.1</t>
        </is>
      </c>
      <c r="AR22" s="683" t="n">
        <v>1</v>
      </c>
      <c r="AS22" s="683" t="n">
        <v>24</v>
      </c>
      <c r="AT22" s="683" t="inlineStr">
        <is>
          <t>L</t>
        </is>
      </c>
      <c r="AU22" s="684" t="n">
        <v>0</v>
      </c>
      <c r="AV22" s="683" t="inlineStr">
        <is>
          <t>E1</t>
        </is>
      </c>
    </row>
    <row r="23">
      <c r="B23" s="513" t="inlineStr">
        <is>
          <t>TH-16</t>
        </is>
      </c>
      <c r="C23" s="513" t="inlineStr">
        <is>
          <t>R01</t>
        </is>
      </c>
      <c r="D23" s="513" t="str">
        <f>IF('01. Talento Humano'!B25="","(fila reservada para un ítem nuevo)",'01. Talento Humano'!B25)</f>
        <v>Profesional de convenios y custodia</v>
      </c>
      <c r="E23" s="513" t="str">
        <f>"Perfil "&amp;AT23&amp;" · M"&amp;AR23&amp;"–M"&amp;AS23</f>
        <v>Perfil L · M1–M24</v>
      </c>
      <c r="F23" s="513">
        <f>'01. Talento Humano'!$J$25</f>
        <v>172373095</v>
      </c>
      <c r="G23" s="513">
        <f>'01. Talento Humano'!$U$25</f>
        <v>172373095</v>
      </c>
      <c r="H23" s="681">
        <f>IF($AS23&lt;$AR23,0,IF($AT23="L",IF(AND(1&gt;=$AR23,1&lt;=$AS23),1/($AS23-$AR23+1),0),IF($AT23="I",IF(1=$AR23,1,0),IF($AT23="F",IF(1=$AS23,1,0),IF($AT23="S",IF(AND(1&gt;=$AR23,1&lt;=$AS23,MOD(1-$AR23,6)=0),1/(INT(($AS23-$AR23)/6)+1),0),IF($AT23="A",IF($AR23=$AS23,IF(1=$AR23,1,0),IF(1=$AR23,$AU23,IF(1=$AS23,1-$AU23,0))),H425))))))</f>
        <v>0.0416666666666667</v>
      </c>
      <c r="I23" s="681">
        <f>IF($AS23&lt;$AR23,0,IF($AT23="L",IF(AND(2&gt;=$AR23,2&lt;=$AS23),1/($AS23-$AR23+1),0),IF($AT23="I",IF(2=$AR23,1,0),IF($AT23="F",IF(2=$AS23,1,0),IF($AT23="S",IF(AND(2&gt;=$AR23,2&lt;=$AS23,MOD(2-$AR23,6)=0),1/(INT(($AS23-$AR23)/6)+1),0),IF($AT23="A",IF($AR23=$AS23,IF(2=$AR23,1,0),IF(2=$AR23,$AU23,IF(2=$AS23,1-$AU23,0))),I425))))))</f>
        <v>0.0416666666666667</v>
      </c>
      <c r="J23" s="681">
        <f>IF($AS23&lt;$AR23,0,IF($AT23="L",IF(AND(3&gt;=$AR23,3&lt;=$AS23),1/($AS23-$AR23+1),0),IF($AT23="I",IF(3=$AR23,1,0),IF($AT23="F",IF(3=$AS23,1,0),IF($AT23="S",IF(AND(3&gt;=$AR23,3&lt;=$AS23,MOD(3-$AR23,6)=0),1/(INT(($AS23-$AR23)/6)+1),0),IF($AT23="A",IF($AR23=$AS23,IF(3=$AR23,1,0),IF(3=$AR23,$AU23,IF(3=$AS23,1-$AU23,0))),J425))))))</f>
        <v>0.0416666666666667</v>
      </c>
      <c r="K23" s="681">
        <f>IF($AS23&lt;$AR23,0,IF($AT23="L",IF(AND(4&gt;=$AR23,4&lt;=$AS23),1/($AS23-$AR23+1),0),IF($AT23="I",IF(4=$AR23,1,0),IF($AT23="F",IF(4=$AS23,1,0),IF($AT23="S",IF(AND(4&gt;=$AR23,4&lt;=$AS23,MOD(4-$AR23,6)=0),1/(INT(($AS23-$AR23)/6)+1),0),IF($AT23="A",IF($AR23=$AS23,IF(4=$AR23,1,0),IF(4=$AR23,$AU23,IF(4=$AS23,1-$AU23,0))),K425))))))</f>
        <v>0.0416666666666667</v>
      </c>
      <c r="L23" s="681">
        <f>IF($AS23&lt;$AR23,0,IF($AT23="L",IF(AND(5&gt;=$AR23,5&lt;=$AS23),1/($AS23-$AR23+1),0),IF($AT23="I",IF(5=$AR23,1,0),IF($AT23="F",IF(5=$AS23,1,0),IF($AT23="S",IF(AND(5&gt;=$AR23,5&lt;=$AS23,MOD(5-$AR23,6)=0),1/(INT(($AS23-$AR23)/6)+1),0),IF($AT23="A",IF($AR23=$AS23,IF(5=$AR23,1,0),IF(5=$AR23,$AU23,IF(5=$AS23,1-$AU23,0))),L425))))))</f>
        <v>0.0416666666666667</v>
      </c>
      <c r="M23" s="681">
        <f>IF($AS23&lt;$AR23,0,IF($AT23="L",IF(AND(6&gt;=$AR23,6&lt;=$AS23),1/($AS23-$AR23+1),0),IF($AT23="I",IF(6=$AR23,1,0),IF($AT23="F",IF(6=$AS23,1,0),IF($AT23="S",IF(AND(6&gt;=$AR23,6&lt;=$AS23,MOD(6-$AR23,6)=0),1/(INT(($AS23-$AR23)/6)+1),0),IF($AT23="A",IF($AR23=$AS23,IF(6=$AR23,1,0),IF(6=$AR23,$AU23,IF(6=$AS23,1-$AU23,0))),M425))))))</f>
        <v>0.0416666666666667</v>
      </c>
      <c r="N23" s="681">
        <f>IF($AS23&lt;$AR23,0,IF($AT23="L",IF(AND(7&gt;=$AR23,7&lt;=$AS23),1/($AS23-$AR23+1),0),IF($AT23="I",IF(7=$AR23,1,0),IF($AT23="F",IF(7=$AS23,1,0),IF($AT23="S",IF(AND(7&gt;=$AR23,7&lt;=$AS23,MOD(7-$AR23,6)=0),1/(INT(($AS23-$AR23)/6)+1),0),IF($AT23="A",IF($AR23=$AS23,IF(7=$AR23,1,0),IF(7=$AR23,$AU23,IF(7=$AS23,1-$AU23,0))),N425))))))</f>
        <v>0.0416666666666667</v>
      </c>
      <c r="O23" s="681">
        <f>IF($AS23&lt;$AR23,0,IF($AT23="L",IF(AND(8&gt;=$AR23,8&lt;=$AS23),1/($AS23-$AR23+1),0),IF($AT23="I",IF(8=$AR23,1,0),IF($AT23="F",IF(8=$AS23,1,0),IF($AT23="S",IF(AND(8&gt;=$AR23,8&lt;=$AS23,MOD(8-$AR23,6)=0),1/(INT(($AS23-$AR23)/6)+1),0),IF($AT23="A",IF($AR23=$AS23,IF(8=$AR23,1,0),IF(8=$AR23,$AU23,IF(8=$AS23,1-$AU23,0))),O425))))))</f>
        <v>0.0416666666666667</v>
      </c>
      <c r="P23" s="681">
        <f>IF($AS23&lt;$AR23,0,IF($AT23="L",IF(AND(9&gt;=$AR23,9&lt;=$AS23),1/($AS23-$AR23+1),0),IF($AT23="I",IF(9=$AR23,1,0),IF($AT23="F",IF(9=$AS23,1,0),IF($AT23="S",IF(AND(9&gt;=$AR23,9&lt;=$AS23,MOD(9-$AR23,6)=0),1/(INT(($AS23-$AR23)/6)+1),0),IF($AT23="A",IF($AR23=$AS23,IF(9=$AR23,1,0),IF(9=$AR23,$AU23,IF(9=$AS23,1-$AU23,0))),P425))))))</f>
        <v>0.0416666666666667</v>
      </c>
      <c r="Q23" s="681">
        <f>IF($AS23&lt;$AR23,0,IF($AT23="L",IF(AND(10&gt;=$AR23,10&lt;=$AS23),1/($AS23-$AR23+1),0),IF($AT23="I",IF(10=$AR23,1,0),IF($AT23="F",IF(10=$AS23,1,0),IF($AT23="S",IF(AND(10&gt;=$AR23,10&lt;=$AS23,MOD(10-$AR23,6)=0),1/(INT(($AS23-$AR23)/6)+1),0),IF($AT23="A",IF($AR23=$AS23,IF(10=$AR23,1,0),IF(10=$AR23,$AU23,IF(10=$AS23,1-$AU23,0))),Q425))))))</f>
        <v>0.0416666666666667</v>
      </c>
      <c r="R23" s="681">
        <f>IF($AS23&lt;$AR23,0,IF($AT23="L",IF(AND(11&gt;=$AR23,11&lt;=$AS23),1/($AS23-$AR23+1),0),IF($AT23="I",IF(11=$AR23,1,0),IF($AT23="F",IF(11=$AS23,1,0),IF($AT23="S",IF(AND(11&gt;=$AR23,11&lt;=$AS23,MOD(11-$AR23,6)=0),1/(INT(($AS23-$AR23)/6)+1),0),IF($AT23="A",IF($AR23=$AS23,IF(11=$AR23,1,0),IF(11=$AR23,$AU23,IF(11=$AS23,1-$AU23,0))),R425))))))</f>
        <v>0.0416666666666667</v>
      </c>
      <c r="S23" s="681">
        <f>IF($AS23&lt;$AR23,0,IF($AT23="L",IF(AND(12&gt;=$AR23,12&lt;=$AS23),1/($AS23-$AR23+1),0),IF($AT23="I",IF(12=$AR23,1,0),IF($AT23="F",IF(12=$AS23,1,0),IF($AT23="S",IF(AND(12&gt;=$AR23,12&lt;=$AS23,MOD(12-$AR23,6)=0),1/(INT(($AS23-$AR23)/6)+1),0),IF($AT23="A",IF($AR23=$AS23,IF(12=$AR23,1,0),IF(12=$AR23,$AU23,IF(12=$AS23,1-$AU23,0))),S425))))))</f>
        <v>0.0416666666666667</v>
      </c>
      <c r="T23" s="681">
        <f>IF($AS23&lt;$AR23,0,IF($AT23="L",IF(AND(13&gt;=$AR23,13&lt;=$AS23),1/($AS23-$AR23+1),0),IF($AT23="I",IF(13=$AR23,1,0),IF($AT23="F",IF(13=$AS23,1,0),IF($AT23="S",IF(AND(13&gt;=$AR23,13&lt;=$AS23,MOD(13-$AR23,6)=0),1/(INT(($AS23-$AR23)/6)+1),0),IF($AT23="A",IF($AR23=$AS23,IF(13=$AR23,1,0),IF(13=$AR23,$AU23,IF(13=$AS23,1-$AU23,0))),T425))))))</f>
        <v>0.0416666666666667</v>
      </c>
      <c r="U23" s="681">
        <f>IF($AS23&lt;$AR23,0,IF($AT23="L",IF(AND(14&gt;=$AR23,14&lt;=$AS23),1/($AS23-$AR23+1),0),IF($AT23="I",IF(14=$AR23,1,0),IF($AT23="F",IF(14=$AS23,1,0),IF($AT23="S",IF(AND(14&gt;=$AR23,14&lt;=$AS23,MOD(14-$AR23,6)=0),1/(INT(($AS23-$AR23)/6)+1),0),IF($AT23="A",IF($AR23=$AS23,IF(14=$AR23,1,0),IF(14=$AR23,$AU23,IF(14=$AS23,1-$AU23,0))),U425))))))</f>
        <v>0.0416666666666667</v>
      </c>
      <c r="V23" s="681">
        <f>IF($AS23&lt;$AR23,0,IF($AT23="L",IF(AND(15&gt;=$AR23,15&lt;=$AS23),1/($AS23-$AR23+1),0),IF($AT23="I",IF(15=$AR23,1,0),IF($AT23="F",IF(15=$AS23,1,0),IF($AT23="S",IF(AND(15&gt;=$AR23,15&lt;=$AS23,MOD(15-$AR23,6)=0),1/(INT(($AS23-$AR23)/6)+1),0),IF($AT23="A",IF($AR23=$AS23,IF(15=$AR23,1,0),IF(15=$AR23,$AU23,IF(15=$AS23,1-$AU23,0))),V425))))))</f>
        <v>0.0416666666666667</v>
      </c>
      <c r="W23" s="681">
        <f>IF($AS23&lt;$AR23,0,IF($AT23="L",IF(AND(16&gt;=$AR23,16&lt;=$AS23),1/($AS23-$AR23+1),0),IF($AT23="I",IF(16=$AR23,1,0),IF($AT23="F",IF(16=$AS23,1,0),IF($AT23="S",IF(AND(16&gt;=$AR23,16&lt;=$AS23,MOD(16-$AR23,6)=0),1/(INT(($AS23-$AR23)/6)+1),0),IF($AT23="A",IF($AR23=$AS23,IF(16=$AR23,1,0),IF(16=$AR23,$AU23,IF(16=$AS23,1-$AU23,0))),W425))))))</f>
        <v>0.0416666666666667</v>
      </c>
      <c r="X23" s="681">
        <f>IF($AS23&lt;$AR23,0,IF($AT23="L",IF(AND(17&gt;=$AR23,17&lt;=$AS23),1/($AS23-$AR23+1),0),IF($AT23="I",IF(17=$AR23,1,0),IF($AT23="F",IF(17=$AS23,1,0),IF($AT23="S",IF(AND(17&gt;=$AR23,17&lt;=$AS23,MOD(17-$AR23,6)=0),1/(INT(($AS23-$AR23)/6)+1),0),IF($AT23="A",IF($AR23=$AS23,IF(17=$AR23,1,0),IF(17=$AR23,$AU23,IF(17=$AS23,1-$AU23,0))),X425))))))</f>
        <v>0.0416666666666667</v>
      </c>
      <c r="Y23" s="681">
        <f>IF($AS23&lt;$AR23,0,IF($AT23="L",IF(AND(18&gt;=$AR23,18&lt;=$AS23),1/($AS23-$AR23+1),0),IF($AT23="I",IF(18=$AR23,1,0),IF($AT23="F",IF(18=$AS23,1,0),IF($AT23="S",IF(AND(18&gt;=$AR23,18&lt;=$AS23,MOD(18-$AR23,6)=0),1/(INT(($AS23-$AR23)/6)+1),0),IF($AT23="A",IF($AR23=$AS23,IF(18=$AR23,1,0),IF(18=$AR23,$AU23,IF(18=$AS23,1-$AU23,0))),Y425))))))</f>
        <v>0.0416666666666667</v>
      </c>
      <c r="Z23" s="681">
        <f>IF($AS23&lt;$AR23,0,IF($AT23="L",IF(AND(19&gt;=$AR23,19&lt;=$AS23),1/($AS23-$AR23+1),0),IF($AT23="I",IF(19=$AR23,1,0),IF($AT23="F",IF(19=$AS23,1,0),IF($AT23="S",IF(AND(19&gt;=$AR23,19&lt;=$AS23,MOD(19-$AR23,6)=0),1/(INT(($AS23-$AR23)/6)+1),0),IF($AT23="A",IF($AR23=$AS23,IF(19=$AR23,1,0),IF(19=$AR23,$AU23,IF(19=$AS23,1-$AU23,0))),Z425))))))</f>
        <v>0.0416666666666667</v>
      </c>
      <c r="AA23" s="681">
        <f>IF($AS23&lt;$AR23,0,IF($AT23="L",IF(AND(20&gt;=$AR23,20&lt;=$AS23),1/($AS23-$AR23+1),0),IF($AT23="I",IF(20=$AR23,1,0),IF($AT23="F",IF(20=$AS23,1,0),IF($AT23="S",IF(AND(20&gt;=$AR23,20&lt;=$AS23,MOD(20-$AR23,6)=0),1/(INT(($AS23-$AR23)/6)+1),0),IF($AT23="A",IF($AR23=$AS23,IF(20=$AR23,1,0),IF(20=$AR23,$AU23,IF(20=$AS23,1-$AU23,0))),AA425))))))</f>
        <v>0.0416666666666667</v>
      </c>
      <c r="AB23" s="681">
        <f>IF($AS23&lt;$AR23,0,IF($AT23="L",IF(AND(21&gt;=$AR23,21&lt;=$AS23),1/($AS23-$AR23+1),0),IF($AT23="I",IF(21=$AR23,1,0),IF($AT23="F",IF(21=$AS23,1,0),IF($AT23="S",IF(AND(21&gt;=$AR23,21&lt;=$AS23,MOD(21-$AR23,6)=0),1/(INT(($AS23-$AR23)/6)+1),0),IF($AT23="A",IF($AR23=$AS23,IF(21=$AR23,1,0),IF(21=$AR23,$AU23,IF(21=$AS23,1-$AU23,0))),AB425))))))</f>
        <v>0.0416666666666667</v>
      </c>
      <c r="AC23" s="681">
        <f>IF($AS23&lt;$AR23,0,IF($AT23="L",IF(AND(22&gt;=$AR23,22&lt;=$AS23),1/($AS23-$AR23+1),0),IF($AT23="I",IF(22=$AR23,1,0),IF($AT23="F",IF(22=$AS23,1,0),IF($AT23="S",IF(AND(22&gt;=$AR23,22&lt;=$AS23,MOD(22-$AR23,6)=0),1/(INT(($AS23-$AR23)/6)+1),0),IF($AT23="A",IF($AR23=$AS23,IF(22=$AR23,1,0),IF(22=$AR23,$AU23,IF(22=$AS23,1-$AU23,0))),AC425))))))</f>
        <v>0.0416666666666667</v>
      </c>
      <c r="AD23" s="681">
        <f>IF($AS23&lt;$AR23,0,IF($AT23="L",IF(AND(23&gt;=$AR23,23&lt;=$AS23),1/($AS23-$AR23+1),0),IF($AT23="I",IF(23=$AR23,1,0),IF($AT23="F",IF(23=$AS23,1,0),IF($AT23="S",IF(AND(23&gt;=$AR23,23&lt;=$AS23,MOD(23-$AR23,6)=0),1/(INT(($AS23-$AR23)/6)+1),0),IF($AT23="A",IF($AR23=$AS23,IF(23=$AR23,1,0),IF(23=$AR23,$AU23,IF(23=$AS23,1-$AU23,0))),AD425))))))</f>
        <v>0.0416666666666667</v>
      </c>
      <c r="AE23" s="681">
        <f>IF($AS23&lt;$AR23,0,IF($AT23="L",IF(AND(24&gt;=$AR23,24&lt;=$AS23),1/($AS23-$AR23+1),0),IF($AT23="I",IF(24=$AR23,1,0),IF($AT23="F",IF(24=$AS23,1,0),IF($AT23="S",IF(AND(24&gt;=$AR23,24&lt;=$AS23,MOD(24-$AR23,6)=0),1/(INT(($AS23-$AR23)/6)+1),0),IF($AT23="A",IF($AR23=$AS23,IF(24=$AR23,1,0),IF(24=$AR23,$AU23,IF(24=$AS23,1-$AU23,0))),AE425))))))</f>
        <v>0.0416666666666667</v>
      </c>
      <c r="AF23" s="682">
        <f>SUM(H23:AE23)</f>
        <v>1</v>
      </c>
      <c r="AG23" s="521">
        <f>'01. Talento Humano'!$L$25</f>
        <v>0</v>
      </c>
      <c r="AH23" s="521">
        <f>'01. Talento Humano'!$K$25</f>
        <v>0</v>
      </c>
      <c r="AI23" s="521">
        <f>'01. Talento Humano'!$N$25</f>
        <v>0</v>
      </c>
      <c r="AJ23" s="521">
        <f>'01. Talento Humano'!$M$25</f>
        <v>0</v>
      </c>
      <c r="AK23" s="521">
        <f>'01. Talento Humano'!$P$25</f>
        <v>0</v>
      </c>
      <c r="AL23" s="521">
        <f>'01. Talento Humano'!$O$25</f>
        <v>0</v>
      </c>
      <c r="AM23" s="521">
        <f>'01. Talento Humano'!$R$25</f>
        <v>0</v>
      </c>
      <c r="AN23" s="521">
        <f>'01. Talento Humano'!$Q$25</f>
        <v>0</v>
      </c>
      <c r="AO23" s="521">
        <f>'01. Talento Humano'!$T$25</f>
        <v>0</v>
      </c>
      <c r="AP23" s="521">
        <f>'01. Talento Humano'!$S$25</f>
        <v>0</v>
      </c>
      <c r="AQ23" s="683" t="inlineStr">
        <is>
          <t>A3.1</t>
        </is>
      </c>
      <c r="AR23" s="683" t="n">
        <v>1</v>
      </c>
      <c r="AS23" s="683" t="n">
        <v>24</v>
      </c>
      <c r="AT23" s="683" t="inlineStr">
        <is>
          <t>L</t>
        </is>
      </c>
      <c r="AU23" s="684" t="n">
        <v>0</v>
      </c>
      <c r="AV23" s="683" t="inlineStr">
        <is>
          <t>E4</t>
        </is>
      </c>
    </row>
    <row r="24">
      <c r="B24" s="513" t="inlineStr">
        <is>
          <t>TH-23</t>
        </is>
      </c>
      <c r="C24" s="513" t="inlineStr">
        <is>
          <t>R01</t>
        </is>
      </c>
      <c r="D24" s="513" t="str">
        <f>IF('01. Talento Humano'!B26="","(fila reservada para un ítem nuevo)",'01. Talento Humano'!B26)</f>
        <v>Investigador líder en modelación atmosférica y dispersión de contaminantes</v>
      </c>
      <c r="E24" s="513" t="str">
        <f>"Perfil "&amp;AT24&amp;" · M"&amp;AR24&amp;"–M"&amp;AS24</f>
        <v>Perfil L · M3–M24</v>
      </c>
      <c r="F24" s="513">
        <f>'01. Talento Humano'!$J$26</f>
        <v>296935990</v>
      </c>
      <c r="G24" s="513">
        <f>'01. Talento Humano'!$U$26</f>
        <v>296935990</v>
      </c>
      <c r="H24" s="681">
        <f>IF($AS24&lt;$AR24,0,IF($AT24="L",IF(AND(1&gt;=$AR24,1&lt;=$AS24),1/($AS24-$AR24+1),0),IF($AT24="I",IF(1=$AR24,1,0),IF($AT24="F",IF(1=$AS24,1,0),IF($AT24="S",IF(AND(1&gt;=$AR24,1&lt;=$AS24,MOD(1-$AR24,6)=0),1/(INT(($AS24-$AR24)/6)+1),0),IF($AT24="A",IF($AR24=$AS24,IF(1=$AR24,1,0),IF(1=$AR24,$AU24,IF(1=$AS24,1-$AU24,0))),H426))))))</f>
        <v>0</v>
      </c>
      <c r="I24" s="681">
        <f>IF($AS24&lt;$AR24,0,IF($AT24="L",IF(AND(2&gt;=$AR24,2&lt;=$AS24),1/($AS24-$AR24+1),0),IF($AT24="I",IF(2=$AR24,1,0),IF($AT24="F",IF(2=$AS24,1,0),IF($AT24="S",IF(AND(2&gt;=$AR24,2&lt;=$AS24,MOD(2-$AR24,6)=0),1/(INT(($AS24-$AR24)/6)+1),0),IF($AT24="A",IF($AR24=$AS24,IF(2=$AR24,1,0),IF(2=$AR24,$AU24,IF(2=$AS24,1-$AU24,0))),I426))))))</f>
        <v>0</v>
      </c>
      <c r="J24" s="681">
        <f>IF($AS24&lt;$AR24,0,IF($AT24="L",IF(AND(3&gt;=$AR24,3&lt;=$AS24),1/($AS24-$AR24+1),0),IF($AT24="I",IF(3=$AR24,1,0),IF($AT24="F",IF(3=$AS24,1,0),IF($AT24="S",IF(AND(3&gt;=$AR24,3&lt;=$AS24,MOD(3-$AR24,6)=0),1/(INT(($AS24-$AR24)/6)+1),0),IF($AT24="A",IF($AR24=$AS24,IF(3=$AR24,1,0),IF(3=$AR24,$AU24,IF(3=$AS24,1-$AU24,0))),J426))))))</f>
        <v>0.0454545454545455</v>
      </c>
      <c r="K24" s="681">
        <f>IF($AS24&lt;$AR24,0,IF($AT24="L",IF(AND(4&gt;=$AR24,4&lt;=$AS24),1/($AS24-$AR24+1),0),IF($AT24="I",IF(4=$AR24,1,0),IF($AT24="F",IF(4=$AS24,1,0),IF($AT24="S",IF(AND(4&gt;=$AR24,4&lt;=$AS24,MOD(4-$AR24,6)=0),1/(INT(($AS24-$AR24)/6)+1),0),IF($AT24="A",IF($AR24=$AS24,IF(4=$AR24,1,0),IF(4=$AR24,$AU24,IF(4=$AS24,1-$AU24,0))),K426))))))</f>
        <v>0.0454545454545455</v>
      </c>
      <c r="L24" s="681">
        <f>IF($AS24&lt;$AR24,0,IF($AT24="L",IF(AND(5&gt;=$AR24,5&lt;=$AS24),1/($AS24-$AR24+1),0),IF($AT24="I",IF(5=$AR24,1,0),IF($AT24="F",IF(5=$AS24,1,0),IF($AT24="S",IF(AND(5&gt;=$AR24,5&lt;=$AS24,MOD(5-$AR24,6)=0),1/(INT(($AS24-$AR24)/6)+1),0),IF($AT24="A",IF($AR24=$AS24,IF(5=$AR24,1,0),IF(5=$AR24,$AU24,IF(5=$AS24,1-$AU24,0))),L426))))))</f>
        <v>0.0454545454545455</v>
      </c>
      <c r="M24" s="681">
        <f>IF($AS24&lt;$AR24,0,IF($AT24="L",IF(AND(6&gt;=$AR24,6&lt;=$AS24),1/($AS24-$AR24+1),0),IF($AT24="I",IF(6=$AR24,1,0),IF($AT24="F",IF(6=$AS24,1,0),IF($AT24="S",IF(AND(6&gt;=$AR24,6&lt;=$AS24,MOD(6-$AR24,6)=0),1/(INT(($AS24-$AR24)/6)+1),0),IF($AT24="A",IF($AR24=$AS24,IF(6=$AR24,1,0),IF(6=$AR24,$AU24,IF(6=$AS24,1-$AU24,0))),M426))))))</f>
        <v>0.0454545454545455</v>
      </c>
      <c r="N24" s="681">
        <f>IF($AS24&lt;$AR24,0,IF($AT24="L",IF(AND(7&gt;=$AR24,7&lt;=$AS24),1/($AS24-$AR24+1),0),IF($AT24="I",IF(7=$AR24,1,0),IF($AT24="F",IF(7=$AS24,1,0),IF($AT24="S",IF(AND(7&gt;=$AR24,7&lt;=$AS24,MOD(7-$AR24,6)=0),1/(INT(($AS24-$AR24)/6)+1),0),IF($AT24="A",IF($AR24=$AS24,IF(7=$AR24,1,0),IF(7=$AR24,$AU24,IF(7=$AS24,1-$AU24,0))),N426))))))</f>
        <v>0.0454545454545455</v>
      </c>
      <c r="O24" s="681">
        <f>IF($AS24&lt;$AR24,0,IF($AT24="L",IF(AND(8&gt;=$AR24,8&lt;=$AS24),1/($AS24-$AR24+1),0),IF($AT24="I",IF(8=$AR24,1,0),IF($AT24="F",IF(8=$AS24,1,0),IF($AT24="S",IF(AND(8&gt;=$AR24,8&lt;=$AS24,MOD(8-$AR24,6)=0),1/(INT(($AS24-$AR24)/6)+1),0),IF($AT24="A",IF($AR24=$AS24,IF(8=$AR24,1,0),IF(8=$AR24,$AU24,IF(8=$AS24,1-$AU24,0))),O426))))))</f>
        <v>0.0454545454545455</v>
      </c>
      <c r="P24" s="681">
        <f>IF($AS24&lt;$AR24,0,IF($AT24="L",IF(AND(9&gt;=$AR24,9&lt;=$AS24),1/($AS24-$AR24+1),0),IF($AT24="I",IF(9=$AR24,1,0),IF($AT24="F",IF(9=$AS24,1,0),IF($AT24="S",IF(AND(9&gt;=$AR24,9&lt;=$AS24,MOD(9-$AR24,6)=0),1/(INT(($AS24-$AR24)/6)+1),0),IF($AT24="A",IF($AR24=$AS24,IF(9=$AR24,1,0),IF(9=$AR24,$AU24,IF(9=$AS24,1-$AU24,0))),P426))))))</f>
        <v>0.0454545454545455</v>
      </c>
      <c r="Q24" s="681">
        <f>IF($AS24&lt;$AR24,0,IF($AT24="L",IF(AND(10&gt;=$AR24,10&lt;=$AS24),1/($AS24-$AR24+1),0),IF($AT24="I",IF(10=$AR24,1,0),IF($AT24="F",IF(10=$AS24,1,0),IF($AT24="S",IF(AND(10&gt;=$AR24,10&lt;=$AS24,MOD(10-$AR24,6)=0),1/(INT(($AS24-$AR24)/6)+1),0),IF($AT24="A",IF($AR24=$AS24,IF(10=$AR24,1,0),IF(10=$AR24,$AU24,IF(10=$AS24,1-$AU24,0))),Q426))))))</f>
        <v>0.0454545454545455</v>
      </c>
      <c r="R24" s="681">
        <f>IF($AS24&lt;$AR24,0,IF($AT24="L",IF(AND(11&gt;=$AR24,11&lt;=$AS24),1/($AS24-$AR24+1),0),IF($AT24="I",IF(11=$AR24,1,0),IF($AT24="F",IF(11=$AS24,1,0),IF($AT24="S",IF(AND(11&gt;=$AR24,11&lt;=$AS24,MOD(11-$AR24,6)=0),1/(INT(($AS24-$AR24)/6)+1),0),IF($AT24="A",IF($AR24=$AS24,IF(11=$AR24,1,0),IF(11=$AR24,$AU24,IF(11=$AS24,1-$AU24,0))),R426))))))</f>
        <v>0.0454545454545455</v>
      </c>
      <c r="S24" s="681">
        <f>IF($AS24&lt;$AR24,0,IF($AT24="L",IF(AND(12&gt;=$AR24,12&lt;=$AS24),1/($AS24-$AR24+1),0),IF($AT24="I",IF(12=$AR24,1,0),IF($AT24="F",IF(12=$AS24,1,0),IF($AT24="S",IF(AND(12&gt;=$AR24,12&lt;=$AS24,MOD(12-$AR24,6)=0),1/(INT(($AS24-$AR24)/6)+1),0),IF($AT24="A",IF($AR24=$AS24,IF(12=$AR24,1,0),IF(12=$AR24,$AU24,IF(12=$AS24,1-$AU24,0))),S426))))))</f>
        <v>0.0454545454545455</v>
      </c>
      <c r="T24" s="681">
        <f>IF($AS24&lt;$AR24,0,IF($AT24="L",IF(AND(13&gt;=$AR24,13&lt;=$AS24),1/($AS24-$AR24+1),0),IF($AT24="I",IF(13=$AR24,1,0),IF($AT24="F",IF(13=$AS24,1,0),IF($AT24="S",IF(AND(13&gt;=$AR24,13&lt;=$AS24,MOD(13-$AR24,6)=0),1/(INT(($AS24-$AR24)/6)+1),0),IF($AT24="A",IF($AR24=$AS24,IF(13=$AR24,1,0),IF(13=$AR24,$AU24,IF(13=$AS24,1-$AU24,0))),T426))))))</f>
        <v>0.0454545454545455</v>
      </c>
      <c r="U24" s="681">
        <f>IF($AS24&lt;$AR24,0,IF($AT24="L",IF(AND(14&gt;=$AR24,14&lt;=$AS24),1/($AS24-$AR24+1),0),IF($AT24="I",IF(14=$AR24,1,0),IF($AT24="F",IF(14=$AS24,1,0),IF($AT24="S",IF(AND(14&gt;=$AR24,14&lt;=$AS24,MOD(14-$AR24,6)=0),1/(INT(($AS24-$AR24)/6)+1),0),IF($AT24="A",IF($AR24=$AS24,IF(14=$AR24,1,0),IF(14=$AR24,$AU24,IF(14=$AS24,1-$AU24,0))),U426))))))</f>
        <v>0.0454545454545455</v>
      </c>
      <c r="V24" s="681">
        <f>IF($AS24&lt;$AR24,0,IF($AT24="L",IF(AND(15&gt;=$AR24,15&lt;=$AS24),1/($AS24-$AR24+1),0),IF($AT24="I",IF(15=$AR24,1,0),IF($AT24="F",IF(15=$AS24,1,0),IF($AT24="S",IF(AND(15&gt;=$AR24,15&lt;=$AS24,MOD(15-$AR24,6)=0),1/(INT(($AS24-$AR24)/6)+1),0),IF($AT24="A",IF($AR24=$AS24,IF(15=$AR24,1,0),IF(15=$AR24,$AU24,IF(15=$AS24,1-$AU24,0))),V426))))))</f>
        <v>0.0454545454545455</v>
      </c>
      <c r="W24" s="681">
        <f>IF($AS24&lt;$AR24,0,IF($AT24="L",IF(AND(16&gt;=$AR24,16&lt;=$AS24),1/($AS24-$AR24+1),0),IF($AT24="I",IF(16=$AR24,1,0),IF($AT24="F",IF(16=$AS24,1,0),IF($AT24="S",IF(AND(16&gt;=$AR24,16&lt;=$AS24,MOD(16-$AR24,6)=0),1/(INT(($AS24-$AR24)/6)+1),0),IF($AT24="A",IF($AR24=$AS24,IF(16=$AR24,1,0),IF(16=$AR24,$AU24,IF(16=$AS24,1-$AU24,0))),W426))))))</f>
        <v>0.0454545454545455</v>
      </c>
      <c r="X24" s="681">
        <f>IF($AS24&lt;$AR24,0,IF($AT24="L",IF(AND(17&gt;=$AR24,17&lt;=$AS24),1/($AS24-$AR24+1),0),IF($AT24="I",IF(17=$AR24,1,0),IF($AT24="F",IF(17=$AS24,1,0),IF($AT24="S",IF(AND(17&gt;=$AR24,17&lt;=$AS24,MOD(17-$AR24,6)=0),1/(INT(($AS24-$AR24)/6)+1),0),IF($AT24="A",IF($AR24=$AS24,IF(17=$AR24,1,0),IF(17=$AR24,$AU24,IF(17=$AS24,1-$AU24,0))),X426))))))</f>
        <v>0.0454545454545455</v>
      </c>
      <c r="Y24" s="681">
        <f>IF($AS24&lt;$AR24,0,IF($AT24="L",IF(AND(18&gt;=$AR24,18&lt;=$AS24),1/($AS24-$AR24+1),0),IF($AT24="I",IF(18=$AR24,1,0),IF($AT24="F",IF(18=$AS24,1,0),IF($AT24="S",IF(AND(18&gt;=$AR24,18&lt;=$AS24,MOD(18-$AR24,6)=0),1/(INT(($AS24-$AR24)/6)+1),0),IF($AT24="A",IF($AR24=$AS24,IF(18=$AR24,1,0),IF(18=$AR24,$AU24,IF(18=$AS24,1-$AU24,0))),Y426))))))</f>
        <v>0.0454545454545455</v>
      </c>
      <c r="Z24" s="681">
        <f>IF($AS24&lt;$AR24,0,IF($AT24="L",IF(AND(19&gt;=$AR24,19&lt;=$AS24),1/($AS24-$AR24+1),0),IF($AT24="I",IF(19=$AR24,1,0),IF($AT24="F",IF(19=$AS24,1,0),IF($AT24="S",IF(AND(19&gt;=$AR24,19&lt;=$AS24,MOD(19-$AR24,6)=0),1/(INT(($AS24-$AR24)/6)+1),0),IF($AT24="A",IF($AR24=$AS24,IF(19=$AR24,1,0),IF(19=$AR24,$AU24,IF(19=$AS24,1-$AU24,0))),Z426))))))</f>
        <v>0.0454545454545455</v>
      </c>
      <c r="AA24" s="681">
        <f>IF($AS24&lt;$AR24,0,IF($AT24="L",IF(AND(20&gt;=$AR24,20&lt;=$AS24),1/($AS24-$AR24+1),0),IF($AT24="I",IF(20=$AR24,1,0),IF($AT24="F",IF(20=$AS24,1,0),IF($AT24="S",IF(AND(20&gt;=$AR24,20&lt;=$AS24,MOD(20-$AR24,6)=0),1/(INT(($AS24-$AR24)/6)+1),0),IF($AT24="A",IF($AR24=$AS24,IF(20=$AR24,1,0),IF(20=$AR24,$AU24,IF(20=$AS24,1-$AU24,0))),AA426))))))</f>
        <v>0.0454545454545455</v>
      </c>
      <c r="AB24" s="681">
        <f>IF($AS24&lt;$AR24,0,IF($AT24="L",IF(AND(21&gt;=$AR24,21&lt;=$AS24),1/($AS24-$AR24+1),0),IF($AT24="I",IF(21=$AR24,1,0),IF($AT24="F",IF(21=$AS24,1,0),IF($AT24="S",IF(AND(21&gt;=$AR24,21&lt;=$AS24,MOD(21-$AR24,6)=0),1/(INT(($AS24-$AR24)/6)+1),0),IF($AT24="A",IF($AR24=$AS24,IF(21=$AR24,1,0),IF(21=$AR24,$AU24,IF(21=$AS24,1-$AU24,0))),AB426))))))</f>
        <v>0.0454545454545455</v>
      </c>
      <c r="AC24" s="681">
        <f>IF($AS24&lt;$AR24,0,IF($AT24="L",IF(AND(22&gt;=$AR24,22&lt;=$AS24),1/($AS24-$AR24+1),0),IF($AT24="I",IF(22=$AR24,1,0),IF($AT24="F",IF(22=$AS24,1,0),IF($AT24="S",IF(AND(22&gt;=$AR24,22&lt;=$AS24,MOD(22-$AR24,6)=0),1/(INT(($AS24-$AR24)/6)+1),0),IF($AT24="A",IF($AR24=$AS24,IF(22=$AR24,1,0),IF(22=$AR24,$AU24,IF(22=$AS24,1-$AU24,0))),AC426))))))</f>
        <v>0.0454545454545455</v>
      </c>
      <c r="AD24" s="681">
        <f>IF($AS24&lt;$AR24,0,IF($AT24="L",IF(AND(23&gt;=$AR24,23&lt;=$AS24),1/($AS24-$AR24+1),0),IF($AT24="I",IF(23=$AR24,1,0),IF($AT24="F",IF(23=$AS24,1,0),IF($AT24="S",IF(AND(23&gt;=$AR24,23&lt;=$AS24,MOD(23-$AR24,6)=0),1/(INT(($AS24-$AR24)/6)+1),0),IF($AT24="A",IF($AR24=$AS24,IF(23=$AR24,1,0),IF(23=$AR24,$AU24,IF(23=$AS24,1-$AU24,0))),AD426))))))</f>
        <v>0.0454545454545455</v>
      </c>
      <c r="AE24" s="681">
        <f>IF($AS24&lt;$AR24,0,IF($AT24="L",IF(AND(24&gt;=$AR24,24&lt;=$AS24),1/($AS24-$AR24+1),0),IF($AT24="I",IF(24=$AR24,1,0),IF($AT24="F",IF(24=$AS24,1,0),IF($AT24="S",IF(AND(24&gt;=$AR24,24&lt;=$AS24,MOD(24-$AR24,6)=0),1/(INT(($AS24-$AR24)/6)+1),0),IF($AT24="A",IF($AR24=$AS24,IF(24=$AR24,1,0),IF(24=$AR24,$AU24,IF(24=$AS24,1-$AU24,0))),AE426))))))</f>
        <v>0.0454545454545455</v>
      </c>
      <c r="AF24" s="682">
        <f>SUM(H24:AE24)</f>
        <v>1</v>
      </c>
      <c r="AG24" s="521">
        <f>'01. Talento Humano'!$L$26</f>
        <v>0</v>
      </c>
      <c r="AH24" s="521">
        <f>'01. Talento Humano'!$K$26</f>
        <v>0</v>
      </c>
      <c r="AI24" s="521">
        <f>'01. Talento Humano'!$N$26</f>
        <v>0</v>
      </c>
      <c r="AJ24" s="521">
        <f>'01. Talento Humano'!$M$26</f>
        <v>0</v>
      </c>
      <c r="AK24" s="521">
        <f>'01. Talento Humano'!$P$26</f>
        <v>0</v>
      </c>
      <c r="AL24" s="521">
        <f>'01. Talento Humano'!$O$26</f>
        <v>0</v>
      </c>
      <c r="AM24" s="521">
        <f>'01. Talento Humano'!$R$26</f>
        <v>0</v>
      </c>
      <c r="AN24" s="521">
        <f>'01. Talento Humano'!$Q$26</f>
        <v>0</v>
      </c>
      <c r="AO24" s="521">
        <f>'01. Talento Humano'!$T$26</f>
        <v>0</v>
      </c>
      <c r="AP24" s="521">
        <f>'01. Talento Humano'!$S$26</f>
        <v>0</v>
      </c>
      <c r="AQ24" s="683" t="inlineStr">
        <is>
          <t>A2.5</t>
        </is>
      </c>
      <c r="AR24" s="683" t="n">
        <v>3</v>
      </c>
      <c r="AS24" s="683" t="n">
        <v>24</v>
      </c>
      <c r="AT24" s="683" t="inlineStr">
        <is>
          <t>L</t>
        </is>
      </c>
      <c r="AU24" s="684" t="n">
        <v>0</v>
      </c>
      <c r="AV24" s="683" t="inlineStr">
        <is>
          <t>E1</t>
        </is>
      </c>
    </row>
    <row r="25">
      <c r="B25" s="513" t="inlineStr">
        <is>
          <t>TH-24</t>
        </is>
      </c>
      <c r="C25" s="513" t="inlineStr">
        <is>
          <t>R01</t>
        </is>
      </c>
      <c r="D25" s="513" t="str">
        <f>IF('01. Talento Humano'!B27="","(fila reservada para un ítem nuevo)",'01. Talento Humano'!B27)</f>
        <v>Ingeniero en dinámica de fluidos computacional y cómputo de alto rendimiento</v>
      </c>
      <c r="E25" s="513" t="str">
        <f>"Perfil "&amp;AT25&amp;" · M"&amp;AR25&amp;"–M"&amp;AS25</f>
        <v>Perfil L · M5–M24</v>
      </c>
      <c r="F25" s="513">
        <f>'01. Talento Humano'!$J$27</f>
        <v>207515515</v>
      </c>
      <c r="G25" s="513">
        <f>'01. Talento Humano'!$U$27</f>
        <v>207515515</v>
      </c>
      <c r="H25" s="681">
        <f>IF($AS25&lt;$AR25,0,IF($AT25="L",IF(AND(1&gt;=$AR25,1&lt;=$AS25),1/($AS25-$AR25+1),0),IF($AT25="I",IF(1=$AR25,1,0),IF($AT25="F",IF(1=$AS25,1,0),IF($AT25="S",IF(AND(1&gt;=$AR25,1&lt;=$AS25,MOD(1-$AR25,6)=0),1/(INT(($AS25-$AR25)/6)+1),0),IF($AT25="A",IF($AR25=$AS25,IF(1=$AR25,1,0),IF(1=$AR25,$AU25,IF(1=$AS25,1-$AU25,0))),H427))))))</f>
        <v>0</v>
      </c>
      <c r="I25" s="681">
        <f>IF($AS25&lt;$AR25,0,IF($AT25="L",IF(AND(2&gt;=$AR25,2&lt;=$AS25),1/($AS25-$AR25+1),0),IF($AT25="I",IF(2=$AR25,1,0),IF($AT25="F",IF(2=$AS25,1,0),IF($AT25="S",IF(AND(2&gt;=$AR25,2&lt;=$AS25,MOD(2-$AR25,6)=0),1/(INT(($AS25-$AR25)/6)+1),0),IF($AT25="A",IF($AR25=$AS25,IF(2=$AR25,1,0),IF(2=$AR25,$AU25,IF(2=$AS25,1-$AU25,0))),I427))))))</f>
        <v>0</v>
      </c>
      <c r="J25" s="681">
        <f>IF($AS25&lt;$AR25,0,IF($AT25="L",IF(AND(3&gt;=$AR25,3&lt;=$AS25),1/($AS25-$AR25+1),0),IF($AT25="I",IF(3=$AR25,1,0),IF($AT25="F",IF(3=$AS25,1,0),IF($AT25="S",IF(AND(3&gt;=$AR25,3&lt;=$AS25,MOD(3-$AR25,6)=0),1/(INT(($AS25-$AR25)/6)+1),0),IF($AT25="A",IF($AR25=$AS25,IF(3=$AR25,1,0),IF(3=$AR25,$AU25,IF(3=$AS25,1-$AU25,0))),J427))))))</f>
        <v>0</v>
      </c>
      <c r="K25" s="681">
        <f>IF($AS25&lt;$AR25,0,IF($AT25="L",IF(AND(4&gt;=$AR25,4&lt;=$AS25),1/($AS25-$AR25+1),0),IF($AT25="I",IF(4=$AR25,1,0),IF($AT25="F",IF(4=$AS25,1,0),IF($AT25="S",IF(AND(4&gt;=$AR25,4&lt;=$AS25,MOD(4-$AR25,6)=0),1/(INT(($AS25-$AR25)/6)+1),0),IF($AT25="A",IF($AR25=$AS25,IF(4=$AR25,1,0),IF(4=$AR25,$AU25,IF(4=$AS25,1-$AU25,0))),K427))))))</f>
        <v>0</v>
      </c>
      <c r="L25" s="681">
        <f>IF($AS25&lt;$AR25,0,IF($AT25="L",IF(AND(5&gt;=$AR25,5&lt;=$AS25),1/($AS25-$AR25+1),0),IF($AT25="I",IF(5=$AR25,1,0),IF($AT25="F",IF(5=$AS25,1,0),IF($AT25="S",IF(AND(5&gt;=$AR25,5&lt;=$AS25,MOD(5-$AR25,6)=0),1/(INT(($AS25-$AR25)/6)+1),0),IF($AT25="A",IF($AR25=$AS25,IF(5=$AR25,1,0),IF(5=$AR25,$AU25,IF(5=$AS25,1-$AU25,0))),L427))))))</f>
        <v>0.05</v>
      </c>
      <c r="M25" s="681">
        <f>IF($AS25&lt;$AR25,0,IF($AT25="L",IF(AND(6&gt;=$AR25,6&lt;=$AS25),1/($AS25-$AR25+1),0),IF($AT25="I",IF(6=$AR25,1,0),IF($AT25="F",IF(6=$AS25,1,0),IF($AT25="S",IF(AND(6&gt;=$AR25,6&lt;=$AS25,MOD(6-$AR25,6)=0),1/(INT(($AS25-$AR25)/6)+1),0),IF($AT25="A",IF($AR25=$AS25,IF(6=$AR25,1,0),IF(6=$AR25,$AU25,IF(6=$AS25,1-$AU25,0))),M427))))))</f>
        <v>0.05</v>
      </c>
      <c r="N25" s="681">
        <f>IF($AS25&lt;$AR25,0,IF($AT25="L",IF(AND(7&gt;=$AR25,7&lt;=$AS25),1/($AS25-$AR25+1),0),IF($AT25="I",IF(7=$AR25,1,0),IF($AT25="F",IF(7=$AS25,1,0),IF($AT25="S",IF(AND(7&gt;=$AR25,7&lt;=$AS25,MOD(7-$AR25,6)=0),1/(INT(($AS25-$AR25)/6)+1),0),IF($AT25="A",IF($AR25=$AS25,IF(7=$AR25,1,0),IF(7=$AR25,$AU25,IF(7=$AS25,1-$AU25,0))),N427))))))</f>
        <v>0.05</v>
      </c>
      <c r="O25" s="681">
        <f>IF($AS25&lt;$AR25,0,IF($AT25="L",IF(AND(8&gt;=$AR25,8&lt;=$AS25),1/($AS25-$AR25+1),0),IF($AT25="I",IF(8=$AR25,1,0),IF($AT25="F",IF(8=$AS25,1,0),IF($AT25="S",IF(AND(8&gt;=$AR25,8&lt;=$AS25,MOD(8-$AR25,6)=0),1/(INT(($AS25-$AR25)/6)+1),0),IF($AT25="A",IF($AR25=$AS25,IF(8=$AR25,1,0),IF(8=$AR25,$AU25,IF(8=$AS25,1-$AU25,0))),O427))))))</f>
        <v>0.05</v>
      </c>
      <c r="P25" s="681">
        <f>IF($AS25&lt;$AR25,0,IF($AT25="L",IF(AND(9&gt;=$AR25,9&lt;=$AS25),1/($AS25-$AR25+1),0),IF($AT25="I",IF(9=$AR25,1,0),IF($AT25="F",IF(9=$AS25,1,0),IF($AT25="S",IF(AND(9&gt;=$AR25,9&lt;=$AS25,MOD(9-$AR25,6)=0),1/(INT(($AS25-$AR25)/6)+1),0),IF($AT25="A",IF($AR25=$AS25,IF(9=$AR25,1,0),IF(9=$AR25,$AU25,IF(9=$AS25,1-$AU25,0))),P427))))))</f>
        <v>0.05</v>
      </c>
      <c r="Q25" s="681">
        <f>IF($AS25&lt;$AR25,0,IF($AT25="L",IF(AND(10&gt;=$AR25,10&lt;=$AS25),1/($AS25-$AR25+1),0),IF($AT25="I",IF(10=$AR25,1,0),IF($AT25="F",IF(10=$AS25,1,0),IF($AT25="S",IF(AND(10&gt;=$AR25,10&lt;=$AS25,MOD(10-$AR25,6)=0),1/(INT(($AS25-$AR25)/6)+1),0),IF($AT25="A",IF($AR25=$AS25,IF(10=$AR25,1,0),IF(10=$AR25,$AU25,IF(10=$AS25,1-$AU25,0))),Q427))))))</f>
        <v>0.05</v>
      </c>
      <c r="R25" s="681">
        <f>IF($AS25&lt;$AR25,0,IF($AT25="L",IF(AND(11&gt;=$AR25,11&lt;=$AS25),1/($AS25-$AR25+1),0),IF($AT25="I",IF(11=$AR25,1,0),IF($AT25="F",IF(11=$AS25,1,0),IF($AT25="S",IF(AND(11&gt;=$AR25,11&lt;=$AS25,MOD(11-$AR25,6)=0),1/(INT(($AS25-$AR25)/6)+1),0),IF($AT25="A",IF($AR25=$AS25,IF(11=$AR25,1,0),IF(11=$AR25,$AU25,IF(11=$AS25,1-$AU25,0))),R427))))))</f>
        <v>0.05</v>
      </c>
      <c r="S25" s="681">
        <f>IF($AS25&lt;$AR25,0,IF($AT25="L",IF(AND(12&gt;=$AR25,12&lt;=$AS25),1/($AS25-$AR25+1),0),IF($AT25="I",IF(12=$AR25,1,0),IF($AT25="F",IF(12=$AS25,1,0),IF($AT25="S",IF(AND(12&gt;=$AR25,12&lt;=$AS25,MOD(12-$AR25,6)=0),1/(INT(($AS25-$AR25)/6)+1),0),IF($AT25="A",IF($AR25=$AS25,IF(12=$AR25,1,0),IF(12=$AR25,$AU25,IF(12=$AS25,1-$AU25,0))),S427))))))</f>
        <v>0.05</v>
      </c>
      <c r="T25" s="681">
        <f>IF($AS25&lt;$AR25,0,IF($AT25="L",IF(AND(13&gt;=$AR25,13&lt;=$AS25),1/($AS25-$AR25+1),0),IF($AT25="I",IF(13=$AR25,1,0),IF($AT25="F",IF(13=$AS25,1,0),IF($AT25="S",IF(AND(13&gt;=$AR25,13&lt;=$AS25,MOD(13-$AR25,6)=0),1/(INT(($AS25-$AR25)/6)+1),0),IF($AT25="A",IF($AR25=$AS25,IF(13=$AR25,1,0),IF(13=$AR25,$AU25,IF(13=$AS25,1-$AU25,0))),T427))))))</f>
        <v>0.05</v>
      </c>
      <c r="U25" s="681">
        <f>IF($AS25&lt;$AR25,0,IF($AT25="L",IF(AND(14&gt;=$AR25,14&lt;=$AS25),1/($AS25-$AR25+1),0),IF($AT25="I",IF(14=$AR25,1,0),IF($AT25="F",IF(14=$AS25,1,0),IF($AT25="S",IF(AND(14&gt;=$AR25,14&lt;=$AS25,MOD(14-$AR25,6)=0),1/(INT(($AS25-$AR25)/6)+1),0),IF($AT25="A",IF($AR25=$AS25,IF(14=$AR25,1,0),IF(14=$AR25,$AU25,IF(14=$AS25,1-$AU25,0))),U427))))))</f>
        <v>0.05</v>
      </c>
      <c r="V25" s="681">
        <f>IF($AS25&lt;$AR25,0,IF($AT25="L",IF(AND(15&gt;=$AR25,15&lt;=$AS25),1/($AS25-$AR25+1),0),IF($AT25="I",IF(15=$AR25,1,0),IF($AT25="F",IF(15=$AS25,1,0),IF($AT25="S",IF(AND(15&gt;=$AR25,15&lt;=$AS25,MOD(15-$AR25,6)=0),1/(INT(($AS25-$AR25)/6)+1),0),IF($AT25="A",IF($AR25=$AS25,IF(15=$AR25,1,0),IF(15=$AR25,$AU25,IF(15=$AS25,1-$AU25,0))),V427))))))</f>
        <v>0.05</v>
      </c>
      <c r="W25" s="681">
        <f>IF($AS25&lt;$AR25,0,IF($AT25="L",IF(AND(16&gt;=$AR25,16&lt;=$AS25),1/($AS25-$AR25+1),0),IF($AT25="I",IF(16=$AR25,1,0),IF($AT25="F",IF(16=$AS25,1,0),IF($AT25="S",IF(AND(16&gt;=$AR25,16&lt;=$AS25,MOD(16-$AR25,6)=0),1/(INT(($AS25-$AR25)/6)+1),0),IF($AT25="A",IF($AR25=$AS25,IF(16=$AR25,1,0),IF(16=$AR25,$AU25,IF(16=$AS25,1-$AU25,0))),W427))))))</f>
        <v>0.05</v>
      </c>
      <c r="X25" s="681">
        <f>IF($AS25&lt;$AR25,0,IF($AT25="L",IF(AND(17&gt;=$AR25,17&lt;=$AS25),1/($AS25-$AR25+1),0),IF($AT25="I",IF(17=$AR25,1,0),IF($AT25="F",IF(17=$AS25,1,0),IF($AT25="S",IF(AND(17&gt;=$AR25,17&lt;=$AS25,MOD(17-$AR25,6)=0),1/(INT(($AS25-$AR25)/6)+1),0),IF($AT25="A",IF($AR25=$AS25,IF(17=$AR25,1,0),IF(17=$AR25,$AU25,IF(17=$AS25,1-$AU25,0))),X427))))))</f>
        <v>0.05</v>
      </c>
      <c r="Y25" s="681">
        <f>IF($AS25&lt;$AR25,0,IF($AT25="L",IF(AND(18&gt;=$AR25,18&lt;=$AS25),1/($AS25-$AR25+1),0),IF($AT25="I",IF(18=$AR25,1,0),IF($AT25="F",IF(18=$AS25,1,0),IF($AT25="S",IF(AND(18&gt;=$AR25,18&lt;=$AS25,MOD(18-$AR25,6)=0),1/(INT(($AS25-$AR25)/6)+1),0),IF($AT25="A",IF($AR25=$AS25,IF(18=$AR25,1,0),IF(18=$AR25,$AU25,IF(18=$AS25,1-$AU25,0))),Y427))))))</f>
        <v>0.05</v>
      </c>
      <c r="Z25" s="681">
        <f>IF($AS25&lt;$AR25,0,IF($AT25="L",IF(AND(19&gt;=$AR25,19&lt;=$AS25),1/($AS25-$AR25+1),0),IF($AT25="I",IF(19=$AR25,1,0),IF($AT25="F",IF(19=$AS25,1,0),IF($AT25="S",IF(AND(19&gt;=$AR25,19&lt;=$AS25,MOD(19-$AR25,6)=0),1/(INT(($AS25-$AR25)/6)+1),0),IF($AT25="A",IF($AR25=$AS25,IF(19=$AR25,1,0),IF(19=$AR25,$AU25,IF(19=$AS25,1-$AU25,0))),Z427))))))</f>
        <v>0.05</v>
      </c>
      <c r="AA25" s="681">
        <f>IF($AS25&lt;$AR25,0,IF($AT25="L",IF(AND(20&gt;=$AR25,20&lt;=$AS25),1/($AS25-$AR25+1),0),IF($AT25="I",IF(20=$AR25,1,0),IF($AT25="F",IF(20=$AS25,1,0),IF($AT25="S",IF(AND(20&gt;=$AR25,20&lt;=$AS25,MOD(20-$AR25,6)=0),1/(INT(($AS25-$AR25)/6)+1),0),IF($AT25="A",IF($AR25=$AS25,IF(20=$AR25,1,0),IF(20=$AR25,$AU25,IF(20=$AS25,1-$AU25,0))),AA427))))))</f>
        <v>0.05</v>
      </c>
      <c r="AB25" s="681">
        <f>IF($AS25&lt;$AR25,0,IF($AT25="L",IF(AND(21&gt;=$AR25,21&lt;=$AS25),1/($AS25-$AR25+1),0),IF($AT25="I",IF(21=$AR25,1,0),IF($AT25="F",IF(21=$AS25,1,0),IF($AT25="S",IF(AND(21&gt;=$AR25,21&lt;=$AS25,MOD(21-$AR25,6)=0),1/(INT(($AS25-$AR25)/6)+1),0),IF($AT25="A",IF($AR25=$AS25,IF(21=$AR25,1,0),IF(21=$AR25,$AU25,IF(21=$AS25,1-$AU25,0))),AB427))))))</f>
        <v>0.05</v>
      </c>
      <c r="AC25" s="681">
        <f>IF($AS25&lt;$AR25,0,IF($AT25="L",IF(AND(22&gt;=$AR25,22&lt;=$AS25),1/($AS25-$AR25+1),0),IF($AT25="I",IF(22=$AR25,1,0),IF($AT25="F",IF(22=$AS25,1,0),IF($AT25="S",IF(AND(22&gt;=$AR25,22&lt;=$AS25,MOD(22-$AR25,6)=0),1/(INT(($AS25-$AR25)/6)+1),0),IF($AT25="A",IF($AR25=$AS25,IF(22=$AR25,1,0),IF(22=$AR25,$AU25,IF(22=$AS25,1-$AU25,0))),AC427))))))</f>
        <v>0.05</v>
      </c>
      <c r="AD25" s="681">
        <f>IF($AS25&lt;$AR25,0,IF($AT25="L",IF(AND(23&gt;=$AR25,23&lt;=$AS25),1/($AS25-$AR25+1),0),IF($AT25="I",IF(23=$AR25,1,0),IF($AT25="F",IF(23=$AS25,1,0),IF($AT25="S",IF(AND(23&gt;=$AR25,23&lt;=$AS25,MOD(23-$AR25,6)=0),1/(INT(($AS25-$AR25)/6)+1),0),IF($AT25="A",IF($AR25=$AS25,IF(23=$AR25,1,0),IF(23=$AR25,$AU25,IF(23=$AS25,1-$AU25,0))),AD427))))))</f>
        <v>0.05</v>
      </c>
      <c r="AE25" s="681">
        <f>IF($AS25&lt;$AR25,0,IF($AT25="L",IF(AND(24&gt;=$AR25,24&lt;=$AS25),1/($AS25-$AR25+1),0),IF($AT25="I",IF(24=$AR25,1,0),IF($AT25="F",IF(24=$AS25,1,0),IF($AT25="S",IF(AND(24&gt;=$AR25,24&lt;=$AS25,MOD(24-$AR25,6)=0),1/(INT(($AS25-$AR25)/6)+1),0),IF($AT25="A",IF($AR25=$AS25,IF(24=$AR25,1,0),IF(24=$AR25,$AU25,IF(24=$AS25,1-$AU25,0))),AE427))))))</f>
        <v>0.05</v>
      </c>
      <c r="AF25" s="682">
        <f>SUM(H25:AE25)</f>
        <v>1</v>
      </c>
      <c r="AG25" s="521">
        <f>'01. Talento Humano'!$L$27</f>
        <v>0</v>
      </c>
      <c r="AH25" s="521">
        <f>'01. Talento Humano'!$K$27</f>
        <v>0</v>
      </c>
      <c r="AI25" s="521">
        <f>'01. Talento Humano'!$N$27</f>
        <v>0</v>
      </c>
      <c r="AJ25" s="521">
        <f>'01. Talento Humano'!$M$27</f>
        <v>0</v>
      </c>
      <c r="AK25" s="521">
        <f>'01. Talento Humano'!$P$27</f>
        <v>0</v>
      </c>
      <c r="AL25" s="521">
        <f>'01. Talento Humano'!$O$27</f>
        <v>0</v>
      </c>
      <c r="AM25" s="521">
        <f>'01. Talento Humano'!$R$27</f>
        <v>0</v>
      </c>
      <c r="AN25" s="521">
        <f>'01. Talento Humano'!$Q$27</f>
        <v>0</v>
      </c>
      <c r="AO25" s="521">
        <f>'01. Talento Humano'!$T$27</f>
        <v>0</v>
      </c>
      <c r="AP25" s="521">
        <f>'01. Talento Humano'!$S$27</f>
        <v>0</v>
      </c>
      <c r="AQ25" s="683" t="inlineStr">
        <is>
          <t>A2.6</t>
        </is>
      </c>
      <c r="AR25" s="683" t="n">
        <v>5</v>
      </c>
      <c r="AS25" s="683" t="n">
        <v>24</v>
      </c>
      <c r="AT25" s="683" t="inlineStr">
        <is>
          <t>L</t>
        </is>
      </c>
      <c r="AU25" s="684" t="n">
        <v>0</v>
      </c>
      <c r="AV25" s="683" t="inlineStr">
        <is>
          <t>E1</t>
        </is>
      </c>
    </row>
    <row r="26">
      <c r="B26" s="513" t="inlineStr">
        <is>
          <t>TH-25</t>
        </is>
      </c>
      <c r="C26" s="513" t="inlineStr">
        <is>
          <t>R01</t>
        </is>
      </c>
      <c r="D26" s="513" t="str">
        <f>IF('01. Talento Humano'!B28="","(fila reservada para un ítem nuevo)",'01. Talento Humano'!B28)</f>
        <v>Ingeniero en demolición y control de polvo en obra</v>
      </c>
      <c r="E26" s="513" t="str">
        <f>"Perfil "&amp;AT26&amp;" · M"&amp;AR26&amp;"–M"&amp;AS26</f>
        <v>Perfil L · M11–M24</v>
      </c>
      <c r="F26" s="513">
        <f>'01. Talento Humano'!$J$28</f>
        <v>147109291</v>
      </c>
      <c r="G26" s="513">
        <f>'01. Talento Humano'!$U$28</f>
        <v>147109291</v>
      </c>
      <c r="H26" s="681">
        <f>IF($AS26&lt;$AR26,0,IF($AT26="L",IF(AND(1&gt;=$AR26,1&lt;=$AS26),1/($AS26-$AR26+1),0),IF($AT26="I",IF(1=$AR26,1,0),IF($AT26="F",IF(1=$AS26,1,0),IF($AT26="S",IF(AND(1&gt;=$AR26,1&lt;=$AS26,MOD(1-$AR26,6)=0),1/(INT(($AS26-$AR26)/6)+1),0),IF($AT26="A",IF($AR26=$AS26,IF(1=$AR26,1,0),IF(1=$AR26,$AU26,IF(1=$AS26,1-$AU26,0))),H428))))))</f>
        <v>0</v>
      </c>
      <c r="I26" s="681">
        <f>IF($AS26&lt;$AR26,0,IF($AT26="L",IF(AND(2&gt;=$AR26,2&lt;=$AS26),1/($AS26-$AR26+1),0),IF($AT26="I",IF(2=$AR26,1,0),IF($AT26="F",IF(2=$AS26,1,0),IF($AT26="S",IF(AND(2&gt;=$AR26,2&lt;=$AS26,MOD(2-$AR26,6)=0),1/(INT(($AS26-$AR26)/6)+1),0),IF($AT26="A",IF($AR26=$AS26,IF(2=$AR26,1,0),IF(2=$AR26,$AU26,IF(2=$AS26,1-$AU26,0))),I428))))))</f>
        <v>0</v>
      </c>
      <c r="J26" s="681">
        <f>IF($AS26&lt;$AR26,0,IF($AT26="L",IF(AND(3&gt;=$AR26,3&lt;=$AS26),1/($AS26-$AR26+1),0),IF($AT26="I",IF(3=$AR26,1,0),IF($AT26="F",IF(3=$AS26,1,0),IF($AT26="S",IF(AND(3&gt;=$AR26,3&lt;=$AS26,MOD(3-$AR26,6)=0),1/(INT(($AS26-$AR26)/6)+1),0),IF($AT26="A",IF($AR26=$AS26,IF(3=$AR26,1,0),IF(3=$AR26,$AU26,IF(3=$AS26,1-$AU26,0))),J428))))))</f>
        <v>0</v>
      </c>
      <c r="K26" s="681">
        <f>IF($AS26&lt;$AR26,0,IF($AT26="L",IF(AND(4&gt;=$AR26,4&lt;=$AS26),1/($AS26-$AR26+1),0),IF($AT26="I",IF(4=$AR26,1,0),IF($AT26="F",IF(4=$AS26,1,0),IF($AT26="S",IF(AND(4&gt;=$AR26,4&lt;=$AS26,MOD(4-$AR26,6)=0),1/(INT(($AS26-$AR26)/6)+1),0),IF($AT26="A",IF($AR26=$AS26,IF(4=$AR26,1,0),IF(4=$AR26,$AU26,IF(4=$AS26,1-$AU26,0))),K428))))))</f>
        <v>0</v>
      </c>
      <c r="L26" s="681">
        <f>IF($AS26&lt;$AR26,0,IF($AT26="L",IF(AND(5&gt;=$AR26,5&lt;=$AS26),1/($AS26-$AR26+1),0),IF($AT26="I",IF(5=$AR26,1,0),IF($AT26="F",IF(5=$AS26,1,0),IF($AT26="S",IF(AND(5&gt;=$AR26,5&lt;=$AS26,MOD(5-$AR26,6)=0),1/(INT(($AS26-$AR26)/6)+1),0),IF($AT26="A",IF($AR26=$AS26,IF(5=$AR26,1,0),IF(5=$AR26,$AU26,IF(5=$AS26,1-$AU26,0))),L428))))))</f>
        <v>0</v>
      </c>
      <c r="M26" s="681">
        <f>IF($AS26&lt;$AR26,0,IF($AT26="L",IF(AND(6&gt;=$AR26,6&lt;=$AS26),1/($AS26-$AR26+1),0),IF($AT26="I",IF(6=$AR26,1,0),IF($AT26="F",IF(6=$AS26,1,0),IF($AT26="S",IF(AND(6&gt;=$AR26,6&lt;=$AS26,MOD(6-$AR26,6)=0),1/(INT(($AS26-$AR26)/6)+1),0),IF($AT26="A",IF($AR26=$AS26,IF(6=$AR26,1,0),IF(6=$AR26,$AU26,IF(6=$AS26,1-$AU26,0))),M428))))))</f>
        <v>0</v>
      </c>
      <c r="N26" s="681">
        <f>IF($AS26&lt;$AR26,0,IF($AT26="L",IF(AND(7&gt;=$AR26,7&lt;=$AS26),1/($AS26-$AR26+1),0),IF($AT26="I",IF(7=$AR26,1,0),IF($AT26="F",IF(7=$AS26,1,0),IF($AT26="S",IF(AND(7&gt;=$AR26,7&lt;=$AS26,MOD(7-$AR26,6)=0),1/(INT(($AS26-$AR26)/6)+1),0),IF($AT26="A",IF($AR26=$AS26,IF(7=$AR26,1,0),IF(7=$AR26,$AU26,IF(7=$AS26,1-$AU26,0))),N428))))))</f>
        <v>0</v>
      </c>
      <c r="O26" s="681">
        <f>IF($AS26&lt;$AR26,0,IF($AT26="L",IF(AND(8&gt;=$AR26,8&lt;=$AS26),1/($AS26-$AR26+1),0),IF($AT26="I",IF(8=$AR26,1,0),IF($AT26="F",IF(8=$AS26,1,0),IF($AT26="S",IF(AND(8&gt;=$AR26,8&lt;=$AS26,MOD(8-$AR26,6)=0),1/(INT(($AS26-$AR26)/6)+1),0),IF($AT26="A",IF($AR26=$AS26,IF(8=$AR26,1,0),IF(8=$AR26,$AU26,IF(8=$AS26,1-$AU26,0))),O428))))))</f>
        <v>0</v>
      </c>
      <c r="P26" s="681">
        <f>IF($AS26&lt;$AR26,0,IF($AT26="L",IF(AND(9&gt;=$AR26,9&lt;=$AS26),1/($AS26-$AR26+1),0),IF($AT26="I",IF(9=$AR26,1,0),IF($AT26="F",IF(9=$AS26,1,0),IF($AT26="S",IF(AND(9&gt;=$AR26,9&lt;=$AS26,MOD(9-$AR26,6)=0),1/(INT(($AS26-$AR26)/6)+1),0),IF($AT26="A",IF($AR26=$AS26,IF(9=$AR26,1,0),IF(9=$AR26,$AU26,IF(9=$AS26,1-$AU26,0))),P428))))))</f>
        <v>0</v>
      </c>
      <c r="Q26" s="681">
        <f>IF($AS26&lt;$AR26,0,IF($AT26="L",IF(AND(10&gt;=$AR26,10&lt;=$AS26),1/($AS26-$AR26+1),0),IF($AT26="I",IF(10=$AR26,1,0),IF($AT26="F",IF(10=$AS26,1,0),IF($AT26="S",IF(AND(10&gt;=$AR26,10&lt;=$AS26,MOD(10-$AR26,6)=0),1/(INT(($AS26-$AR26)/6)+1),0),IF($AT26="A",IF($AR26=$AS26,IF(10=$AR26,1,0),IF(10=$AR26,$AU26,IF(10=$AS26,1-$AU26,0))),Q428))))))</f>
        <v>0</v>
      </c>
      <c r="R26" s="681">
        <f>IF($AS26&lt;$AR26,0,IF($AT26="L",IF(AND(11&gt;=$AR26,11&lt;=$AS26),1/($AS26-$AR26+1),0),IF($AT26="I",IF(11=$AR26,1,0),IF($AT26="F",IF(11=$AS26,1,0),IF($AT26="S",IF(AND(11&gt;=$AR26,11&lt;=$AS26,MOD(11-$AR26,6)=0),1/(INT(($AS26-$AR26)/6)+1),0),IF($AT26="A",IF($AR26=$AS26,IF(11=$AR26,1,0),IF(11=$AR26,$AU26,IF(11=$AS26,1-$AU26,0))),R428))))))</f>
        <v>0.0714285714285714</v>
      </c>
      <c r="S26" s="681">
        <f>IF($AS26&lt;$AR26,0,IF($AT26="L",IF(AND(12&gt;=$AR26,12&lt;=$AS26),1/($AS26-$AR26+1),0),IF($AT26="I",IF(12=$AR26,1,0),IF($AT26="F",IF(12=$AS26,1,0),IF($AT26="S",IF(AND(12&gt;=$AR26,12&lt;=$AS26,MOD(12-$AR26,6)=0),1/(INT(($AS26-$AR26)/6)+1),0),IF($AT26="A",IF($AR26=$AS26,IF(12=$AR26,1,0),IF(12=$AR26,$AU26,IF(12=$AS26,1-$AU26,0))),S428))))))</f>
        <v>0.0714285714285714</v>
      </c>
      <c r="T26" s="681">
        <f>IF($AS26&lt;$AR26,0,IF($AT26="L",IF(AND(13&gt;=$AR26,13&lt;=$AS26),1/($AS26-$AR26+1),0),IF($AT26="I",IF(13=$AR26,1,0),IF($AT26="F",IF(13=$AS26,1,0),IF($AT26="S",IF(AND(13&gt;=$AR26,13&lt;=$AS26,MOD(13-$AR26,6)=0),1/(INT(($AS26-$AR26)/6)+1),0),IF($AT26="A",IF($AR26=$AS26,IF(13=$AR26,1,0),IF(13=$AR26,$AU26,IF(13=$AS26,1-$AU26,0))),T428))))))</f>
        <v>0.0714285714285714</v>
      </c>
      <c r="U26" s="681">
        <f>IF($AS26&lt;$AR26,0,IF($AT26="L",IF(AND(14&gt;=$AR26,14&lt;=$AS26),1/($AS26-$AR26+1),0),IF($AT26="I",IF(14=$AR26,1,0),IF($AT26="F",IF(14=$AS26,1,0),IF($AT26="S",IF(AND(14&gt;=$AR26,14&lt;=$AS26,MOD(14-$AR26,6)=0),1/(INT(($AS26-$AR26)/6)+1),0),IF($AT26="A",IF($AR26=$AS26,IF(14=$AR26,1,0),IF(14=$AR26,$AU26,IF(14=$AS26,1-$AU26,0))),U428))))))</f>
        <v>0.0714285714285714</v>
      </c>
      <c r="V26" s="681">
        <f>IF($AS26&lt;$AR26,0,IF($AT26="L",IF(AND(15&gt;=$AR26,15&lt;=$AS26),1/($AS26-$AR26+1),0),IF($AT26="I",IF(15=$AR26,1,0),IF($AT26="F",IF(15=$AS26,1,0),IF($AT26="S",IF(AND(15&gt;=$AR26,15&lt;=$AS26,MOD(15-$AR26,6)=0),1/(INT(($AS26-$AR26)/6)+1),0),IF($AT26="A",IF($AR26=$AS26,IF(15=$AR26,1,0),IF(15=$AR26,$AU26,IF(15=$AS26,1-$AU26,0))),V428))))))</f>
        <v>0.0714285714285714</v>
      </c>
      <c r="W26" s="681">
        <f>IF($AS26&lt;$AR26,0,IF($AT26="L",IF(AND(16&gt;=$AR26,16&lt;=$AS26),1/($AS26-$AR26+1),0),IF($AT26="I",IF(16=$AR26,1,0),IF($AT26="F",IF(16=$AS26,1,0),IF($AT26="S",IF(AND(16&gt;=$AR26,16&lt;=$AS26,MOD(16-$AR26,6)=0),1/(INT(($AS26-$AR26)/6)+1),0),IF($AT26="A",IF($AR26=$AS26,IF(16=$AR26,1,0),IF(16=$AR26,$AU26,IF(16=$AS26,1-$AU26,0))),W428))))))</f>
        <v>0.0714285714285714</v>
      </c>
      <c r="X26" s="681">
        <f>IF($AS26&lt;$AR26,0,IF($AT26="L",IF(AND(17&gt;=$AR26,17&lt;=$AS26),1/($AS26-$AR26+1),0),IF($AT26="I",IF(17=$AR26,1,0),IF($AT26="F",IF(17=$AS26,1,0),IF($AT26="S",IF(AND(17&gt;=$AR26,17&lt;=$AS26,MOD(17-$AR26,6)=0),1/(INT(($AS26-$AR26)/6)+1),0),IF($AT26="A",IF($AR26=$AS26,IF(17=$AR26,1,0),IF(17=$AR26,$AU26,IF(17=$AS26,1-$AU26,0))),X428))))))</f>
        <v>0.0714285714285714</v>
      </c>
      <c r="Y26" s="681">
        <f>IF($AS26&lt;$AR26,0,IF($AT26="L",IF(AND(18&gt;=$AR26,18&lt;=$AS26),1/($AS26-$AR26+1),0),IF($AT26="I",IF(18=$AR26,1,0),IF($AT26="F",IF(18=$AS26,1,0),IF($AT26="S",IF(AND(18&gt;=$AR26,18&lt;=$AS26,MOD(18-$AR26,6)=0),1/(INT(($AS26-$AR26)/6)+1),0),IF($AT26="A",IF($AR26=$AS26,IF(18=$AR26,1,0),IF(18=$AR26,$AU26,IF(18=$AS26,1-$AU26,0))),Y428))))))</f>
        <v>0.0714285714285714</v>
      </c>
      <c r="Z26" s="681">
        <f>IF($AS26&lt;$AR26,0,IF($AT26="L",IF(AND(19&gt;=$AR26,19&lt;=$AS26),1/($AS26-$AR26+1),0),IF($AT26="I",IF(19=$AR26,1,0),IF($AT26="F",IF(19=$AS26,1,0),IF($AT26="S",IF(AND(19&gt;=$AR26,19&lt;=$AS26,MOD(19-$AR26,6)=0),1/(INT(($AS26-$AR26)/6)+1),0),IF($AT26="A",IF($AR26=$AS26,IF(19=$AR26,1,0),IF(19=$AR26,$AU26,IF(19=$AS26,1-$AU26,0))),Z428))))))</f>
        <v>0.0714285714285714</v>
      </c>
      <c r="AA26" s="681">
        <f>IF($AS26&lt;$AR26,0,IF($AT26="L",IF(AND(20&gt;=$AR26,20&lt;=$AS26),1/($AS26-$AR26+1),0),IF($AT26="I",IF(20=$AR26,1,0),IF($AT26="F",IF(20=$AS26,1,0),IF($AT26="S",IF(AND(20&gt;=$AR26,20&lt;=$AS26,MOD(20-$AR26,6)=0),1/(INT(($AS26-$AR26)/6)+1),0),IF($AT26="A",IF($AR26=$AS26,IF(20=$AR26,1,0),IF(20=$AR26,$AU26,IF(20=$AS26,1-$AU26,0))),AA428))))))</f>
        <v>0.0714285714285714</v>
      </c>
      <c r="AB26" s="681">
        <f>IF($AS26&lt;$AR26,0,IF($AT26="L",IF(AND(21&gt;=$AR26,21&lt;=$AS26),1/($AS26-$AR26+1),0),IF($AT26="I",IF(21=$AR26,1,0),IF($AT26="F",IF(21=$AS26,1,0),IF($AT26="S",IF(AND(21&gt;=$AR26,21&lt;=$AS26,MOD(21-$AR26,6)=0),1/(INT(($AS26-$AR26)/6)+1),0),IF($AT26="A",IF($AR26=$AS26,IF(21=$AR26,1,0),IF(21=$AR26,$AU26,IF(21=$AS26,1-$AU26,0))),AB428))))))</f>
        <v>0.0714285714285714</v>
      </c>
      <c r="AC26" s="681">
        <f>IF($AS26&lt;$AR26,0,IF($AT26="L",IF(AND(22&gt;=$AR26,22&lt;=$AS26),1/($AS26-$AR26+1),0),IF($AT26="I",IF(22=$AR26,1,0),IF($AT26="F",IF(22=$AS26,1,0),IF($AT26="S",IF(AND(22&gt;=$AR26,22&lt;=$AS26,MOD(22-$AR26,6)=0),1/(INT(($AS26-$AR26)/6)+1),0),IF($AT26="A",IF($AR26=$AS26,IF(22=$AR26,1,0),IF(22=$AR26,$AU26,IF(22=$AS26,1-$AU26,0))),AC428))))))</f>
        <v>0.0714285714285714</v>
      </c>
      <c r="AD26" s="681">
        <f>IF($AS26&lt;$AR26,0,IF($AT26="L",IF(AND(23&gt;=$AR26,23&lt;=$AS26),1/($AS26-$AR26+1),0),IF($AT26="I",IF(23=$AR26,1,0),IF($AT26="F",IF(23=$AS26,1,0),IF($AT26="S",IF(AND(23&gt;=$AR26,23&lt;=$AS26,MOD(23-$AR26,6)=0),1/(INT(($AS26-$AR26)/6)+1),0),IF($AT26="A",IF($AR26=$AS26,IF(23=$AR26,1,0),IF(23=$AR26,$AU26,IF(23=$AS26,1-$AU26,0))),AD428))))))</f>
        <v>0.0714285714285714</v>
      </c>
      <c r="AE26" s="681">
        <f>IF($AS26&lt;$AR26,0,IF($AT26="L",IF(AND(24&gt;=$AR26,24&lt;=$AS26),1/($AS26-$AR26+1),0),IF($AT26="I",IF(24=$AR26,1,0),IF($AT26="F",IF(24=$AS26,1,0),IF($AT26="S",IF(AND(24&gt;=$AR26,24&lt;=$AS26,MOD(24-$AR26,6)=0),1/(INT(($AS26-$AR26)/6)+1),0),IF($AT26="A",IF($AR26=$AS26,IF(24=$AR26,1,0),IF(24=$AR26,$AU26,IF(24=$AS26,1-$AU26,0))),AE428))))))</f>
        <v>0.0714285714285714</v>
      </c>
      <c r="AF26" s="682">
        <f>SUM(H26:AE26)</f>
        <v>1</v>
      </c>
      <c r="AG26" s="521">
        <f>'01. Talento Humano'!$L$28</f>
        <v>0</v>
      </c>
      <c r="AH26" s="521">
        <f>'01. Talento Humano'!$K$28</f>
        <v>0</v>
      </c>
      <c r="AI26" s="521">
        <f>'01. Talento Humano'!$N$28</f>
        <v>0</v>
      </c>
      <c r="AJ26" s="521">
        <f>'01. Talento Humano'!$M$28</f>
        <v>0</v>
      </c>
      <c r="AK26" s="521">
        <f>'01. Talento Humano'!$P$28</f>
        <v>0</v>
      </c>
      <c r="AL26" s="521">
        <f>'01. Talento Humano'!$O$28</f>
        <v>0</v>
      </c>
      <c r="AM26" s="521">
        <f>'01. Talento Humano'!$R$28</f>
        <v>0</v>
      </c>
      <c r="AN26" s="521">
        <f>'01. Talento Humano'!$Q$28</f>
        <v>0</v>
      </c>
      <c r="AO26" s="521">
        <f>'01. Talento Humano'!$T$28</f>
        <v>0</v>
      </c>
      <c r="AP26" s="521">
        <f>'01. Talento Humano'!$S$28</f>
        <v>0</v>
      </c>
      <c r="AQ26" s="683" t="inlineStr">
        <is>
          <t>A2.5</t>
        </is>
      </c>
      <c r="AR26" s="683" t="n">
        <v>11</v>
      </c>
      <c r="AS26" s="683" t="n">
        <v>24</v>
      </c>
      <c r="AT26" s="683" t="inlineStr">
        <is>
          <t>L</t>
        </is>
      </c>
      <c r="AU26" s="684" t="n">
        <v>0</v>
      </c>
      <c r="AV26" s="683" t="inlineStr">
        <is>
          <t>E1</t>
        </is>
      </c>
    </row>
    <row r="27">
      <c r="B27" s="513" t="inlineStr">
        <is>
          <t>TH-17</t>
        </is>
      </c>
      <c r="C27" s="513" t="inlineStr">
        <is>
          <t>R01</t>
        </is>
      </c>
      <c r="D27" s="513" t="str">
        <f>IF('01. Talento Humano'!B29="","(fila reservada para un ítem nuevo)",'01. Talento Humano'!B29)</f>
        <v>Investigador principal (50 % durante 24 meses) — aporte de la entidad proponente</v>
      </c>
      <c r="E27" s="513" t="str">
        <f>"Perfil "&amp;AT27&amp;" · M"&amp;AR27&amp;"–M"&amp;AS27</f>
        <v>Perfil L · M1–M24</v>
      </c>
      <c r="F27" s="513">
        <f>'01. Talento Humano'!$J$29</f>
        <v>350000000</v>
      </c>
      <c r="G27" s="513">
        <f>'01. Talento Humano'!$U$29</f>
        <v>0</v>
      </c>
      <c r="H27" s="681">
        <f>IF($AS27&lt;$AR27,0,IF($AT27="L",IF(AND(1&gt;=$AR27,1&lt;=$AS27),1/($AS27-$AR27+1),0),IF($AT27="I",IF(1=$AR27,1,0),IF($AT27="F",IF(1=$AS27,1,0),IF($AT27="S",IF(AND(1&gt;=$AR27,1&lt;=$AS27,MOD(1-$AR27,6)=0),1/(INT(($AS27-$AR27)/6)+1),0),IF($AT27="A",IF($AR27=$AS27,IF(1=$AR27,1,0),IF(1=$AR27,$AU27,IF(1=$AS27,1-$AU27,0))),H429))))))</f>
        <v>0.0416666666666667</v>
      </c>
      <c r="I27" s="681">
        <f>IF($AS27&lt;$AR27,0,IF($AT27="L",IF(AND(2&gt;=$AR27,2&lt;=$AS27),1/($AS27-$AR27+1),0),IF($AT27="I",IF(2=$AR27,1,0),IF($AT27="F",IF(2=$AS27,1,0),IF($AT27="S",IF(AND(2&gt;=$AR27,2&lt;=$AS27,MOD(2-$AR27,6)=0),1/(INT(($AS27-$AR27)/6)+1),0),IF($AT27="A",IF($AR27=$AS27,IF(2=$AR27,1,0),IF(2=$AR27,$AU27,IF(2=$AS27,1-$AU27,0))),I429))))))</f>
        <v>0.0416666666666667</v>
      </c>
      <c r="J27" s="681">
        <f>IF($AS27&lt;$AR27,0,IF($AT27="L",IF(AND(3&gt;=$AR27,3&lt;=$AS27),1/($AS27-$AR27+1),0),IF($AT27="I",IF(3=$AR27,1,0),IF($AT27="F",IF(3=$AS27,1,0),IF($AT27="S",IF(AND(3&gt;=$AR27,3&lt;=$AS27,MOD(3-$AR27,6)=0),1/(INT(($AS27-$AR27)/6)+1),0),IF($AT27="A",IF($AR27=$AS27,IF(3=$AR27,1,0),IF(3=$AR27,$AU27,IF(3=$AS27,1-$AU27,0))),J429))))))</f>
        <v>0.0416666666666667</v>
      </c>
      <c r="K27" s="681">
        <f>IF($AS27&lt;$AR27,0,IF($AT27="L",IF(AND(4&gt;=$AR27,4&lt;=$AS27),1/($AS27-$AR27+1),0),IF($AT27="I",IF(4=$AR27,1,0),IF($AT27="F",IF(4=$AS27,1,0),IF($AT27="S",IF(AND(4&gt;=$AR27,4&lt;=$AS27,MOD(4-$AR27,6)=0),1/(INT(($AS27-$AR27)/6)+1),0),IF($AT27="A",IF($AR27=$AS27,IF(4=$AR27,1,0),IF(4=$AR27,$AU27,IF(4=$AS27,1-$AU27,0))),K429))))))</f>
        <v>0.0416666666666667</v>
      </c>
      <c r="L27" s="681">
        <f>IF($AS27&lt;$AR27,0,IF($AT27="L",IF(AND(5&gt;=$AR27,5&lt;=$AS27),1/($AS27-$AR27+1),0),IF($AT27="I",IF(5=$AR27,1,0),IF($AT27="F",IF(5=$AS27,1,0),IF($AT27="S",IF(AND(5&gt;=$AR27,5&lt;=$AS27,MOD(5-$AR27,6)=0),1/(INT(($AS27-$AR27)/6)+1),0),IF($AT27="A",IF($AR27=$AS27,IF(5=$AR27,1,0),IF(5=$AR27,$AU27,IF(5=$AS27,1-$AU27,0))),L429))))))</f>
        <v>0.0416666666666667</v>
      </c>
      <c r="M27" s="681">
        <f>IF($AS27&lt;$AR27,0,IF($AT27="L",IF(AND(6&gt;=$AR27,6&lt;=$AS27),1/($AS27-$AR27+1),0),IF($AT27="I",IF(6=$AR27,1,0),IF($AT27="F",IF(6=$AS27,1,0),IF($AT27="S",IF(AND(6&gt;=$AR27,6&lt;=$AS27,MOD(6-$AR27,6)=0),1/(INT(($AS27-$AR27)/6)+1),0),IF($AT27="A",IF($AR27=$AS27,IF(6=$AR27,1,0),IF(6=$AR27,$AU27,IF(6=$AS27,1-$AU27,0))),M429))))))</f>
        <v>0.0416666666666667</v>
      </c>
      <c r="N27" s="681">
        <f>IF($AS27&lt;$AR27,0,IF($AT27="L",IF(AND(7&gt;=$AR27,7&lt;=$AS27),1/($AS27-$AR27+1),0),IF($AT27="I",IF(7=$AR27,1,0),IF($AT27="F",IF(7=$AS27,1,0),IF($AT27="S",IF(AND(7&gt;=$AR27,7&lt;=$AS27,MOD(7-$AR27,6)=0),1/(INT(($AS27-$AR27)/6)+1),0),IF($AT27="A",IF($AR27=$AS27,IF(7=$AR27,1,0),IF(7=$AR27,$AU27,IF(7=$AS27,1-$AU27,0))),N429))))))</f>
        <v>0.0416666666666667</v>
      </c>
      <c r="O27" s="681">
        <f>IF($AS27&lt;$AR27,0,IF($AT27="L",IF(AND(8&gt;=$AR27,8&lt;=$AS27),1/($AS27-$AR27+1),0),IF($AT27="I",IF(8=$AR27,1,0),IF($AT27="F",IF(8=$AS27,1,0),IF($AT27="S",IF(AND(8&gt;=$AR27,8&lt;=$AS27,MOD(8-$AR27,6)=0),1/(INT(($AS27-$AR27)/6)+1),0),IF($AT27="A",IF($AR27=$AS27,IF(8=$AR27,1,0),IF(8=$AR27,$AU27,IF(8=$AS27,1-$AU27,0))),O429))))))</f>
        <v>0.0416666666666667</v>
      </c>
      <c r="P27" s="681">
        <f>IF($AS27&lt;$AR27,0,IF($AT27="L",IF(AND(9&gt;=$AR27,9&lt;=$AS27),1/($AS27-$AR27+1),0),IF($AT27="I",IF(9=$AR27,1,0),IF($AT27="F",IF(9=$AS27,1,0),IF($AT27="S",IF(AND(9&gt;=$AR27,9&lt;=$AS27,MOD(9-$AR27,6)=0),1/(INT(($AS27-$AR27)/6)+1),0),IF($AT27="A",IF($AR27=$AS27,IF(9=$AR27,1,0),IF(9=$AR27,$AU27,IF(9=$AS27,1-$AU27,0))),P429))))))</f>
        <v>0.0416666666666667</v>
      </c>
      <c r="Q27" s="681">
        <f>IF($AS27&lt;$AR27,0,IF($AT27="L",IF(AND(10&gt;=$AR27,10&lt;=$AS27),1/($AS27-$AR27+1),0),IF($AT27="I",IF(10=$AR27,1,0),IF($AT27="F",IF(10=$AS27,1,0),IF($AT27="S",IF(AND(10&gt;=$AR27,10&lt;=$AS27,MOD(10-$AR27,6)=0),1/(INT(($AS27-$AR27)/6)+1),0),IF($AT27="A",IF($AR27=$AS27,IF(10=$AR27,1,0),IF(10=$AR27,$AU27,IF(10=$AS27,1-$AU27,0))),Q429))))))</f>
        <v>0.0416666666666667</v>
      </c>
      <c r="R27" s="681">
        <f>IF($AS27&lt;$AR27,0,IF($AT27="L",IF(AND(11&gt;=$AR27,11&lt;=$AS27),1/($AS27-$AR27+1),0),IF($AT27="I",IF(11=$AR27,1,0),IF($AT27="F",IF(11=$AS27,1,0),IF($AT27="S",IF(AND(11&gt;=$AR27,11&lt;=$AS27,MOD(11-$AR27,6)=0),1/(INT(($AS27-$AR27)/6)+1),0),IF($AT27="A",IF($AR27=$AS27,IF(11=$AR27,1,0),IF(11=$AR27,$AU27,IF(11=$AS27,1-$AU27,0))),R429))))))</f>
        <v>0.0416666666666667</v>
      </c>
      <c r="S27" s="681">
        <f>IF($AS27&lt;$AR27,0,IF($AT27="L",IF(AND(12&gt;=$AR27,12&lt;=$AS27),1/($AS27-$AR27+1),0),IF($AT27="I",IF(12=$AR27,1,0),IF($AT27="F",IF(12=$AS27,1,0),IF($AT27="S",IF(AND(12&gt;=$AR27,12&lt;=$AS27,MOD(12-$AR27,6)=0),1/(INT(($AS27-$AR27)/6)+1),0),IF($AT27="A",IF($AR27=$AS27,IF(12=$AR27,1,0),IF(12=$AR27,$AU27,IF(12=$AS27,1-$AU27,0))),S429))))))</f>
        <v>0.0416666666666667</v>
      </c>
      <c r="T27" s="681">
        <f>IF($AS27&lt;$AR27,0,IF($AT27="L",IF(AND(13&gt;=$AR27,13&lt;=$AS27),1/($AS27-$AR27+1),0),IF($AT27="I",IF(13=$AR27,1,0),IF($AT27="F",IF(13=$AS27,1,0),IF($AT27="S",IF(AND(13&gt;=$AR27,13&lt;=$AS27,MOD(13-$AR27,6)=0),1/(INT(($AS27-$AR27)/6)+1),0),IF($AT27="A",IF($AR27=$AS27,IF(13=$AR27,1,0),IF(13=$AR27,$AU27,IF(13=$AS27,1-$AU27,0))),T429))))))</f>
        <v>0.0416666666666667</v>
      </c>
      <c r="U27" s="681">
        <f>IF($AS27&lt;$AR27,0,IF($AT27="L",IF(AND(14&gt;=$AR27,14&lt;=$AS27),1/($AS27-$AR27+1),0),IF($AT27="I",IF(14=$AR27,1,0),IF($AT27="F",IF(14=$AS27,1,0),IF($AT27="S",IF(AND(14&gt;=$AR27,14&lt;=$AS27,MOD(14-$AR27,6)=0),1/(INT(($AS27-$AR27)/6)+1),0),IF($AT27="A",IF($AR27=$AS27,IF(14=$AR27,1,0),IF(14=$AR27,$AU27,IF(14=$AS27,1-$AU27,0))),U429))))))</f>
        <v>0.0416666666666667</v>
      </c>
      <c r="V27" s="681">
        <f>IF($AS27&lt;$AR27,0,IF($AT27="L",IF(AND(15&gt;=$AR27,15&lt;=$AS27),1/($AS27-$AR27+1),0),IF($AT27="I",IF(15=$AR27,1,0),IF($AT27="F",IF(15=$AS27,1,0),IF($AT27="S",IF(AND(15&gt;=$AR27,15&lt;=$AS27,MOD(15-$AR27,6)=0),1/(INT(($AS27-$AR27)/6)+1),0),IF($AT27="A",IF($AR27=$AS27,IF(15=$AR27,1,0),IF(15=$AR27,$AU27,IF(15=$AS27,1-$AU27,0))),V429))))))</f>
        <v>0.0416666666666667</v>
      </c>
      <c r="W27" s="681">
        <f>IF($AS27&lt;$AR27,0,IF($AT27="L",IF(AND(16&gt;=$AR27,16&lt;=$AS27),1/($AS27-$AR27+1),0),IF($AT27="I",IF(16=$AR27,1,0),IF($AT27="F",IF(16=$AS27,1,0),IF($AT27="S",IF(AND(16&gt;=$AR27,16&lt;=$AS27,MOD(16-$AR27,6)=0),1/(INT(($AS27-$AR27)/6)+1),0),IF($AT27="A",IF($AR27=$AS27,IF(16=$AR27,1,0),IF(16=$AR27,$AU27,IF(16=$AS27,1-$AU27,0))),W429))))))</f>
        <v>0.0416666666666667</v>
      </c>
      <c r="X27" s="681">
        <f>IF($AS27&lt;$AR27,0,IF($AT27="L",IF(AND(17&gt;=$AR27,17&lt;=$AS27),1/($AS27-$AR27+1),0),IF($AT27="I",IF(17=$AR27,1,0),IF($AT27="F",IF(17=$AS27,1,0),IF($AT27="S",IF(AND(17&gt;=$AR27,17&lt;=$AS27,MOD(17-$AR27,6)=0),1/(INT(($AS27-$AR27)/6)+1),0),IF($AT27="A",IF($AR27=$AS27,IF(17=$AR27,1,0),IF(17=$AR27,$AU27,IF(17=$AS27,1-$AU27,0))),X429))))))</f>
        <v>0.0416666666666667</v>
      </c>
      <c r="Y27" s="681">
        <f>IF($AS27&lt;$AR27,0,IF($AT27="L",IF(AND(18&gt;=$AR27,18&lt;=$AS27),1/($AS27-$AR27+1),0),IF($AT27="I",IF(18=$AR27,1,0),IF($AT27="F",IF(18=$AS27,1,0),IF($AT27="S",IF(AND(18&gt;=$AR27,18&lt;=$AS27,MOD(18-$AR27,6)=0),1/(INT(($AS27-$AR27)/6)+1),0),IF($AT27="A",IF($AR27=$AS27,IF(18=$AR27,1,0),IF(18=$AR27,$AU27,IF(18=$AS27,1-$AU27,0))),Y429))))))</f>
        <v>0.0416666666666667</v>
      </c>
      <c r="Z27" s="681">
        <f>IF($AS27&lt;$AR27,0,IF($AT27="L",IF(AND(19&gt;=$AR27,19&lt;=$AS27),1/($AS27-$AR27+1),0),IF($AT27="I",IF(19=$AR27,1,0),IF($AT27="F",IF(19=$AS27,1,0),IF($AT27="S",IF(AND(19&gt;=$AR27,19&lt;=$AS27,MOD(19-$AR27,6)=0),1/(INT(($AS27-$AR27)/6)+1),0),IF($AT27="A",IF($AR27=$AS27,IF(19=$AR27,1,0),IF(19=$AR27,$AU27,IF(19=$AS27,1-$AU27,0))),Z429))))))</f>
        <v>0.0416666666666667</v>
      </c>
      <c r="AA27" s="681">
        <f>IF($AS27&lt;$AR27,0,IF($AT27="L",IF(AND(20&gt;=$AR27,20&lt;=$AS27),1/($AS27-$AR27+1),0),IF($AT27="I",IF(20=$AR27,1,0),IF($AT27="F",IF(20=$AS27,1,0),IF($AT27="S",IF(AND(20&gt;=$AR27,20&lt;=$AS27,MOD(20-$AR27,6)=0),1/(INT(($AS27-$AR27)/6)+1),0),IF($AT27="A",IF($AR27=$AS27,IF(20=$AR27,1,0),IF(20=$AR27,$AU27,IF(20=$AS27,1-$AU27,0))),AA429))))))</f>
        <v>0.0416666666666667</v>
      </c>
      <c r="AB27" s="681">
        <f>IF($AS27&lt;$AR27,0,IF($AT27="L",IF(AND(21&gt;=$AR27,21&lt;=$AS27),1/($AS27-$AR27+1),0),IF($AT27="I",IF(21=$AR27,1,0),IF($AT27="F",IF(21=$AS27,1,0),IF($AT27="S",IF(AND(21&gt;=$AR27,21&lt;=$AS27,MOD(21-$AR27,6)=0),1/(INT(($AS27-$AR27)/6)+1),0),IF($AT27="A",IF($AR27=$AS27,IF(21=$AR27,1,0),IF(21=$AR27,$AU27,IF(21=$AS27,1-$AU27,0))),AB429))))))</f>
        <v>0.0416666666666667</v>
      </c>
      <c r="AC27" s="681">
        <f>IF($AS27&lt;$AR27,0,IF($AT27="L",IF(AND(22&gt;=$AR27,22&lt;=$AS27),1/($AS27-$AR27+1),0),IF($AT27="I",IF(22=$AR27,1,0),IF($AT27="F",IF(22=$AS27,1,0),IF($AT27="S",IF(AND(22&gt;=$AR27,22&lt;=$AS27,MOD(22-$AR27,6)=0),1/(INT(($AS27-$AR27)/6)+1),0),IF($AT27="A",IF($AR27=$AS27,IF(22=$AR27,1,0),IF(22=$AR27,$AU27,IF(22=$AS27,1-$AU27,0))),AC429))))))</f>
        <v>0.0416666666666667</v>
      </c>
      <c r="AD27" s="681">
        <f>IF($AS27&lt;$AR27,0,IF($AT27="L",IF(AND(23&gt;=$AR27,23&lt;=$AS27),1/($AS27-$AR27+1),0),IF($AT27="I",IF(23=$AR27,1,0),IF($AT27="F",IF(23=$AS27,1,0),IF($AT27="S",IF(AND(23&gt;=$AR27,23&lt;=$AS27,MOD(23-$AR27,6)=0),1/(INT(($AS27-$AR27)/6)+1),0),IF($AT27="A",IF($AR27=$AS27,IF(23=$AR27,1,0),IF(23=$AR27,$AU27,IF(23=$AS27,1-$AU27,0))),AD429))))))</f>
        <v>0.0416666666666667</v>
      </c>
      <c r="AE27" s="681">
        <f>IF($AS27&lt;$AR27,0,IF($AT27="L",IF(AND(24&gt;=$AR27,24&lt;=$AS27),1/($AS27-$AR27+1),0),IF($AT27="I",IF(24=$AR27,1,0),IF($AT27="F",IF(24=$AS27,1,0),IF($AT27="S",IF(AND(24&gt;=$AR27,24&lt;=$AS27,MOD(24-$AR27,6)=0),1/(INT(($AS27-$AR27)/6)+1),0),IF($AT27="A",IF($AR27=$AS27,IF(24=$AR27,1,0),IF(24=$AR27,$AU27,IF(24=$AS27,1-$AU27,0))),AE429))))))</f>
        <v>0.0416666666666667</v>
      </c>
      <c r="AF27" s="682">
        <f>SUM(H27:AE27)</f>
        <v>1</v>
      </c>
      <c r="AG27" s="521">
        <f>'01. Talento Humano'!$L$29</f>
        <v>0</v>
      </c>
      <c r="AH27" s="521">
        <f>'01. Talento Humano'!$K$29</f>
        <v>350000000</v>
      </c>
      <c r="AI27" s="521">
        <f>'01. Talento Humano'!$N$29</f>
        <v>0</v>
      </c>
      <c r="AJ27" s="521">
        <f>'01. Talento Humano'!$M$29</f>
        <v>0</v>
      </c>
      <c r="AK27" s="521">
        <f>'01. Talento Humano'!$P$29</f>
        <v>0</v>
      </c>
      <c r="AL27" s="521">
        <f>'01. Talento Humano'!$O$29</f>
        <v>0</v>
      </c>
      <c r="AM27" s="521">
        <f>'01. Talento Humano'!$R$29</f>
        <v>0</v>
      </c>
      <c r="AN27" s="521">
        <f>'01. Talento Humano'!$Q$29</f>
        <v>0</v>
      </c>
      <c r="AO27" s="521">
        <f>'01. Talento Humano'!$T$29</f>
        <v>0</v>
      </c>
      <c r="AP27" s="521">
        <f>'01. Talento Humano'!$S$29</f>
        <v>0</v>
      </c>
      <c r="AQ27" s="683" t="inlineStr">
        <is>
          <t>A1.8</t>
        </is>
      </c>
      <c r="AR27" s="683" t="n">
        <v>1</v>
      </c>
      <c r="AS27" s="683" t="n">
        <v>24</v>
      </c>
      <c r="AT27" s="683" t="inlineStr">
        <is>
          <t>L</t>
        </is>
      </c>
      <c r="AU27" s="684" t="n">
        <v>0</v>
      </c>
      <c r="AV27" s="683" t="inlineStr">
        <is>
          <t>E1</t>
        </is>
      </c>
    </row>
    <row r="28">
      <c r="B28" s="513" t="inlineStr">
        <is>
          <t>TH-18</t>
        </is>
      </c>
      <c r="C28" s="513" t="inlineStr">
        <is>
          <t>R01</t>
        </is>
      </c>
      <c r="D28" s="513" t="str">
        <f>IF('01. Talento Humano'!B30="","(fila reservada para un ítem nuevo)",'01. Talento Humano'!B30)</f>
        <v>Coinvestigador técnico (30 % durante 24 meses) — aporte de la entidad proponente</v>
      </c>
      <c r="E28" s="513" t="str">
        <f>"Perfil "&amp;AT28&amp;" · M"&amp;AR28&amp;"–M"&amp;AS28</f>
        <v>Perfil L · M1–M24</v>
      </c>
      <c r="F28" s="513">
        <f>'01. Talento Humano'!$J$30</f>
        <v>250000000</v>
      </c>
      <c r="G28" s="513">
        <f>'01. Talento Humano'!$U$30</f>
        <v>0</v>
      </c>
      <c r="H28" s="681">
        <f>IF($AS28&lt;$AR28,0,IF($AT28="L",IF(AND(1&gt;=$AR28,1&lt;=$AS28),1/($AS28-$AR28+1),0),IF($AT28="I",IF(1=$AR28,1,0),IF($AT28="F",IF(1=$AS28,1,0),IF($AT28="S",IF(AND(1&gt;=$AR28,1&lt;=$AS28,MOD(1-$AR28,6)=0),1/(INT(($AS28-$AR28)/6)+1),0),IF($AT28="A",IF($AR28=$AS28,IF(1=$AR28,1,0),IF(1=$AR28,$AU28,IF(1=$AS28,1-$AU28,0))),H430))))))</f>
        <v>0.0416666666666667</v>
      </c>
      <c r="I28" s="681">
        <f>IF($AS28&lt;$AR28,0,IF($AT28="L",IF(AND(2&gt;=$AR28,2&lt;=$AS28),1/($AS28-$AR28+1),0),IF($AT28="I",IF(2=$AR28,1,0),IF($AT28="F",IF(2=$AS28,1,0),IF($AT28="S",IF(AND(2&gt;=$AR28,2&lt;=$AS28,MOD(2-$AR28,6)=0),1/(INT(($AS28-$AR28)/6)+1),0),IF($AT28="A",IF($AR28=$AS28,IF(2=$AR28,1,0),IF(2=$AR28,$AU28,IF(2=$AS28,1-$AU28,0))),I430))))))</f>
        <v>0.0416666666666667</v>
      </c>
      <c r="J28" s="681">
        <f>IF($AS28&lt;$AR28,0,IF($AT28="L",IF(AND(3&gt;=$AR28,3&lt;=$AS28),1/($AS28-$AR28+1),0),IF($AT28="I",IF(3=$AR28,1,0),IF($AT28="F",IF(3=$AS28,1,0),IF($AT28="S",IF(AND(3&gt;=$AR28,3&lt;=$AS28,MOD(3-$AR28,6)=0),1/(INT(($AS28-$AR28)/6)+1),0),IF($AT28="A",IF($AR28=$AS28,IF(3=$AR28,1,0),IF(3=$AR28,$AU28,IF(3=$AS28,1-$AU28,0))),J430))))))</f>
        <v>0.0416666666666667</v>
      </c>
      <c r="K28" s="681">
        <f>IF($AS28&lt;$AR28,0,IF($AT28="L",IF(AND(4&gt;=$AR28,4&lt;=$AS28),1/($AS28-$AR28+1),0),IF($AT28="I",IF(4=$AR28,1,0),IF($AT28="F",IF(4=$AS28,1,0),IF($AT28="S",IF(AND(4&gt;=$AR28,4&lt;=$AS28,MOD(4-$AR28,6)=0),1/(INT(($AS28-$AR28)/6)+1),0),IF($AT28="A",IF($AR28=$AS28,IF(4=$AR28,1,0),IF(4=$AR28,$AU28,IF(4=$AS28,1-$AU28,0))),K430))))))</f>
        <v>0.0416666666666667</v>
      </c>
      <c r="L28" s="681">
        <f>IF($AS28&lt;$AR28,0,IF($AT28="L",IF(AND(5&gt;=$AR28,5&lt;=$AS28),1/($AS28-$AR28+1),0),IF($AT28="I",IF(5=$AR28,1,0),IF($AT28="F",IF(5=$AS28,1,0),IF($AT28="S",IF(AND(5&gt;=$AR28,5&lt;=$AS28,MOD(5-$AR28,6)=0),1/(INT(($AS28-$AR28)/6)+1),0),IF($AT28="A",IF($AR28=$AS28,IF(5=$AR28,1,0),IF(5=$AR28,$AU28,IF(5=$AS28,1-$AU28,0))),L430))))))</f>
        <v>0.0416666666666667</v>
      </c>
      <c r="M28" s="681">
        <f>IF($AS28&lt;$AR28,0,IF($AT28="L",IF(AND(6&gt;=$AR28,6&lt;=$AS28),1/($AS28-$AR28+1),0),IF($AT28="I",IF(6=$AR28,1,0),IF($AT28="F",IF(6=$AS28,1,0),IF($AT28="S",IF(AND(6&gt;=$AR28,6&lt;=$AS28,MOD(6-$AR28,6)=0),1/(INT(($AS28-$AR28)/6)+1),0),IF($AT28="A",IF($AR28=$AS28,IF(6=$AR28,1,0),IF(6=$AR28,$AU28,IF(6=$AS28,1-$AU28,0))),M430))))))</f>
        <v>0.0416666666666667</v>
      </c>
      <c r="N28" s="681">
        <f>IF($AS28&lt;$AR28,0,IF($AT28="L",IF(AND(7&gt;=$AR28,7&lt;=$AS28),1/($AS28-$AR28+1),0),IF($AT28="I",IF(7=$AR28,1,0),IF($AT28="F",IF(7=$AS28,1,0),IF($AT28="S",IF(AND(7&gt;=$AR28,7&lt;=$AS28,MOD(7-$AR28,6)=0),1/(INT(($AS28-$AR28)/6)+1),0),IF($AT28="A",IF($AR28=$AS28,IF(7=$AR28,1,0),IF(7=$AR28,$AU28,IF(7=$AS28,1-$AU28,0))),N430))))))</f>
        <v>0.0416666666666667</v>
      </c>
      <c r="O28" s="681">
        <f>IF($AS28&lt;$AR28,0,IF($AT28="L",IF(AND(8&gt;=$AR28,8&lt;=$AS28),1/($AS28-$AR28+1),0),IF($AT28="I",IF(8=$AR28,1,0),IF($AT28="F",IF(8=$AS28,1,0),IF($AT28="S",IF(AND(8&gt;=$AR28,8&lt;=$AS28,MOD(8-$AR28,6)=0),1/(INT(($AS28-$AR28)/6)+1),0),IF($AT28="A",IF($AR28=$AS28,IF(8=$AR28,1,0),IF(8=$AR28,$AU28,IF(8=$AS28,1-$AU28,0))),O430))))))</f>
        <v>0.0416666666666667</v>
      </c>
      <c r="P28" s="681">
        <f>IF($AS28&lt;$AR28,0,IF($AT28="L",IF(AND(9&gt;=$AR28,9&lt;=$AS28),1/($AS28-$AR28+1),0),IF($AT28="I",IF(9=$AR28,1,0),IF($AT28="F",IF(9=$AS28,1,0),IF($AT28="S",IF(AND(9&gt;=$AR28,9&lt;=$AS28,MOD(9-$AR28,6)=0),1/(INT(($AS28-$AR28)/6)+1),0),IF($AT28="A",IF($AR28=$AS28,IF(9=$AR28,1,0),IF(9=$AR28,$AU28,IF(9=$AS28,1-$AU28,0))),P430))))))</f>
        <v>0.0416666666666667</v>
      </c>
      <c r="Q28" s="681">
        <f>IF($AS28&lt;$AR28,0,IF($AT28="L",IF(AND(10&gt;=$AR28,10&lt;=$AS28),1/($AS28-$AR28+1),0),IF($AT28="I",IF(10=$AR28,1,0),IF($AT28="F",IF(10=$AS28,1,0),IF($AT28="S",IF(AND(10&gt;=$AR28,10&lt;=$AS28,MOD(10-$AR28,6)=0),1/(INT(($AS28-$AR28)/6)+1),0),IF($AT28="A",IF($AR28=$AS28,IF(10=$AR28,1,0),IF(10=$AR28,$AU28,IF(10=$AS28,1-$AU28,0))),Q430))))))</f>
        <v>0.0416666666666667</v>
      </c>
      <c r="R28" s="681">
        <f>IF($AS28&lt;$AR28,0,IF($AT28="L",IF(AND(11&gt;=$AR28,11&lt;=$AS28),1/($AS28-$AR28+1),0),IF($AT28="I",IF(11=$AR28,1,0),IF($AT28="F",IF(11=$AS28,1,0),IF($AT28="S",IF(AND(11&gt;=$AR28,11&lt;=$AS28,MOD(11-$AR28,6)=0),1/(INT(($AS28-$AR28)/6)+1),0),IF($AT28="A",IF($AR28=$AS28,IF(11=$AR28,1,0),IF(11=$AR28,$AU28,IF(11=$AS28,1-$AU28,0))),R430))))))</f>
        <v>0.0416666666666667</v>
      </c>
      <c r="S28" s="681">
        <f>IF($AS28&lt;$AR28,0,IF($AT28="L",IF(AND(12&gt;=$AR28,12&lt;=$AS28),1/($AS28-$AR28+1),0),IF($AT28="I",IF(12=$AR28,1,0),IF($AT28="F",IF(12=$AS28,1,0),IF($AT28="S",IF(AND(12&gt;=$AR28,12&lt;=$AS28,MOD(12-$AR28,6)=0),1/(INT(($AS28-$AR28)/6)+1),0),IF($AT28="A",IF($AR28=$AS28,IF(12=$AR28,1,0),IF(12=$AR28,$AU28,IF(12=$AS28,1-$AU28,0))),S430))))))</f>
        <v>0.0416666666666667</v>
      </c>
      <c r="T28" s="681">
        <f>IF($AS28&lt;$AR28,0,IF($AT28="L",IF(AND(13&gt;=$AR28,13&lt;=$AS28),1/($AS28-$AR28+1),0),IF($AT28="I",IF(13=$AR28,1,0),IF($AT28="F",IF(13=$AS28,1,0),IF($AT28="S",IF(AND(13&gt;=$AR28,13&lt;=$AS28,MOD(13-$AR28,6)=0),1/(INT(($AS28-$AR28)/6)+1),0),IF($AT28="A",IF($AR28=$AS28,IF(13=$AR28,1,0),IF(13=$AR28,$AU28,IF(13=$AS28,1-$AU28,0))),T430))))))</f>
        <v>0.0416666666666667</v>
      </c>
      <c r="U28" s="681">
        <f>IF($AS28&lt;$AR28,0,IF($AT28="L",IF(AND(14&gt;=$AR28,14&lt;=$AS28),1/($AS28-$AR28+1),0),IF($AT28="I",IF(14=$AR28,1,0),IF($AT28="F",IF(14=$AS28,1,0),IF($AT28="S",IF(AND(14&gt;=$AR28,14&lt;=$AS28,MOD(14-$AR28,6)=0),1/(INT(($AS28-$AR28)/6)+1),0),IF($AT28="A",IF($AR28=$AS28,IF(14=$AR28,1,0),IF(14=$AR28,$AU28,IF(14=$AS28,1-$AU28,0))),U430))))))</f>
        <v>0.0416666666666667</v>
      </c>
      <c r="V28" s="681">
        <f>IF($AS28&lt;$AR28,0,IF($AT28="L",IF(AND(15&gt;=$AR28,15&lt;=$AS28),1/($AS28-$AR28+1),0),IF($AT28="I",IF(15=$AR28,1,0),IF($AT28="F",IF(15=$AS28,1,0),IF($AT28="S",IF(AND(15&gt;=$AR28,15&lt;=$AS28,MOD(15-$AR28,6)=0),1/(INT(($AS28-$AR28)/6)+1),0),IF($AT28="A",IF($AR28=$AS28,IF(15=$AR28,1,0),IF(15=$AR28,$AU28,IF(15=$AS28,1-$AU28,0))),V430))))))</f>
        <v>0.0416666666666667</v>
      </c>
      <c r="W28" s="681">
        <f>IF($AS28&lt;$AR28,0,IF($AT28="L",IF(AND(16&gt;=$AR28,16&lt;=$AS28),1/($AS28-$AR28+1),0),IF($AT28="I",IF(16=$AR28,1,0),IF($AT28="F",IF(16=$AS28,1,0),IF($AT28="S",IF(AND(16&gt;=$AR28,16&lt;=$AS28,MOD(16-$AR28,6)=0),1/(INT(($AS28-$AR28)/6)+1),0),IF($AT28="A",IF($AR28=$AS28,IF(16=$AR28,1,0),IF(16=$AR28,$AU28,IF(16=$AS28,1-$AU28,0))),W430))))))</f>
        <v>0.0416666666666667</v>
      </c>
      <c r="X28" s="681">
        <f>IF($AS28&lt;$AR28,0,IF($AT28="L",IF(AND(17&gt;=$AR28,17&lt;=$AS28),1/($AS28-$AR28+1),0),IF($AT28="I",IF(17=$AR28,1,0),IF($AT28="F",IF(17=$AS28,1,0),IF($AT28="S",IF(AND(17&gt;=$AR28,17&lt;=$AS28,MOD(17-$AR28,6)=0),1/(INT(($AS28-$AR28)/6)+1),0),IF($AT28="A",IF($AR28=$AS28,IF(17=$AR28,1,0),IF(17=$AR28,$AU28,IF(17=$AS28,1-$AU28,0))),X430))))))</f>
        <v>0.0416666666666667</v>
      </c>
      <c r="Y28" s="681">
        <f>IF($AS28&lt;$AR28,0,IF($AT28="L",IF(AND(18&gt;=$AR28,18&lt;=$AS28),1/($AS28-$AR28+1),0),IF($AT28="I",IF(18=$AR28,1,0),IF($AT28="F",IF(18=$AS28,1,0),IF($AT28="S",IF(AND(18&gt;=$AR28,18&lt;=$AS28,MOD(18-$AR28,6)=0),1/(INT(($AS28-$AR28)/6)+1),0),IF($AT28="A",IF($AR28=$AS28,IF(18=$AR28,1,0),IF(18=$AR28,$AU28,IF(18=$AS28,1-$AU28,0))),Y430))))))</f>
        <v>0.0416666666666667</v>
      </c>
      <c r="Z28" s="681">
        <f>IF($AS28&lt;$AR28,0,IF($AT28="L",IF(AND(19&gt;=$AR28,19&lt;=$AS28),1/($AS28-$AR28+1),0),IF($AT28="I",IF(19=$AR28,1,0),IF($AT28="F",IF(19=$AS28,1,0),IF($AT28="S",IF(AND(19&gt;=$AR28,19&lt;=$AS28,MOD(19-$AR28,6)=0),1/(INT(($AS28-$AR28)/6)+1),0),IF($AT28="A",IF($AR28=$AS28,IF(19=$AR28,1,0),IF(19=$AR28,$AU28,IF(19=$AS28,1-$AU28,0))),Z430))))))</f>
        <v>0.0416666666666667</v>
      </c>
      <c r="AA28" s="681">
        <f>IF($AS28&lt;$AR28,0,IF($AT28="L",IF(AND(20&gt;=$AR28,20&lt;=$AS28),1/($AS28-$AR28+1),0),IF($AT28="I",IF(20=$AR28,1,0),IF($AT28="F",IF(20=$AS28,1,0),IF($AT28="S",IF(AND(20&gt;=$AR28,20&lt;=$AS28,MOD(20-$AR28,6)=0),1/(INT(($AS28-$AR28)/6)+1),0),IF($AT28="A",IF($AR28=$AS28,IF(20=$AR28,1,0),IF(20=$AR28,$AU28,IF(20=$AS28,1-$AU28,0))),AA430))))))</f>
        <v>0.0416666666666667</v>
      </c>
      <c r="AB28" s="681">
        <f>IF($AS28&lt;$AR28,0,IF($AT28="L",IF(AND(21&gt;=$AR28,21&lt;=$AS28),1/($AS28-$AR28+1),0),IF($AT28="I",IF(21=$AR28,1,0),IF($AT28="F",IF(21=$AS28,1,0),IF($AT28="S",IF(AND(21&gt;=$AR28,21&lt;=$AS28,MOD(21-$AR28,6)=0),1/(INT(($AS28-$AR28)/6)+1),0),IF($AT28="A",IF($AR28=$AS28,IF(21=$AR28,1,0),IF(21=$AR28,$AU28,IF(21=$AS28,1-$AU28,0))),AB430))))))</f>
        <v>0.0416666666666667</v>
      </c>
      <c r="AC28" s="681">
        <f>IF($AS28&lt;$AR28,0,IF($AT28="L",IF(AND(22&gt;=$AR28,22&lt;=$AS28),1/($AS28-$AR28+1),0),IF($AT28="I",IF(22=$AR28,1,0),IF($AT28="F",IF(22=$AS28,1,0),IF($AT28="S",IF(AND(22&gt;=$AR28,22&lt;=$AS28,MOD(22-$AR28,6)=0),1/(INT(($AS28-$AR28)/6)+1),0),IF($AT28="A",IF($AR28=$AS28,IF(22=$AR28,1,0),IF(22=$AR28,$AU28,IF(22=$AS28,1-$AU28,0))),AC430))))))</f>
        <v>0.0416666666666667</v>
      </c>
      <c r="AD28" s="681">
        <f>IF($AS28&lt;$AR28,0,IF($AT28="L",IF(AND(23&gt;=$AR28,23&lt;=$AS28),1/($AS28-$AR28+1),0),IF($AT28="I",IF(23=$AR28,1,0),IF($AT28="F",IF(23=$AS28,1,0),IF($AT28="S",IF(AND(23&gt;=$AR28,23&lt;=$AS28,MOD(23-$AR28,6)=0),1/(INT(($AS28-$AR28)/6)+1),0),IF($AT28="A",IF($AR28=$AS28,IF(23=$AR28,1,0),IF(23=$AR28,$AU28,IF(23=$AS28,1-$AU28,0))),AD430))))))</f>
        <v>0.0416666666666667</v>
      </c>
      <c r="AE28" s="681">
        <f>IF($AS28&lt;$AR28,0,IF($AT28="L",IF(AND(24&gt;=$AR28,24&lt;=$AS28),1/($AS28-$AR28+1),0),IF($AT28="I",IF(24=$AR28,1,0),IF($AT28="F",IF(24=$AS28,1,0),IF($AT28="S",IF(AND(24&gt;=$AR28,24&lt;=$AS28,MOD(24-$AR28,6)=0),1/(INT(($AS28-$AR28)/6)+1),0),IF($AT28="A",IF($AR28=$AS28,IF(24=$AR28,1,0),IF(24=$AR28,$AU28,IF(24=$AS28,1-$AU28,0))),AE430))))))</f>
        <v>0.0416666666666667</v>
      </c>
      <c r="AF28" s="682">
        <f>SUM(H28:AE28)</f>
        <v>1</v>
      </c>
      <c r="AG28" s="521">
        <f>'01. Talento Humano'!$L$30</f>
        <v>0</v>
      </c>
      <c r="AH28" s="521">
        <f>'01. Talento Humano'!$K$30</f>
        <v>250000000</v>
      </c>
      <c r="AI28" s="521">
        <f>'01. Talento Humano'!$N$30</f>
        <v>0</v>
      </c>
      <c r="AJ28" s="521">
        <f>'01. Talento Humano'!$M$30</f>
        <v>0</v>
      </c>
      <c r="AK28" s="521">
        <f>'01. Talento Humano'!$P$30</f>
        <v>0</v>
      </c>
      <c r="AL28" s="521">
        <f>'01. Talento Humano'!$O$30</f>
        <v>0</v>
      </c>
      <c r="AM28" s="521">
        <f>'01. Talento Humano'!$R$30</f>
        <v>0</v>
      </c>
      <c r="AN28" s="521">
        <f>'01. Talento Humano'!$Q$30</f>
        <v>0</v>
      </c>
      <c r="AO28" s="521">
        <f>'01. Talento Humano'!$T$30</f>
        <v>0</v>
      </c>
      <c r="AP28" s="521">
        <f>'01. Talento Humano'!$S$30</f>
        <v>0</v>
      </c>
      <c r="AQ28" s="683" t="inlineStr">
        <is>
          <t>A1.1</t>
        </is>
      </c>
      <c r="AR28" s="683" t="n">
        <v>1</v>
      </c>
      <c r="AS28" s="683" t="n">
        <v>24</v>
      </c>
      <c r="AT28" s="683" t="inlineStr">
        <is>
          <t>L</t>
        </is>
      </c>
      <c r="AU28" s="684" t="n">
        <v>0</v>
      </c>
      <c r="AV28" s="683" t="inlineStr">
        <is>
          <t>E1</t>
        </is>
      </c>
    </row>
    <row r="29">
      <c r="B29" s="513" t="inlineStr">
        <is>
          <t>TH-19</t>
        </is>
      </c>
      <c r="C29" s="513" t="inlineStr">
        <is>
          <t>R01</t>
        </is>
      </c>
      <c r="D29" s="513" t="str">
        <f>IF('01. Talento Humano'!B31="","(fila reservada para un ítem nuevo)",'01. Talento Humano'!B31)</f>
        <v>Coinvestigadores de ambiente y ciencias sociales (20 %) — aporte de la entidad proponente</v>
      </c>
      <c r="E29" s="513" t="str">
        <f>"Perfil "&amp;AT29&amp;" · M"&amp;AR29&amp;"–M"&amp;AS29</f>
        <v>Perfil L · M3–M24</v>
      </c>
      <c r="F29" s="513">
        <f>'01. Talento Humano'!$J$31</f>
        <v>200000000</v>
      </c>
      <c r="G29" s="513">
        <f>'01. Talento Humano'!$U$31</f>
        <v>0</v>
      </c>
      <c r="H29" s="681">
        <f>IF($AS29&lt;$AR29,0,IF($AT29="L",IF(AND(1&gt;=$AR29,1&lt;=$AS29),1/($AS29-$AR29+1),0),IF($AT29="I",IF(1=$AR29,1,0),IF($AT29="F",IF(1=$AS29,1,0),IF($AT29="S",IF(AND(1&gt;=$AR29,1&lt;=$AS29,MOD(1-$AR29,6)=0),1/(INT(($AS29-$AR29)/6)+1),0),IF($AT29="A",IF($AR29=$AS29,IF(1=$AR29,1,0),IF(1=$AR29,$AU29,IF(1=$AS29,1-$AU29,0))),H431))))))</f>
        <v>0</v>
      </c>
      <c r="I29" s="681">
        <f>IF($AS29&lt;$AR29,0,IF($AT29="L",IF(AND(2&gt;=$AR29,2&lt;=$AS29),1/($AS29-$AR29+1),0),IF($AT29="I",IF(2=$AR29,1,0),IF($AT29="F",IF(2=$AS29,1,0),IF($AT29="S",IF(AND(2&gt;=$AR29,2&lt;=$AS29,MOD(2-$AR29,6)=0),1/(INT(($AS29-$AR29)/6)+1),0),IF($AT29="A",IF($AR29=$AS29,IF(2=$AR29,1,0),IF(2=$AR29,$AU29,IF(2=$AS29,1-$AU29,0))),I431))))))</f>
        <v>0</v>
      </c>
      <c r="J29" s="681">
        <f>IF($AS29&lt;$AR29,0,IF($AT29="L",IF(AND(3&gt;=$AR29,3&lt;=$AS29),1/($AS29-$AR29+1),0),IF($AT29="I",IF(3=$AR29,1,0),IF($AT29="F",IF(3=$AS29,1,0),IF($AT29="S",IF(AND(3&gt;=$AR29,3&lt;=$AS29,MOD(3-$AR29,6)=0),1/(INT(($AS29-$AR29)/6)+1),0),IF($AT29="A",IF($AR29=$AS29,IF(3=$AR29,1,0),IF(3=$AR29,$AU29,IF(3=$AS29,1-$AU29,0))),J431))))))</f>
        <v>0.0454545454545455</v>
      </c>
      <c r="K29" s="681">
        <f>IF($AS29&lt;$AR29,0,IF($AT29="L",IF(AND(4&gt;=$AR29,4&lt;=$AS29),1/($AS29-$AR29+1),0),IF($AT29="I",IF(4=$AR29,1,0),IF($AT29="F",IF(4=$AS29,1,0),IF($AT29="S",IF(AND(4&gt;=$AR29,4&lt;=$AS29,MOD(4-$AR29,6)=0),1/(INT(($AS29-$AR29)/6)+1),0),IF($AT29="A",IF($AR29=$AS29,IF(4=$AR29,1,0),IF(4=$AR29,$AU29,IF(4=$AS29,1-$AU29,0))),K431))))))</f>
        <v>0.0454545454545455</v>
      </c>
      <c r="L29" s="681">
        <f>IF($AS29&lt;$AR29,0,IF($AT29="L",IF(AND(5&gt;=$AR29,5&lt;=$AS29),1/($AS29-$AR29+1),0),IF($AT29="I",IF(5=$AR29,1,0),IF($AT29="F",IF(5=$AS29,1,0),IF($AT29="S",IF(AND(5&gt;=$AR29,5&lt;=$AS29,MOD(5-$AR29,6)=0),1/(INT(($AS29-$AR29)/6)+1),0),IF($AT29="A",IF($AR29=$AS29,IF(5=$AR29,1,0),IF(5=$AR29,$AU29,IF(5=$AS29,1-$AU29,0))),L431))))))</f>
        <v>0.0454545454545455</v>
      </c>
      <c r="M29" s="681">
        <f>IF($AS29&lt;$AR29,0,IF($AT29="L",IF(AND(6&gt;=$AR29,6&lt;=$AS29),1/($AS29-$AR29+1),0),IF($AT29="I",IF(6=$AR29,1,0),IF($AT29="F",IF(6=$AS29,1,0),IF($AT29="S",IF(AND(6&gt;=$AR29,6&lt;=$AS29,MOD(6-$AR29,6)=0),1/(INT(($AS29-$AR29)/6)+1),0),IF($AT29="A",IF($AR29=$AS29,IF(6=$AR29,1,0),IF(6=$AR29,$AU29,IF(6=$AS29,1-$AU29,0))),M431))))))</f>
        <v>0.0454545454545455</v>
      </c>
      <c r="N29" s="681">
        <f>IF($AS29&lt;$AR29,0,IF($AT29="L",IF(AND(7&gt;=$AR29,7&lt;=$AS29),1/($AS29-$AR29+1),0),IF($AT29="I",IF(7=$AR29,1,0),IF($AT29="F",IF(7=$AS29,1,0),IF($AT29="S",IF(AND(7&gt;=$AR29,7&lt;=$AS29,MOD(7-$AR29,6)=0),1/(INT(($AS29-$AR29)/6)+1),0),IF($AT29="A",IF($AR29=$AS29,IF(7=$AR29,1,0),IF(7=$AR29,$AU29,IF(7=$AS29,1-$AU29,0))),N431))))))</f>
        <v>0.0454545454545455</v>
      </c>
      <c r="O29" s="681">
        <f>IF($AS29&lt;$AR29,0,IF($AT29="L",IF(AND(8&gt;=$AR29,8&lt;=$AS29),1/($AS29-$AR29+1),0),IF($AT29="I",IF(8=$AR29,1,0),IF($AT29="F",IF(8=$AS29,1,0),IF($AT29="S",IF(AND(8&gt;=$AR29,8&lt;=$AS29,MOD(8-$AR29,6)=0),1/(INT(($AS29-$AR29)/6)+1),0),IF($AT29="A",IF($AR29=$AS29,IF(8=$AR29,1,0),IF(8=$AR29,$AU29,IF(8=$AS29,1-$AU29,0))),O431))))))</f>
        <v>0.0454545454545455</v>
      </c>
      <c r="P29" s="681">
        <f>IF($AS29&lt;$AR29,0,IF($AT29="L",IF(AND(9&gt;=$AR29,9&lt;=$AS29),1/($AS29-$AR29+1),0),IF($AT29="I",IF(9=$AR29,1,0),IF($AT29="F",IF(9=$AS29,1,0),IF($AT29="S",IF(AND(9&gt;=$AR29,9&lt;=$AS29,MOD(9-$AR29,6)=0),1/(INT(($AS29-$AR29)/6)+1),0),IF($AT29="A",IF($AR29=$AS29,IF(9=$AR29,1,0),IF(9=$AR29,$AU29,IF(9=$AS29,1-$AU29,0))),P431))))))</f>
        <v>0.0454545454545455</v>
      </c>
      <c r="Q29" s="681">
        <f>IF($AS29&lt;$AR29,0,IF($AT29="L",IF(AND(10&gt;=$AR29,10&lt;=$AS29),1/($AS29-$AR29+1),0),IF($AT29="I",IF(10=$AR29,1,0),IF($AT29="F",IF(10=$AS29,1,0),IF($AT29="S",IF(AND(10&gt;=$AR29,10&lt;=$AS29,MOD(10-$AR29,6)=0),1/(INT(($AS29-$AR29)/6)+1),0),IF($AT29="A",IF($AR29=$AS29,IF(10=$AR29,1,0),IF(10=$AR29,$AU29,IF(10=$AS29,1-$AU29,0))),Q431))))))</f>
        <v>0.0454545454545455</v>
      </c>
      <c r="R29" s="681">
        <f>IF($AS29&lt;$AR29,0,IF($AT29="L",IF(AND(11&gt;=$AR29,11&lt;=$AS29),1/($AS29-$AR29+1),0),IF($AT29="I",IF(11=$AR29,1,0),IF($AT29="F",IF(11=$AS29,1,0),IF($AT29="S",IF(AND(11&gt;=$AR29,11&lt;=$AS29,MOD(11-$AR29,6)=0),1/(INT(($AS29-$AR29)/6)+1),0),IF($AT29="A",IF($AR29=$AS29,IF(11=$AR29,1,0),IF(11=$AR29,$AU29,IF(11=$AS29,1-$AU29,0))),R431))))))</f>
        <v>0.0454545454545455</v>
      </c>
      <c r="S29" s="681">
        <f>IF($AS29&lt;$AR29,0,IF($AT29="L",IF(AND(12&gt;=$AR29,12&lt;=$AS29),1/($AS29-$AR29+1),0),IF($AT29="I",IF(12=$AR29,1,0),IF($AT29="F",IF(12=$AS29,1,0),IF($AT29="S",IF(AND(12&gt;=$AR29,12&lt;=$AS29,MOD(12-$AR29,6)=0),1/(INT(($AS29-$AR29)/6)+1),0),IF($AT29="A",IF($AR29=$AS29,IF(12=$AR29,1,0),IF(12=$AR29,$AU29,IF(12=$AS29,1-$AU29,0))),S431))))))</f>
        <v>0.0454545454545455</v>
      </c>
      <c r="T29" s="681">
        <f>IF($AS29&lt;$AR29,0,IF($AT29="L",IF(AND(13&gt;=$AR29,13&lt;=$AS29),1/($AS29-$AR29+1),0),IF($AT29="I",IF(13=$AR29,1,0),IF($AT29="F",IF(13=$AS29,1,0),IF($AT29="S",IF(AND(13&gt;=$AR29,13&lt;=$AS29,MOD(13-$AR29,6)=0),1/(INT(($AS29-$AR29)/6)+1),0),IF($AT29="A",IF($AR29=$AS29,IF(13=$AR29,1,0),IF(13=$AR29,$AU29,IF(13=$AS29,1-$AU29,0))),T431))))))</f>
        <v>0.0454545454545455</v>
      </c>
      <c r="U29" s="681">
        <f>IF($AS29&lt;$AR29,0,IF($AT29="L",IF(AND(14&gt;=$AR29,14&lt;=$AS29),1/($AS29-$AR29+1),0),IF($AT29="I",IF(14=$AR29,1,0),IF($AT29="F",IF(14=$AS29,1,0),IF($AT29="S",IF(AND(14&gt;=$AR29,14&lt;=$AS29,MOD(14-$AR29,6)=0),1/(INT(($AS29-$AR29)/6)+1),0),IF($AT29="A",IF($AR29=$AS29,IF(14=$AR29,1,0),IF(14=$AR29,$AU29,IF(14=$AS29,1-$AU29,0))),U431))))))</f>
        <v>0.0454545454545455</v>
      </c>
      <c r="V29" s="681">
        <f>IF($AS29&lt;$AR29,0,IF($AT29="L",IF(AND(15&gt;=$AR29,15&lt;=$AS29),1/($AS29-$AR29+1),0),IF($AT29="I",IF(15=$AR29,1,0),IF($AT29="F",IF(15=$AS29,1,0),IF($AT29="S",IF(AND(15&gt;=$AR29,15&lt;=$AS29,MOD(15-$AR29,6)=0),1/(INT(($AS29-$AR29)/6)+1),0),IF($AT29="A",IF($AR29=$AS29,IF(15=$AR29,1,0),IF(15=$AR29,$AU29,IF(15=$AS29,1-$AU29,0))),V431))))))</f>
        <v>0.0454545454545455</v>
      </c>
      <c r="W29" s="681">
        <f>IF($AS29&lt;$AR29,0,IF($AT29="L",IF(AND(16&gt;=$AR29,16&lt;=$AS29),1/($AS29-$AR29+1),0),IF($AT29="I",IF(16=$AR29,1,0),IF($AT29="F",IF(16=$AS29,1,0),IF($AT29="S",IF(AND(16&gt;=$AR29,16&lt;=$AS29,MOD(16-$AR29,6)=0),1/(INT(($AS29-$AR29)/6)+1),0),IF($AT29="A",IF($AR29=$AS29,IF(16=$AR29,1,0),IF(16=$AR29,$AU29,IF(16=$AS29,1-$AU29,0))),W431))))))</f>
        <v>0.0454545454545455</v>
      </c>
      <c r="X29" s="681">
        <f>IF($AS29&lt;$AR29,0,IF($AT29="L",IF(AND(17&gt;=$AR29,17&lt;=$AS29),1/($AS29-$AR29+1),0),IF($AT29="I",IF(17=$AR29,1,0),IF($AT29="F",IF(17=$AS29,1,0),IF($AT29="S",IF(AND(17&gt;=$AR29,17&lt;=$AS29,MOD(17-$AR29,6)=0),1/(INT(($AS29-$AR29)/6)+1),0),IF($AT29="A",IF($AR29=$AS29,IF(17=$AR29,1,0),IF(17=$AR29,$AU29,IF(17=$AS29,1-$AU29,0))),X431))))))</f>
        <v>0.0454545454545455</v>
      </c>
      <c r="Y29" s="681">
        <f>IF($AS29&lt;$AR29,0,IF($AT29="L",IF(AND(18&gt;=$AR29,18&lt;=$AS29),1/($AS29-$AR29+1),0),IF($AT29="I",IF(18=$AR29,1,0),IF($AT29="F",IF(18=$AS29,1,0),IF($AT29="S",IF(AND(18&gt;=$AR29,18&lt;=$AS29,MOD(18-$AR29,6)=0),1/(INT(($AS29-$AR29)/6)+1),0),IF($AT29="A",IF($AR29=$AS29,IF(18=$AR29,1,0),IF(18=$AR29,$AU29,IF(18=$AS29,1-$AU29,0))),Y431))))))</f>
        <v>0.0454545454545455</v>
      </c>
      <c r="Z29" s="681">
        <f>IF($AS29&lt;$AR29,0,IF($AT29="L",IF(AND(19&gt;=$AR29,19&lt;=$AS29),1/($AS29-$AR29+1),0),IF($AT29="I",IF(19=$AR29,1,0),IF($AT29="F",IF(19=$AS29,1,0),IF($AT29="S",IF(AND(19&gt;=$AR29,19&lt;=$AS29,MOD(19-$AR29,6)=0),1/(INT(($AS29-$AR29)/6)+1),0),IF($AT29="A",IF($AR29=$AS29,IF(19=$AR29,1,0),IF(19=$AR29,$AU29,IF(19=$AS29,1-$AU29,0))),Z431))))))</f>
        <v>0.0454545454545455</v>
      </c>
      <c r="AA29" s="681">
        <f>IF($AS29&lt;$AR29,0,IF($AT29="L",IF(AND(20&gt;=$AR29,20&lt;=$AS29),1/($AS29-$AR29+1),0),IF($AT29="I",IF(20=$AR29,1,0),IF($AT29="F",IF(20=$AS29,1,0),IF($AT29="S",IF(AND(20&gt;=$AR29,20&lt;=$AS29,MOD(20-$AR29,6)=0),1/(INT(($AS29-$AR29)/6)+1),0),IF($AT29="A",IF($AR29=$AS29,IF(20=$AR29,1,0),IF(20=$AR29,$AU29,IF(20=$AS29,1-$AU29,0))),AA431))))))</f>
        <v>0.0454545454545455</v>
      </c>
      <c r="AB29" s="681">
        <f>IF($AS29&lt;$AR29,0,IF($AT29="L",IF(AND(21&gt;=$AR29,21&lt;=$AS29),1/($AS29-$AR29+1),0),IF($AT29="I",IF(21=$AR29,1,0),IF($AT29="F",IF(21=$AS29,1,0),IF($AT29="S",IF(AND(21&gt;=$AR29,21&lt;=$AS29,MOD(21-$AR29,6)=0),1/(INT(($AS29-$AR29)/6)+1),0),IF($AT29="A",IF($AR29=$AS29,IF(21=$AR29,1,0),IF(21=$AR29,$AU29,IF(21=$AS29,1-$AU29,0))),AB431))))))</f>
        <v>0.0454545454545455</v>
      </c>
      <c r="AC29" s="681">
        <f>IF($AS29&lt;$AR29,0,IF($AT29="L",IF(AND(22&gt;=$AR29,22&lt;=$AS29),1/($AS29-$AR29+1),0),IF($AT29="I",IF(22=$AR29,1,0),IF($AT29="F",IF(22=$AS29,1,0),IF($AT29="S",IF(AND(22&gt;=$AR29,22&lt;=$AS29,MOD(22-$AR29,6)=0),1/(INT(($AS29-$AR29)/6)+1),0),IF($AT29="A",IF($AR29=$AS29,IF(22=$AR29,1,0),IF(22=$AR29,$AU29,IF(22=$AS29,1-$AU29,0))),AC431))))))</f>
        <v>0.0454545454545455</v>
      </c>
      <c r="AD29" s="681">
        <f>IF($AS29&lt;$AR29,0,IF($AT29="L",IF(AND(23&gt;=$AR29,23&lt;=$AS29),1/($AS29-$AR29+1),0),IF($AT29="I",IF(23=$AR29,1,0),IF($AT29="F",IF(23=$AS29,1,0),IF($AT29="S",IF(AND(23&gt;=$AR29,23&lt;=$AS29,MOD(23-$AR29,6)=0),1/(INT(($AS29-$AR29)/6)+1),0),IF($AT29="A",IF($AR29=$AS29,IF(23=$AR29,1,0),IF(23=$AR29,$AU29,IF(23=$AS29,1-$AU29,0))),AD431))))))</f>
        <v>0.0454545454545455</v>
      </c>
      <c r="AE29" s="681">
        <f>IF($AS29&lt;$AR29,0,IF($AT29="L",IF(AND(24&gt;=$AR29,24&lt;=$AS29),1/($AS29-$AR29+1),0),IF($AT29="I",IF(24=$AR29,1,0),IF($AT29="F",IF(24=$AS29,1,0),IF($AT29="S",IF(AND(24&gt;=$AR29,24&lt;=$AS29,MOD(24-$AR29,6)=0),1/(INT(($AS29-$AR29)/6)+1),0),IF($AT29="A",IF($AR29=$AS29,IF(24=$AR29,1,0),IF(24=$AR29,$AU29,IF(24=$AS29,1-$AU29,0))),AE431))))))</f>
        <v>0.0454545454545455</v>
      </c>
      <c r="AF29" s="682">
        <f>SUM(H29:AE29)</f>
        <v>1</v>
      </c>
      <c r="AG29" s="521">
        <f>'01. Talento Humano'!$L$31</f>
        <v>0</v>
      </c>
      <c r="AH29" s="521">
        <f>'01. Talento Humano'!$K$31</f>
        <v>200000000</v>
      </c>
      <c r="AI29" s="521">
        <f>'01. Talento Humano'!$N$31</f>
        <v>0</v>
      </c>
      <c r="AJ29" s="521">
        <f>'01. Talento Humano'!$M$31</f>
        <v>0</v>
      </c>
      <c r="AK29" s="521">
        <f>'01. Talento Humano'!$P$31</f>
        <v>0</v>
      </c>
      <c r="AL29" s="521">
        <f>'01. Talento Humano'!$O$31</f>
        <v>0</v>
      </c>
      <c r="AM29" s="521">
        <f>'01. Talento Humano'!$R$31</f>
        <v>0</v>
      </c>
      <c r="AN29" s="521">
        <f>'01. Talento Humano'!$Q$31</f>
        <v>0</v>
      </c>
      <c r="AO29" s="521">
        <f>'01. Talento Humano'!$T$31</f>
        <v>0</v>
      </c>
      <c r="AP29" s="521">
        <f>'01. Talento Humano'!$S$31</f>
        <v>0</v>
      </c>
      <c r="AQ29" s="683" t="inlineStr">
        <is>
          <t>A3.1</t>
        </is>
      </c>
      <c r="AR29" s="683" t="n">
        <v>3</v>
      </c>
      <c r="AS29" s="683" t="n">
        <v>24</v>
      </c>
      <c r="AT29" s="683" t="inlineStr">
        <is>
          <t>L</t>
        </is>
      </c>
      <c r="AU29" s="684" t="n">
        <v>0</v>
      </c>
      <c r="AV29" s="683" t="inlineStr">
        <is>
          <t>E1</t>
        </is>
      </c>
    </row>
    <row r="30">
      <c r="B30" s="513" t="inlineStr">
        <is>
          <t>TH-20</t>
        </is>
      </c>
      <c r="C30" s="513" t="inlineStr">
        <is>
          <t>R01</t>
        </is>
      </c>
      <c r="D30" s="513" t="str">
        <f>IF('01. Talento Humano'!B32="","(fila reservada para un ítem nuevo)",'01. Talento Humano'!B32)</f>
        <v>Profesionales de gestión del riesgo y logística de acceso a sitios — aporte del municipio 1</v>
      </c>
      <c r="E30" s="513" t="str">
        <f>"Perfil "&amp;AT30&amp;" · M"&amp;AR30&amp;"–M"&amp;AS30</f>
        <v>Perfil L · M3–M24</v>
      </c>
      <c r="F30" s="513">
        <f>'01. Talento Humano'!$J$32</f>
        <v>60000000</v>
      </c>
      <c r="G30" s="513">
        <f>'01. Talento Humano'!$U$32</f>
        <v>0</v>
      </c>
      <c r="H30" s="681">
        <f>IF($AS30&lt;$AR30,0,IF($AT30="L",IF(AND(1&gt;=$AR30,1&lt;=$AS30),1/($AS30-$AR30+1),0),IF($AT30="I",IF(1=$AR30,1,0),IF($AT30="F",IF(1=$AS30,1,0),IF($AT30="S",IF(AND(1&gt;=$AR30,1&lt;=$AS30,MOD(1-$AR30,6)=0),1/(INT(($AS30-$AR30)/6)+1),0),IF($AT30="A",IF($AR30=$AS30,IF(1=$AR30,1,0),IF(1=$AR30,$AU30,IF(1=$AS30,1-$AU30,0))),H432))))))</f>
        <v>0</v>
      </c>
      <c r="I30" s="681">
        <f>IF($AS30&lt;$AR30,0,IF($AT30="L",IF(AND(2&gt;=$AR30,2&lt;=$AS30),1/($AS30-$AR30+1),0),IF($AT30="I",IF(2=$AR30,1,0),IF($AT30="F",IF(2=$AS30,1,0),IF($AT30="S",IF(AND(2&gt;=$AR30,2&lt;=$AS30,MOD(2-$AR30,6)=0),1/(INT(($AS30-$AR30)/6)+1),0),IF($AT30="A",IF($AR30=$AS30,IF(2=$AR30,1,0),IF(2=$AR30,$AU30,IF(2=$AS30,1-$AU30,0))),I432))))))</f>
        <v>0</v>
      </c>
      <c r="J30" s="681">
        <f>IF($AS30&lt;$AR30,0,IF($AT30="L",IF(AND(3&gt;=$AR30,3&lt;=$AS30),1/($AS30-$AR30+1),0),IF($AT30="I",IF(3=$AR30,1,0),IF($AT30="F",IF(3=$AS30,1,0),IF($AT30="S",IF(AND(3&gt;=$AR30,3&lt;=$AS30,MOD(3-$AR30,6)=0),1/(INT(($AS30-$AR30)/6)+1),0),IF($AT30="A",IF($AR30=$AS30,IF(3=$AR30,1,0),IF(3=$AR30,$AU30,IF(3=$AS30,1-$AU30,0))),J432))))))</f>
        <v>0.0454545454545455</v>
      </c>
      <c r="K30" s="681">
        <f>IF($AS30&lt;$AR30,0,IF($AT30="L",IF(AND(4&gt;=$AR30,4&lt;=$AS30),1/($AS30-$AR30+1),0),IF($AT30="I",IF(4=$AR30,1,0),IF($AT30="F",IF(4=$AS30,1,0),IF($AT30="S",IF(AND(4&gt;=$AR30,4&lt;=$AS30,MOD(4-$AR30,6)=0),1/(INT(($AS30-$AR30)/6)+1),0),IF($AT30="A",IF($AR30=$AS30,IF(4=$AR30,1,0),IF(4=$AR30,$AU30,IF(4=$AS30,1-$AU30,0))),K432))))))</f>
        <v>0.0454545454545455</v>
      </c>
      <c r="L30" s="681">
        <f>IF($AS30&lt;$AR30,0,IF($AT30="L",IF(AND(5&gt;=$AR30,5&lt;=$AS30),1/($AS30-$AR30+1),0),IF($AT30="I",IF(5=$AR30,1,0),IF($AT30="F",IF(5=$AS30,1,0),IF($AT30="S",IF(AND(5&gt;=$AR30,5&lt;=$AS30,MOD(5-$AR30,6)=0),1/(INT(($AS30-$AR30)/6)+1),0),IF($AT30="A",IF($AR30=$AS30,IF(5=$AR30,1,0),IF(5=$AR30,$AU30,IF(5=$AS30,1-$AU30,0))),L432))))))</f>
        <v>0.0454545454545455</v>
      </c>
      <c r="M30" s="681">
        <f>IF($AS30&lt;$AR30,0,IF($AT30="L",IF(AND(6&gt;=$AR30,6&lt;=$AS30),1/($AS30-$AR30+1),0),IF($AT30="I",IF(6=$AR30,1,0),IF($AT30="F",IF(6=$AS30,1,0),IF($AT30="S",IF(AND(6&gt;=$AR30,6&lt;=$AS30,MOD(6-$AR30,6)=0),1/(INT(($AS30-$AR30)/6)+1),0),IF($AT30="A",IF($AR30=$AS30,IF(6=$AR30,1,0),IF(6=$AR30,$AU30,IF(6=$AS30,1-$AU30,0))),M432))))))</f>
        <v>0.0454545454545455</v>
      </c>
      <c r="N30" s="681">
        <f>IF($AS30&lt;$AR30,0,IF($AT30="L",IF(AND(7&gt;=$AR30,7&lt;=$AS30),1/($AS30-$AR30+1),0),IF($AT30="I",IF(7=$AR30,1,0),IF($AT30="F",IF(7=$AS30,1,0),IF($AT30="S",IF(AND(7&gt;=$AR30,7&lt;=$AS30,MOD(7-$AR30,6)=0),1/(INT(($AS30-$AR30)/6)+1),0),IF($AT30="A",IF($AR30=$AS30,IF(7=$AR30,1,0),IF(7=$AR30,$AU30,IF(7=$AS30,1-$AU30,0))),N432))))))</f>
        <v>0.0454545454545455</v>
      </c>
      <c r="O30" s="681">
        <f>IF($AS30&lt;$AR30,0,IF($AT30="L",IF(AND(8&gt;=$AR30,8&lt;=$AS30),1/($AS30-$AR30+1),0),IF($AT30="I",IF(8=$AR30,1,0),IF($AT30="F",IF(8=$AS30,1,0),IF($AT30="S",IF(AND(8&gt;=$AR30,8&lt;=$AS30,MOD(8-$AR30,6)=0),1/(INT(($AS30-$AR30)/6)+1),0),IF($AT30="A",IF($AR30=$AS30,IF(8=$AR30,1,0),IF(8=$AR30,$AU30,IF(8=$AS30,1-$AU30,0))),O432))))))</f>
        <v>0.0454545454545455</v>
      </c>
      <c r="P30" s="681">
        <f>IF($AS30&lt;$AR30,0,IF($AT30="L",IF(AND(9&gt;=$AR30,9&lt;=$AS30),1/($AS30-$AR30+1),0),IF($AT30="I",IF(9=$AR30,1,0),IF($AT30="F",IF(9=$AS30,1,0),IF($AT30="S",IF(AND(9&gt;=$AR30,9&lt;=$AS30,MOD(9-$AR30,6)=0),1/(INT(($AS30-$AR30)/6)+1),0),IF($AT30="A",IF($AR30=$AS30,IF(9=$AR30,1,0),IF(9=$AR30,$AU30,IF(9=$AS30,1-$AU30,0))),P432))))))</f>
        <v>0.0454545454545455</v>
      </c>
      <c r="Q30" s="681">
        <f>IF($AS30&lt;$AR30,0,IF($AT30="L",IF(AND(10&gt;=$AR30,10&lt;=$AS30),1/($AS30-$AR30+1),0),IF($AT30="I",IF(10=$AR30,1,0),IF($AT30="F",IF(10=$AS30,1,0),IF($AT30="S",IF(AND(10&gt;=$AR30,10&lt;=$AS30,MOD(10-$AR30,6)=0),1/(INT(($AS30-$AR30)/6)+1),0),IF($AT30="A",IF($AR30=$AS30,IF(10=$AR30,1,0),IF(10=$AR30,$AU30,IF(10=$AS30,1-$AU30,0))),Q432))))))</f>
        <v>0.0454545454545455</v>
      </c>
      <c r="R30" s="681">
        <f>IF($AS30&lt;$AR30,0,IF($AT30="L",IF(AND(11&gt;=$AR30,11&lt;=$AS30),1/($AS30-$AR30+1),0),IF($AT30="I",IF(11=$AR30,1,0),IF($AT30="F",IF(11=$AS30,1,0),IF($AT30="S",IF(AND(11&gt;=$AR30,11&lt;=$AS30,MOD(11-$AR30,6)=0),1/(INT(($AS30-$AR30)/6)+1),0),IF($AT30="A",IF($AR30=$AS30,IF(11=$AR30,1,0),IF(11=$AR30,$AU30,IF(11=$AS30,1-$AU30,0))),R432))))))</f>
        <v>0.0454545454545455</v>
      </c>
      <c r="S30" s="681">
        <f>IF($AS30&lt;$AR30,0,IF($AT30="L",IF(AND(12&gt;=$AR30,12&lt;=$AS30),1/($AS30-$AR30+1),0),IF($AT30="I",IF(12=$AR30,1,0),IF($AT30="F",IF(12=$AS30,1,0),IF($AT30="S",IF(AND(12&gt;=$AR30,12&lt;=$AS30,MOD(12-$AR30,6)=0),1/(INT(($AS30-$AR30)/6)+1),0),IF($AT30="A",IF($AR30=$AS30,IF(12=$AR30,1,0),IF(12=$AR30,$AU30,IF(12=$AS30,1-$AU30,0))),S432))))))</f>
        <v>0.0454545454545455</v>
      </c>
      <c r="T30" s="681">
        <f>IF($AS30&lt;$AR30,0,IF($AT30="L",IF(AND(13&gt;=$AR30,13&lt;=$AS30),1/($AS30-$AR30+1),0),IF($AT30="I",IF(13=$AR30,1,0),IF($AT30="F",IF(13=$AS30,1,0),IF($AT30="S",IF(AND(13&gt;=$AR30,13&lt;=$AS30,MOD(13-$AR30,6)=0),1/(INT(($AS30-$AR30)/6)+1),0),IF($AT30="A",IF($AR30=$AS30,IF(13=$AR30,1,0),IF(13=$AR30,$AU30,IF(13=$AS30,1-$AU30,0))),T432))))))</f>
        <v>0.0454545454545455</v>
      </c>
      <c r="U30" s="681">
        <f>IF($AS30&lt;$AR30,0,IF($AT30="L",IF(AND(14&gt;=$AR30,14&lt;=$AS30),1/($AS30-$AR30+1),0),IF($AT30="I",IF(14=$AR30,1,0),IF($AT30="F",IF(14=$AS30,1,0),IF($AT30="S",IF(AND(14&gt;=$AR30,14&lt;=$AS30,MOD(14-$AR30,6)=0),1/(INT(($AS30-$AR30)/6)+1),0),IF($AT30="A",IF($AR30=$AS30,IF(14=$AR30,1,0),IF(14=$AR30,$AU30,IF(14=$AS30,1-$AU30,0))),U432))))))</f>
        <v>0.0454545454545455</v>
      </c>
      <c r="V30" s="681">
        <f>IF($AS30&lt;$AR30,0,IF($AT30="L",IF(AND(15&gt;=$AR30,15&lt;=$AS30),1/($AS30-$AR30+1),0),IF($AT30="I",IF(15=$AR30,1,0),IF($AT30="F",IF(15=$AS30,1,0),IF($AT30="S",IF(AND(15&gt;=$AR30,15&lt;=$AS30,MOD(15-$AR30,6)=0),1/(INT(($AS30-$AR30)/6)+1),0),IF($AT30="A",IF($AR30=$AS30,IF(15=$AR30,1,0),IF(15=$AR30,$AU30,IF(15=$AS30,1-$AU30,0))),V432))))))</f>
        <v>0.0454545454545455</v>
      </c>
      <c r="W30" s="681">
        <f>IF($AS30&lt;$AR30,0,IF($AT30="L",IF(AND(16&gt;=$AR30,16&lt;=$AS30),1/($AS30-$AR30+1),0),IF($AT30="I",IF(16=$AR30,1,0),IF($AT30="F",IF(16=$AS30,1,0),IF($AT30="S",IF(AND(16&gt;=$AR30,16&lt;=$AS30,MOD(16-$AR30,6)=0),1/(INT(($AS30-$AR30)/6)+1),0),IF($AT30="A",IF($AR30=$AS30,IF(16=$AR30,1,0),IF(16=$AR30,$AU30,IF(16=$AS30,1-$AU30,0))),W432))))))</f>
        <v>0.0454545454545455</v>
      </c>
      <c r="X30" s="681">
        <f>IF($AS30&lt;$AR30,0,IF($AT30="L",IF(AND(17&gt;=$AR30,17&lt;=$AS30),1/($AS30-$AR30+1),0),IF($AT30="I",IF(17=$AR30,1,0),IF($AT30="F",IF(17=$AS30,1,0),IF($AT30="S",IF(AND(17&gt;=$AR30,17&lt;=$AS30,MOD(17-$AR30,6)=0),1/(INT(($AS30-$AR30)/6)+1),0),IF($AT30="A",IF($AR30=$AS30,IF(17=$AR30,1,0),IF(17=$AR30,$AU30,IF(17=$AS30,1-$AU30,0))),X432))))))</f>
        <v>0.0454545454545455</v>
      </c>
      <c r="Y30" s="681">
        <f>IF($AS30&lt;$AR30,0,IF($AT30="L",IF(AND(18&gt;=$AR30,18&lt;=$AS30),1/($AS30-$AR30+1),0),IF($AT30="I",IF(18=$AR30,1,0),IF($AT30="F",IF(18=$AS30,1,0),IF($AT30="S",IF(AND(18&gt;=$AR30,18&lt;=$AS30,MOD(18-$AR30,6)=0),1/(INT(($AS30-$AR30)/6)+1),0),IF($AT30="A",IF($AR30=$AS30,IF(18=$AR30,1,0),IF(18=$AR30,$AU30,IF(18=$AS30,1-$AU30,0))),Y432))))))</f>
        <v>0.0454545454545455</v>
      </c>
      <c r="Z30" s="681">
        <f>IF($AS30&lt;$AR30,0,IF($AT30="L",IF(AND(19&gt;=$AR30,19&lt;=$AS30),1/($AS30-$AR30+1),0),IF($AT30="I",IF(19=$AR30,1,0),IF($AT30="F",IF(19=$AS30,1,0),IF($AT30="S",IF(AND(19&gt;=$AR30,19&lt;=$AS30,MOD(19-$AR30,6)=0),1/(INT(($AS30-$AR30)/6)+1),0),IF($AT30="A",IF($AR30=$AS30,IF(19=$AR30,1,0),IF(19=$AR30,$AU30,IF(19=$AS30,1-$AU30,0))),Z432))))))</f>
        <v>0.0454545454545455</v>
      </c>
      <c r="AA30" s="681">
        <f>IF($AS30&lt;$AR30,0,IF($AT30="L",IF(AND(20&gt;=$AR30,20&lt;=$AS30),1/($AS30-$AR30+1),0),IF($AT30="I",IF(20=$AR30,1,0),IF($AT30="F",IF(20=$AS30,1,0),IF($AT30="S",IF(AND(20&gt;=$AR30,20&lt;=$AS30,MOD(20-$AR30,6)=0),1/(INT(($AS30-$AR30)/6)+1),0),IF($AT30="A",IF($AR30=$AS30,IF(20=$AR30,1,0),IF(20=$AR30,$AU30,IF(20=$AS30,1-$AU30,0))),AA432))))))</f>
        <v>0.0454545454545455</v>
      </c>
      <c r="AB30" s="681">
        <f>IF($AS30&lt;$AR30,0,IF($AT30="L",IF(AND(21&gt;=$AR30,21&lt;=$AS30),1/($AS30-$AR30+1),0),IF($AT30="I",IF(21=$AR30,1,0),IF($AT30="F",IF(21=$AS30,1,0),IF($AT30="S",IF(AND(21&gt;=$AR30,21&lt;=$AS30,MOD(21-$AR30,6)=0),1/(INT(($AS30-$AR30)/6)+1),0),IF($AT30="A",IF($AR30=$AS30,IF(21=$AR30,1,0),IF(21=$AR30,$AU30,IF(21=$AS30,1-$AU30,0))),AB432))))))</f>
        <v>0.0454545454545455</v>
      </c>
      <c r="AC30" s="681">
        <f>IF($AS30&lt;$AR30,0,IF($AT30="L",IF(AND(22&gt;=$AR30,22&lt;=$AS30),1/($AS30-$AR30+1),0),IF($AT30="I",IF(22=$AR30,1,0),IF($AT30="F",IF(22=$AS30,1,0),IF($AT30="S",IF(AND(22&gt;=$AR30,22&lt;=$AS30,MOD(22-$AR30,6)=0),1/(INT(($AS30-$AR30)/6)+1),0),IF($AT30="A",IF($AR30=$AS30,IF(22=$AR30,1,0),IF(22=$AR30,$AU30,IF(22=$AS30,1-$AU30,0))),AC432))))))</f>
        <v>0.0454545454545455</v>
      </c>
      <c r="AD30" s="681">
        <f>IF($AS30&lt;$AR30,0,IF($AT30="L",IF(AND(23&gt;=$AR30,23&lt;=$AS30),1/($AS30-$AR30+1),0),IF($AT30="I",IF(23=$AR30,1,0),IF($AT30="F",IF(23=$AS30,1,0),IF($AT30="S",IF(AND(23&gt;=$AR30,23&lt;=$AS30,MOD(23-$AR30,6)=0),1/(INT(($AS30-$AR30)/6)+1),0),IF($AT30="A",IF($AR30=$AS30,IF(23=$AR30,1,0),IF(23=$AR30,$AU30,IF(23=$AS30,1-$AU30,0))),AD432))))))</f>
        <v>0.0454545454545455</v>
      </c>
      <c r="AE30" s="681">
        <f>IF($AS30&lt;$AR30,0,IF($AT30="L",IF(AND(24&gt;=$AR30,24&lt;=$AS30),1/($AS30-$AR30+1),0),IF($AT30="I",IF(24=$AR30,1,0),IF($AT30="F",IF(24=$AS30,1,0),IF($AT30="S",IF(AND(24&gt;=$AR30,24&lt;=$AS30,MOD(24-$AR30,6)=0),1/(INT(($AS30-$AR30)/6)+1),0),IF($AT30="A",IF($AR30=$AS30,IF(24=$AR30,1,0),IF(24=$AR30,$AU30,IF(24=$AS30,1-$AU30,0))),AE432))))))</f>
        <v>0.0454545454545455</v>
      </c>
      <c r="AF30" s="682">
        <f>SUM(H30:AE30)</f>
        <v>1</v>
      </c>
      <c r="AG30" s="521">
        <f>'01. Talento Humano'!$L$32</f>
        <v>0</v>
      </c>
      <c r="AH30" s="521">
        <f>'01. Talento Humano'!$K$32</f>
        <v>0</v>
      </c>
      <c r="AI30" s="521">
        <f>'01. Talento Humano'!$N$32</f>
        <v>0</v>
      </c>
      <c r="AJ30" s="521">
        <f>'01. Talento Humano'!$M$32</f>
        <v>60000000</v>
      </c>
      <c r="AK30" s="521">
        <f>'01. Talento Humano'!$P$32</f>
        <v>0</v>
      </c>
      <c r="AL30" s="521">
        <f>'01. Talento Humano'!$O$32</f>
        <v>0</v>
      </c>
      <c r="AM30" s="521">
        <f>'01. Talento Humano'!$R$32</f>
        <v>0</v>
      </c>
      <c r="AN30" s="521">
        <f>'01. Talento Humano'!$Q$32</f>
        <v>0</v>
      </c>
      <c r="AO30" s="521">
        <f>'01. Talento Humano'!$T$32</f>
        <v>0</v>
      </c>
      <c r="AP30" s="521">
        <f>'01. Talento Humano'!$S$32</f>
        <v>0</v>
      </c>
      <c r="AQ30" s="683" t="inlineStr">
        <is>
          <t>A3.1</t>
        </is>
      </c>
      <c r="AR30" s="683" t="n">
        <v>3</v>
      </c>
      <c r="AS30" s="683" t="n">
        <v>24</v>
      </c>
      <c r="AT30" s="683" t="inlineStr">
        <is>
          <t>L</t>
        </is>
      </c>
      <c r="AU30" s="684" t="n">
        <v>0</v>
      </c>
      <c r="AV30" s="683" t="inlineStr">
        <is>
          <t>E2</t>
        </is>
      </c>
    </row>
    <row r="31">
      <c r="B31" s="513" t="inlineStr">
        <is>
          <t>TH-21</t>
        </is>
      </c>
      <c r="C31" s="513" t="inlineStr">
        <is>
          <t>R01</t>
        </is>
      </c>
      <c r="D31" s="513" t="str">
        <f>IF('01. Talento Humano'!B33="","(fila reservada para un ítem nuevo)",'01. Talento Humano'!B33)</f>
        <v>Profesionales de gestión del riesgo y logística de acceso a sitios — aporte del municipio 2</v>
      </c>
      <c r="E31" s="513" t="str">
        <f>"Perfil "&amp;AT31&amp;" · M"&amp;AR31&amp;"–M"&amp;AS31</f>
        <v>Perfil L · M3–M24</v>
      </c>
      <c r="F31" s="513">
        <f>'01. Talento Humano'!$J$33</f>
        <v>60000000</v>
      </c>
      <c r="G31" s="513">
        <f>'01. Talento Humano'!$U$33</f>
        <v>0</v>
      </c>
      <c r="H31" s="681">
        <f>IF($AS31&lt;$AR31,0,IF($AT31="L",IF(AND(1&gt;=$AR31,1&lt;=$AS31),1/($AS31-$AR31+1),0),IF($AT31="I",IF(1=$AR31,1,0),IF($AT31="F",IF(1=$AS31,1,0),IF($AT31="S",IF(AND(1&gt;=$AR31,1&lt;=$AS31,MOD(1-$AR31,6)=0),1/(INT(($AS31-$AR31)/6)+1),0),IF($AT31="A",IF($AR31=$AS31,IF(1=$AR31,1,0),IF(1=$AR31,$AU31,IF(1=$AS31,1-$AU31,0))),H433))))))</f>
        <v>0</v>
      </c>
      <c r="I31" s="681">
        <f>IF($AS31&lt;$AR31,0,IF($AT31="L",IF(AND(2&gt;=$AR31,2&lt;=$AS31),1/($AS31-$AR31+1),0),IF($AT31="I",IF(2=$AR31,1,0),IF($AT31="F",IF(2=$AS31,1,0),IF($AT31="S",IF(AND(2&gt;=$AR31,2&lt;=$AS31,MOD(2-$AR31,6)=0),1/(INT(($AS31-$AR31)/6)+1),0),IF($AT31="A",IF($AR31=$AS31,IF(2=$AR31,1,0),IF(2=$AR31,$AU31,IF(2=$AS31,1-$AU31,0))),I433))))))</f>
        <v>0</v>
      </c>
      <c r="J31" s="681">
        <f>IF($AS31&lt;$AR31,0,IF($AT31="L",IF(AND(3&gt;=$AR31,3&lt;=$AS31),1/($AS31-$AR31+1),0),IF($AT31="I",IF(3=$AR31,1,0),IF($AT31="F",IF(3=$AS31,1,0),IF($AT31="S",IF(AND(3&gt;=$AR31,3&lt;=$AS31,MOD(3-$AR31,6)=0),1/(INT(($AS31-$AR31)/6)+1),0),IF($AT31="A",IF($AR31=$AS31,IF(3=$AR31,1,0),IF(3=$AR31,$AU31,IF(3=$AS31,1-$AU31,0))),J433))))))</f>
        <v>0.0454545454545455</v>
      </c>
      <c r="K31" s="681">
        <f>IF($AS31&lt;$AR31,0,IF($AT31="L",IF(AND(4&gt;=$AR31,4&lt;=$AS31),1/($AS31-$AR31+1),0),IF($AT31="I",IF(4=$AR31,1,0),IF($AT31="F",IF(4=$AS31,1,0),IF($AT31="S",IF(AND(4&gt;=$AR31,4&lt;=$AS31,MOD(4-$AR31,6)=0),1/(INT(($AS31-$AR31)/6)+1),0),IF($AT31="A",IF($AR31=$AS31,IF(4=$AR31,1,0),IF(4=$AR31,$AU31,IF(4=$AS31,1-$AU31,0))),K433))))))</f>
        <v>0.0454545454545455</v>
      </c>
      <c r="L31" s="681">
        <f>IF($AS31&lt;$AR31,0,IF($AT31="L",IF(AND(5&gt;=$AR31,5&lt;=$AS31),1/($AS31-$AR31+1),0),IF($AT31="I",IF(5=$AR31,1,0),IF($AT31="F",IF(5=$AS31,1,0),IF($AT31="S",IF(AND(5&gt;=$AR31,5&lt;=$AS31,MOD(5-$AR31,6)=0),1/(INT(($AS31-$AR31)/6)+1),0),IF($AT31="A",IF($AR31=$AS31,IF(5=$AR31,1,0),IF(5=$AR31,$AU31,IF(5=$AS31,1-$AU31,0))),L433))))))</f>
        <v>0.0454545454545455</v>
      </c>
      <c r="M31" s="681">
        <f>IF($AS31&lt;$AR31,0,IF($AT31="L",IF(AND(6&gt;=$AR31,6&lt;=$AS31),1/($AS31-$AR31+1),0),IF($AT31="I",IF(6=$AR31,1,0),IF($AT31="F",IF(6=$AS31,1,0),IF($AT31="S",IF(AND(6&gt;=$AR31,6&lt;=$AS31,MOD(6-$AR31,6)=0),1/(INT(($AS31-$AR31)/6)+1),0),IF($AT31="A",IF($AR31=$AS31,IF(6=$AR31,1,0),IF(6=$AR31,$AU31,IF(6=$AS31,1-$AU31,0))),M433))))))</f>
        <v>0.0454545454545455</v>
      </c>
      <c r="N31" s="681">
        <f>IF($AS31&lt;$AR31,0,IF($AT31="L",IF(AND(7&gt;=$AR31,7&lt;=$AS31),1/($AS31-$AR31+1),0),IF($AT31="I",IF(7=$AR31,1,0),IF($AT31="F",IF(7=$AS31,1,0),IF($AT31="S",IF(AND(7&gt;=$AR31,7&lt;=$AS31,MOD(7-$AR31,6)=0),1/(INT(($AS31-$AR31)/6)+1),0),IF($AT31="A",IF($AR31=$AS31,IF(7=$AR31,1,0),IF(7=$AR31,$AU31,IF(7=$AS31,1-$AU31,0))),N433))))))</f>
        <v>0.0454545454545455</v>
      </c>
      <c r="O31" s="681">
        <f>IF($AS31&lt;$AR31,0,IF($AT31="L",IF(AND(8&gt;=$AR31,8&lt;=$AS31),1/($AS31-$AR31+1),0),IF($AT31="I",IF(8=$AR31,1,0),IF($AT31="F",IF(8=$AS31,1,0),IF($AT31="S",IF(AND(8&gt;=$AR31,8&lt;=$AS31,MOD(8-$AR31,6)=0),1/(INT(($AS31-$AR31)/6)+1),0),IF($AT31="A",IF($AR31=$AS31,IF(8=$AR31,1,0),IF(8=$AR31,$AU31,IF(8=$AS31,1-$AU31,0))),O433))))))</f>
        <v>0.0454545454545455</v>
      </c>
      <c r="P31" s="681">
        <f>IF($AS31&lt;$AR31,0,IF($AT31="L",IF(AND(9&gt;=$AR31,9&lt;=$AS31),1/($AS31-$AR31+1),0),IF($AT31="I",IF(9=$AR31,1,0),IF($AT31="F",IF(9=$AS31,1,0),IF($AT31="S",IF(AND(9&gt;=$AR31,9&lt;=$AS31,MOD(9-$AR31,6)=0),1/(INT(($AS31-$AR31)/6)+1),0),IF($AT31="A",IF($AR31=$AS31,IF(9=$AR31,1,0),IF(9=$AR31,$AU31,IF(9=$AS31,1-$AU31,0))),P433))))))</f>
        <v>0.0454545454545455</v>
      </c>
      <c r="Q31" s="681">
        <f>IF($AS31&lt;$AR31,0,IF($AT31="L",IF(AND(10&gt;=$AR31,10&lt;=$AS31),1/($AS31-$AR31+1),0),IF($AT31="I",IF(10=$AR31,1,0),IF($AT31="F",IF(10=$AS31,1,0),IF($AT31="S",IF(AND(10&gt;=$AR31,10&lt;=$AS31,MOD(10-$AR31,6)=0),1/(INT(($AS31-$AR31)/6)+1),0),IF($AT31="A",IF($AR31=$AS31,IF(10=$AR31,1,0),IF(10=$AR31,$AU31,IF(10=$AS31,1-$AU31,0))),Q433))))))</f>
        <v>0.0454545454545455</v>
      </c>
      <c r="R31" s="681">
        <f>IF($AS31&lt;$AR31,0,IF($AT31="L",IF(AND(11&gt;=$AR31,11&lt;=$AS31),1/($AS31-$AR31+1),0),IF($AT31="I",IF(11=$AR31,1,0),IF($AT31="F",IF(11=$AS31,1,0),IF($AT31="S",IF(AND(11&gt;=$AR31,11&lt;=$AS31,MOD(11-$AR31,6)=0),1/(INT(($AS31-$AR31)/6)+1),0),IF($AT31="A",IF($AR31=$AS31,IF(11=$AR31,1,0),IF(11=$AR31,$AU31,IF(11=$AS31,1-$AU31,0))),R433))))))</f>
        <v>0.0454545454545455</v>
      </c>
      <c r="S31" s="681">
        <f>IF($AS31&lt;$AR31,0,IF($AT31="L",IF(AND(12&gt;=$AR31,12&lt;=$AS31),1/($AS31-$AR31+1),0),IF($AT31="I",IF(12=$AR31,1,0),IF($AT31="F",IF(12=$AS31,1,0),IF($AT31="S",IF(AND(12&gt;=$AR31,12&lt;=$AS31,MOD(12-$AR31,6)=0),1/(INT(($AS31-$AR31)/6)+1),0),IF($AT31="A",IF($AR31=$AS31,IF(12=$AR31,1,0),IF(12=$AR31,$AU31,IF(12=$AS31,1-$AU31,0))),S433))))))</f>
        <v>0.0454545454545455</v>
      </c>
      <c r="T31" s="681">
        <f>IF($AS31&lt;$AR31,0,IF($AT31="L",IF(AND(13&gt;=$AR31,13&lt;=$AS31),1/($AS31-$AR31+1),0),IF($AT31="I",IF(13=$AR31,1,0),IF($AT31="F",IF(13=$AS31,1,0),IF($AT31="S",IF(AND(13&gt;=$AR31,13&lt;=$AS31,MOD(13-$AR31,6)=0),1/(INT(($AS31-$AR31)/6)+1),0),IF($AT31="A",IF($AR31=$AS31,IF(13=$AR31,1,0),IF(13=$AR31,$AU31,IF(13=$AS31,1-$AU31,0))),T433))))))</f>
        <v>0.0454545454545455</v>
      </c>
      <c r="U31" s="681">
        <f>IF($AS31&lt;$AR31,0,IF($AT31="L",IF(AND(14&gt;=$AR31,14&lt;=$AS31),1/($AS31-$AR31+1),0),IF($AT31="I",IF(14=$AR31,1,0),IF($AT31="F",IF(14=$AS31,1,0),IF($AT31="S",IF(AND(14&gt;=$AR31,14&lt;=$AS31,MOD(14-$AR31,6)=0),1/(INT(($AS31-$AR31)/6)+1),0),IF($AT31="A",IF($AR31=$AS31,IF(14=$AR31,1,0),IF(14=$AR31,$AU31,IF(14=$AS31,1-$AU31,0))),U433))))))</f>
        <v>0.0454545454545455</v>
      </c>
      <c r="V31" s="681">
        <f>IF($AS31&lt;$AR31,0,IF($AT31="L",IF(AND(15&gt;=$AR31,15&lt;=$AS31),1/($AS31-$AR31+1),0),IF($AT31="I",IF(15=$AR31,1,0),IF($AT31="F",IF(15=$AS31,1,0),IF($AT31="S",IF(AND(15&gt;=$AR31,15&lt;=$AS31,MOD(15-$AR31,6)=0),1/(INT(($AS31-$AR31)/6)+1),0),IF($AT31="A",IF($AR31=$AS31,IF(15=$AR31,1,0),IF(15=$AR31,$AU31,IF(15=$AS31,1-$AU31,0))),V433))))))</f>
        <v>0.0454545454545455</v>
      </c>
      <c r="W31" s="681">
        <f>IF($AS31&lt;$AR31,0,IF($AT31="L",IF(AND(16&gt;=$AR31,16&lt;=$AS31),1/($AS31-$AR31+1),0),IF($AT31="I",IF(16=$AR31,1,0),IF($AT31="F",IF(16=$AS31,1,0),IF($AT31="S",IF(AND(16&gt;=$AR31,16&lt;=$AS31,MOD(16-$AR31,6)=0),1/(INT(($AS31-$AR31)/6)+1),0),IF($AT31="A",IF($AR31=$AS31,IF(16=$AR31,1,0),IF(16=$AR31,$AU31,IF(16=$AS31,1-$AU31,0))),W433))))))</f>
        <v>0.0454545454545455</v>
      </c>
      <c r="X31" s="681">
        <f>IF($AS31&lt;$AR31,0,IF($AT31="L",IF(AND(17&gt;=$AR31,17&lt;=$AS31),1/($AS31-$AR31+1),0),IF($AT31="I",IF(17=$AR31,1,0),IF($AT31="F",IF(17=$AS31,1,0),IF($AT31="S",IF(AND(17&gt;=$AR31,17&lt;=$AS31,MOD(17-$AR31,6)=0),1/(INT(($AS31-$AR31)/6)+1),0),IF($AT31="A",IF($AR31=$AS31,IF(17=$AR31,1,0),IF(17=$AR31,$AU31,IF(17=$AS31,1-$AU31,0))),X433))))))</f>
        <v>0.0454545454545455</v>
      </c>
      <c r="Y31" s="681">
        <f>IF($AS31&lt;$AR31,0,IF($AT31="L",IF(AND(18&gt;=$AR31,18&lt;=$AS31),1/($AS31-$AR31+1),0),IF($AT31="I",IF(18=$AR31,1,0),IF($AT31="F",IF(18=$AS31,1,0),IF($AT31="S",IF(AND(18&gt;=$AR31,18&lt;=$AS31,MOD(18-$AR31,6)=0),1/(INT(($AS31-$AR31)/6)+1),0),IF($AT31="A",IF($AR31=$AS31,IF(18=$AR31,1,0),IF(18=$AR31,$AU31,IF(18=$AS31,1-$AU31,0))),Y433))))))</f>
        <v>0.0454545454545455</v>
      </c>
      <c r="Z31" s="681">
        <f>IF($AS31&lt;$AR31,0,IF($AT31="L",IF(AND(19&gt;=$AR31,19&lt;=$AS31),1/($AS31-$AR31+1),0),IF($AT31="I",IF(19=$AR31,1,0),IF($AT31="F",IF(19=$AS31,1,0),IF($AT31="S",IF(AND(19&gt;=$AR31,19&lt;=$AS31,MOD(19-$AR31,6)=0),1/(INT(($AS31-$AR31)/6)+1),0),IF($AT31="A",IF($AR31=$AS31,IF(19=$AR31,1,0),IF(19=$AR31,$AU31,IF(19=$AS31,1-$AU31,0))),Z433))))))</f>
        <v>0.0454545454545455</v>
      </c>
      <c r="AA31" s="681">
        <f>IF($AS31&lt;$AR31,0,IF($AT31="L",IF(AND(20&gt;=$AR31,20&lt;=$AS31),1/($AS31-$AR31+1),0),IF($AT31="I",IF(20=$AR31,1,0),IF($AT31="F",IF(20=$AS31,1,0),IF($AT31="S",IF(AND(20&gt;=$AR31,20&lt;=$AS31,MOD(20-$AR31,6)=0),1/(INT(($AS31-$AR31)/6)+1),0),IF($AT31="A",IF($AR31=$AS31,IF(20=$AR31,1,0),IF(20=$AR31,$AU31,IF(20=$AS31,1-$AU31,0))),AA433))))))</f>
        <v>0.0454545454545455</v>
      </c>
      <c r="AB31" s="681">
        <f>IF($AS31&lt;$AR31,0,IF($AT31="L",IF(AND(21&gt;=$AR31,21&lt;=$AS31),1/($AS31-$AR31+1),0),IF($AT31="I",IF(21=$AR31,1,0),IF($AT31="F",IF(21=$AS31,1,0),IF($AT31="S",IF(AND(21&gt;=$AR31,21&lt;=$AS31,MOD(21-$AR31,6)=0),1/(INT(($AS31-$AR31)/6)+1),0),IF($AT31="A",IF($AR31=$AS31,IF(21=$AR31,1,0),IF(21=$AR31,$AU31,IF(21=$AS31,1-$AU31,0))),AB433))))))</f>
        <v>0.0454545454545455</v>
      </c>
      <c r="AC31" s="681">
        <f>IF($AS31&lt;$AR31,0,IF($AT31="L",IF(AND(22&gt;=$AR31,22&lt;=$AS31),1/($AS31-$AR31+1),0),IF($AT31="I",IF(22=$AR31,1,0),IF($AT31="F",IF(22=$AS31,1,0),IF($AT31="S",IF(AND(22&gt;=$AR31,22&lt;=$AS31,MOD(22-$AR31,6)=0),1/(INT(($AS31-$AR31)/6)+1),0),IF($AT31="A",IF($AR31=$AS31,IF(22=$AR31,1,0),IF(22=$AR31,$AU31,IF(22=$AS31,1-$AU31,0))),AC433))))))</f>
        <v>0.0454545454545455</v>
      </c>
      <c r="AD31" s="681">
        <f>IF($AS31&lt;$AR31,0,IF($AT31="L",IF(AND(23&gt;=$AR31,23&lt;=$AS31),1/($AS31-$AR31+1),0),IF($AT31="I",IF(23=$AR31,1,0),IF($AT31="F",IF(23=$AS31,1,0),IF($AT31="S",IF(AND(23&gt;=$AR31,23&lt;=$AS31,MOD(23-$AR31,6)=0),1/(INT(($AS31-$AR31)/6)+1),0),IF($AT31="A",IF($AR31=$AS31,IF(23=$AR31,1,0),IF(23=$AR31,$AU31,IF(23=$AS31,1-$AU31,0))),AD433))))))</f>
        <v>0.0454545454545455</v>
      </c>
      <c r="AE31" s="681">
        <f>IF($AS31&lt;$AR31,0,IF($AT31="L",IF(AND(24&gt;=$AR31,24&lt;=$AS31),1/($AS31-$AR31+1),0),IF($AT31="I",IF(24=$AR31,1,0),IF($AT31="F",IF(24=$AS31,1,0),IF($AT31="S",IF(AND(24&gt;=$AR31,24&lt;=$AS31,MOD(24-$AR31,6)=0),1/(INT(($AS31-$AR31)/6)+1),0),IF($AT31="A",IF($AR31=$AS31,IF(24=$AR31,1,0),IF(24=$AR31,$AU31,IF(24=$AS31,1-$AU31,0))),AE433))))))</f>
        <v>0.0454545454545455</v>
      </c>
      <c r="AF31" s="682">
        <f>SUM(H31:AE31)</f>
        <v>1</v>
      </c>
      <c r="AG31" s="521">
        <f>'01. Talento Humano'!$L$33</f>
        <v>0</v>
      </c>
      <c r="AH31" s="521">
        <f>'01. Talento Humano'!$K$33</f>
        <v>0</v>
      </c>
      <c r="AI31" s="521">
        <f>'01. Talento Humano'!$N$33</f>
        <v>0</v>
      </c>
      <c r="AJ31" s="521">
        <f>'01. Talento Humano'!$M$33</f>
        <v>0</v>
      </c>
      <c r="AK31" s="521">
        <f>'01. Talento Humano'!$P$33</f>
        <v>0</v>
      </c>
      <c r="AL31" s="521">
        <f>'01. Talento Humano'!$O$33</f>
        <v>60000000</v>
      </c>
      <c r="AM31" s="521">
        <f>'01. Talento Humano'!$R$33</f>
        <v>0</v>
      </c>
      <c r="AN31" s="521">
        <f>'01. Talento Humano'!$Q$33</f>
        <v>0</v>
      </c>
      <c r="AO31" s="521">
        <f>'01. Talento Humano'!$T$33</f>
        <v>0</v>
      </c>
      <c r="AP31" s="521">
        <f>'01. Talento Humano'!$S$33</f>
        <v>0</v>
      </c>
      <c r="AQ31" s="683" t="inlineStr">
        <is>
          <t>A3.1</t>
        </is>
      </c>
      <c r="AR31" s="683" t="n">
        <v>3</v>
      </c>
      <c r="AS31" s="683" t="n">
        <v>24</v>
      </c>
      <c r="AT31" s="683" t="inlineStr">
        <is>
          <t>L</t>
        </is>
      </c>
      <c r="AU31" s="684" t="n">
        <v>0</v>
      </c>
      <c r="AV31" s="683" t="inlineStr">
        <is>
          <t>E3</t>
        </is>
      </c>
    </row>
    <row r="32">
      <c r="B32" s="513" t="inlineStr">
        <is>
          <t>TH-22</t>
        </is>
      </c>
      <c r="C32" s="513" t="inlineStr">
        <is>
          <t>R01</t>
        </is>
      </c>
      <c r="D32" s="513" t="str">
        <f>IF('01. Talento Humano'!B34="","(fila reservada para un ítem nuevo)",'01. Talento Humano'!B34)</f>
        <v>Horas de investigadores y del equipo de transferencia de Avanciencia (OTRI) — aporte en especie (PROPUESTA)</v>
      </c>
      <c r="E32" s="513" t="str">
        <f>"Perfil "&amp;AT32&amp;" · M"&amp;AR32&amp;"–M"&amp;AS32</f>
        <v>Perfil L · M2–M24</v>
      </c>
      <c r="F32" s="513">
        <f>'01. Talento Humano'!$J$34</f>
        <v>150000000</v>
      </c>
      <c r="G32" s="513">
        <f>'01. Talento Humano'!$U$34</f>
        <v>0</v>
      </c>
      <c r="H32" s="681">
        <f>IF($AS32&lt;$AR32,0,IF($AT32="L",IF(AND(1&gt;=$AR32,1&lt;=$AS32),1/($AS32-$AR32+1),0),IF($AT32="I",IF(1=$AR32,1,0),IF($AT32="F",IF(1=$AS32,1,0),IF($AT32="S",IF(AND(1&gt;=$AR32,1&lt;=$AS32,MOD(1-$AR32,6)=0),1/(INT(($AS32-$AR32)/6)+1),0),IF($AT32="A",IF($AR32=$AS32,IF(1=$AR32,1,0),IF(1=$AR32,$AU32,IF(1=$AS32,1-$AU32,0))),H434))))))</f>
        <v>0</v>
      </c>
      <c r="I32" s="681">
        <f>IF($AS32&lt;$AR32,0,IF($AT32="L",IF(AND(2&gt;=$AR32,2&lt;=$AS32),1/($AS32-$AR32+1),0),IF($AT32="I",IF(2=$AR32,1,0),IF($AT32="F",IF(2=$AS32,1,0),IF($AT32="S",IF(AND(2&gt;=$AR32,2&lt;=$AS32,MOD(2-$AR32,6)=0),1/(INT(($AS32-$AR32)/6)+1),0),IF($AT32="A",IF($AR32=$AS32,IF(2=$AR32,1,0),IF(2=$AR32,$AU32,IF(2=$AS32,1-$AU32,0))),I434))))))</f>
        <v>0.0434782608695652</v>
      </c>
      <c r="J32" s="681">
        <f>IF($AS32&lt;$AR32,0,IF($AT32="L",IF(AND(3&gt;=$AR32,3&lt;=$AS32),1/($AS32-$AR32+1),0),IF($AT32="I",IF(3=$AR32,1,0),IF($AT32="F",IF(3=$AS32,1,0),IF($AT32="S",IF(AND(3&gt;=$AR32,3&lt;=$AS32,MOD(3-$AR32,6)=0),1/(INT(($AS32-$AR32)/6)+1),0),IF($AT32="A",IF($AR32=$AS32,IF(3=$AR32,1,0),IF(3=$AR32,$AU32,IF(3=$AS32,1-$AU32,0))),J434))))))</f>
        <v>0.0434782608695652</v>
      </c>
      <c r="K32" s="681">
        <f>IF($AS32&lt;$AR32,0,IF($AT32="L",IF(AND(4&gt;=$AR32,4&lt;=$AS32),1/($AS32-$AR32+1),0),IF($AT32="I",IF(4=$AR32,1,0),IF($AT32="F",IF(4=$AS32,1,0),IF($AT32="S",IF(AND(4&gt;=$AR32,4&lt;=$AS32,MOD(4-$AR32,6)=0),1/(INT(($AS32-$AR32)/6)+1),0),IF($AT32="A",IF($AR32=$AS32,IF(4=$AR32,1,0),IF(4=$AR32,$AU32,IF(4=$AS32,1-$AU32,0))),K434))))))</f>
        <v>0.0434782608695652</v>
      </c>
      <c r="L32" s="681">
        <f>IF($AS32&lt;$AR32,0,IF($AT32="L",IF(AND(5&gt;=$AR32,5&lt;=$AS32),1/($AS32-$AR32+1),0),IF($AT32="I",IF(5=$AR32,1,0),IF($AT32="F",IF(5=$AS32,1,0),IF($AT32="S",IF(AND(5&gt;=$AR32,5&lt;=$AS32,MOD(5-$AR32,6)=0),1/(INT(($AS32-$AR32)/6)+1),0),IF($AT32="A",IF($AR32=$AS32,IF(5=$AR32,1,0),IF(5=$AR32,$AU32,IF(5=$AS32,1-$AU32,0))),L434))))))</f>
        <v>0.0434782608695652</v>
      </c>
      <c r="M32" s="681">
        <f>IF($AS32&lt;$AR32,0,IF($AT32="L",IF(AND(6&gt;=$AR32,6&lt;=$AS32),1/($AS32-$AR32+1),0),IF($AT32="I",IF(6=$AR32,1,0),IF($AT32="F",IF(6=$AS32,1,0),IF($AT32="S",IF(AND(6&gt;=$AR32,6&lt;=$AS32,MOD(6-$AR32,6)=0),1/(INT(($AS32-$AR32)/6)+1),0),IF($AT32="A",IF($AR32=$AS32,IF(6=$AR32,1,0),IF(6=$AR32,$AU32,IF(6=$AS32,1-$AU32,0))),M434))))))</f>
        <v>0.0434782608695652</v>
      </c>
      <c r="N32" s="681">
        <f>IF($AS32&lt;$AR32,0,IF($AT32="L",IF(AND(7&gt;=$AR32,7&lt;=$AS32),1/($AS32-$AR32+1),0),IF($AT32="I",IF(7=$AR32,1,0),IF($AT32="F",IF(7=$AS32,1,0),IF($AT32="S",IF(AND(7&gt;=$AR32,7&lt;=$AS32,MOD(7-$AR32,6)=0),1/(INT(($AS32-$AR32)/6)+1),0),IF($AT32="A",IF($AR32=$AS32,IF(7=$AR32,1,0),IF(7=$AR32,$AU32,IF(7=$AS32,1-$AU32,0))),N434))))))</f>
        <v>0.0434782608695652</v>
      </c>
      <c r="O32" s="681">
        <f>IF($AS32&lt;$AR32,0,IF($AT32="L",IF(AND(8&gt;=$AR32,8&lt;=$AS32),1/($AS32-$AR32+1),0),IF($AT32="I",IF(8=$AR32,1,0),IF($AT32="F",IF(8=$AS32,1,0),IF($AT32="S",IF(AND(8&gt;=$AR32,8&lt;=$AS32,MOD(8-$AR32,6)=0),1/(INT(($AS32-$AR32)/6)+1),0),IF($AT32="A",IF($AR32=$AS32,IF(8=$AR32,1,0),IF(8=$AR32,$AU32,IF(8=$AS32,1-$AU32,0))),O434))))))</f>
        <v>0.0434782608695652</v>
      </c>
      <c r="P32" s="681">
        <f>IF($AS32&lt;$AR32,0,IF($AT32="L",IF(AND(9&gt;=$AR32,9&lt;=$AS32),1/($AS32-$AR32+1),0),IF($AT32="I",IF(9=$AR32,1,0),IF($AT32="F",IF(9=$AS32,1,0),IF($AT32="S",IF(AND(9&gt;=$AR32,9&lt;=$AS32,MOD(9-$AR32,6)=0),1/(INT(($AS32-$AR32)/6)+1),0),IF($AT32="A",IF($AR32=$AS32,IF(9=$AR32,1,0),IF(9=$AR32,$AU32,IF(9=$AS32,1-$AU32,0))),P434))))))</f>
        <v>0.0434782608695652</v>
      </c>
      <c r="Q32" s="681">
        <f>IF($AS32&lt;$AR32,0,IF($AT32="L",IF(AND(10&gt;=$AR32,10&lt;=$AS32),1/($AS32-$AR32+1),0),IF($AT32="I",IF(10=$AR32,1,0),IF($AT32="F",IF(10=$AS32,1,0),IF($AT32="S",IF(AND(10&gt;=$AR32,10&lt;=$AS32,MOD(10-$AR32,6)=0),1/(INT(($AS32-$AR32)/6)+1),0),IF($AT32="A",IF($AR32=$AS32,IF(10=$AR32,1,0),IF(10=$AR32,$AU32,IF(10=$AS32,1-$AU32,0))),Q434))))))</f>
        <v>0.0434782608695652</v>
      </c>
      <c r="R32" s="681">
        <f>IF($AS32&lt;$AR32,0,IF($AT32="L",IF(AND(11&gt;=$AR32,11&lt;=$AS32),1/($AS32-$AR32+1),0),IF($AT32="I",IF(11=$AR32,1,0),IF($AT32="F",IF(11=$AS32,1,0),IF($AT32="S",IF(AND(11&gt;=$AR32,11&lt;=$AS32,MOD(11-$AR32,6)=0),1/(INT(($AS32-$AR32)/6)+1),0),IF($AT32="A",IF($AR32=$AS32,IF(11=$AR32,1,0),IF(11=$AR32,$AU32,IF(11=$AS32,1-$AU32,0))),R434))))))</f>
        <v>0.0434782608695652</v>
      </c>
      <c r="S32" s="681">
        <f>IF($AS32&lt;$AR32,0,IF($AT32="L",IF(AND(12&gt;=$AR32,12&lt;=$AS32),1/($AS32-$AR32+1),0),IF($AT32="I",IF(12=$AR32,1,0),IF($AT32="F",IF(12=$AS32,1,0),IF($AT32="S",IF(AND(12&gt;=$AR32,12&lt;=$AS32,MOD(12-$AR32,6)=0),1/(INT(($AS32-$AR32)/6)+1),0),IF($AT32="A",IF($AR32=$AS32,IF(12=$AR32,1,0),IF(12=$AR32,$AU32,IF(12=$AS32,1-$AU32,0))),S434))))))</f>
        <v>0.0434782608695652</v>
      </c>
      <c r="T32" s="681">
        <f>IF($AS32&lt;$AR32,0,IF($AT32="L",IF(AND(13&gt;=$AR32,13&lt;=$AS32),1/($AS32-$AR32+1),0),IF($AT32="I",IF(13=$AR32,1,0),IF($AT32="F",IF(13=$AS32,1,0),IF($AT32="S",IF(AND(13&gt;=$AR32,13&lt;=$AS32,MOD(13-$AR32,6)=0),1/(INT(($AS32-$AR32)/6)+1),0),IF($AT32="A",IF($AR32=$AS32,IF(13=$AR32,1,0),IF(13=$AR32,$AU32,IF(13=$AS32,1-$AU32,0))),T434))))))</f>
        <v>0.0434782608695652</v>
      </c>
      <c r="U32" s="681">
        <f>IF($AS32&lt;$AR32,0,IF($AT32="L",IF(AND(14&gt;=$AR32,14&lt;=$AS32),1/($AS32-$AR32+1),0),IF($AT32="I",IF(14=$AR32,1,0),IF($AT32="F",IF(14=$AS32,1,0),IF($AT32="S",IF(AND(14&gt;=$AR32,14&lt;=$AS32,MOD(14-$AR32,6)=0),1/(INT(($AS32-$AR32)/6)+1),0),IF($AT32="A",IF($AR32=$AS32,IF(14=$AR32,1,0),IF(14=$AR32,$AU32,IF(14=$AS32,1-$AU32,0))),U434))))))</f>
        <v>0.0434782608695652</v>
      </c>
      <c r="V32" s="681">
        <f>IF($AS32&lt;$AR32,0,IF($AT32="L",IF(AND(15&gt;=$AR32,15&lt;=$AS32),1/($AS32-$AR32+1),0),IF($AT32="I",IF(15=$AR32,1,0),IF($AT32="F",IF(15=$AS32,1,0),IF($AT32="S",IF(AND(15&gt;=$AR32,15&lt;=$AS32,MOD(15-$AR32,6)=0),1/(INT(($AS32-$AR32)/6)+1),0),IF($AT32="A",IF($AR32=$AS32,IF(15=$AR32,1,0),IF(15=$AR32,$AU32,IF(15=$AS32,1-$AU32,0))),V434))))))</f>
        <v>0.0434782608695652</v>
      </c>
      <c r="W32" s="681">
        <f>IF($AS32&lt;$AR32,0,IF($AT32="L",IF(AND(16&gt;=$AR32,16&lt;=$AS32),1/($AS32-$AR32+1),0),IF($AT32="I",IF(16=$AR32,1,0),IF($AT32="F",IF(16=$AS32,1,0),IF($AT32="S",IF(AND(16&gt;=$AR32,16&lt;=$AS32,MOD(16-$AR32,6)=0),1/(INT(($AS32-$AR32)/6)+1),0),IF($AT32="A",IF($AR32=$AS32,IF(16=$AR32,1,0),IF(16=$AR32,$AU32,IF(16=$AS32,1-$AU32,0))),W434))))))</f>
        <v>0.0434782608695652</v>
      </c>
      <c r="X32" s="681">
        <f>IF($AS32&lt;$AR32,0,IF($AT32="L",IF(AND(17&gt;=$AR32,17&lt;=$AS32),1/($AS32-$AR32+1),0),IF($AT32="I",IF(17=$AR32,1,0),IF($AT32="F",IF(17=$AS32,1,0),IF($AT32="S",IF(AND(17&gt;=$AR32,17&lt;=$AS32,MOD(17-$AR32,6)=0),1/(INT(($AS32-$AR32)/6)+1),0),IF($AT32="A",IF($AR32=$AS32,IF(17=$AR32,1,0),IF(17=$AR32,$AU32,IF(17=$AS32,1-$AU32,0))),X434))))))</f>
        <v>0.0434782608695652</v>
      </c>
      <c r="Y32" s="681">
        <f>IF($AS32&lt;$AR32,0,IF($AT32="L",IF(AND(18&gt;=$AR32,18&lt;=$AS32),1/($AS32-$AR32+1),0),IF($AT32="I",IF(18=$AR32,1,0),IF($AT32="F",IF(18=$AS32,1,0),IF($AT32="S",IF(AND(18&gt;=$AR32,18&lt;=$AS32,MOD(18-$AR32,6)=0),1/(INT(($AS32-$AR32)/6)+1),0),IF($AT32="A",IF($AR32=$AS32,IF(18=$AR32,1,0),IF(18=$AR32,$AU32,IF(18=$AS32,1-$AU32,0))),Y434))))))</f>
        <v>0.0434782608695652</v>
      </c>
      <c r="Z32" s="681">
        <f>IF($AS32&lt;$AR32,0,IF($AT32="L",IF(AND(19&gt;=$AR32,19&lt;=$AS32),1/($AS32-$AR32+1),0),IF($AT32="I",IF(19=$AR32,1,0),IF($AT32="F",IF(19=$AS32,1,0),IF($AT32="S",IF(AND(19&gt;=$AR32,19&lt;=$AS32,MOD(19-$AR32,6)=0),1/(INT(($AS32-$AR32)/6)+1),0),IF($AT32="A",IF($AR32=$AS32,IF(19=$AR32,1,0),IF(19=$AR32,$AU32,IF(19=$AS32,1-$AU32,0))),Z434))))))</f>
        <v>0.0434782608695652</v>
      </c>
      <c r="AA32" s="681">
        <f>IF($AS32&lt;$AR32,0,IF($AT32="L",IF(AND(20&gt;=$AR32,20&lt;=$AS32),1/($AS32-$AR32+1),0),IF($AT32="I",IF(20=$AR32,1,0),IF($AT32="F",IF(20=$AS32,1,0),IF($AT32="S",IF(AND(20&gt;=$AR32,20&lt;=$AS32,MOD(20-$AR32,6)=0),1/(INT(($AS32-$AR32)/6)+1),0),IF($AT32="A",IF($AR32=$AS32,IF(20=$AR32,1,0),IF(20=$AR32,$AU32,IF(20=$AS32,1-$AU32,0))),AA434))))))</f>
        <v>0.0434782608695652</v>
      </c>
      <c r="AB32" s="681">
        <f>IF($AS32&lt;$AR32,0,IF($AT32="L",IF(AND(21&gt;=$AR32,21&lt;=$AS32),1/($AS32-$AR32+1),0),IF($AT32="I",IF(21=$AR32,1,0),IF($AT32="F",IF(21=$AS32,1,0),IF($AT32="S",IF(AND(21&gt;=$AR32,21&lt;=$AS32,MOD(21-$AR32,6)=0),1/(INT(($AS32-$AR32)/6)+1),0),IF($AT32="A",IF($AR32=$AS32,IF(21=$AR32,1,0),IF(21=$AR32,$AU32,IF(21=$AS32,1-$AU32,0))),AB434))))))</f>
        <v>0.0434782608695652</v>
      </c>
      <c r="AC32" s="681">
        <f>IF($AS32&lt;$AR32,0,IF($AT32="L",IF(AND(22&gt;=$AR32,22&lt;=$AS32),1/($AS32-$AR32+1),0),IF($AT32="I",IF(22=$AR32,1,0),IF($AT32="F",IF(22=$AS32,1,0),IF($AT32="S",IF(AND(22&gt;=$AR32,22&lt;=$AS32,MOD(22-$AR32,6)=0),1/(INT(($AS32-$AR32)/6)+1),0),IF($AT32="A",IF($AR32=$AS32,IF(22=$AR32,1,0),IF(22=$AR32,$AU32,IF(22=$AS32,1-$AU32,0))),AC434))))))</f>
        <v>0.0434782608695652</v>
      </c>
      <c r="AD32" s="681">
        <f>IF($AS32&lt;$AR32,0,IF($AT32="L",IF(AND(23&gt;=$AR32,23&lt;=$AS32),1/($AS32-$AR32+1),0),IF($AT32="I",IF(23=$AR32,1,0),IF($AT32="F",IF(23=$AS32,1,0),IF($AT32="S",IF(AND(23&gt;=$AR32,23&lt;=$AS32,MOD(23-$AR32,6)=0),1/(INT(($AS32-$AR32)/6)+1),0),IF($AT32="A",IF($AR32=$AS32,IF(23=$AR32,1,0),IF(23=$AR32,$AU32,IF(23=$AS32,1-$AU32,0))),AD434))))))</f>
        <v>0.0434782608695652</v>
      </c>
      <c r="AE32" s="681">
        <f>IF($AS32&lt;$AR32,0,IF($AT32="L",IF(AND(24&gt;=$AR32,24&lt;=$AS32),1/($AS32-$AR32+1),0),IF($AT32="I",IF(24=$AR32,1,0),IF($AT32="F",IF(24=$AS32,1,0),IF($AT32="S",IF(AND(24&gt;=$AR32,24&lt;=$AS32,MOD(24-$AR32,6)=0),1/(INT(($AS32-$AR32)/6)+1),0),IF($AT32="A",IF($AR32=$AS32,IF(24=$AR32,1,0),IF(24=$AR32,$AU32,IF(24=$AS32,1-$AU32,0))),AE434))))))</f>
        <v>0.0434782608695652</v>
      </c>
      <c r="AF32" s="682">
        <f>SUM(H32:AE32)</f>
        <v>1</v>
      </c>
      <c r="AG32" s="521">
        <f>'01. Talento Humano'!$L$34</f>
        <v>0</v>
      </c>
      <c r="AH32" s="521">
        <f>'01. Talento Humano'!$K$34</f>
        <v>0</v>
      </c>
      <c r="AI32" s="521">
        <f>'01. Talento Humano'!$N$34</f>
        <v>0</v>
      </c>
      <c r="AJ32" s="521">
        <f>'01. Talento Humano'!$M$34</f>
        <v>0</v>
      </c>
      <c r="AK32" s="521">
        <f>'01. Talento Humano'!$P$34</f>
        <v>0</v>
      </c>
      <c r="AL32" s="521">
        <f>'01. Talento Humano'!$O$34</f>
        <v>0</v>
      </c>
      <c r="AM32" s="521">
        <f>'01. Talento Humano'!$R$34</f>
        <v>0</v>
      </c>
      <c r="AN32" s="521">
        <f>'01. Talento Humano'!$Q$34</f>
        <v>150000000</v>
      </c>
      <c r="AO32" s="521">
        <f>'01. Talento Humano'!$T$34</f>
        <v>0</v>
      </c>
      <c r="AP32" s="521">
        <f>'01. Talento Humano'!$S$34</f>
        <v>0</v>
      </c>
      <c r="AQ32" s="683" t="inlineStr">
        <is>
          <t>A1.1</t>
        </is>
      </c>
      <c r="AR32" s="683" t="n">
        <v>2</v>
      </c>
      <c r="AS32" s="683" t="n">
        <v>24</v>
      </c>
      <c r="AT32" s="683" t="inlineStr">
        <is>
          <t>L</t>
        </is>
      </c>
      <c r="AU32" s="684" t="n">
        <v>0</v>
      </c>
      <c r="AV32" s="683" t="inlineStr">
        <is>
          <t>E4</t>
        </is>
      </c>
    </row>
    <row r="33">
      <c r="B33" s="513" t="inlineStr">
        <is>
          <t>ADIC-01-1</t>
        </is>
      </c>
      <c r="C33" s="513" t="inlineStr">
        <is>
          <t>R01</t>
        </is>
      </c>
      <c r="D33" s="513" t="str">
        <f>IF('01. Talento Humano'!B35="","(fila reservada para un ítem nuevo)",'01. Talento Humano'!B35)</f>
        <v>(fila reservada para un ítem nuevo)</v>
      </c>
      <c r="E33" s="513" t="str">
        <f>"Perfil "&amp;AT33&amp;" · M"&amp;AR33&amp;"–M"&amp;AS33</f>
        <v>Perfil L · M1–M24</v>
      </c>
      <c r="F33" s="513">
        <f>'01. Talento Humano'!$J$35</f>
        <v>0</v>
      </c>
      <c r="G33" s="513">
        <f>'01. Talento Humano'!$U$35</f>
        <v>0</v>
      </c>
      <c r="H33" s="681">
        <f>IF($AS33&lt;$AR33,0,IF($AT33="L",IF(AND(1&gt;=$AR33,1&lt;=$AS33),1/($AS33-$AR33+1),0),IF($AT33="I",IF(1=$AR33,1,0),IF($AT33="F",IF(1=$AS33,1,0),IF($AT33="S",IF(AND(1&gt;=$AR33,1&lt;=$AS33,MOD(1-$AR33,6)=0),1/(INT(($AS33-$AR33)/6)+1),0),IF($AT33="A",IF($AR33=$AS33,IF(1=$AR33,1,0),IF(1=$AR33,$AU33,IF(1=$AS33,1-$AU33,0))),H435))))))</f>
        <v>0.0416666666666667</v>
      </c>
      <c r="I33" s="681">
        <f>IF($AS33&lt;$AR33,0,IF($AT33="L",IF(AND(2&gt;=$AR33,2&lt;=$AS33),1/($AS33-$AR33+1),0),IF($AT33="I",IF(2=$AR33,1,0),IF($AT33="F",IF(2=$AS33,1,0),IF($AT33="S",IF(AND(2&gt;=$AR33,2&lt;=$AS33,MOD(2-$AR33,6)=0),1/(INT(($AS33-$AR33)/6)+1),0),IF($AT33="A",IF($AR33=$AS33,IF(2=$AR33,1,0),IF(2=$AR33,$AU33,IF(2=$AS33,1-$AU33,0))),I435))))))</f>
        <v>0.0416666666666667</v>
      </c>
      <c r="J33" s="681">
        <f>IF($AS33&lt;$AR33,0,IF($AT33="L",IF(AND(3&gt;=$AR33,3&lt;=$AS33),1/($AS33-$AR33+1),0),IF($AT33="I",IF(3=$AR33,1,0),IF($AT33="F",IF(3=$AS33,1,0),IF($AT33="S",IF(AND(3&gt;=$AR33,3&lt;=$AS33,MOD(3-$AR33,6)=0),1/(INT(($AS33-$AR33)/6)+1),0),IF($AT33="A",IF($AR33=$AS33,IF(3=$AR33,1,0),IF(3=$AR33,$AU33,IF(3=$AS33,1-$AU33,0))),J435))))))</f>
        <v>0.0416666666666667</v>
      </c>
      <c r="K33" s="681">
        <f>IF($AS33&lt;$AR33,0,IF($AT33="L",IF(AND(4&gt;=$AR33,4&lt;=$AS33),1/($AS33-$AR33+1),0),IF($AT33="I",IF(4=$AR33,1,0),IF($AT33="F",IF(4=$AS33,1,0),IF($AT33="S",IF(AND(4&gt;=$AR33,4&lt;=$AS33,MOD(4-$AR33,6)=0),1/(INT(($AS33-$AR33)/6)+1),0),IF($AT33="A",IF($AR33=$AS33,IF(4=$AR33,1,0),IF(4=$AR33,$AU33,IF(4=$AS33,1-$AU33,0))),K435))))))</f>
        <v>0.0416666666666667</v>
      </c>
      <c r="L33" s="681">
        <f>IF($AS33&lt;$AR33,0,IF($AT33="L",IF(AND(5&gt;=$AR33,5&lt;=$AS33),1/($AS33-$AR33+1),0),IF($AT33="I",IF(5=$AR33,1,0),IF($AT33="F",IF(5=$AS33,1,0),IF($AT33="S",IF(AND(5&gt;=$AR33,5&lt;=$AS33,MOD(5-$AR33,6)=0),1/(INT(($AS33-$AR33)/6)+1),0),IF($AT33="A",IF($AR33=$AS33,IF(5=$AR33,1,0),IF(5=$AR33,$AU33,IF(5=$AS33,1-$AU33,0))),L435))))))</f>
        <v>0.0416666666666667</v>
      </c>
      <c r="M33" s="681">
        <f>IF($AS33&lt;$AR33,0,IF($AT33="L",IF(AND(6&gt;=$AR33,6&lt;=$AS33),1/($AS33-$AR33+1),0),IF($AT33="I",IF(6=$AR33,1,0),IF($AT33="F",IF(6=$AS33,1,0),IF($AT33="S",IF(AND(6&gt;=$AR33,6&lt;=$AS33,MOD(6-$AR33,6)=0),1/(INT(($AS33-$AR33)/6)+1),0),IF($AT33="A",IF($AR33=$AS33,IF(6=$AR33,1,0),IF(6=$AR33,$AU33,IF(6=$AS33,1-$AU33,0))),M435))))))</f>
        <v>0.0416666666666667</v>
      </c>
      <c r="N33" s="681">
        <f>IF($AS33&lt;$AR33,0,IF($AT33="L",IF(AND(7&gt;=$AR33,7&lt;=$AS33),1/($AS33-$AR33+1),0),IF($AT33="I",IF(7=$AR33,1,0),IF($AT33="F",IF(7=$AS33,1,0),IF($AT33="S",IF(AND(7&gt;=$AR33,7&lt;=$AS33,MOD(7-$AR33,6)=0),1/(INT(($AS33-$AR33)/6)+1),0),IF($AT33="A",IF($AR33=$AS33,IF(7=$AR33,1,0),IF(7=$AR33,$AU33,IF(7=$AS33,1-$AU33,0))),N435))))))</f>
        <v>0.0416666666666667</v>
      </c>
      <c r="O33" s="681">
        <f>IF($AS33&lt;$AR33,0,IF($AT33="L",IF(AND(8&gt;=$AR33,8&lt;=$AS33),1/($AS33-$AR33+1),0),IF($AT33="I",IF(8=$AR33,1,0),IF($AT33="F",IF(8=$AS33,1,0),IF($AT33="S",IF(AND(8&gt;=$AR33,8&lt;=$AS33,MOD(8-$AR33,6)=0),1/(INT(($AS33-$AR33)/6)+1),0),IF($AT33="A",IF($AR33=$AS33,IF(8=$AR33,1,0),IF(8=$AR33,$AU33,IF(8=$AS33,1-$AU33,0))),O435))))))</f>
        <v>0.0416666666666667</v>
      </c>
      <c r="P33" s="681">
        <f>IF($AS33&lt;$AR33,0,IF($AT33="L",IF(AND(9&gt;=$AR33,9&lt;=$AS33),1/($AS33-$AR33+1),0),IF($AT33="I",IF(9=$AR33,1,0),IF($AT33="F",IF(9=$AS33,1,0),IF($AT33="S",IF(AND(9&gt;=$AR33,9&lt;=$AS33,MOD(9-$AR33,6)=0),1/(INT(($AS33-$AR33)/6)+1),0),IF($AT33="A",IF($AR33=$AS33,IF(9=$AR33,1,0),IF(9=$AR33,$AU33,IF(9=$AS33,1-$AU33,0))),P435))))))</f>
        <v>0.0416666666666667</v>
      </c>
      <c r="Q33" s="681">
        <f>IF($AS33&lt;$AR33,0,IF($AT33="L",IF(AND(10&gt;=$AR33,10&lt;=$AS33),1/($AS33-$AR33+1),0),IF($AT33="I",IF(10=$AR33,1,0),IF($AT33="F",IF(10=$AS33,1,0),IF($AT33="S",IF(AND(10&gt;=$AR33,10&lt;=$AS33,MOD(10-$AR33,6)=0),1/(INT(($AS33-$AR33)/6)+1),0),IF($AT33="A",IF($AR33=$AS33,IF(10=$AR33,1,0),IF(10=$AR33,$AU33,IF(10=$AS33,1-$AU33,0))),Q435))))))</f>
        <v>0.0416666666666667</v>
      </c>
      <c r="R33" s="681">
        <f>IF($AS33&lt;$AR33,0,IF($AT33="L",IF(AND(11&gt;=$AR33,11&lt;=$AS33),1/($AS33-$AR33+1),0),IF($AT33="I",IF(11=$AR33,1,0),IF($AT33="F",IF(11=$AS33,1,0),IF($AT33="S",IF(AND(11&gt;=$AR33,11&lt;=$AS33,MOD(11-$AR33,6)=0),1/(INT(($AS33-$AR33)/6)+1),0),IF($AT33="A",IF($AR33=$AS33,IF(11=$AR33,1,0),IF(11=$AR33,$AU33,IF(11=$AS33,1-$AU33,0))),R435))))))</f>
        <v>0.0416666666666667</v>
      </c>
      <c r="S33" s="681">
        <f>IF($AS33&lt;$AR33,0,IF($AT33="L",IF(AND(12&gt;=$AR33,12&lt;=$AS33),1/($AS33-$AR33+1),0),IF($AT33="I",IF(12=$AR33,1,0),IF($AT33="F",IF(12=$AS33,1,0),IF($AT33="S",IF(AND(12&gt;=$AR33,12&lt;=$AS33,MOD(12-$AR33,6)=0),1/(INT(($AS33-$AR33)/6)+1),0),IF($AT33="A",IF($AR33=$AS33,IF(12=$AR33,1,0),IF(12=$AR33,$AU33,IF(12=$AS33,1-$AU33,0))),S435))))))</f>
        <v>0.0416666666666667</v>
      </c>
      <c r="T33" s="681">
        <f>IF($AS33&lt;$AR33,0,IF($AT33="L",IF(AND(13&gt;=$AR33,13&lt;=$AS33),1/($AS33-$AR33+1),0),IF($AT33="I",IF(13=$AR33,1,0),IF($AT33="F",IF(13=$AS33,1,0),IF($AT33="S",IF(AND(13&gt;=$AR33,13&lt;=$AS33,MOD(13-$AR33,6)=0),1/(INT(($AS33-$AR33)/6)+1),0),IF($AT33="A",IF($AR33=$AS33,IF(13=$AR33,1,0),IF(13=$AR33,$AU33,IF(13=$AS33,1-$AU33,0))),T435))))))</f>
        <v>0.0416666666666667</v>
      </c>
      <c r="U33" s="681">
        <f>IF($AS33&lt;$AR33,0,IF($AT33="L",IF(AND(14&gt;=$AR33,14&lt;=$AS33),1/($AS33-$AR33+1),0),IF($AT33="I",IF(14=$AR33,1,0),IF($AT33="F",IF(14=$AS33,1,0),IF($AT33="S",IF(AND(14&gt;=$AR33,14&lt;=$AS33,MOD(14-$AR33,6)=0),1/(INT(($AS33-$AR33)/6)+1),0),IF($AT33="A",IF($AR33=$AS33,IF(14=$AR33,1,0),IF(14=$AR33,$AU33,IF(14=$AS33,1-$AU33,0))),U435))))))</f>
        <v>0.0416666666666667</v>
      </c>
      <c r="V33" s="681">
        <f>IF($AS33&lt;$AR33,0,IF($AT33="L",IF(AND(15&gt;=$AR33,15&lt;=$AS33),1/($AS33-$AR33+1),0),IF($AT33="I",IF(15=$AR33,1,0),IF($AT33="F",IF(15=$AS33,1,0),IF($AT33="S",IF(AND(15&gt;=$AR33,15&lt;=$AS33,MOD(15-$AR33,6)=0),1/(INT(($AS33-$AR33)/6)+1),0),IF($AT33="A",IF($AR33=$AS33,IF(15=$AR33,1,0),IF(15=$AR33,$AU33,IF(15=$AS33,1-$AU33,0))),V435))))))</f>
        <v>0.0416666666666667</v>
      </c>
      <c r="W33" s="681">
        <f>IF($AS33&lt;$AR33,0,IF($AT33="L",IF(AND(16&gt;=$AR33,16&lt;=$AS33),1/($AS33-$AR33+1),0),IF($AT33="I",IF(16=$AR33,1,0),IF($AT33="F",IF(16=$AS33,1,0),IF($AT33="S",IF(AND(16&gt;=$AR33,16&lt;=$AS33,MOD(16-$AR33,6)=0),1/(INT(($AS33-$AR33)/6)+1),0),IF($AT33="A",IF($AR33=$AS33,IF(16=$AR33,1,0),IF(16=$AR33,$AU33,IF(16=$AS33,1-$AU33,0))),W435))))))</f>
        <v>0.0416666666666667</v>
      </c>
      <c r="X33" s="681">
        <f>IF($AS33&lt;$AR33,0,IF($AT33="L",IF(AND(17&gt;=$AR33,17&lt;=$AS33),1/($AS33-$AR33+1),0),IF($AT33="I",IF(17=$AR33,1,0),IF($AT33="F",IF(17=$AS33,1,0),IF($AT33="S",IF(AND(17&gt;=$AR33,17&lt;=$AS33,MOD(17-$AR33,6)=0),1/(INT(($AS33-$AR33)/6)+1),0),IF($AT33="A",IF($AR33=$AS33,IF(17=$AR33,1,0),IF(17=$AR33,$AU33,IF(17=$AS33,1-$AU33,0))),X435))))))</f>
        <v>0.0416666666666667</v>
      </c>
      <c r="Y33" s="681">
        <f>IF($AS33&lt;$AR33,0,IF($AT33="L",IF(AND(18&gt;=$AR33,18&lt;=$AS33),1/($AS33-$AR33+1),0),IF($AT33="I",IF(18=$AR33,1,0),IF($AT33="F",IF(18=$AS33,1,0),IF($AT33="S",IF(AND(18&gt;=$AR33,18&lt;=$AS33,MOD(18-$AR33,6)=0),1/(INT(($AS33-$AR33)/6)+1),0),IF($AT33="A",IF($AR33=$AS33,IF(18=$AR33,1,0),IF(18=$AR33,$AU33,IF(18=$AS33,1-$AU33,0))),Y435))))))</f>
        <v>0.0416666666666667</v>
      </c>
      <c r="Z33" s="681">
        <f>IF($AS33&lt;$AR33,0,IF($AT33="L",IF(AND(19&gt;=$AR33,19&lt;=$AS33),1/($AS33-$AR33+1),0),IF($AT33="I",IF(19=$AR33,1,0),IF($AT33="F",IF(19=$AS33,1,0),IF($AT33="S",IF(AND(19&gt;=$AR33,19&lt;=$AS33,MOD(19-$AR33,6)=0),1/(INT(($AS33-$AR33)/6)+1),0),IF($AT33="A",IF($AR33=$AS33,IF(19=$AR33,1,0),IF(19=$AR33,$AU33,IF(19=$AS33,1-$AU33,0))),Z435))))))</f>
        <v>0.0416666666666667</v>
      </c>
      <c r="AA33" s="681">
        <f>IF($AS33&lt;$AR33,0,IF($AT33="L",IF(AND(20&gt;=$AR33,20&lt;=$AS33),1/($AS33-$AR33+1),0),IF($AT33="I",IF(20=$AR33,1,0),IF($AT33="F",IF(20=$AS33,1,0),IF($AT33="S",IF(AND(20&gt;=$AR33,20&lt;=$AS33,MOD(20-$AR33,6)=0),1/(INT(($AS33-$AR33)/6)+1),0),IF($AT33="A",IF($AR33=$AS33,IF(20=$AR33,1,0),IF(20=$AR33,$AU33,IF(20=$AS33,1-$AU33,0))),AA435))))))</f>
        <v>0.0416666666666667</v>
      </c>
      <c r="AB33" s="681">
        <f>IF($AS33&lt;$AR33,0,IF($AT33="L",IF(AND(21&gt;=$AR33,21&lt;=$AS33),1/($AS33-$AR33+1),0),IF($AT33="I",IF(21=$AR33,1,0),IF($AT33="F",IF(21=$AS33,1,0),IF($AT33="S",IF(AND(21&gt;=$AR33,21&lt;=$AS33,MOD(21-$AR33,6)=0),1/(INT(($AS33-$AR33)/6)+1),0),IF($AT33="A",IF($AR33=$AS33,IF(21=$AR33,1,0),IF(21=$AR33,$AU33,IF(21=$AS33,1-$AU33,0))),AB435))))))</f>
        <v>0.0416666666666667</v>
      </c>
      <c r="AC33" s="681">
        <f>IF($AS33&lt;$AR33,0,IF($AT33="L",IF(AND(22&gt;=$AR33,22&lt;=$AS33),1/($AS33-$AR33+1),0),IF($AT33="I",IF(22=$AR33,1,0),IF($AT33="F",IF(22=$AS33,1,0),IF($AT33="S",IF(AND(22&gt;=$AR33,22&lt;=$AS33,MOD(22-$AR33,6)=0),1/(INT(($AS33-$AR33)/6)+1),0),IF($AT33="A",IF($AR33=$AS33,IF(22=$AR33,1,0),IF(22=$AR33,$AU33,IF(22=$AS33,1-$AU33,0))),AC435))))))</f>
        <v>0.0416666666666667</v>
      </c>
      <c r="AD33" s="681">
        <f>IF($AS33&lt;$AR33,0,IF($AT33="L",IF(AND(23&gt;=$AR33,23&lt;=$AS33),1/($AS33-$AR33+1),0),IF($AT33="I",IF(23=$AR33,1,0),IF($AT33="F",IF(23=$AS33,1,0),IF($AT33="S",IF(AND(23&gt;=$AR33,23&lt;=$AS33,MOD(23-$AR33,6)=0),1/(INT(($AS33-$AR33)/6)+1),0),IF($AT33="A",IF($AR33=$AS33,IF(23=$AR33,1,0),IF(23=$AR33,$AU33,IF(23=$AS33,1-$AU33,0))),AD435))))))</f>
        <v>0.0416666666666667</v>
      </c>
      <c r="AE33" s="681">
        <f>IF($AS33&lt;$AR33,0,IF($AT33="L",IF(AND(24&gt;=$AR33,24&lt;=$AS33),1/($AS33-$AR33+1),0),IF($AT33="I",IF(24=$AR33,1,0),IF($AT33="F",IF(24=$AS33,1,0),IF($AT33="S",IF(AND(24&gt;=$AR33,24&lt;=$AS33,MOD(24-$AR33,6)=0),1/(INT(($AS33-$AR33)/6)+1),0),IF($AT33="A",IF($AR33=$AS33,IF(24=$AR33,1,0),IF(24=$AR33,$AU33,IF(24=$AS33,1-$AU33,0))),AE435))))))</f>
        <v>0.0416666666666667</v>
      </c>
      <c r="AF33" s="682">
        <f>SUM(H33:AE33)</f>
        <v>1</v>
      </c>
      <c r="AG33" s="521">
        <f>'01. Talento Humano'!$L$35</f>
        <v>0</v>
      </c>
      <c r="AH33" s="521">
        <f>'01. Talento Humano'!$K$35</f>
        <v>0</v>
      </c>
      <c r="AI33" s="521">
        <f>'01. Talento Humano'!$N$35</f>
        <v>0</v>
      </c>
      <c r="AJ33" s="521">
        <f>'01. Talento Humano'!$M$35</f>
        <v>0</v>
      </c>
      <c r="AK33" s="521">
        <f>'01. Talento Humano'!$P$35</f>
        <v>0</v>
      </c>
      <c r="AL33" s="521">
        <f>'01. Talento Humano'!$O$35</f>
        <v>0</v>
      </c>
      <c r="AM33" s="521">
        <f>'01. Talento Humano'!$R$35</f>
        <v>0</v>
      </c>
      <c r="AN33" s="521">
        <f>'01. Talento Humano'!$Q$35</f>
        <v>0</v>
      </c>
      <c r="AO33" s="521">
        <f>'01. Talento Humano'!$T$35</f>
        <v>0</v>
      </c>
      <c r="AP33" s="521">
        <f>'01. Talento Humano'!$S$35</f>
        <v>0</v>
      </c>
      <c r="AQ33" s="683" t="inlineStr"/>
      <c r="AR33" s="683" t="n">
        <v>1</v>
      </c>
      <c r="AS33" s="683" t="n">
        <v>24</v>
      </c>
      <c r="AT33" s="683" t="inlineStr">
        <is>
          <t>L</t>
        </is>
      </c>
      <c r="AU33" s="684" t="n">
        <v>0</v>
      </c>
      <c r="AV33" s="683" t="inlineStr"/>
    </row>
    <row r="34">
      <c r="B34" s="513" t="inlineStr">
        <is>
          <t>ADIC-01-2</t>
        </is>
      </c>
      <c r="C34" s="513" t="inlineStr">
        <is>
          <t>R01</t>
        </is>
      </c>
      <c r="D34" s="513" t="str">
        <f>IF('01. Talento Humano'!B36="","(fila reservada para un ítem nuevo)",'01. Talento Humano'!B36)</f>
        <v>(fila reservada para un ítem nuevo)</v>
      </c>
      <c r="E34" s="513" t="str">
        <f>"Perfil "&amp;AT34&amp;" · M"&amp;AR34&amp;"–M"&amp;AS34</f>
        <v>Perfil L · M1–M24</v>
      </c>
      <c r="F34" s="513">
        <f>'01. Talento Humano'!$J$36</f>
        <v>0</v>
      </c>
      <c r="G34" s="513">
        <f>'01. Talento Humano'!$U$36</f>
        <v>0</v>
      </c>
      <c r="H34" s="681">
        <f>IF($AS34&lt;$AR34,0,IF($AT34="L",IF(AND(1&gt;=$AR34,1&lt;=$AS34),1/($AS34-$AR34+1),0),IF($AT34="I",IF(1=$AR34,1,0),IF($AT34="F",IF(1=$AS34,1,0),IF($AT34="S",IF(AND(1&gt;=$AR34,1&lt;=$AS34,MOD(1-$AR34,6)=0),1/(INT(($AS34-$AR34)/6)+1),0),IF($AT34="A",IF($AR34=$AS34,IF(1=$AR34,1,0),IF(1=$AR34,$AU34,IF(1=$AS34,1-$AU34,0))),H436))))))</f>
        <v>0.0416666666666667</v>
      </c>
      <c r="I34" s="681">
        <f>IF($AS34&lt;$AR34,0,IF($AT34="L",IF(AND(2&gt;=$AR34,2&lt;=$AS34),1/($AS34-$AR34+1),0),IF($AT34="I",IF(2=$AR34,1,0),IF($AT34="F",IF(2=$AS34,1,0),IF($AT34="S",IF(AND(2&gt;=$AR34,2&lt;=$AS34,MOD(2-$AR34,6)=0),1/(INT(($AS34-$AR34)/6)+1),0),IF($AT34="A",IF($AR34=$AS34,IF(2=$AR34,1,0),IF(2=$AR34,$AU34,IF(2=$AS34,1-$AU34,0))),I436))))))</f>
        <v>0.0416666666666667</v>
      </c>
      <c r="J34" s="681">
        <f>IF($AS34&lt;$AR34,0,IF($AT34="L",IF(AND(3&gt;=$AR34,3&lt;=$AS34),1/($AS34-$AR34+1),0),IF($AT34="I",IF(3=$AR34,1,0),IF($AT34="F",IF(3=$AS34,1,0),IF($AT34="S",IF(AND(3&gt;=$AR34,3&lt;=$AS34,MOD(3-$AR34,6)=0),1/(INT(($AS34-$AR34)/6)+1),0),IF($AT34="A",IF($AR34=$AS34,IF(3=$AR34,1,0),IF(3=$AR34,$AU34,IF(3=$AS34,1-$AU34,0))),J436))))))</f>
        <v>0.0416666666666667</v>
      </c>
      <c r="K34" s="681">
        <f>IF($AS34&lt;$AR34,0,IF($AT34="L",IF(AND(4&gt;=$AR34,4&lt;=$AS34),1/($AS34-$AR34+1),0),IF($AT34="I",IF(4=$AR34,1,0),IF($AT34="F",IF(4=$AS34,1,0),IF($AT34="S",IF(AND(4&gt;=$AR34,4&lt;=$AS34,MOD(4-$AR34,6)=0),1/(INT(($AS34-$AR34)/6)+1),0),IF($AT34="A",IF($AR34=$AS34,IF(4=$AR34,1,0),IF(4=$AR34,$AU34,IF(4=$AS34,1-$AU34,0))),K436))))))</f>
        <v>0.0416666666666667</v>
      </c>
      <c r="L34" s="681">
        <f>IF($AS34&lt;$AR34,0,IF($AT34="L",IF(AND(5&gt;=$AR34,5&lt;=$AS34),1/($AS34-$AR34+1),0),IF($AT34="I",IF(5=$AR34,1,0),IF($AT34="F",IF(5=$AS34,1,0),IF($AT34="S",IF(AND(5&gt;=$AR34,5&lt;=$AS34,MOD(5-$AR34,6)=0),1/(INT(($AS34-$AR34)/6)+1),0),IF($AT34="A",IF($AR34=$AS34,IF(5=$AR34,1,0),IF(5=$AR34,$AU34,IF(5=$AS34,1-$AU34,0))),L436))))))</f>
        <v>0.0416666666666667</v>
      </c>
      <c r="M34" s="681">
        <f>IF($AS34&lt;$AR34,0,IF($AT34="L",IF(AND(6&gt;=$AR34,6&lt;=$AS34),1/($AS34-$AR34+1),0),IF($AT34="I",IF(6=$AR34,1,0),IF($AT34="F",IF(6=$AS34,1,0),IF($AT34="S",IF(AND(6&gt;=$AR34,6&lt;=$AS34,MOD(6-$AR34,6)=0),1/(INT(($AS34-$AR34)/6)+1),0),IF($AT34="A",IF($AR34=$AS34,IF(6=$AR34,1,0),IF(6=$AR34,$AU34,IF(6=$AS34,1-$AU34,0))),M436))))))</f>
        <v>0.0416666666666667</v>
      </c>
      <c r="N34" s="681">
        <f>IF($AS34&lt;$AR34,0,IF($AT34="L",IF(AND(7&gt;=$AR34,7&lt;=$AS34),1/($AS34-$AR34+1),0),IF($AT34="I",IF(7=$AR34,1,0),IF($AT34="F",IF(7=$AS34,1,0),IF($AT34="S",IF(AND(7&gt;=$AR34,7&lt;=$AS34,MOD(7-$AR34,6)=0),1/(INT(($AS34-$AR34)/6)+1),0),IF($AT34="A",IF($AR34=$AS34,IF(7=$AR34,1,0),IF(7=$AR34,$AU34,IF(7=$AS34,1-$AU34,0))),N436))))))</f>
        <v>0.0416666666666667</v>
      </c>
      <c r="O34" s="681">
        <f>IF($AS34&lt;$AR34,0,IF($AT34="L",IF(AND(8&gt;=$AR34,8&lt;=$AS34),1/($AS34-$AR34+1),0),IF($AT34="I",IF(8=$AR34,1,0),IF($AT34="F",IF(8=$AS34,1,0),IF($AT34="S",IF(AND(8&gt;=$AR34,8&lt;=$AS34,MOD(8-$AR34,6)=0),1/(INT(($AS34-$AR34)/6)+1),0),IF($AT34="A",IF($AR34=$AS34,IF(8=$AR34,1,0),IF(8=$AR34,$AU34,IF(8=$AS34,1-$AU34,0))),O436))))))</f>
        <v>0.0416666666666667</v>
      </c>
      <c r="P34" s="681">
        <f>IF($AS34&lt;$AR34,0,IF($AT34="L",IF(AND(9&gt;=$AR34,9&lt;=$AS34),1/($AS34-$AR34+1),0),IF($AT34="I",IF(9=$AR34,1,0),IF($AT34="F",IF(9=$AS34,1,0),IF($AT34="S",IF(AND(9&gt;=$AR34,9&lt;=$AS34,MOD(9-$AR34,6)=0),1/(INT(($AS34-$AR34)/6)+1),0),IF($AT34="A",IF($AR34=$AS34,IF(9=$AR34,1,0),IF(9=$AR34,$AU34,IF(9=$AS34,1-$AU34,0))),P436))))))</f>
        <v>0.0416666666666667</v>
      </c>
      <c r="Q34" s="681">
        <f>IF($AS34&lt;$AR34,0,IF($AT34="L",IF(AND(10&gt;=$AR34,10&lt;=$AS34),1/($AS34-$AR34+1),0),IF($AT34="I",IF(10=$AR34,1,0),IF($AT34="F",IF(10=$AS34,1,0),IF($AT34="S",IF(AND(10&gt;=$AR34,10&lt;=$AS34,MOD(10-$AR34,6)=0),1/(INT(($AS34-$AR34)/6)+1),0),IF($AT34="A",IF($AR34=$AS34,IF(10=$AR34,1,0),IF(10=$AR34,$AU34,IF(10=$AS34,1-$AU34,0))),Q436))))))</f>
        <v>0.0416666666666667</v>
      </c>
      <c r="R34" s="681">
        <f>IF($AS34&lt;$AR34,0,IF($AT34="L",IF(AND(11&gt;=$AR34,11&lt;=$AS34),1/($AS34-$AR34+1),0),IF($AT34="I",IF(11=$AR34,1,0),IF($AT34="F",IF(11=$AS34,1,0),IF($AT34="S",IF(AND(11&gt;=$AR34,11&lt;=$AS34,MOD(11-$AR34,6)=0),1/(INT(($AS34-$AR34)/6)+1),0),IF($AT34="A",IF($AR34=$AS34,IF(11=$AR34,1,0),IF(11=$AR34,$AU34,IF(11=$AS34,1-$AU34,0))),R436))))))</f>
        <v>0.0416666666666667</v>
      </c>
      <c r="S34" s="681">
        <f>IF($AS34&lt;$AR34,0,IF($AT34="L",IF(AND(12&gt;=$AR34,12&lt;=$AS34),1/($AS34-$AR34+1),0),IF($AT34="I",IF(12=$AR34,1,0),IF($AT34="F",IF(12=$AS34,1,0),IF($AT34="S",IF(AND(12&gt;=$AR34,12&lt;=$AS34,MOD(12-$AR34,6)=0),1/(INT(($AS34-$AR34)/6)+1),0),IF($AT34="A",IF($AR34=$AS34,IF(12=$AR34,1,0),IF(12=$AR34,$AU34,IF(12=$AS34,1-$AU34,0))),S436))))))</f>
        <v>0.0416666666666667</v>
      </c>
      <c r="T34" s="681">
        <f>IF($AS34&lt;$AR34,0,IF($AT34="L",IF(AND(13&gt;=$AR34,13&lt;=$AS34),1/($AS34-$AR34+1),0),IF($AT34="I",IF(13=$AR34,1,0),IF($AT34="F",IF(13=$AS34,1,0),IF($AT34="S",IF(AND(13&gt;=$AR34,13&lt;=$AS34,MOD(13-$AR34,6)=0),1/(INT(($AS34-$AR34)/6)+1),0),IF($AT34="A",IF($AR34=$AS34,IF(13=$AR34,1,0),IF(13=$AR34,$AU34,IF(13=$AS34,1-$AU34,0))),T436))))))</f>
        <v>0.0416666666666667</v>
      </c>
      <c r="U34" s="681">
        <f>IF($AS34&lt;$AR34,0,IF($AT34="L",IF(AND(14&gt;=$AR34,14&lt;=$AS34),1/($AS34-$AR34+1),0),IF($AT34="I",IF(14=$AR34,1,0),IF($AT34="F",IF(14=$AS34,1,0),IF($AT34="S",IF(AND(14&gt;=$AR34,14&lt;=$AS34,MOD(14-$AR34,6)=0),1/(INT(($AS34-$AR34)/6)+1),0),IF($AT34="A",IF($AR34=$AS34,IF(14=$AR34,1,0),IF(14=$AR34,$AU34,IF(14=$AS34,1-$AU34,0))),U436))))))</f>
        <v>0.0416666666666667</v>
      </c>
      <c r="V34" s="681">
        <f>IF($AS34&lt;$AR34,0,IF($AT34="L",IF(AND(15&gt;=$AR34,15&lt;=$AS34),1/($AS34-$AR34+1),0),IF($AT34="I",IF(15=$AR34,1,0),IF($AT34="F",IF(15=$AS34,1,0),IF($AT34="S",IF(AND(15&gt;=$AR34,15&lt;=$AS34,MOD(15-$AR34,6)=0),1/(INT(($AS34-$AR34)/6)+1),0),IF($AT34="A",IF($AR34=$AS34,IF(15=$AR34,1,0),IF(15=$AR34,$AU34,IF(15=$AS34,1-$AU34,0))),V436))))))</f>
        <v>0.0416666666666667</v>
      </c>
      <c r="W34" s="681">
        <f>IF($AS34&lt;$AR34,0,IF($AT34="L",IF(AND(16&gt;=$AR34,16&lt;=$AS34),1/($AS34-$AR34+1),0),IF($AT34="I",IF(16=$AR34,1,0),IF($AT34="F",IF(16=$AS34,1,0),IF($AT34="S",IF(AND(16&gt;=$AR34,16&lt;=$AS34,MOD(16-$AR34,6)=0),1/(INT(($AS34-$AR34)/6)+1),0),IF($AT34="A",IF($AR34=$AS34,IF(16=$AR34,1,0),IF(16=$AR34,$AU34,IF(16=$AS34,1-$AU34,0))),W436))))))</f>
        <v>0.0416666666666667</v>
      </c>
      <c r="X34" s="681">
        <f>IF($AS34&lt;$AR34,0,IF($AT34="L",IF(AND(17&gt;=$AR34,17&lt;=$AS34),1/($AS34-$AR34+1),0),IF($AT34="I",IF(17=$AR34,1,0),IF($AT34="F",IF(17=$AS34,1,0),IF($AT34="S",IF(AND(17&gt;=$AR34,17&lt;=$AS34,MOD(17-$AR34,6)=0),1/(INT(($AS34-$AR34)/6)+1),0),IF($AT34="A",IF($AR34=$AS34,IF(17=$AR34,1,0),IF(17=$AR34,$AU34,IF(17=$AS34,1-$AU34,0))),X436))))))</f>
        <v>0.0416666666666667</v>
      </c>
      <c r="Y34" s="681">
        <f>IF($AS34&lt;$AR34,0,IF($AT34="L",IF(AND(18&gt;=$AR34,18&lt;=$AS34),1/($AS34-$AR34+1),0),IF($AT34="I",IF(18=$AR34,1,0),IF($AT34="F",IF(18=$AS34,1,0),IF($AT34="S",IF(AND(18&gt;=$AR34,18&lt;=$AS34,MOD(18-$AR34,6)=0),1/(INT(($AS34-$AR34)/6)+1),0),IF($AT34="A",IF($AR34=$AS34,IF(18=$AR34,1,0),IF(18=$AR34,$AU34,IF(18=$AS34,1-$AU34,0))),Y436))))))</f>
        <v>0.0416666666666667</v>
      </c>
      <c r="Z34" s="681">
        <f>IF($AS34&lt;$AR34,0,IF($AT34="L",IF(AND(19&gt;=$AR34,19&lt;=$AS34),1/($AS34-$AR34+1),0),IF($AT34="I",IF(19=$AR34,1,0),IF($AT34="F",IF(19=$AS34,1,0),IF($AT34="S",IF(AND(19&gt;=$AR34,19&lt;=$AS34,MOD(19-$AR34,6)=0),1/(INT(($AS34-$AR34)/6)+1),0),IF($AT34="A",IF($AR34=$AS34,IF(19=$AR34,1,0),IF(19=$AR34,$AU34,IF(19=$AS34,1-$AU34,0))),Z436))))))</f>
        <v>0.0416666666666667</v>
      </c>
      <c r="AA34" s="681">
        <f>IF($AS34&lt;$AR34,0,IF($AT34="L",IF(AND(20&gt;=$AR34,20&lt;=$AS34),1/($AS34-$AR34+1),0),IF($AT34="I",IF(20=$AR34,1,0),IF($AT34="F",IF(20=$AS34,1,0),IF($AT34="S",IF(AND(20&gt;=$AR34,20&lt;=$AS34,MOD(20-$AR34,6)=0),1/(INT(($AS34-$AR34)/6)+1),0),IF($AT34="A",IF($AR34=$AS34,IF(20=$AR34,1,0),IF(20=$AR34,$AU34,IF(20=$AS34,1-$AU34,0))),AA436))))))</f>
        <v>0.0416666666666667</v>
      </c>
      <c r="AB34" s="681">
        <f>IF($AS34&lt;$AR34,0,IF($AT34="L",IF(AND(21&gt;=$AR34,21&lt;=$AS34),1/($AS34-$AR34+1),0),IF($AT34="I",IF(21=$AR34,1,0),IF($AT34="F",IF(21=$AS34,1,0),IF($AT34="S",IF(AND(21&gt;=$AR34,21&lt;=$AS34,MOD(21-$AR34,6)=0),1/(INT(($AS34-$AR34)/6)+1),0),IF($AT34="A",IF($AR34=$AS34,IF(21=$AR34,1,0),IF(21=$AR34,$AU34,IF(21=$AS34,1-$AU34,0))),AB436))))))</f>
        <v>0.0416666666666667</v>
      </c>
      <c r="AC34" s="681">
        <f>IF($AS34&lt;$AR34,0,IF($AT34="L",IF(AND(22&gt;=$AR34,22&lt;=$AS34),1/($AS34-$AR34+1),0),IF($AT34="I",IF(22=$AR34,1,0),IF($AT34="F",IF(22=$AS34,1,0),IF($AT34="S",IF(AND(22&gt;=$AR34,22&lt;=$AS34,MOD(22-$AR34,6)=0),1/(INT(($AS34-$AR34)/6)+1),0),IF($AT34="A",IF($AR34=$AS34,IF(22=$AR34,1,0),IF(22=$AR34,$AU34,IF(22=$AS34,1-$AU34,0))),AC436))))))</f>
        <v>0.0416666666666667</v>
      </c>
      <c r="AD34" s="681">
        <f>IF($AS34&lt;$AR34,0,IF($AT34="L",IF(AND(23&gt;=$AR34,23&lt;=$AS34),1/($AS34-$AR34+1),0),IF($AT34="I",IF(23=$AR34,1,0),IF($AT34="F",IF(23=$AS34,1,0),IF($AT34="S",IF(AND(23&gt;=$AR34,23&lt;=$AS34,MOD(23-$AR34,6)=0),1/(INT(($AS34-$AR34)/6)+1),0),IF($AT34="A",IF($AR34=$AS34,IF(23=$AR34,1,0),IF(23=$AR34,$AU34,IF(23=$AS34,1-$AU34,0))),AD436))))))</f>
        <v>0.0416666666666667</v>
      </c>
      <c r="AE34" s="681">
        <f>IF($AS34&lt;$AR34,0,IF($AT34="L",IF(AND(24&gt;=$AR34,24&lt;=$AS34),1/($AS34-$AR34+1),0),IF($AT34="I",IF(24=$AR34,1,0),IF($AT34="F",IF(24=$AS34,1,0),IF($AT34="S",IF(AND(24&gt;=$AR34,24&lt;=$AS34,MOD(24-$AR34,6)=0),1/(INT(($AS34-$AR34)/6)+1),0),IF($AT34="A",IF($AR34=$AS34,IF(24=$AR34,1,0),IF(24=$AR34,$AU34,IF(24=$AS34,1-$AU34,0))),AE436))))))</f>
        <v>0.0416666666666667</v>
      </c>
      <c r="AF34" s="682">
        <f>SUM(H34:AE34)</f>
        <v>1</v>
      </c>
      <c r="AG34" s="521">
        <f>'01. Talento Humano'!$L$36</f>
        <v>0</v>
      </c>
      <c r="AH34" s="521">
        <f>'01. Talento Humano'!$K$36</f>
        <v>0</v>
      </c>
      <c r="AI34" s="521">
        <f>'01. Talento Humano'!$N$36</f>
        <v>0</v>
      </c>
      <c r="AJ34" s="521">
        <f>'01. Talento Humano'!$M$36</f>
        <v>0</v>
      </c>
      <c r="AK34" s="521">
        <f>'01. Talento Humano'!$P$36</f>
        <v>0</v>
      </c>
      <c r="AL34" s="521">
        <f>'01. Talento Humano'!$O$36</f>
        <v>0</v>
      </c>
      <c r="AM34" s="521">
        <f>'01. Talento Humano'!$R$36</f>
        <v>0</v>
      </c>
      <c r="AN34" s="521">
        <f>'01. Talento Humano'!$Q$36</f>
        <v>0</v>
      </c>
      <c r="AO34" s="521">
        <f>'01. Talento Humano'!$T$36</f>
        <v>0</v>
      </c>
      <c r="AP34" s="521">
        <f>'01. Talento Humano'!$S$36</f>
        <v>0</v>
      </c>
      <c r="AQ34" s="683" t="inlineStr"/>
      <c r="AR34" s="683" t="n">
        <v>1</v>
      </c>
      <c r="AS34" s="683" t="n">
        <v>24</v>
      </c>
      <c r="AT34" s="683" t="inlineStr">
        <is>
          <t>L</t>
        </is>
      </c>
      <c r="AU34" s="684" t="n">
        <v>0</v>
      </c>
      <c r="AV34" s="683" t="inlineStr"/>
    </row>
    <row r="35">
      <c r="B35" s="513" t="inlineStr">
        <is>
          <t>ADIC-01-3</t>
        </is>
      </c>
      <c r="C35" s="513" t="inlineStr">
        <is>
          <t>R01</t>
        </is>
      </c>
      <c r="D35" s="513" t="str">
        <f>IF('01. Talento Humano'!B37="","(fila reservada para un ítem nuevo)",'01. Talento Humano'!B37)</f>
        <v>(fila reservada para un ítem nuevo)</v>
      </c>
      <c r="E35" s="513" t="str">
        <f>"Perfil "&amp;AT35&amp;" · M"&amp;AR35&amp;"–M"&amp;AS35</f>
        <v>Perfil L · M1–M24</v>
      </c>
      <c r="F35" s="513">
        <f>'01. Talento Humano'!$J$37</f>
        <v>0</v>
      </c>
      <c r="G35" s="513">
        <f>'01. Talento Humano'!$U$37</f>
        <v>0</v>
      </c>
      <c r="H35" s="681">
        <f>IF($AS35&lt;$AR35,0,IF($AT35="L",IF(AND(1&gt;=$AR35,1&lt;=$AS35),1/($AS35-$AR35+1),0),IF($AT35="I",IF(1=$AR35,1,0),IF($AT35="F",IF(1=$AS35,1,0),IF($AT35="S",IF(AND(1&gt;=$AR35,1&lt;=$AS35,MOD(1-$AR35,6)=0),1/(INT(($AS35-$AR35)/6)+1),0),IF($AT35="A",IF($AR35=$AS35,IF(1=$AR35,1,0),IF(1=$AR35,$AU35,IF(1=$AS35,1-$AU35,0))),H437))))))</f>
        <v>0.0416666666666667</v>
      </c>
      <c r="I35" s="681">
        <f>IF($AS35&lt;$AR35,0,IF($AT35="L",IF(AND(2&gt;=$AR35,2&lt;=$AS35),1/($AS35-$AR35+1),0),IF($AT35="I",IF(2=$AR35,1,0),IF($AT35="F",IF(2=$AS35,1,0),IF($AT35="S",IF(AND(2&gt;=$AR35,2&lt;=$AS35,MOD(2-$AR35,6)=0),1/(INT(($AS35-$AR35)/6)+1),0),IF($AT35="A",IF($AR35=$AS35,IF(2=$AR35,1,0),IF(2=$AR35,$AU35,IF(2=$AS35,1-$AU35,0))),I437))))))</f>
        <v>0.0416666666666667</v>
      </c>
      <c r="J35" s="681">
        <f>IF($AS35&lt;$AR35,0,IF($AT35="L",IF(AND(3&gt;=$AR35,3&lt;=$AS35),1/($AS35-$AR35+1),0),IF($AT35="I",IF(3=$AR35,1,0),IF($AT35="F",IF(3=$AS35,1,0),IF($AT35="S",IF(AND(3&gt;=$AR35,3&lt;=$AS35,MOD(3-$AR35,6)=0),1/(INT(($AS35-$AR35)/6)+1),0),IF($AT35="A",IF($AR35=$AS35,IF(3=$AR35,1,0),IF(3=$AR35,$AU35,IF(3=$AS35,1-$AU35,0))),J437))))))</f>
        <v>0.0416666666666667</v>
      </c>
      <c r="K35" s="681">
        <f>IF($AS35&lt;$AR35,0,IF($AT35="L",IF(AND(4&gt;=$AR35,4&lt;=$AS35),1/($AS35-$AR35+1),0),IF($AT35="I",IF(4=$AR35,1,0),IF($AT35="F",IF(4=$AS35,1,0),IF($AT35="S",IF(AND(4&gt;=$AR35,4&lt;=$AS35,MOD(4-$AR35,6)=0),1/(INT(($AS35-$AR35)/6)+1),0),IF($AT35="A",IF($AR35=$AS35,IF(4=$AR35,1,0),IF(4=$AR35,$AU35,IF(4=$AS35,1-$AU35,0))),K437))))))</f>
        <v>0.0416666666666667</v>
      </c>
      <c r="L35" s="681">
        <f>IF($AS35&lt;$AR35,0,IF($AT35="L",IF(AND(5&gt;=$AR35,5&lt;=$AS35),1/($AS35-$AR35+1),0),IF($AT35="I",IF(5=$AR35,1,0),IF($AT35="F",IF(5=$AS35,1,0),IF($AT35="S",IF(AND(5&gt;=$AR35,5&lt;=$AS35,MOD(5-$AR35,6)=0),1/(INT(($AS35-$AR35)/6)+1),0),IF($AT35="A",IF($AR35=$AS35,IF(5=$AR35,1,0),IF(5=$AR35,$AU35,IF(5=$AS35,1-$AU35,0))),L437))))))</f>
        <v>0.0416666666666667</v>
      </c>
      <c r="M35" s="681">
        <f>IF($AS35&lt;$AR35,0,IF($AT35="L",IF(AND(6&gt;=$AR35,6&lt;=$AS35),1/($AS35-$AR35+1),0),IF($AT35="I",IF(6=$AR35,1,0),IF($AT35="F",IF(6=$AS35,1,0),IF($AT35="S",IF(AND(6&gt;=$AR35,6&lt;=$AS35,MOD(6-$AR35,6)=0),1/(INT(($AS35-$AR35)/6)+1),0),IF($AT35="A",IF($AR35=$AS35,IF(6=$AR35,1,0),IF(6=$AR35,$AU35,IF(6=$AS35,1-$AU35,0))),M437))))))</f>
        <v>0.0416666666666667</v>
      </c>
      <c r="N35" s="681">
        <f>IF($AS35&lt;$AR35,0,IF($AT35="L",IF(AND(7&gt;=$AR35,7&lt;=$AS35),1/($AS35-$AR35+1),0),IF($AT35="I",IF(7=$AR35,1,0),IF($AT35="F",IF(7=$AS35,1,0),IF($AT35="S",IF(AND(7&gt;=$AR35,7&lt;=$AS35,MOD(7-$AR35,6)=0),1/(INT(($AS35-$AR35)/6)+1),0),IF($AT35="A",IF($AR35=$AS35,IF(7=$AR35,1,0),IF(7=$AR35,$AU35,IF(7=$AS35,1-$AU35,0))),N437))))))</f>
        <v>0.0416666666666667</v>
      </c>
      <c r="O35" s="681">
        <f>IF($AS35&lt;$AR35,0,IF($AT35="L",IF(AND(8&gt;=$AR35,8&lt;=$AS35),1/($AS35-$AR35+1),0),IF($AT35="I",IF(8=$AR35,1,0),IF($AT35="F",IF(8=$AS35,1,0),IF($AT35="S",IF(AND(8&gt;=$AR35,8&lt;=$AS35,MOD(8-$AR35,6)=0),1/(INT(($AS35-$AR35)/6)+1),0),IF($AT35="A",IF($AR35=$AS35,IF(8=$AR35,1,0),IF(8=$AR35,$AU35,IF(8=$AS35,1-$AU35,0))),O437))))))</f>
        <v>0.0416666666666667</v>
      </c>
      <c r="P35" s="681">
        <f>IF($AS35&lt;$AR35,0,IF($AT35="L",IF(AND(9&gt;=$AR35,9&lt;=$AS35),1/($AS35-$AR35+1),0),IF($AT35="I",IF(9=$AR35,1,0),IF($AT35="F",IF(9=$AS35,1,0),IF($AT35="S",IF(AND(9&gt;=$AR35,9&lt;=$AS35,MOD(9-$AR35,6)=0),1/(INT(($AS35-$AR35)/6)+1),0),IF($AT35="A",IF($AR35=$AS35,IF(9=$AR35,1,0),IF(9=$AR35,$AU35,IF(9=$AS35,1-$AU35,0))),P437))))))</f>
        <v>0.0416666666666667</v>
      </c>
      <c r="Q35" s="681">
        <f>IF($AS35&lt;$AR35,0,IF($AT35="L",IF(AND(10&gt;=$AR35,10&lt;=$AS35),1/($AS35-$AR35+1),0),IF($AT35="I",IF(10=$AR35,1,0),IF($AT35="F",IF(10=$AS35,1,0),IF($AT35="S",IF(AND(10&gt;=$AR35,10&lt;=$AS35,MOD(10-$AR35,6)=0),1/(INT(($AS35-$AR35)/6)+1),0),IF($AT35="A",IF($AR35=$AS35,IF(10=$AR35,1,0),IF(10=$AR35,$AU35,IF(10=$AS35,1-$AU35,0))),Q437))))))</f>
        <v>0.0416666666666667</v>
      </c>
      <c r="R35" s="681">
        <f>IF($AS35&lt;$AR35,0,IF($AT35="L",IF(AND(11&gt;=$AR35,11&lt;=$AS35),1/($AS35-$AR35+1),0),IF($AT35="I",IF(11=$AR35,1,0),IF($AT35="F",IF(11=$AS35,1,0),IF($AT35="S",IF(AND(11&gt;=$AR35,11&lt;=$AS35,MOD(11-$AR35,6)=0),1/(INT(($AS35-$AR35)/6)+1),0),IF($AT35="A",IF($AR35=$AS35,IF(11=$AR35,1,0),IF(11=$AR35,$AU35,IF(11=$AS35,1-$AU35,0))),R437))))))</f>
        <v>0.0416666666666667</v>
      </c>
      <c r="S35" s="681">
        <f>IF($AS35&lt;$AR35,0,IF($AT35="L",IF(AND(12&gt;=$AR35,12&lt;=$AS35),1/($AS35-$AR35+1),0),IF($AT35="I",IF(12=$AR35,1,0),IF($AT35="F",IF(12=$AS35,1,0),IF($AT35="S",IF(AND(12&gt;=$AR35,12&lt;=$AS35,MOD(12-$AR35,6)=0),1/(INT(($AS35-$AR35)/6)+1),0),IF($AT35="A",IF($AR35=$AS35,IF(12=$AR35,1,0),IF(12=$AR35,$AU35,IF(12=$AS35,1-$AU35,0))),S437))))))</f>
        <v>0.0416666666666667</v>
      </c>
      <c r="T35" s="681">
        <f>IF($AS35&lt;$AR35,0,IF($AT35="L",IF(AND(13&gt;=$AR35,13&lt;=$AS35),1/($AS35-$AR35+1),0),IF($AT35="I",IF(13=$AR35,1,0),IF($AT35="F",IF(13=$AS35,1,0),IF($AT35="S",IF(AND(13&gt;=$AR35,13&lt;=$AS35,MOD(13-$AR35,6)=0),1/(INT(($AS35-$AR35)/6)+1),0),IF($AT35="A",IF($AR35=$AS35,IF(13=$AR35,1,0),IF(13=$AR35,$AU35,IF(13=$AS35,1-$AU35,0))),T437))))))</f>
        <v>0.0416666666666667</v>
      </c>
      <c r="U35" s="681">
        <f>IF($AS35&lt;$AR35,0,IF($AT35="L",IF(AND(14&gt;=$AR35,14&lt;=$AS35),1/($AS35-$AR35+1),0),IF($AT35="I",IF(14=$AR35,1,0),IF($AT35="F",IF(14=$AS35,1,0),IF($AT35="S",IF(AND(14&gt;=$AR35,14&lt;=$AS35,MOD(14-$AR35,6)=0),1/(INT(($AS35-$AR35)/6)+1),0),IF($AT35="A",IF($AR35=$AS35,IF(14=$AR35,1,0),IF(14=$AR35,$AU35,IF(14=$AS35,1-$AU35,0))),U437))))))</f>
        <v>0.0416666666666667</v>
      </c>
      <c r="V35" s="681">
        <f>IF($AS35&lt;$AR35,0,IF($AT35="L",IF(AND(15&gt;=$AR35,15&lt;=$AS35),1/($AS35-$AR35+1),0),IF($AT35="I",IF(15=$AR35,1,0),IF($AT35="F",IF(15=$AS35,1,0),IF($AT35="S",IF(AND(15&gt;=$AR35,15&lt;=$AS35,MOD(15-$AR35,6)=0),1/(INT(($AS35-$AR35)/6)+1),0),IF($AT35="A",IF($AR35=$AS35,IF(15=$AR35,1,0),IF(15=$AR35,$AU35,IF(15=$AS35,1-$AU35,0))),V437))))))</f>
        <v>0.0416666666666667</v>
      </c>
      <c r="W35" s="681">
        <f>IF($AS35&lt;$AR35,0,IF($AT35="L",IF(AND(16&gt;=$AR35,16&lt;=$AS35),1/($AS35-$AR35+1),0),IF($AT35="I",IF(16=$AR35,1,0),IF($AT35="F",IF(16=$AS35,1,0),IF($AT35="S",IF(AND(16&gt;=$AR35,16&lt;=$AS35,MOD(16-$AR35,6)=0),1/(INT(($AS35-$AR35)/6)+1),0),IF($AT35="A",IF($AR35=$AS35,IF(16=$AR35,1,0),IF(16=$AR35,$AU35,IF(16=$AS35,1-$AU35,0))),W437))))))</f>
        <v>0.0416666666666667</v>
      </c>
      <c r="X35" s="681">
        <f>IF($AS35&lt;$AR35,0,IF($AT35="L",IF(AND(17&gt;=$AR35,17&lt;=$AS35),1/($AS35-$AR35+1),0),IF($AT35="I",IF(17=$AR35,1,0),IF($AT35="F",IF(17=$AS35,1,0),IF($AT35="S",IF(AND(17&gt;=$AR35,17&lt;=$AS35,MOD(17-$AR35,6)=0),1/(INT(($AS35-$AR35)/6)+1),0),IF($AT35="A",IF($AR35=$AS35,IF(17=$AR35,1,0),IF(17=$AR35,$AU35,IF(17=$AS35,1-$AU35,0))),X437))))))</f>
        <v>0.0416666666666667</v>
      </c>
      <c r="Y35" s="681">
        <f>IF($AS35&lt;$AR35,0,IF($AT35="L",IF(AND(18&gt;=$AR35,18&lt;=$AS35),1/($AS35-$AR35+1),0),IF($AT35="I",IF(18=$AR35,1,0),IF($AT35="F",IF(18=$AS35,1,0),IF($AT35="S",IF(AND(18&gt;=$AR35,18&lt;=$AS35,MOD(18-$AR35,6)=0),1/(INT(($AS35-$AR35)/6)+1),0),IF($AT35="A",IF($AR35=$AS35,IF(18=$AR35,1,0),IF(18=$AR35,$AU35,IF(18=$AS35,1-$AU35,0))),Y437))))))</f>
        <v>0.0416666666666667</v>
      </c>
      <c r="Z35" s="681">
        <f>IF($AS35&lt;$AR35,0,IF($AT35="L",IF(AND(19&gt;=$AR35,19&lt;=$AS35),1/($AS35-$AR35+1),0),IF($AT35="I",IF(19=$AR35,1,0),IF($AT35="F",IF(19=$AS35,1,0),IF($AT35="S",IF(AND(19&gt;=$AR35,19&lt;=$AS35,MOD(19-$AR35,6)=0),1/(INT(($AS35-$AR35)/6)+1),0),IF($AT35="A",IF($AR35=$AS35,IF(19=$AR35,1,0),IF(19=$AR35,$AU35,IF(19=$AS35,1-$AU35,0))),Z437))))))</f>
        <v>0.0416666666666667</v>
      </c>
      <c r="AA35" s="681">
        <f>IF($AS35&lt;$AR35,0,IF($AT35="L",IF(AND(20&gt;=$AR35,20&lt;=$AS35),1/($AS35-$AR35+1),0),IF($AT35="I",IF(20=$AR35,1,0),IF($AT35="F",IF(20=$AS35,1,0),IF($AT35="S",IF(AND(20&gt;=$AR35,20&lt;=$AS35,MOD(20-$AR35,6)=0),1/(INT(($AS35-$AR35)/6)+1),0),IF($AT35="A",IF($AR35=$AS35,IF(20=$AR35,1,0),IF(20=$AR35,$AU35,IF(20=$AS35,1-$AU35,0))),AA437))))))</f>
        <v>0.0416666666666667</v>
      </c>
      <c r="AB35" s="681">
        <f>IF($AS35&lt;$AR35,0,IF($AT35="L",IF(AND(21&gt;=$AR35,21&lt;=$AS35),1/($AS35-$AR35+1),0),IF($AT35="I",IF(21=$AR35,1,0),IF($AT35="F",IF(21=$AS35,1,0),IF($AT35="S",IF(AND(21&gt;=$AR35,21&lt;=$AS35,MOD(21-$AR35,6)=0),1/(INT(($AS35-$AR35)/6)+1),0),IF($AT35="A",IF($AR35=$AS35,IF(21=$AR35,1,0),IF(21=$AR35,$AU35,IF(21=$AS35,1-$AU35,0))),AB437))))))</f>
        <v>0.0416666666666667</v>
      </c>
      <c r="AC35" s="681">
        <f>IF($AS35&lt;$AR35,0,IF($AT35="L",IF(AND(22&gt;=$AR35,22&lt;=$AS35),1/($AS35-$AR35+1),0),IF($AT35="I",IF(22=$AR35,1,0),IF($AT35="F",IF(22=$AS35,1,0),IF($AT35="S",IF(AND(22&gt;=$AR35,22&lt;=$AS35,MOD(22-$AR35,6)=0),1/(INT(($AS35-$AR35)/6)+1),0),IF($AT35="A",IF($AR35=$AS35,IF(22=$AR35,1,0),IF(22=$AR35,$AU35,IF(22=$AS35,1-$AU35,0))),AC437))))))</f>
        <v>0.0416666666666667</v>
      </c>
      <c r="AD35" s="681">
        <f>IF($AS35&lt;$AR35,0,IF($AT35="L",IF(AND(23&gt;=$AR35,23&lt;=$AS35),1/($AS35-$AR35+1),0),IF($AT35="I",IF(23=$AR35,1,0),IF($AT35="F",IF(23=$AS35,1,0),IF($AT35="S",IF(AND(23&gt;=$AR35,23&lt;=$AS35,MOD(23-$AR35,6)=0),1/(INT(($AS35-$AR35)/6)+1),0),IF($AT35="A",IF($AR35=$AS35,IF(23=$AR35,1,0),IF(23=$AR35,$AU35,IF(23=$AS35,1-$AU35,0))),AD437))))))</f>
        <v>0.0416666666666667</v>
      </c>
      <c r="AE35" s="681">
        <f>IF($AS35&lt;$AR35,0,IF($AT35="L",IF(AND(24&gt;=$AR35,24&lt;=$AS35),1/($AS35-$AR35+1),0),IF($AT35="I",IF(24=$AR35,1,0),IF($AT35="F",IF(24=$AS35,1,0),IF($AT35="S",IF(AND(24&gt;=$AR35,24&lt;=$AS35,MOD(24-$AR35,6)=0),1/(INT(($AS35-$AR35)/6)+1),0),IF($AT35="A",IF($AR35=$AS35,IF(24=$AR35,1,0),IF(24=$AR35,$AU35,IF(24=$AS35,1-$AU35,0))),AE437))))))</f>
        <v>0.0416666666666667</v>
      </c>
      <c r="AF35" s="682">
        <f>SUM(H35:AE35)</f>
        <v>1</v>
      </c>
      <c r="AG35" s="521">
        <f>'01. Talento Humano'!$L$37</f>
        <v>0</v>
      </c>
      <c r="AH35" s="521">
        <f>'01. Talento Humano'!$K$37</f>
        <v>0</v>
      </c>
      <c r="AI35" s="521">
        <f>'01. Talento Humano'!$N$37</f>
        <v>0</v>
      </c>
      <c r="AJ35" s="521">
        <f>'01. Talento Humano'!$M$37</f>
        <v>0</v>
      </c>
      <c r="AK35" s="521">
        <f>'01. Talento Humano'!$P$37</f>
        <v>0</v>
      </c>
      <c r="AL35" s="521">
        <f>'01. Talento Humano'!$O$37</f>
        <v>0</v>
      </c>
      <c r="AM35" s="521">
        <f>'01. Talento Humano'!$R$37</f>
        <v>0</v>
      </c>
      <c r="AN35" s="521">
        <f>'01. Talento Humano'!$Q$37</f>
        <v>0</v>
      </c>
      <c r="AO35" s="521">
        <f>'01. Talento Humano'!$T$37</f>
        <v>0</v>
      </c>
      <c r="AP35" s="521">
        <f>'01. Talento Humano'!$S$37</f>
        <v>0</v>
      </c>
      <c r="AQ35" s="683" t="inlineStr"/>
      <c r="AR35" s="683" t="n">
        <v>1</v>
      </c>
      <c r="AS35" s="683" t="n">
        <v>24</v>
      </c>
      <c r="AT35" s="683" t="inlineStr">
        <is>
          <t>L</t>
        </is>
      </c>
      <c r="AU35" s="684" t="n">
        <v>0</v>
      </c>
      <c r="AV35" s="683" t="inlineStr"/>
    </row>
    <row r="36">
      <c r="B36" s="513" t="inlineStr">
        <is>
          <t>EQ-01</t>
        </is>
      </c>
      <c r="C36" s="513" t="inlineStr">
        <is>
          <t>R02</t>
        </is>
      </c>
      <c r="D36" s="513" t="str">
        <f>IF('02. Equipos y Software'!B11="","(fila reservada para un ítem nuevo)",'02. Equipos y Software'!B11)</f>
        <v>Nodo IoT de medición de PM2,5 y PM10 con comunicación de baja potencia</v>
      </c>
      <c r="E36" s="513" t="str">
        <f>"Perfil "&amp;AT36&amp;" · M"&amp;AR36&amp;"–M"&amp;AS36</f>
        <v>Perfil M · M4–M19</v>
      </c>
      <c r="F36" s="513">
        <f>'02. Equipos y Software'!$H$11</f>
        <v>1929942000</v>
      </c>
      <c r="G36" s="513">
        <f>'02. Equipos y Software'!$S$11</f>
        <v>1929942000</v>
      </c>
      <c r="H36" s="681">
        <f>IF($AS36&lt;$AR36,0,IF($AT36="L",IF(AND(1&gt;=$AR36,1&lt;=$AS36),1/($AS36-$AR36+1),0),IF($AT36="I",IF(1=$AR36,1,0),IF($AT36="F",IF(1=$AS36,1,0),IF($AT36="S",IF(AND(1&gt;=$AR36,1&lt;=$AS36,MOD(1-$AR36,6)=0),1/(INT(($AS36-$AR36)/6)+1),0),IF($AT36="A",IF($AR36=$AS36,IF(1=$AR36,1,0),IF(1=$AR36,$AU36,IF(1=$AS36,1-$AU36,0))),H438))))))</f>
        <v>0</v>
      </c>
      <c r="I36" s="681">
        <f>IF($AS36&lt;$AR36,0,IF($AT36="L",IF(AND(2&gt;=$AR36,2&lt;=$AS36),1/($AS36-$AR36+1),0),IF($AT36="I",IF(2=$AR36,1,0),IF($AT36="F",IF(2=$AS36,1,0),IF($AT36="S",IF(AND(2&gt;=$AR36,2&lt;=$AS36,MOD(2-$AR36,6)=0),1/(INT(($AS36-$AR36)/6)+1),0),IF($AT36="A",IF($AR36=$AS36,IF(2=$AR36,1,0),IF(2=$AR36,$AU36,IF(2=$AS36,1-$AU36,0))),I438))))))</f>
        <v>0</v>
      </c>
      <c r="J36" s="681">
        <f>IF($AS36&lt;$AR36,0,IF($AT36="L",IF(AND(3&gt;=$AR36,3&lt;=$AS36),1/($AS36-$AR36+1),0),IF($AT36="I",IF(3=$AR36,1,0),IF($AT36="F",IF(3=$AS36,1,0),IF($AT36="S",IF(AND(3&gt;=$AR36,3&lt;=$AS36,MOD(3-$AR36,6)=0),1/(INT(($AS36-$AR36)/6)+1),0),IF($AT36="A",IF($AR36=$AS36,IF(3=$AR36,1,0),IF(3=$AR36,$AU36,IF(3=$AS36,1-$AU36,0))),J438))))))</f>
        <v>0</v>
      </c>
      <c r="K36" s="681">
        <f>IF($AS36&lt;$AR36,0,IF($AT36="L",IF(AND(4&gt;=$AR36,4&lt;=$AS36),1/($AS36-$AR36+1),0),IF($AT36="I",IF(4=$AR36,1,0),IF($AT36="F",IF(4=$AS36,1,0),IF($AT36="S",IF(AND(4&gt;=$AR36,4&lt;=$AS36,MOD(4-$AR36,6)=0),1/(INT(($AS36-$AR36)/6)+1),0),IF($AT36="A",IF($AR36=$AS36,IF(4=$AR36,1,0),IF(4=$AR36,$AU36,IF(4=$AS36,1-$AU36,0))),K438))))))</f>
        <v>0</v>
      </c>
      <c r="L36" s="681">
        <f>IF($AS36&lt;$AR36,0,IF($AT36="L",IF(AND(5&gt;=$AR36,5&lt;=$AS36),1/($AS36-$AR36+1),0),IF($AT36="I",IF(5=$AR36,1,0),IF($AT36="F",IF(5=$AS36,1,0),IF($AT36="S",IF(AND(5&gt;=$AR36,5&lt;=$AS36,MOD(5-$AR36,6)=0),1/(INT(($AS36-$AR36)/6)+1),0),IF($AT36="A",IF($AR36=$AS36,IF(5=$AR36,1,0),IF(5=$AR36,$AU36,IF(5=$AS36,1-$AU36,0))),L438))))))</f>
        <v>0.3</v>
      </c>
      <c r="M36" s="681">
        <f>IF($AS36&lt;$AR36,0,IF($AT36="L",IF(AND(6&gt;=$AR36,6&lt;=$AS36),1/($AS36-$AR36+1),0),IF($AT36="I",IF(6=$AR36,1,0),IF($AT36="F",IF(6=$AS36,1,0),IF($AT36="S",IF(AND(6&gt;=$AR36,6&lt;=$AS36,MOD(6-$AR36,6)=0),1/(INT(($AS36-$AR36)/6)+1),0),IF($AT36="A",IF($AR36=$AS36,IF(6=$AR36,1,0),IF(6=$AR36,$AU36,IF(6=$AS36,1-$AU36,0))),M438))))))</f>
        <v>0</v>
      </c>
      <c r="N36" s="681">
        <f>IF($AS36&lt;$AR36,0,IF($AT36="L",IF(AND(7&gt;=$AR36,7&lt;=$AS36),1/($AS36-$AR36+1),0),IF($AT36="I",IF(7=$AR36,1,0),IF($AT36="F",IF(7=$AS36,1,0),IF($AT36="S",IF(AND(7&gt;=$AR36,7&lt;=$AS36,MOD(7-$AR36,6)=0),1/(INT(($AS36-$AR36)/6)+1),0),IF($AT36="A",IF($AR36=$AS36,IF(7=$AR36,1,0),IF(7=$AR36,$AU36,IF(7=$AS36,1-$AU36,0))),N438))))))</f>
        <v>0</v>
      </c>
      <c r="O36" s="681">
        <f>IF($AS36&lt;$AR36,0,IF($AT36="L",IF(AND(8&gt;=$AR36,8&lt;=$AS36),1/($AS36-$AR36+1),0),IF($AT36="I",IF(8=$AR36,1,0),IF($AT36="F",IF(8=$AS36,1,0),IF($AT36="S",IF(AND(8&gt;=$AR36,8&lt;=$AS36,MOD(8-$AR36,6)=0),1/(INT(($AS36-$AR36)/6)+1),0),IF($AT36="A",IF($AR36=$AS36,IF(8=$AR36,1,0),IF(8=$AR36,$AU36,IF(8=$AS36,1-$AU36,0))),O438))))))</f>
        <v>0</v>
      </c>
      <c r="P36" s="681">
        <f>IF($AS36&lt;$AR36,0,IF($AT36="L",IF(AND(9&gt;=$AR36,9&lt;=$AS36),1/($AS36-$AR36+1),0),IF($AT36="I",IF(9=$AR36,1,0),IF($AT36="F",IF(9=$AS36,1,0),IF($AT36="S",IF(AND(9&gt;=$AR36,9&lt;=$AS36,MOD(9-$AR36,6)=0),1/(INT(($AS36-$AR36)/6)+1),0),IF($AT36="A",IF($AR36=$AS36,IF(9=$AR36,1,0),IF(9=$AR36,$AU36,IF(9=$AS36,1-$AU36,0))),P438))))))</f>
        <v>0</v>
      </c>
      <c r="Q36" s="681">
        <f>IF($AS36&lt;$AR36,0,IF($AT36="L",IF(AND(10&gt;=$AR36,10&lt;=$AS36),1/($AS36-$AR36+1),0),IF($AT36="I",IF(10=$AR36,1,0),IF($AT36="F",IF(10=$AS36,1,0),IF($AT36="S",IF(AND(10&gt;=$AR36,10&lt;=$AS36,MOD(10-$AR36,6)=0),1/(INT(($AS36-$AR36)/6)+1),0),IF($AT36="A",IF($AR36=$AS36,IF(10=$AR36,1,0),IF(10=$AR36,$AU36,IF(10=$AS36,1-$AU36,0))),Q438))))))</f>
        <v>0</v>
      </c>
      <c r="R36" s="681">
        <f>IF($AS36&lt;$AR36,0,IF($AT36="L",IF(AND(11&gt;=$AR36,11&lt;=$AS36),1/($AS36-$AR36+1),0),IF($AT36="I",IF(11=$AR36,1,0),IF($AT36="F",IF(11=$AS36,1,0),IF($AT36="S",IF(AND(11&gt;=$AR36,11&lt;=$AS36,MOD(11-$AR36,6)=0),1/(INT(($AS36-$AR36)/6)+1),0),IF($AT36="A",IF($AR36=$AS36,IF(11=$AR36,1,0),IF(11=$AR36,$AU36,IF(11=$AS36,1-$AU36,0))),R438))))))</f>
        <v>0</v>
      </c>
      <c r="S36" s="681">
        <f>IF($AS36&lt;$AR36,0,IF($AT36="L",IF(AND(12&gt;=$AR36,12&lt;=$AS36),1/($AS36-$AR36+1),0),IF($AT36="I",IF(12=$AR36,1,0),IF($AT36="F",IF(12=$AS36,1,0),IF($AT36="S",IF(AND(12&gt;=$AR36,12&lt;=$AS36,MOD(12-$AR36,6)=0),1/(INT(($AS36-$AR36)/6)+1),0),IF($AT36="A",IF($AR36=$AS36,IF(12=$AR36,1,0),IF(12=$AR36,$AU36,IF(12=$AS36,1-$AU36,0))),S438))))))</f>
        <v>0</v>
      </c>
      <c r="T36" s="681">
        <f>IF($AS36&lt;$AR36,0,IF($AT36="L",IF(AND(13&gt;=$AR36,13&lt;=$AS36),1/($AS36-$AR36+1),0),IF($AT36="I",IF(13=$AR36,1,0),IF($AT36="F",IF(13=$AS36,1,0),IF($AT36="S",IF(AND(13&gt;=$AR36,13&lt;=$AS36,MOD(13-$AR36,6)=0),1/(INT(($AS36-$AR36)/6)+1),0),IF($AT36="A",IF($AR36=$AS36,IF(13=$AR36,1,0),IF(13=$AR36,$AU36,IF(13=$AS36,1-$AU36,0))),T438))))))</f>
        <v>0.4</v>
      </c>
      <c r="U36" s="681">
        <f>IF($AS36&lt;$AR36,0,IF($AT36="L",IF(AND(14&gt;=$AR36,14&lt;=$AS36),1/($AS36-$AR36+1),0),IF($AT36="I",IF(14=$AR36,1,0),IF($AT36="F",IF(14=$AS36,1,0),IF($AT36="S",IF(AND(14&gt;=$AR36,14&lt;=$AS36,MOD(14-$AR36,6)=0),1/(INT(($AS36-$AR36)/6)+1),0),IF($AT36="A",IF($AR36=$AS36,IF(14=$AR36,1,0),IF(14=$AR36,$AU36,IF(14=$AS36,1-$AU36,0))),U438))))))</f>
        <v>0</v>
      </c>
      <c r="V36" s="681">
        <f>IF($AS36&lt;$AR36,0,IF($AT36="L",IF(AND(15&gt;=$AR36,15&lt;=$AS36),1/($AS36-$AR36+1),0),IF($AT36="I",IF(15=$AR36,1,0),IF($AT36="F",IF(15=$AS36,1,0),IF($AT36="S",IF(AND(15&gt;=$AR36,15&lt;=$AS36,MOD(15-$AR36,6)=0),1/(INT(($AS36-$AR36)/6)+1),0),IF($AT36="A",IF($AR36=$AS36,IF(15=$AR36,1,0),IF(15=$AR36,$AU36,IF(15=$AS36,1-$AU36,0))),V438))))))</f>
        <v>0</v>
      </c>
      <c r="W36" s="681">
        <f>IF($AS36&lt;$AR36,0,IF($AT36="L",IF(AND(16&gt;=$AR36,16&lt;=$AS36),1/($AS36-$AR36+1),0),IF($AT36="I",IF(16=$AR36,1,0),IF($AT36="F",IF(16=$AS36,1,0),IF($AT36="S",IF(AND(16&gt;=$AR36,16&lt;=$AS36,MOD(16-$AR36,6)=0),1/(INT(($AS36-$AR36)/6)+1),0),IF($AT36="A",IF($AR36=$AS36,IF(16=$AR36,1,0),IF(16=$AR36,$AU36,IF(16=$AS36,1-$AU36,0))),W438))))))</f>
        <v>0</v>
      </c>
      <c r="X36" s="681">
        <f>IF($AS36&lt;$AR36,0,IF($AT36="L",IF(AND(17&gt;=$AR36,17&lt;=$AS36),1/($AS36-$AR36+1),0),IF($AT36="I",IF(17=$AR36,1,0),IF($AT36="F",IF(17=$AS36,1,0),IF($AT36="S",IF(AND(17&gt;=$AR36,17&lt;=$AS36,MOD(17-$AR36,6)=0),1/(INT(($AS36-$AR36)/6)+1),0),IF($AT36="A",IF($AR36=$AS36,IF(17=$AR36,1,0),IF(17=$AR36,$AU36,IF(17=$AS36,1-$AU36,0))),X438))))))</f>
        <v>0</v>
      </c>
      <c r="Y36" s="681">
        <f>IF($AS36&lt;$AR36,0,IF($AT36="L",IF(AND(18&gt;=$AR36,18&lt;=$AS36),1/($AS36-$AR36+1),0),IF($AT36="I",IF(18=$AR36,1,0),IF($AT36="F",IF(18=$AS36,1,0),IF($AT36="S",IF(AND(18&gt;=$AR36,18&lt;=$AS36,MOD(18-$AR36,6)=0),1/(INT(($AS36-$AR36)/6)+1),0),IF($AT36="A",IF($AR36=$AS36,IF(18=$AR36,1,0),IF(18=$AR36,$AU36,IF(18=$AS36,1-$AU36,0))),Y438))))))</f>
        <v>0.3</v>
      </c>
      <c r="Z36" s="681">
        <f>IF($AS36&lt;$AR36,0,IF($AT36="L",IF(AND(19&gt;=$AR36,19&lt;=$AS36),1/($AS36-$AR36+1),0),IF($AT36="I",IF(19=$AR36,1,0),IF($AT36="F",IF(19=$AS36,1,0),IF($AT36="S",IF(AND(19&gt;=$AR36,19&lt;=$AS36,MOD(19-$AR36,6)=0),1/(INT(($AS36-$AR36)/6)+1),0),IF($AT36="A",IF($AR36=$AS36,IF(19=$AR36,1,0),IF(19=$AR36,$AU36,IF(19=$AS36,1-$AU36,0))),Z438))))))</f>
        <v>0</v>
      </c>
      <c r="AA36" s="681">
        <f>IF($AS36&lt;$AR36,0,IF($AT36="L",IF(AND(20&gt;=$AR36,20&lt;=$AS36),1/($AS36-$AR36+1),0),IF($AT36="I",IF(20=$AR36,1,0),IF($AT36="F",IF(20=$AS36,1,0),IF($AT36="S",IF(AND(20&gt;=$AR36,20&lt;=$AS36,MOD(20-$AR36,6)=0),1/(INT(($AS36-$AR36)/6)+1),0),IF($AT36="A",IF($AR36=$AS36,IF(20=$AR36,1,0),IF(20=$AR36,$AU36,IF(20=$AS36,1-$AU36,0))),AA438))))))</f>
        <v>0</v>
      </c>
      <c r="AB36" s="681">
        <f>IF($AS36&lt;$AR36,0,IF($AT36="L",IF(AND(21&gt;=$AR36,21&lt;=$AS36),1/($AS36-$AR36+1),0),IF($AT36="I",IF(21=$AR36,1,0),IF($AT36="F",IF(21=$AS36,1,0),IF($AT36="S",IF(AND(21&gt;=$AR36,21&lt;=$AS36,MOD(21-$AR36,6)=0),1/(INT(($AS36-$AR36)/6)+1),0),IF($AT36="A",IF($AR36=$AS36,IF(21=$AR36,1,0),IF(21=$AR36,$AU36,IF(21=$AS36,1-$AU36,0))),AB438))))))</f>
        <v>0</v>
      </c>
      <c r="AC36" s="681">
        <f>IF($AS36&lt;$AR36,0,IF($AT36="L",IF(AND(22&gt;=$AR36,22&lt;=$AS36),1/($AS36-$AR36+1),0),IF($AT36="I",IF(22=$AR36,1,0),IF($AT36="F",IF(22=$AS36,1,0),IF($AT36="S",IF(AND(22&gt;=$AR36,22&lt;=$AS36,MOD(22-$AR36,6)=0),1/(INT(($AS36-$AR36)/6)+1),0),IF($AT36="A",IF($AR36=$AS36,IF(22=$AR36,1,0),IF(22=$AR36,$AU36,IF(22=$AS36,1-$AU36,0))),AC438))))))</f>
        <v>0</v>
      </c>
      <c r="AD36" s="681">
        <f>IF($AS36&lt;$AR36,0,IF($AT36="L",IF(AND(23&gt;=$AR36,23&lt;=$AS36),1/($AS36-$AR36+1),0),IF($AT36="I",IF(23=$AR36,1,0),IF($AT36="F",IF(23=$AS36,1,0),IF($AT36="S",IF(AND(23&gt;=$AR36,23&lt;=$AS36,MOD(23-$AR36,6)=0),1/(INT(($AS36-$AR36)/6)+1),0),IF($AT36="A",IF($AR36=$AS36,IF(23=$AR36,1,0),IF(23=$AR36,$AU36,IF(23=$AS36,1-$AU36,0))),AD438))))))</f>
        <v>0</v>
      </c>
      <c r="AE36" s="681">
        <f>IF($AS36&lt;$AR36,0,IF($AT36="L",IF(AND(24&gt;=$AR36,24&lt;=$AS36),1/($AS36-$AR36+1),0),IF($AT36="I",IF(24=$AR36,1,0),IF($AT36="F",IF(24=$AS36,1,0),IF($AT36="S",IF(AND(24&gt;=$AR36,24&lt;=$AS36,MOD(24-$AR36,6)=0),1/(INT(($AS36-$AR36)/6)+1),0),IF($AT36="A",IF($AR36=$AS36,IF(24=$AR36,1,0),IF(24=$AR36,$AU36,IF(24=$AS36,1-$AU36,0))),AE438))))))</f>
        <v>0</v>
      </c>
      <c r="AF36" s="682">
        <f>SUM(H36:AE36)</f>
        <v>1</v>
      </c>
      <c r="AG36" s="521">
        <f>'02. Equipos y Software'!$J$11</f>
        <v>0</v>
      </c>
      <c r="AH36" s="521">
        <f>'02. Equipos y Software'!$I$11</f>
        <v>0</v>
      </c>
      <c r="AI36" s="521">
        <f>'02. Equipos y Software'!$L$11</f>
        <v>0</v>
      </c>
      <c r="AJ36" s="521">
        <f>'02. Equipos y Software'!$K$11</f>
        <v>0</v>
      </c>
      <c r="AK36" s="521">
        <f>'02. Equipos y Software'!$N$11</f>
        <v>0</v>
      </c>
      <c r="AL36" s="521">
        <f>'02. Equipos y Software'!$M$11</f>
        <v>0</v>
      </c>
      <c r="AM36" s="521">
        <f>'02. Equipos y Software'!$P$11</f>
        <v>0</v>
      </c>
      <c r="AN36" s="521">
        <f>'02. Equipos y Software'!$O$11</f>
        <v>0</v>
      </c>
      <c r="AO36" s="521">
        <f>'02. Equipos y Software'!$R$11</f>
        <v>0</v>
      </c>
      <c r="AP36" s="521">
        <f>'02. Equipos y Software'!$Q$11</f>
        <v>0</v>
      </c>
      <c r="AQ36" s="683" t="inlineStr">
        <is>
          <t>A1.2</t>
        </is>
      </c>
      <c r="AR36" s="683" t="n">
        <v>4</v>
      </c>
      <c r="AS36" s="683" t="n">
        <v>19</v>
      </c>
      <c r="AT36" s="683" t="inlineStr">
        <is>
          <t>M</t>
        </is>
      </c>
      <c r="AU36" s="684" t="n">
        <v>0</v>
      </c>
      <c r="AV36" s="683" t="inlineStr">
        <is>
          <t>E1</t>
        </is>
      </c>
    </row>
    <row r="37">
      <c r="B37" s="513" t="inlineStr">
        <is>
          <t>EQ-02</t>
        </is>
      </c>
      <c r="C37" s="513" t="inlineStr">
        <is>
          <t>R02</t>
        </is>
      </c>
      <c r="D37" s="513" t="str">
        <f>IF('02. Equipos y Software'!B12="","(fila reservada para un ítem nuevo)",'02. Equipos y Software'!B12)</f>
        <v>Cabezal óptico de partículas (repuesto y reposición)</v>
      </c>
      <c r="E37" s="513" t="str">
        <f>"Perfil "&amp;AT37&amp;" · M"&amp;AR37&amp;"–M"&amp;AS37</f>
        <v>Perfil M · M4–M19</v>
      </c>
      <c r="F37" s="513">
        <f>'02. Equipos y Software'!$H$12</f>
        <v>180000000</v>
      </c>
      <c r="G37" s="513">
        <f>'02. Equipos y Software'!$S$12</f>
        <v>180000000</v>
      </c>
      <c r="H37" s="681">
        <f>IF($AS37&lt;$AR37,0,IF($AT37="L",IF(AND(1&gt;=$AR37,1&lt;=$AS37),1/($AS37-$AR37+1),0),IF($AT37="I",IF(1=$AR37,1,0),IF($AT37="F",IF(1=$AS37,1,0),IF($AT37="S",IF(AND(1&gt;=$AR37,1&lt;=$AS37,MOD(1-$AR37,6)=0),1/(INT(($AS37-$AR37)/6)+1),0),IF($AT37="A",IF($AR37=$AS37,IF(1=$AR37,1,0),IF(1=$AR37,$AU37,IF(1=$AS37,1-$AU37,0))),H439))))))</f>
        <v>0</v>
      </c>
      <c r="I37" s="681">
        <f>IF($AS37&lt;$AR37,0,IF($AT37="L",IF(AND(2&gt;=$AR37,2&lt;=$AS37),1/($AS37-$AR37+1),0),IF($AT37="I",IF(2=$AR37,1,0),IF($AT37="F",IF(2=$AS37,1,0),IF($AT37="S",IF(AND(2&gt;=$AR37,2&lt;=$AS37,MOD(2-$AR37,6)=0),1/(INT(($AS37-$AR37)/6)+1),0),IF($AT37="A",IF($AR37=$AS37,IF(2=$AR37,1,0),IF(2=$AR37,$AU37,IF(2=$AS37,1-$AU37,0))),I439))))))</f>
        <v>0</v>
      </c>
      <c r="J37" s="681">
        <f>IF($AS37&lt;$AR37,0,IF($AT37="L",IF(AND(3&gt;=$AR37,3&lt;=$AS37),1/($AS37-$AR37+1),0),IF($AT37="I",IF(3=$AR37,1,0),IF($AT37="F",IF(3=$AS37,1,0),IF($AT37="S",IF(AND(3&gt;=$AR37,3&lt;=$AS37,MOD(3-$AR37,6)=0),1/(INT(($AS37-$AR37)/6)+1),0),IF($AT37="A",IF($AR37=$AS37,IF(3=$AR37,1,0),IF(3=$AR37,$AU37,IF(3=$AS37,1-$AU37,0))),J439))))))</f>
        <v>0</v>
      </c>
      <c r="K37" s="681">
        <f>IF($AS37&lt;$AR37,0,IF($AT37="L",IF(AND(4&gt;=$AR37,4&lt;=$AS37),1/($AS37-$AR37+1),0),IF($AT37="I",IF(4=$AR37,1,0),IF($AT37="F",IF(4=$AS37,1,0),IF($AT37="S",IF(AND(4&gt;=$AR37,4&lt;=$AS37,MOD(4-$AR37,6)=0),1/(INT(($AS37-$AR37)/6)+1),0),IF($AT37="A",IF($AR37=$AS37,IF(4=$AR37,1,0),IF(4=$AR37,$AU37,IF(4=$AS37,1-$AU37,0))),K439))))))</f>
        <v>0</v>
      </c>
      <c r="L37" s="681">
        <f>IF($AS37&lt;$AR37,0,IF($AT37="L",IF(AND(5&gt;=$AR37,5&lt;=$AS37),1/($AS37-$AR37+1),0),IF($AT37="I",IF(5=$AR37,1,0),IF($AT37="F",IF(5=$AS37,1,0),IF($AT37="S",IF(AND(5&gt;=$AR37,5&lt;=$AS37,MOD(5-$AR37,6)=0),1/(INT(($AS37-$AR37)/6)+1),0),IF($AT37="A",IF($AR37=$AS37,IF(5=$AR37,1,0),IF(5=$AR37,$AU37,IF(5=$AS37,1-$AU37,0))),L439))))))</f>
        <v>0.3</v>
      </c>
      <c r="M37" s="681">
        <f>IF($AS37&lt;$AR37,0,IF($AT37="L",IF(AND(6&gt;=$AR37,6&lt;=$AS37),1/($AS37-$AR37+1),0),IF($AT37="I",IF(6=$AR37,1,0),IF($AT37="F",IF(6=$AS37,1,0),IF($AT37="S",IF(AND(6&gt;=$AR37,6&lt;=$AS37,MOD(6-$AR37,6)=0),1/(INT(($AS37-$AR37)/6)+1),0),IF($AT37="A",IF($AR37=$AS37,IF(6=$AR37,1,0),IF(6=$AR37,$AU37,IF(6=$AS37,1-$AU37,0))),M439))))))</f>
        <v>0</v>
      </c>
      <c r="N37" s="681">
        <f>IF($AS37&lt;$AR37,0,IF($AT37="L",IF(AND(7&gt;=$AR37,7&lt;=$AS37),1/($AS37-$AR37+1),0),IF($AT37="I",IF(7=$AR37,1,0),IF($AT37="F",IF(7=$AS37,1,0),IF($AT37="S",IF(AND(7&gt;=$AR37,7&lt;=$AS37,MOD(7-$AR37,6)=0),1/(INT(($AS37-$AR37)/6)+1),0),IF($AT37="A",IF($AR37=$AS37,IF(7=$AR37,1,0),IF(7=$AR37,$AU37,IF(7=$AS37,1-$AU37,0))),N439))))))</f>
        <v>0</v>
      </c>
      <c r="O37" s="681">
        <f>IF($AS37&lt;$AR37,0,IF($AT37="L",IF(AND(8&gt;=$AR37,8&lt;=$AS37),1/($AS37-$AR37+1),0),IF($AT37="I",IF(8=$AR37,1,0),IF($AT37="F",IF(8=$AS37,1,0),IF($AT37="S",IF(AND(8&gt;=$AR37,8&lt;=$AS37,MOD(8-$AR37,6)=0),1/(INT(($AS37-$AR37)/6)+1),0),IF($AT37="A",IF($AR37=$AS37,IF(8=$AR37,1,0),IF(8=$AR37,$AU37,IF(8=$AS37,1-$AU37,0))),O439))))))</f>
        <v>0</v>
      </c>
      <c r="P37" s="681">
        <f>IF($AS37&lt;$AR37,0,IF($AT37="L",IF(AND(9&gt;=$AR37,9&lt;=$AS37),1/($AS37-$AR37+1),0),IF($AT37="I",IF(9=$AR37,1,0),IF($AT37="F",IF(9=$AS37,1,0),IF($AT37="S",IF(AND(9&gt;=$AR37,9&lt;=$AS37,MOD(9-$AR37,6)=0),1/(INT(($AS37-$AR37)/6)+1),0),IF($AT37="A",IF($AR37=$AS37,IF(9=$AR37,1,0),IF(9=$AR37,$AU37,IF(9=$AS37,1-$AU37,0))),P439))))))</f>
        <v>0</v>
      </c>
      <c r="Q37" s="681">
        <f>IF($AS37&lt;$AR37,0,IF($AT37="L",IF(AND(10&gt;=$AR37,10&lt;=$AS37),1/($AS37-$AR37+1),0),IF($AT37="I",IF(10=$AR37,1,0),IF($AT37="F",IF(10=$AS37,1,0),IF($AT37="S",IF(AND(10&gt;=$AR37,10&lt;=$AS37,MOD(10-$AR37,6)=0),1/(INT(($AS37-$AR37)/6)+1),0),IF($AT37="A",IF($AR37=$AS37,IF(10=$AR37,1,0),IF(10=$AR37,$AU37,IF(10=$AS37,1-$AU37,0))),Q439))))))</f>
        <v>0</v>
      </c>
      <c r="R37" s="681">
        <f>IF($AS37&lt;$AR37,0,IF($AT37="L",IF(AND(11&gt;=$AR37,11&lt;=$AS37),1/($AS37-$AR37+1),0),IF($AT37="I",IF(11=$AR37,1,0),IF($AT37="F",IF(11=$AS37,1,0),IF($AT37="S",IF(AND(11&gt;=$AR37,11&lt;=$AS37,MOD(11-$AR37,6)=0),1/(INT(($AS37-$AR37)/6)+1),0),IF($AT37="A",IF($AR37=$AS37,IF(11=$AR37,1,0),IF(11=$AR37,$AU37,IF(11=$AS37,1-$AU37,0))),R439))))))</f>
        <v>0</v>
      </c>
      <c r="S37" s="681">
        <f>IF($AS37&lt;$AR37,0,IF($AT37="L",IF(AND(12&gt;=$AR37,12&lt;=$AS37),1/($AS37-$AR37+1),0),IF($AT37="I",IF(12=$AR37,1,0),IF($AT37="F",IF(12=$AS37,1,0),IF($AT37="S",IF(AND(12&gt;=$AR37,12&lt;=$AS37,MOD(12-$AR37,6)=0),1/(INT(($AS37-$AR37)/6)+1),0),IF($AT37="A",IF($AR37=$AS37,IF(12=$AR37,1,0),IF(12=$AR37,$AU37,IF(12=$AS37,1-$AU37,0))),S439))))))</f>
        <v>0</v>
      </c>
      <c r="T37" s="681">
        <f>IF($AS37&lt;$AR37,0,IF($AT37="L",IF(AND(13&gt;=$AR37,13&lt;=$AS37),1/($AS37-$AR37+1),0),IF($AT37="I",IF(13=$AR37,1,0),IF($AT37="F",IF(13=$AS37,1,0),IF($AT37="S",IF(AND(13&gt;=$AR37,13&lt;=$AS37,MOD(13-$AR37,6)=0),1/(INT(($AS37-$AR37)/6)+1),0),IF($AT37="A",IF($AR37=$AS37,IF(13=$AR37,1,0),IF(13=$AR37,$AU37,IF(13=$AS37,1-$AU37,0))),T439))))))</f>
        <v>0.4</v>
      </c>
      <c r="U37" s="681">
        <f>IF($AS37&lt;$AR37,0,IF($AT37="L",IF(AND(14&gt;=$AR37,14&lt;=$AS37),1/($AS37-$AR37+1),0),IF($AT37="I",IF(14=$AR37,1,0),IF($AT37="F",IF(14=$AS37,1,0),IF($AT37="S",IF(AND(14&gt;=$AR37,14&lt;=$AS37,MOD(14-$AR37,6)=0),1/(INT(($AS37-$AR37)/6)+1),0),IF($AT37="A",IF($AR37=$AS37,IF(14=$AR37,1,0),IF(14=$AR37,$AU37,IF(14=$AS37,1-$AU37,0))),U439))))))</f>
        <v>0</v>
      </c>
      <c r="V37" s="681">
        <f>IF($AS37&lt;$AR37,0,IF($AT37="L",IF(AND(15&gt;=$AR37,15&lt;=$AS37),1/($AS37-$AR37+1),0),IF($AT37="I",IF(15=$AR37,1,0),IF($AT37="F",IF(15=$AS37,1,0),IF($AT37="S",IF(AND(15&gt;=$AR37,15&lt;=$AS37,MOD(15-$AR37,6)=0),1/(INT(($AS37-$AR37)/6)+1),0),IF($AT37="A",IF($AR37=$AS37,IF(15=$AR37,1,0),IF(15=$AR37,$AU37,IF(15=$AS37,1-$AU37,0))),V439))))))</f>
        <v>0</v>
      </c>
      <c r="W37" s="681">
        <f>IF($AS37&lt;$AR37,0,IF($AT37="L",IF(AND(16&gt;=$AR37,16&lt;=$AS37),1/($AS37-$AR37+1),0),IF($AT37="I",IF(16=$AR37,1,0),IF($AT37="F",IF(16=$AS37,1,0),IF($AT37="S",IF(AND(16&gt;=$AR37,16&lt;=$AS37,MOD(16-$AR37,6)=0),1/(INT(($AS37-$AR37)/6)+1),0),IF($AT37="A",IF($AR37=$AS37,IF(16=$AR37,1,0),IF(16=$AR37,$AU37,IF(16=$AS37,1-$AU37,0))),W439))))))</f>
        <v>0</v>
      </c>
      <c r="X37" s="681">
        <f>IF($AS37&lt;$AR37,0,IF($AT37="L",IF(AND(17&gt;=$AR37,17&lt;=$AS37),1/($AS37-$AR37+1),0),IF($AT37="I",IF(17=$AR37,1,0),IF($AT37="F",IF(17=$AS37,1,0),IF($AT37="S",IF(AND(17&gt;=$AR37,17&lt;=$AS37,MOD(17-$AR37,6)=0),1/(INT(($AS37-$AR37)/6)+1),0),IF($AT37="A",IF($AR37=$AS37,IF(17=$AR37,1,0),IF(17=$AR37,$AU37,IF(17=$AS37,1-$AU37,0))),X439))))))</f>
        <v>0</v>
      </c>
      <c r="Y37" s="681">
        <f>IF($AS37&lt;$AR37,0,IF($AT37="L",IF(AND(18&gt;=$AR37,18&lt;=$AS37),1/($AS37-$AR37+1),0),IF($AT37="I",IF(18=$AR37,1,0),IF($AT37="F",IF(18=$AS37,1,0),IF($AT37="S",IF(AND(18&gt;=$AR37,18&lt;=$AS37,MOD(18-$AR37,6)=0),1/(INT(($AS37-$AR37)/6)+1),0),IF($AT37="A",IF($AR37=$AS37,IF(18=$AR37,1,0),IF(18=$AR37,$AU37,IF(18=$AS37,1-$AU37,0))),Y439))))))</f>
        <v>0.3</v>
      </c>
      <c r="Z37" s="681">
        <f>IF($AS37&lt;$AR37,0,IF($AT37="L",IF(AND(19&gt;=$AR37,19&lt;=$AS37),1/($AS37-$AR37+1),0),IF($AT37="I",IF(19=$AR37,1,0),IF($AT37="F",IF(19=$AS37,1,0),IF($AT37="S",IF(AND(19&gt;=$AR37,19&lt;=$AS37,MOD(19-$AR37,6)=0),1/(INT(($AS37-$AR37)/6)+1),0),IF($AT37="A",IF($AR37=$AS37,IF(19=$AR37,1,0),IF(19=$AR37,$AU37,IF(19=$AS37,1-$AU37,0))),Z439))))))</f>
        <v>0</v>
      </c>
      <c r="AA37" s="681">
        <f>IF($AS37&lt;$AR37,0,IF($AT37="L",IF(AND(20&gt;=$AR37,20&lt;=$AS37),1/($AS37-$AR37+1),0),IF($AT37="I",IF(20=$AR37,1,0),IF($AT37="F",IF(20=$AS37,1,0),IF($AT37="S",IF(AND(20&gt;=$AR37,20&lt;=$AS37,MOD(20-$AR37,6)=0),1/(INT(($AS37-$AR37)/6)+1),0),IF($AT37="A",IF($AR37=$AS37,IF(20=$AR37,1,0),IF(20=$AR37,$AU37,IF(20=$AS37,1-$AU37,0))),AA439))))))</f>
        <v>0</v>
      </c>
      <c r="AB37" s="681">
        <f>IF($AS37&lt;$AR37,0,IF($AT37="L",IF(AND(21&gt;=$AR37,21&lt;=$AS37),1/($AS37-$AR37+1),0),IF($AT37="I",IF(21=$AR37,1,0),IF($AT37="F",IF(21=$AS37,1,0),IF($AT37="S",IF(AND(21&gt;=$AR37,21&lt;=$AS37,MOD(21-$AR37,6)=0),1/(INT(($AS37-$AR37)/6)+1),0),IF($AT37="A",IF($AR37=$AS37,IF(21=$AR37,1,0),IF(21=$AR37,$AU37,IF(21=$AS37,1-$AU37,0))),AB439))))))</f>
        <v>0</v>
      </c>
      <c r="AC37" s="681">
        <f>IF($AS37&lt;$AR37,0,IF($AT37="L",IF(AND(22&gt;=$AR37,22&lt;=$AS37),1/($AS37-$AR37+1),0),IF($AT37="I",IF(22=$AR37,1,0),IF($AT37="F",IF(22=$AS37,1,0),IF($AT37="S",IF(AND(22&gt;=$AR37,22&lt;=$AS37,MOD(22-$AR37,6)=0),1/(INT(($AS37-$AR37)/6)+1),0),IF($AT37="A",IF($AR37=$AS37,IF(22=$AR37,1,0),IF(22=$AR37,$AU37,IF(22=$AS37,1-$AU37,0))),AC439))))))</f>
        <v>0</v>
      </c>
      <c r="AD37" s="681">
        <f>IF($AS37&lt;$AR37,0,IF($AT37="L",IF(AND(23&gt;=$AR37,23&lt;=$AS37),1/($AS37-$AR37+1),0),IF($AT37="I",IF(23=$AR37,1,0),IF($AT37="F",IF(23=$AS37,1,0),IF($AT37="S",IF(AND(23&gt;=$AR37,23&lt;=$AS37,MOD(23-$AR37,6)=0),1/(INT(($AS37-$AR37)/6)+1),0),IF($AT37="A",IF($AR37=$AS37,IF(23=$AR37,1,0),IF(23=$AR37,$AU37,IF(23=$AS37,1-$AU37,0))),AD439))))))</f>
        <v>0</v>
      </c>
      <c r="AE37" s="681">
        <f>IF($AS37&lt;$AR37,0,IF($AT37="L",IF(AND(24&gt;=$AR37,24&lt;=$AS37),1/($AS37-$AR37+1),0),IF($AT37="I",IF(24=$AR37,1,0),IF($AT37="F",IF(24=$AS37,1,0),IF($AT37="S",IF(AND(24&gt;=$AR37,24&lt;=$AS37,MOD(24-$AR37,6)=0),1/(INT(($AS37-$AR37)/6)+1),0),IF($AT37="A",IF($AR37=$AS37,IF(24=$AR37,1,0),IF(24=$AR37,$AU37,IF(24=$AS37,1-$AU37,0))),AE439))))))</f>
        <v>0</v>
      </c>
      <c r="AF37" s="682">
        <f>SUM(H37:AE37)</f>
        <v>1</v>
      </c>
      <c r="AG37" s="521">
        <f>'02. Equipos y Software'!$J$12</f>
        <v>0</v>
      </c>
      <c r="AH37" s="521">
        <f>'02. Equipos y Software'!$I$12</f>
        <v>0</v>
      </c>
      <c r="AI37" s="521">
        <f>'02. Equipos y Software'!$L$12</f>
        <v>0</v>
      </c>
      <c r="AJ37" s="521">
        <f>'02. Equipos y Software'!$K$12</f>
        <v>0</v>
      </c>
      <c r="AK37" s="521">
        <f>'02. Equipos y Software'!$N$12</f>
        <v>0</v>
      </c>
      <c r="AL37" s="521">
        <f>'02. Equipos y Software'!$M$12</f>
        <v>0</v>
      </c>
      <c r="AM37" s="521">
        <f>'02. Equipos y Software'!$P$12</f>
        <v>0</v>
      </c>
      <c r="AN37" s="521">
        <f>'02. Equipos y Software'!$O$12</f>
        <v>0</v>
      </c>
      <c r="AO37" s="521">
        <f>'02. Equipos y Software'!$R$12</f>
        <v>0</v>
      </c>
      <c r="AP37" s="521">
        <f>'02. Equipos y Software'!$Q$12</f>
        <v>0</v>
      </c>
      <c r="AQ37" s="683" t="inlineStr">
        <is>
          <t>A1.2</t>
        </is>
      </c>
      <c r="AR37" s="683" t="n">
        <v>4</v>
      </c>
      <c r="AS37" s="683" t="n">
        <v>19</v>
      </c>
      <c r="AT37" s="683" t="inlineStr">
        <is>
          <t>M</t>
        </is>
      </c>
      <c r="AU37" s="684" t="n">
        <v>0</v>
      </c>
      <c r="AV37" s="683" t="inlineStr">
        <is>
          <t>E1</t>
        </is>
      </c>
    </row>
    <row r="38">
      <c r="B38" s="513" t="inlineStr">
        <is>
          <t>EQ-03</t>
        </is>
      </c>
      <c r="C38" s="513" t="inlineStr">
        <is>
          <t>R02</t>
        </is>
      </c>
      <c r="D38" s="513" t="str">
        <f>IF('02. Equipos y Software'!B13="","(fila reservada para un ítem nuevo)",'02. Equipos y Software'!B13)</f>
        <v>Conjunto de monitores de referencia de PM2,5 y PM10 (gravimétrico, beta y óptico)</v>
      </c>
      <c r="E38" s="513" t="str">
        <f>"Perfil "&amp;AT38&amp;" · M"&amp;AR38&amp;"–M"&amp;AS38</f>
        <v>Perfil L · M4–M6</v>
      </c>
      <c r="F38" s="513">
        <f>'02. Equipos y Software'!$H$13</f>
        <v>772909266</v>
      </c>
      <c r="G38" s="513">
        <f>'02. Equipos y Software'!$S$13</f>
        <v>772909266</v>
      </c>
      <c r="H38" s="681">
        <f>IF($AS38&lt;$AR38,0,IF($AT38="L",IF(AND(1&gt;=$AR38,1&lt;=$AS38),1/($AS38-$AR38+1),0),IF($AT38="I",IF(1=$AR38,1,0),IF($AT38="F",IF(1=$AS38,1,0),IF($AT38="S",IF(AND(1&gt;=$AR38,1&lt;=$AS38,MOD(1-$AR38,6)=0),1/(INT(($AS38-$AR38)/6)+1),0),IF($AT38="A",IF($AR38=$AS38,IF(1=$AR38,1,0),IF(1=$AR38,$AU38,IF(1=$AS38,1-$AU38,0))),H440))))))</f>
        <v>0</v>
      </c>
      <c r="I38" s="681">
        <f>IF($AS38&lt;$AR38,0,IF($AT38="L",IF(AND(2&gt;=$AR38,2&lt;=$AS38),1/($AS38-$AR38+1),0),IF($AT38="I",IF(2=$AR38,1,0),IF($AT38="F",IF(2=$AS38,1,0),IF($AT38="S",IF(AND(2&gt;=$AR38,2&lt;=$AS38,MOD(2-$AR38,6)=0),1/(INT(($AS38-$AR38)/6)+1),0),IF($AT38="A",IF($AR38=$AS38,IF(2=$AR38,1,0),IF(2=$AR38,$AU38,IF(2=$AS38,1-$AU38,0))),I440))))))</f>
        <v>0</v>
      </c>
      <c r="J38" s="681">
        <f>IF($AS38&lt;$AR38,0,IF($AT38="L",IF(AND(3&gt;=$AR38,3&lt;=$AS38),1/($AS38-$AR38+1),0),IF($AT38="I",IF(3=$AR38,1,0),IF($AT38="F",IF(3=$AS38,1,0),IF($AT38="S",IF(AND(3&gt;=$AR38,3&lt;=$AS38,MOD(3-$AR38,6)=0),1/(INT(($AS38-$AR38)/6)+1),0),IF($AT38="A",IF($AR38=$AS38,IF(3=$AR38,1,0),IF(3=$AR38,$AU38,IF(3=$AS38,1-$AU38,0))),J440))))))</f>
        <v>0</v>
      </c>
      <c r="K38" s="681">
        <f>IF($AS38&lt;$AR38,0,IF($AT38="L",IF(AND(4&gt;=$AR38,4&lt;=$AS38),1/($AS38-$AR38+1),0),IF($AT38="I",IF(4=$AR38,1,0),IF($AT38="F",IF(4=$AS38,1,0),IF($AT38="S",IF(AND(4&gt;=$AR38,4&lt;=$AS38,MOD(4-$AR38,6)=0),1/(INT(($AS38-$AR38)/6)+1),0),IF($AT38="A",IF($AR38=$AS38,IF(4=$AR38,1,0),IF(4=$AR38,$AU38,IF(4=$AS38,1-$AU38,0))),K440))))))</f>
        <v>0.333333333333333</v>
      </c>
      <c r="L38" s="681">
        <f>IF($AS38&lt;$AR38,0,IF($AT38="L",IF(AND(5&gt;=$AR38,5&lt;=$AS38),1/($AS38-$AR38+1),0),IF($AT38="I",IF(5=$AR38,1,0),IF($AT38="F",IF(5=$AS38,1,0),IF($AT38="S",IF(AND(5&gt;=$AR38,5&lt;=$AS38,MOD(5-$AR38,6)=0),1/(INT(($AS38-$AR38)/6)+1),0),IF($AT38="A",IF($AR38=$AS38,IF(5=$AR38,1,0),IF(5=$AR38,$AU38,IF(5=$AS38,1-$AU38,0))),L440))))))</f>
        <v>0.333333333333333</v>
      </c>
      <c r="M38" s="681">
        <f>IF($AS38&lt;$AR38,0,IF($AT38="L",IF(AND(6&gt;=$AR38,6&lt;=$AS38),1/($AS38-$AR38+1),0),IF($AT38="I",IF(6=$AR38,1,0),IF($AT38="F",IF(6=$AS38,1,0),IF($AT38="S",IF(AND(6&gt;=$AR38,6&lt;=$AS38,MOD(6-$AR38,6)=0),1/(INT(($AS38-$AR38)/6)+1),0),IF($AT38="A",IF($AR38=$AS38,IF(6=$AR38,1,0),IF(6=$AR38,$AU38,IF(6=$AS38,1-$AU38,0))),M440))))))</f>
        <v>0.333333333333333</v>
      </c>
      <c r="N38" s="681">
        <f>IF($AS38&lt;$AR38,0,IF($AT38="L",IF(AND(7&gt;=$AR38,7&lt;=$AS38),1/($AS38-$AR38+1),0),IF($AT38="I",IF(7=$AR38,1,0),IF($AT38="F",IF(7=$AS38,1,0),IF($AT38="S",IF(AND(7&gt;=$AR38,7&lt;=$AS38,MOD(7-$AR38,6)=0),1/(INT(($AS38-$AR38)/6)+1),0),IF($AT38="A",IF($AR38=$AS38,IF(7=$AR38,1,0),IF(7=$AR38,$AU38,IF(7=$AS38,1-$AU38,0))),N440))))))</f>
        <v>0</v>
      </c>
      <c r="O38" s="681">
        <f>IF($AS38&lt;$AR38,0,IF($AT38="L",IF(AND(8&gt;=$AR38,8&lt;=$AS38),1/($AS38-$AR38+1),0),IF($AT38="I",IF(8=$AR38,1,0),IF($AT38="F",IF(8=$AS38,1,0),IF($AT38="S",IF(AND(8&gt;=$AR38,8&lt;=$AS38,MOD(8-$AR38,6)=0),1/(INT(($AS38-$AR38)/6)+1),0),IF($AT38="A",IF($AR38=$AS38,IF(8=$AR38,1,0),IF(8=$AR38,$AU38,IF(8=$AS38,1-$AU38,0))),O440))))))</f>
        <v>0</v>
      </c>
      <c r="P38" s="681">
        <f>IF($AS38&lt;$AR38,0,IF($AT38="L",IF(AND(9&gt;=$AR38,9&lt;=$AS38),1/($AS38-$AR38+1),0),IF($AT38="I",IF(9=$AR38,1,0),IF($AT38="F",IF(9=$AS38,1,0),IF($AT38="S",IF(AND(9&gt;=$AR38,9&lt;=$AS38,MOD(9-$AR38,6)=0),1/(INT(($AS38-$AR38)/6)+1),0),IF($AT38="A",IF($AR38=$AS38,IF(9=$AR38,1,0),IF(9=$AR38,$AU38,IF(9=$AS38,1-$AU38,0))),P440))))))</f>
        <v>0</v>
      </c>
      <c r="Q38" s="681">
        <f>IF($AS38&lt;$AR38,0,IF($AT38="L",IF(AND(10&gt;=$AR38,10&lt;=$AS38),1/($AS38-$AR38+1),0),IF($AT38="I",IF(10=$AR38,1,0),IF($AT38="F",IF(10=$AS38,1,0),IF($AT38="S",IF(AND(10&gt;=$AR38,10&lt;=$AS38,MOD(10-$AR38,6)=0),1/(INT(($AS38-$AR38)/6)+1),0),IF($AT38="A",IF($AR38=$AS38,IF(10=$AR38,1,0),IF(10=$AR38,$AU38,IF(10=$AS38,1-$AU38,0))),Q440))))))</f>
        <v>0</v>
      </c>
      <c r="R38" s="681">
        <f>IF($AS38&lt;$AR38,0,IF($AT38="L",IF(AND(11&gt;=$AR38,11&lt;=$AS38),1/($AS38-$AR38+1),0),IF($AT38="I",IF(11=$AR38,1,0),IF($AT38="F",IF(11=$AS38,1,0),IF($AT38="S",IF(AND(11&gt;=$AR38,11&lt;=$AS38,MOD(11-$AR38,6)=0),1/(INT(($AS38-$AR38)/6)+1),0),IF($AT38="A",IF($AR38=$AS38,IF(11=$AR38,1,0),IF(11=$AR38,$AU38,IF(11=$AS38,1-$AU38,0))),R440))))))</f>
        <v>0</v>
      </c>
      <c r="S38" s="681">
        <f>IF($AS38&lt;$AR38,0,IF($AT38="L",IF(AND(12&gt;=$AR38,12&lt;=$AS38),1/($AS38-$AR38+1),0),IF($AT38="I",IF(12=$AR38,1,0),IF($AT38="F",IF(12=$AS38,1,0),IF($AT38="S",IF(AND(12&gt;=$AR38,12&lt;=$AS38,MOD(12-$AR38,6)=0),1/(INT(($AS38-$AR38)/6)+1),0),IF($AT38="A",IF($AR38=$AS38,IF(12=$AR38,1,0),IF(12=$AR38,$AU38,IF(12=$AS38,1-$AU38,0))),S440))))))</f>
        <v>0</v>
      </c>
      <c r="T38" s="681">
        <f>IF($AS38&lt;$AR38,0,IF($AT38="L",IF(AND(13&gt;=$AR38,13&lt;=$AS38),1/($AS38-$AR38+1),0),IF($AT38="I",IF(13=$AR38,1,0),IF($AT38="F",IF(13=$AS38,1,0),IF($AT38="S",IF(AND(13&gt;=$AR38,13&lt;=$AS38,MOD(13-$AR38,6)=0),1/(INT(($AS38-$AR38)/6)+1),0),IF($AT38="A",IF($AR38=$AS38,IF(13=$AR38,1,0),IF(13=$AR38,$AU38,IF(13=$AS38,1-$AU38,0))),T440))))))</f>
        <v>0</v>
      </c>
      <c r="U38" s="681">
        <f>IF($AS38&lt;$AR38,0,IF($AT38="L",IF(AND(14&gt;=$AR38,14&lt;=$AS38),1/($AS38-$AR38+1),0),IF($AT38="I",IF(14=$AR38,1,0),IF($AT38="F",IF(14=$AS38,1,0),IF($AT38="S",IF(AND(14&gt;=$AR38,14&lt;=$AS38,MOD(14-$AR38,6)=0),1/(INT(($AS38-$AR38)/6)+1),0),IF($AT38="A",IF($AR38=$AS38,IF(14=$AR38,1,0),IF(14=$AR38,$AU38,IF(14=$AS38,1-$AU38,0))),U440))))))</f>
        <v>0</v>
      </c>
      <c r="V38" s="681">
        <f>IF($AS38&lt;$AR38,0,IF($AT38="L",IF(AND(15&gt;=$AR38,15&lt;=$AS38),1/($AS38-$AR38+1),0),IF($AT38="I",IF(15=$AR38,1,0),IF($AT38="F",IF(15=$AS38,1,0),IF($AT38="S",IF(AND(15&gt;=$AR38,15&lt;=$AS38,MOD(15-$AR38,6)=0),1/(INT(($AS38-$AR38)/6)+1),0),IF($AT38="A",IF($AR38=$AS38,IF(15=$AR38,1,0),IF(15=$AR38,$AU38,IF(15=$AS38,1-$AU38,0))),V440))))))</f>
        <v>0</v>
      </c>
      <c r="W38" s="681">
        <f>IF($AS38&lt;$AR38,0,IF($AT38="L",IF(AND(16&gt;=$AR38,16&lt;=$AS38),1/($AS38-$AR38+1),0),IF($AT38="I",IF(16=$AR38,1,0),IF($AT38="F",IF(16=$AS38,1,0),IF($AT38="S",IF(AND(16&gt;=$AR38,16&lt;=$AS38,MOD(16-$AR38,6)=0),1/(INT(($AS38-$AR38)/6)+1),0),IF($AT38="A",IF($AR38=$AS38,IF(16=$AR38,1,0),IF(16=$AR38,$AU38,IF(16=$AS38,1-$AU38,0))),W440))))))</f>
        <v>0</v>
      </c>
      <c r="X38" s="681">
        <f>IF($AS38&lt;$AR38,0,IF($AT38="L",IF(AND(17&gt;=$AR38,17&lt;=$AS38),1/($AS38-$AR38+1),0),IF($AT38="I",IF(17=$AR38,1,0),IF($AT38="F",IF(17=$AS38,1,0),IF($AT38="S",IF(AND(17&gt;=$AR38,17&lt;=$AS38,MOD(17-$AR38,6)=0),1/(INT(($AS38-$AR38)/6)+1),0),IF($AT38="A",IF($AR38=$AS38,IF(17=$AR38,1,0),IF(17=$AR38,$AU38,IF(17=$AS38,1-$AU38,0))),X440))))))</f>
        <v>0</v>
      </c>
      <c r="Y38" s="681">
        <f>IF($AS38&lt;$AR38,0,IF($AT38="L",IF(AND(18&gt;=$AR38,18&lt;=$AS38),1/($AS38-$AR38+1),0),IF($AT38="I",IF(18=$AR38,1,0),IF($AT38="F",IF(18=$AS38,1,0),IF($AT38="S",IF(AND(18&gt;=$AR38,18&lt;=$AS38,MOD(18-$AR38,6)=0),1/(INT(($AS38-$AR38)/6)+1),0),IF($AT38="A",IF($AR38=$AS38,IF(18=$AR38,1,0),IF(18=$AR38,$AU38,IF(18=$AS38,1-$AU38,0))),Y440))))))</f>
        <v>0</v>
      </c>
      <c r="Z38" s="681">
        <f>IF($AS38&lt;$AR38,0,IF($AT38="L",IF(AND(19&gt;=$AR38,19&lt;=$AS38),1/($AS38-$AR38+1),0),IF($AT38="I",IF(19=$AR38,1,0),IF($AT38="F",IF(19=$AS38,1,0),IF($AT38="S",IF(AND(19&gt;=$AR38,19&lt;=$AS38,MOD(19-$AR38,6)=0),1/(INT(($AS38-$AR38)/6)+1),0),IF($AT38="A",IF($AR38=$AS38,IF(19=$AR38,1,0),IF(19=$AR38,$AU38,IF(19=$AS38,1-$AU38,0))),Z440))))))</f>
        <v>0</v>
      </c>
      <c r="AA38" s="681">
        <f>IF($AS38&lt;$AR38,0,IF($AT38="L",IF(AND(20&gt;=$AR38,20&lt;=$AS38),1/($AS38-$AR38+1),0),IF($AT38="I",IF(20=$AR38,1,0),IF($AT38="F",IF(20=$AS38,1,0),IF($AT38="S",IF(AND(20&gt;=$AR38,20&lt;=$AS38,MOD(20-$AR38,6)=0),1/(INT(($AS38-$AR38)/6)+1),0),IF($AT38="A",IF($AR38=$AS38,IF(20=$AR38,1,0),IF(20=$AR38,$AU38,IF(20=$AS38,1-$AU38,0))),AA440))))))</f>
        <v>0</v>
      </c>
      <c r="AB38" s="681">
        <f>IF($AS38&lt;$AR38,0,IF($AT38="L",IF(AND(21&gt;=$AR38,21&lt;=$AS38),1/($AS38-$AR38+1),0),IF($AT38="I",IF(21=$AR38,1,0),IF($AT38="F",IF(21=$AS38,1,0),IF($AT38="S",IF(AND(21&gt;=$AR38,21&lt;=$AS38,MOD(21-$AR38,6)=0),1/(INT(($AS38-$AR38)/6)+1),0),IF($AT38="A",IF($AR38=$AS38,IF(21=$AR38,1,0),IF(21=$AR38,$AU38,IF(21=$AS38,1-$AU38,0))),AB440))))))</f>
        <v>0</v>
      </c>
      <c r="AC38" s="681">
        <f>IF($AS38&lt;$AR38,0,IF($AT38="L",IF(AND(22&gt;=$AR38,22&lt;=$AS38),1/($AS38-$AR38+1),0),IF($AT38="I",IF(22=$AR38,1,0),IF($AT38="F",IF(22=$AS38,1,0),IF($AT38="S",IF(AND(22&gt;=$AR38,22&lt;=$AS38,MOD(22-$AR38,6)=0),1/(INT(($AS38-$AR38)/6)+1),0),IF($AT38="A",IF($AR38=$AS38,IF(22=$AR38,1,0),IF(22=$AR38,$AU38,IF(22=$AS38,1-$AU38,0))),AC440))))))</f>
        <v>0</v>
      </c>
      <c r="AD38" s="681">
        <f>IF($AS38&lt;$AR38,0,IF($AT38="L",IF(AND(23&gt;=$AR38,23&lt;=$AS38),1/($AS38-$AR38+1),0),IF($AT38="I",IF(23=$AR38,1,0),IF($AT38="F",IF(23=$AS38,1,0),IF($AT38="S",IF(AND(23&gt;=$AR38,23&lt;=$AS38,MOD(23-$AR38,6)=0),1/(INT(($AS38-$AR38)/6)+1),0),IF($AT38="A",IF($AR38=$AS38,IF(23=$AR38,1,0),IF(23=$AR38,$AU38,IF(23=$AS38,1-$AU38,0))),AD440))))))</f>
        <v>0</v>
      </c>
      <c r="AE38" s="681">
        <f>IF($AS38&lt;$AR38,0,IF($AT38="L",IF(AND(24&gt;=$AR38,24&lt;=$AS38),1/($AS38-$AR38+1),0),IF($AT38="I",IF(24=$AR38,1,0),IF($AT38="F",IF(24=$AS38,1,0),IF($AT38="S",IF(AND(24&gt;=$AR38,24&lt;=$AS38,MOD(24-$AR38,6)=0),1/(INT(($AS38-$AR38)/6)+1),0),IF($AT38="A",IF($AR38=$AS38,IF(24=$AR38,1,0),IF(24=$AR38,$AU38,IF(24=$AS38,1-$AU38,0))),AE440))))))</f>
        <v>0</v>
      </c>
      <c r="AF38" s="682">
        <f>SUM(H38:AE38)</f>
        <v>1</v>
      </c>
      <c r="AG38" s="521">
        <f>'02. Equipos y Software'!$J$13</f>
        <v>0</v>
      </c>
      <c r="AH38" s="521">
        <f>'02. Equipos y Software'!$I$13</f>
        <v>0</v>
      </c>
      <c r="AI38" s="521">
        <f>'02. Equipos y Software'!$L$13</f>
        <v>0</v>
      </c>
      <c r="AJ38" s="521">
        <f>'02. Equipos y Software'!$K$13</f>
        <v>0</v>
      </c>
      <c r="AK38" s="521">
        <f>'02. Equipos y Software'!$N$13</f>
        <v>0</v>
      </c>
      <c r="AL38" s="521">
        <f>'02. Equipos y Software'!$M$13</f>
        <v>0</v>
      </c>
      <c r="AM38" s="521">
        <f>'02. Equipos y Software'!$P$13</f>
        <v>0</v>
      </c>
      <c r="AN38" s="521">
        <f>'02. Equipos y Software'!$O$13</f>
        <v>0</v>
      </c>
      <c r="AO38" s="521">
        <f>'02. Equipos y Software'!$R$13</f>
        <v>0</v>
      </c>
      <c r="AP38" s="521">
        <f>'02. Equipos y Software'!$Q$13</f>
        <v>0</v>
      </c>
      <c r="AQ38" s="683" t="inlineStr">
        <is>
          <t>A1.2</t>
        </is>
      </c>
      <c r="AR38" s="683" t="n">
        <v>4</v>
      </c>
      <c r="AS38" s="683" t="n">
        <v>6</v>
      </c>
      <c r="AT38" s="683" t="inlineStr">
        <is>
          <t>L</t>
        </is>
      </c>
      <c r="AU38" s="684" t="n">
        <v>0</v>
      </c>
      <c r="AV38" s="683" t="inlineStr">
        <is>
          <t>E1</t>
        </is>
      </c>
    </row>
    <row r="39">
      <c r="B39" s="513" t="inlineStr">
        <is>
          <t>EQ-04</t>
        </is>
      </c>
      <c r="C39" s="513" t="inlineStr">
        <is>
          <t>R02</t>
        </is>
      </c>
      <c r="D39" s="513" t="str">
        <f>IF('02. Equipos y Software'!B14="","(fila reservada para un ítem nuevo)",'02. Equipos y Software'!B14)</f>
        <v>Gateway LoRaWAN con energía solar y respaldo</v>
      </c>
      <c r="E39" s="513" t="str">
        <f>"Perfil "&amp;AT39&amp;" · M"&amp;AR39&amp;"–M"&amp;AS39</f>
        <v>Perfil M · M4–M19</v>
      </c>
      <c r="F39" s="513">
        <f>'02. Equipos y Software'!$H$14</f>
        <v>54475344</v>
      </c>
      <c r="G39" s="513">
        <f>'02. Equipos y Software'!$S$14</f>
        <v>54475344</v>
      </c>
      <c r="H39" s="681">
        <f>IF($AS39&lt;$AR39,0,IF($AT39="L",IF(AND(1&gt;=$AR39,1&lt;=$AS39),1/($AS39-$AR39+1),0),IF($AT39="I",IF(1=$AR39,1,0),IF($AT39="F",IF(1=$AS39,1,0),IF($AT39="S",IF(AND(1&gt;=$AR39,1&lt;=$AS39,MOD(1-$AR39,6)=0),1/(INT(($AS39-$AR39)/6)+1),0),IF($AT39="A",IF($AR39=$AS39,IF(1=$AR39,1,0),IF(1=$AR39,$AU39,IF(1=$AS39,1-$AU39,0))),H441))))))</f>
        <v>0</v>
      </c>
      <c r="I39" s="681">
        <f>IF($AS39&lt;$AR39,0,IF($AT39="L",IF(AND(2&gt;=$AR39,2&lt;=$AS39),1/($AS39-$AR39+1),0),IF($AT39="I",IF(2=$AR39,1,0),IF($AT39="F",IF(2=$AS39,1,0),IF($AT39="S",IF(AND(2&gt;=$AR39,2&lt;=$AS39,MOD(2-$AR39,6)=0),1/(INT(($AS39-$AR39)/6)+1),0),IF($AT39="A",IF($AR39=$AS39,IF(2=$AR39,1,0),IF(2=$AR39,$AU39,IF(2=$AS39,1-$AU39,0))),I441))))))</f>
        <v>0</v>
      </c>
      <c r="J39" s="681">
        <f>IF($AS39&lt;$AR39,0,IF($AT39="L",IF(AND(3&gt;=$AR39,3&lt;=$AS39),1/($AS39-$AR39+1),0),IF($AT39="I",IF(3=$AR39,1,0),IF($AT39="F",IF(3=$AS39,1,0),IF($AT39="S",IF(AND(3&gt;=$AR39,3&lt;=$AS39,MOD(3-$AR39,6)=0),1/(INT(($AS39-$AR39)/6)+1),0),IF($AT39="A",IF($AR39=$AS39,IF(3=$AR39,1,0),IF(3=$AR39,$AU39,IF(3=$AS39,1-$AU39,0))),J441))))))</f>
        <v>0</v>
      </c>
      <c r="K39" s="681">
        <f>IF($AS39&lt;$AR39,0,IF($AT39="L",IF(AND(4&gt;=$AR39,4&lt;=$AS39),1/($AS39-$AR39+1),0),IF($AT39="I",IF(4=$AR39,1,0),IF($AT39="F",IF(4=$AS39,1,0),IF($AT39="S",IF(AND(4&gt;=$AR39,4&lt;=$AS39,MOD(4-$AR39,6)=0),1/(INT(($AS39-$AR39)/6)+1),0),IF($AT39="A",IF($AR39=$AS39,IF(4=$AR39,1,0),IF(4=$AR39,$AU39,IF(4=$AS39,1-$AU39,0))),K441))))))</f>
        <v>0</v>
      </c>
      <c r="L39" s="681">
        <f>IF($AS39&lt;$AR39,0,IF($AT39="L",IF(AND(5&gt;=$AR39,5&lt;=$AS39),1/($AS39-$AR39+1),0),IF($AT39="I",IF(5=$AR39,1,0),IF($AT39="F",IF(5=$AS39,1,0),IF($AT39="S",IF(AND(5&gt;=$AR39,5&lt;=$AS39,MOD(5-$AR39,6)=0),1/(INT(($AS39-$AR39)/6)+1),0),IF($AT39="A",IF($AR39=$AS39,IF(5=$AR39,1,0),IF(5=$AR39,$AU39,IF(5=$AS39,1-$AU39,0))),L441))))))</f>
        <v>0.363636363636364</v>
      </c>
      <c r="M39" s="681">
        <f>IF($AS39&lt;$AR39,0,IF($AT39="L",IF(AND(6&gt;=$AR39,6&lt;=$AS39),1/($AS39-$AR39+1),0),IF($AT39="I",IF(6=$AR39,1,0),IF($AT39="F",IF(6=$AS39,1,0),IF($AT39="S",IF(AND(6&gt;=$AR39,6&lt;=$AS39,MOD(6-$AR39,6)=0),1/(INT(($AS39-$AR39)/6)+1),0),IF($AT39="A",IF($AR39=$AS39,IF(6=$AR39,1,0),IF(6=$AR39,$AU39,IF(6=$AS39,1-$AU39,0))),M441))))))</f>
        <v>0</v>
      </c>
      <c r="N39" s="681">
        <f>IF($AS39&lt;$AR39,0,IF($AT39="L",IF(AND(7&gt;=$AR39,7&lt;=$AS39),1/($AS39-$AR39+1),0),IF($AT39="I",IF(7=$AR39,1,0),IF($AT39="F",IF(7=$AS39,1,0),IF($AT39="S",IF(AND(7&gt;=$AR39,7&lt;=$AS39,MOD(7-$AR39,6)=0),1/(INT(($AS39-$AR39)/6)+1),0),IF($AT39="A",IF($AR39=$AS39,IF(7=$AR39,1,0),IF(7=$AR39,$AU39,IF(7=$AS39,1-$AU39,0))),N441))))))</f>
        <v>0</v>
      </c>
      <c r="O39" s="681">
        <f>IF($AS39&lt;$AR39,0,IF($AT39="L",IF(AND(8&gt;=$AR39,8&lt;=$AS39),1/($AS39-$AR39+1),0),IF($AT39="I",IF(8=$AR39,1,0),IF($AT39="F",IF(8=$AS39,1,0),IF($AT39="S",IF(AND(8&gt;=$AR39,8&lt;=$AS39,MOD(8-$AR39,6)=0),1/(INT(($AS39-$AR39)/6)+1),0),IF($AT39="A",IF($AR39=$AS39,IF(8=$AR39,1,0),IF(8=$AR39,$AU39,IF(8=$AS39,1-$AU39,0))),O441))))))</f>
        <v>0</v>
      </c>
      <c r="P39" s="681">
        <f>IF($AS39&lt;$AR39,0,IF($AT39="L",IF(AND(9&gt;=$AR39,9&lt;=$AS39),1/($AS39-$AR39+1),0),IF($AT39="I",IF(9=$AR39,1,0),IF($AT39="F",IF(9=$AS39,1,0),IF($AT39="S",IF(AND(9&gt;=$AR39,9&lt;=$AS39,MOD(9-$AR39,6)=0),1/(INT(($AS39-$AR39)/6)+1),0),IF($AT39="A",IF($AR39=$AS39,IF(9=$AR39,1,0),IF(9=$AR39,$AU39,IF(9=$AS39,1-$AU39,0))),P441))))))</f>
        <v>0</v>
      </c>
      <c r="Q39" s="681">
        <f>IF($AS39&lt;$AR39,0,IF($AT39="L",IF(AND(10&gt;=$AR39,10&lt;=$AS39),1/($AS39-$AR39+1),0),IF($AT39="I",IF(10=$AR39,1,0),IF($AT39="F",IF(10=$AS39,1,0),IF($AT39="S",IF(AND(10&gt;=$AR39,10&lt;=$AS39,MOD(10-$AR39,6)=0),1/(INT(($AS39-$AR39)/6)+1),0),IF($AT39="A",IF($AR39=$AS39,IF(10=$AR39,1,0),IF(10=$AR39,$AU39,IF(10=$AS39,1-$AU39,0))),Q441))))))</f>
        <v>0</v>
      </c>
      <c r="R39" s="681">
        <f>IF($AS39&lt;$AR39,0,IF($AT39="L",IF(AND(11&gt;=$AR39,11&lt;=$AS39),1/($AS39-$AR39+1),0),IF($AT39="I",IF(11=$AR39,1,0),IF($AT39="F",IF(11=$AS39,1,0),IF($AT39="S",IF(AND(11&gt;=$AR39,11&lt;=$AS39,MOD(11-$AR39,6)=0),1/(INT(($AS39-$AR39)/6)+1),0),IF($AT39="A",IF($AR39=$AS39,IF(11=$AR39,1,0),IF(11=$AR39,$AU39,IF(11=$AS39,1-$AU39,0))),R441))))))</f>
        <v>0</v>
      </c>
      <c r="S39" s="681">
        <f>IF($AS39&lt;$AR39,0,IF($AT39="L",IF(AND(12&gt;=$AR39,12&lt;=$AS39),1/($AS39-$AR39+1),0),IF($AT39="I",IF(12=$AR39,1,0),IF($AT39="F",IF(12=$AS39,1,0),IF($AT39="S",IF(AND(12&gt;=$AR39,12&lt;=$AS39,MOD(12-$AR39,6)=0),1/(INT(($AS39-$AR39)/6)+1),0),IF($AT39="A",IF($AR39=$AS39,IF(12=$AR39,1,0),IF(12=$AR39,$AU39,IF(12=$AS39,1-$AU39,0))),S441))))))</f>
        <v>0</v>
      </c>
      <c r="T39" s="681">
        <f>IF($AS39&lt;$AR39,0,IF($AT39="L",IF(AND(13&gt;=$AR39,13&lt;=$AS39),1/($AS39-$AR39+1),0),IF($AT39="I",IF(13=$AR39,1,0),IF($AT39="F",IF(13=$AS39,1,0),IF($AT39="S",IF(AND(13&gt;=$AR39,13&lt;=$AS39,MOD(13-$AR39,6)=0),1/(INT(($AS39-$AR39)/6)+1),0),IF($AT39="A",IF($AR39=$AS39,IF(13=$AR39,1,0),IF(13=$AR39,$AU39,IF(13=$AS39,1-$AU39,0))),T441))))))</f>
        <v>0.363636363636364</v>
      </c>
      <c r="U39" s="681">
        <f>IF($AS39&lt;$AR39,0,IF($AT39="L",IF(AND(14&gt;=$AR39,14&lt;=$AS39),1/($AS39-$AR39+1),0),IF($AT39="I",IF(14=$AR39,1,0),IF($AT39="F",IF(14=$AS39,1,0),IF($AT39="S",IF(AND(14&gt;=$AR39,14&lt;=$AS39,MOD(14-$AR39,6)=0),1/(INT(($AS39-$AR39)/6)+1),0),IF($AT39="A",IF($AR39=$AS39,IF(14=$AR39,1,0),IF(14=$AR39,$AU39,IF(14=$AS39,1-$AU39,0))),U441))))))</f>
        <v>0</v>
      </c>
      <c r="V39" s="681">
        <f>IF($AS39&lt;$AR39,0,IF($AT39="L",IF(AND(15&gt;=$AR39,15&lt;=$AS39),1/($AS39-$AR39+1),0),IF($AT39="I",IF(15=$AR39,1,0),IF($AT39="F",IF(15=$AS39,1,0),IF($AT39="S",IF(AND(15&gt;=$AR39,15&lt;=$AS39,MOD(15-$AR39,6)=0),1/(INT(($AS39-$AR39)/6)+1),0),IF($AT39="A",IF($AR39=$AS39,IF(15=$AR39,1,0),IF(15=$AR39,$AU39,IF(15=$AS39,1-$AU39,0))),V441))))))</f>
        <v>0</v>
      </c>
      <c r="W39" s="681">
        <f>IF($AS39&lt;$AR39,0,IF($AT39="L",IF(AND(16&gt;=$AR39,16&lt;=$AS39),1/($AS39-$AR39+1),0),IF($AT39="I",IF(16=$AR39,1,0),IF($AT39="F",IF(16=$AS39,1,0),IF($AT39="S",IF(AND(16&gt;=$AR39,16&lt;=$AS39,MOD(16-$AR39,6)=0),1/(INT(($AS39-$AR39)/6)+1),0),IF($AT39="A",IF($AR39=$AS39,IF(16=$AR39,1,0),IF(16=$AR39,$AU39,IF(16=$AS39,1-$AU39,0))),W441))))))</f>
        <v>0</v>
      </c>
      <c r="X39" s="681">
        <f>IF($AS39&lt;$AR39,0,IF($AT39="L",IF(AND(17&gt;=$AR39,17&lt;=$AS39),1/($AS39-$AR39+1),0),IF($AT39="I",IF(17=$AR39,1,0),IF($AT39="F",IF(17=$AS39,1,0),IF($AT39="S",IF(AND(17&gt;=$AR39,17&lt;=$AS39,MOD(17-$AR39,6)=0),1/(INT(($AS39-$AR39)/6)+1),0),IF($AT39="A",IF($AR39=$AS39,IF(17=$AR39,1,0),IF(17=$AR39,$AU39,IF(17=$AS39,1-$AU39,0))),X441))))))</f>
        <v>0</v>
      </c>
      <c r="Y39" s="681">
        <f>IF($AS39&lt;$AR39,0,IF($AT39="L",IF(AND(18&gt;=$AR39,18&lt;=$AS39),1/($AS39-$AR39+1),0),IF($AT39="I",IF(18=$AR39,1,0),IF($AT39="F",IF(18=$AS39,1,0),IF($AT39="S",IF(AND(18&gt;=$AR39,18&lt;=$AS39,MOD(18-$AR39,6)=0),1/(INT(($AS39-$AR39)/6)+1),0),IF($AT39="A",IF($AR39=$AS39,IF(18=$AR39,1,0),IF(18=$AR39,$AU39,IF(18=$AS39,1-$AU39,0))),Y441))))))</f>
        <v>0.272727272727273</v>
      </c>
      <c r="Z39" s="681">
        <f>IF($AS39&lt;$AR39,0,IF($AT39="L",IF(AND(19&gt;=$AR39,19&lt;=$AS39),1/($AS39-$AR39+1),0),IF($AT39="I",IF(19=$AR39,1,0),IF($AT39="F",IF(19=$AS39,1,0),IF($AT39="S",IF(AND(19&gt;=$AR39,19&lt;=$AS39,MOD(19-$AR39,6)=0),1/(INT(($AS39-$AR39)/6)+1),0),IF($AT39="A",IF($AR39=$AS39,IF(19=$AR39,1,0),IF(19=$AR39,$AU39,IF(19=$AS39,1-$AU39,0))),Z441))))))</f>
        <v>0</v>
      </c>
      <c r="AA39" s="681">
        <f>IF($AS39&lt;$AR39,0,IF($AT39="L",IF(AND(20&gt;=$AR39,20&lt;=$AS39),1/($AS39-$AR39+1),0),IF($AT39="I",IF(20=$AR39,1,0),IF($AT39="F",IF(20=$AS39,1,0),IF($AT39="S",IF(AND(20&gt;=$AR39,20&lt;=$AS39,MOD(20-$AR39,6)=0),1/(INT(($AS39-$AR39)/6)+1),0),IF($AT39="A",IF($AR39=$AS39,IF(20=$AR39,1,0),IF(20=$AR39,$AU39,IF(20=$AS39,1-$AU39,0))),AA441))))))</f>
        <v>0</v>
      </c>
      <c r="AB39" s="681">
        <f>IF($AS39&lt;$AR39,0,IF($AT39="L",IF(AND(21&gt;=$AR39,21&lt;=$AS39),1/($AS39-$AR39+1),0),IF($AT39="I",IF(21=$AR39,1,0),IF($AT39="F",IF(21=$AS39,1,0),IF($AT39="S",IF(AND(21&gt;=$AR39,21&lt;=$AS39,MOD(21-$AR39,6)=0),1/(INT(($AS39-$AR39)/6)+1),0),IF($AT39="A",IF($AR39=$AS39,IF(21=$AR39,1,0),IF(21=$AR39,$AU39,IF(21=$AS39,1-$AU39,0))),AB441))))))</f>
        <v>0</v>
      </c>
      <c r="AC39" s="681">
        <f>IF($AS39&lt;$AR39,0,IF($AT39="L",IF(AND(22&gt;=$AR39,22&lt;=$AS39),1/($AS39-$AR39+1),0),IF($AT39="I",IF(22=$AR39,1,0),IF($AT39="F",IF(22=$AS39,1,0),IF($AT39="S",IF(AND(22&gt;=$AR39,22&lt;=$AS39,MOD(22-$AR39,6)=0),1/(INT(($AS39-$AR39)/6)+1),0),IF($AT39="A",IF($AR39=$AS39,IF(22=$AR39,1,0),IF(22=$AR39,$AU39,IF(22=$AS39,1-$AU39,0))),AC441))))))</f>
        <v>0</v>
      </c>
      <c r="AD39" s="681">
        <f>IF($AS39&lt;$AR39,0,IF($AT39="L",IF(AND(23&gt;=$AR39,23&lt;=$AS39),1/($AS39-$AR39+1),0),IF($AT39="I",IF(23=$AR39,1,0),IF($AT39="F",IF(23=$AS39,1,0),IF($AT39="S",IF(AND(23&gt;=$AR39,23&lt;=$AS39,MOD(23-$AR39,6)=0),1/(INT(($AS39-$AR39)/6)+1),0),IF($AT39="A",IF($AR39=$AS39,IF(23=$AR39,1,0),IF(23=$AR39,$AU39,IF(23=$AS39,1-$AU39,0))),AD441))))))</f>
        <v>0</v>
      </c>
      <c r="AE39" s="681">
        <f>IF($AS39&lt;$AR39,0,IF($AT39="L",IF(AND(24&gt;=$AR39,24&lt;=$AS39),1/($AS39-$AR39+1),0),IF($AT39="I",IF(24=$AR39,1,0),IF($AT39="F",IF(24=$AS39,1,0),IF($AT39="S",IF(AND(24&gt;=$AR39,24&lt;=$AS39,MOD(24-$AR39,6)=0),1/(INT(($AS39-$AR39)/6)+1),0),IF($AT39="A",IF($AR39=$AS39,IF(24=$AR39,1,0),IF(24=$AR39,$AU39,IF(24=$AS39,1-$AU39,0))),AE441))))))</f>
        <v>0</v>
      </c>
      <c r="AF39" s="682">
        <f>SUM(H39:AE39)</f>
        <v>1</v>
      </c>
      <c r="AG39" s="521">
        <f>'02. Equipos y Software'!$J$14</f>
        <v>0</v>
      </c>
      <c r="AH39" s="521">
        <f>'02. Equipos y Software'!$I$14</f>
        <v>0</v>
      </c>
      <c r="AI39" s="521">
        <f>'02. Equipos y Software'!$L$14</f>
        <v>0</v>
      </c>
      <c r="AJ39" s="521">
        <f>'02. Equipos y Software'!$K$14</f>
        <v>0</v>
      </c>
      <c r="AK39" s="521">
        <f>'02. Equipos y Software'!$N$14</f>
        <v>0</v>
      </c>
      <c r="AL39" s="521">
        <f>'02. Equipos y Software'!$M$14</f>
        <v>0</v>
      </c>
      <c r="AM39" s="521">
        <f>'02. Equipos y Software'!$P$14</f>
        <v>0</v>
      </c>
      <c r="AN39" s="521">
        <f>'02. Equipos y Software'!$O$14</f>
        <v>0</v>
      </c>
      <c r="AO39" s="521">
        <f>'02. Equipos y Software'!$R$14</f>
        <v>0</v>
      </c>
      <c r="AP39" s="521">
        <f>'02. Equipos y Software'!$Q$14</f>
        <v>0</v>
      </c>
      <c r="AQ39" s="683" t="inlineStr">
        <is>
          <t>A1.2</t>
        </is>
      </c>
      <c r="AR39" s="683" t="n">
        <v>4</v>
      </c>
      <c r="AS39" s="683" t="n">
        <v>19</v>
      </c>
      <c r="AT39" s="683" t="inlineStr">
        <is>
          <t>M</t>
        </is>
      </c>
      <c r="AU39" s="684" t="n">
        <v>0</v>
      </c>
      <c r="AV39" s="683" t="inlineStr">
        <is>
          <t>E1</t>
        </is>
      </c>
    </row>
    <row r="40">
      <c r="B40" s="513" t="inlineStr">
        <is>
          <t>EQ-05</t>
        </is>
      </c>
      <c r="C40" s="513" t="inlineStr">
        <is>
          <t>R02</t>
        </is>
      </c>
      <c r="D40" s="513" t="str">
        <f>IF('02. Equipos y Software'!B15="","(fila reservada para un ítem nuevo)",'02. Equipos y Software'!B15)</f>
        <v>Kit de energía solar y batería para nodos</v>
      </c>
      <c r="E40" s="513" t="str">
        <f>"Perfil "&amp;AT40&amp;" · M"&amp;AR40&amp;"–M"&amp;AS40</f>
        <v>Perfil M · M4–M19</v>
      </c>
      <c r="F40" s="513">
        <f>'02. Equipos y Software'!$H$15</f>
        <v>78000000</v>
      </c>
      <c r="G40" s="513">
        <f>'02. Equipos y Software'!$S$15</f>
        <v>78000000</v>
      </c>
      <c r="H40" s="681">
        <f>IF($AS40&lt;$AR40,0,IF($AT40="L",IF(AND(1&gt;=$AR40,1&lt;=$AS40),1/($AS40-$AR40+1),0),IF($AT40="I",IF(1=$AR40,1,0),IF($AT40="F",IF(1=$AS40,1,0),IF($AT40="S",IF(AND(1&gt;=$AR40,1&lt;=$AS40,MOD(1-$AR40,6)=0),1/(INT(($AS40-$AR40)/6)+1),0),IF($AT40="A",IF($AR40=$AS40,IF(1=$AR40,1,0),IF(1=$AR40,$AU40,IF(1=$AS40,1-$AU40,0))),H442))))))</f>
        <v>0</v>
      </c>
      <c r="I40" s="681">
        <f>IF($AS40&lt;$AR40,0,IF($AT40="L",IF(AND(2&gt;=$AR40,2&lt;=$AS40),1/($AS40-$AR40+1),0),IF($AT40="I",IF(2=$AR40,1,0),IF($AT40="F",IF(2=$AS40,1,0),IF($AT40="S",IF(AND(2&gt;=$AR40,2&lt;=$AS40,MOD(2-$AR40,6)=0),1/(INT(($AS40-$AR40)/6)+1),0),IF($AT40="A",IF($AR40=$AS40,IF(2=$AR40,1,0),IF(2=$AR40,$AU40,IF(2=$AS40,1-$AU40,0))),I442))))))</f>
        <v>0</v>
      </c>
      <c r="J40" s="681">
        <f>IF($AS40&lt;$AR40,0,IF($AT40="L",IF(AND(3&gt;=$AR40,3&lt;=$AS40),1/($AS40-$AR40+1),0),IF($AT40="I",IF(3=$AR40,1,0),IF($AT40="F",IF(3=$AS40,1,0),IF($AT40="S",IF(AND(3&gt;=$AR40,3&lt;=$AS40,MOD(3-$AR40,6)=0),1/(INT(($AS40-$AR40)/6)+1),0),IF($AT40="A",IF($AR40=$AS40,IF(3=$AR40,1,0),IF(3=$AR40,$AU40,IF(3=$AS40,1-$AU40,0))),J442))))))</f>
        <v>0</v>
      </c>
      <c r="K40" s="681">
        <f>IF($AS40&lt;$AR40,0,IF($AT40="L",IF(AND(4&gt;=$AR40,4&lt;=$AS40),1/($AS40-$AR40+1),0),IF($AT40="I",IF(4=$AR40,1,0),IF($AT40="F",IF(4=$AS40,1,0),IF($AT40="S",IF(AND(4&gt;=$AR40,4&lt;=$AS40,MOD(4-$AR40,6)=0),1/(INT(($AS40-$AR40)/6)+1),0),IF($AT40="A",IF($AR40=$AS40,IF(4=$AR40,1,0),IF(4=$AR40,$AU40,IF(4=$AS40,1-$AU40,0))),K442))))))</f>
        <v>0</v>
      </c>
      <c r="L40" s="681">
        <f>IF($AS40&lt;$AR40,0,IF($AT40="L",IF(AND(5&gt;=$AR40,5&lt;=$AS40),1/($AS40-$AR40+1),0),IF($AT40="I",IF(5=$AR40,1,0),IF($AT40="F",IF(5=$AS40,1,0),IF($AT40="S",IF(AND(5&gt;=$AR40,5&lt;=$AS40,MOD(5-$AR40,6)=0),1/(INT(($AS40-$AR40)/6)+1),0),IF($AT40="A",IF($AR40=$AS40,IF(5=$AR40,1,0),IF(5=$AR40,$AU40,IF(5=$AS40,1-$AU40,0))),L442))))))</f>
        <v>0.3</v>
      </c>
      <c r="M40" s="681">
        <f>IF($AS40&lt;$AR40,0,IF($AT40="L",IF(AND(6&gt;=$AR40,6&lt;=$AS40),1/($AS40-$AR40+1),0),IF($AT40="I",IF(6=$AR40,1,0),IF($AT40="F",IF(6=$AS40,1,0),IF($AT40="S",IF(AND(6&gt;=$AR40,6&lt;=$AS40,MOD(6-$AR40,6)=0),1/(INT(($AS40-$AR40)/6)+1),0),IF($AT40="A",IF($AR40=$AS40,IF(6=$AR40,1,0),IF(6=$AR40,$AU40,IF(6=$AS40,1-$AU40,0))),M442))))))</f>
        <v>0</v>
      </c>
      <c r="N40" s="681">
        <f>IF($AS40&lt;$AR40,0,IF($AT40="L",IF(AND(7&gt;=$AR40,7&lt;=$AS40),1/($AS40-$AR40+1),0),IF($AT40="I",IF(7=$AR40,1,0),IF($AT40="F",IF(7=$AS40,1,0),IF($AT40="S",IF(AND(7&gt;=$AR40,7&lt;=$AS40,MOD(7-$AR40,6)=0),1/(INT(($AS40-$AR40)/6)+1),0),IF($AT40="A",IF($AR40=$AS40,IF(7=$AR40,1,0),IF(7=$AR40,$AU40,IF(7=$AS40,1-$AU40,0))),N442))))))</f>
        <v>0</v>
      </c>
      <c r="O40" s="681">
        <f>IF($AS40&lt;$AR40,0,IF($AT40="L",IF(AND(8&gt;=$AR40,8&lt;=$AS40),1/($AS40-$AR40+1),0),IF($AT40="I",IF(8=$AR40,1,0),IF($AT40="F",IF(8=$AS40,1,0),IF($AT40="S",IF(AND(8&gt;=$AR40,8&lt;=$AS40,MOD(8-$AR40,6)=0),1/(INT(($AS40-$AR40)/6)+1),0),IF($AT40="A",IF($AR40=$AS40,IF(8=$AR40,1,0),IF(8=$AR40,$AU40,IF(8=$AS40,1-$AU40,0))),O442))))))</f>
        <v>0</v>
      </c>
      <c r="P40" s="681">
        <f>IF($AS40&lt;$AR40,0,IF($AT40="L",IF(AND(9&gt;=$AR40,9&lt;=$AS40),1/($AS40-$AR40+1),0),IF($AT40="I",IF(9=$AR40,1,0),IF($AT40="F",IF(9=$AS40,1,0),IF($AT40="S",IF(AND(9&gt;=$AR40,9&lt;=$AS40,MOD(9-$AR40,6)=0),1/(INT(($AS40-$AR40)/6)+1),0),IF($AT40="A",IF($AR40=$AS40,IF(9=$AR40,1,0),IF(9=$AR40,$AU40,IF(9=$AS40,1-$AU40,0))),P442))))))</f>
        <v>0</v>
      </c>
      <c r="Q40" s="681">
        <f>IF($AS40&lt;$AR40,0,IF($AT40="L",IF(AND(10&gt;=$AR40,10&lt;=$AS40),1/($AS40-$AR40+1),0),IF($AT40="I",IF(10=$AR40,1,0),IF($AT40="F",IF(10=$AS40,1,0),IF($AT40="S",IF(AND(10&gt;=$AR40,10&lt;=$AS40,MOD(10-$AR40,6)=0),1/(INT(($AS40-$AR40)/6)+1),0),IF($AT40="A",IF($AR40=$AS40,IF(10=$AR40,1,0),IF(10=$AR40,$AU40,IF(10=$AS40,1-$AU40,0))),Q442))))))</f>
        <v>0</v>
      </c>
      <c r="R40" s="681">
        <f>IF($AS40&lt;$AR40,0,IF($AT40="L",IF(AND(11&gt;=$AR40,11&lt;=$AS40),1/($AS40-$AR40+1),0),IF($AT40="I",IF(11=$AR40,1,0),IF($AT40="F",IF(11=$AS40,1,0),IF($AT40="S",IF(AND(11&gt;=$AR40,11&lt;=$AS40,MOD(11-$AR40,6)=0),1/(INT(($AS40-$AR40)/6)+1),0),IF($AT40="A",IF($AR40=$AS40,IF(11=$AR40,1,0),IF(11=$AR40,$AU40,IF(11=$AS40,1-$AU40,0))),R442))))))</f>
        <v>0</v>
      </c>
      <c r="S40" s="681">
        <f>IF($AS40&lt;$AR40,0,IF($AT40="L",IF(AND(12&gt;=$AR40,12&lt;=$AS40),1/($AS40-$AR40+1),0),IF($AT40="I",IF(12=$AR40,1,0),IF($AT40="F",IF(12=$AS40,1,0),IF($AT40="S",IF(AND(12&gt;=$AR40,12&lt;=$AS40,MOD(12-$AR40,6)=0),1/(INT(($AS40-$AR40)/6)+1),0),IF($AT40="A",IF($AR40=$AS40,IF(12=$AR40,1,0),IF(12=$AR40,$AU40,IF(12=$AS40,1-$AU40,0))),S442))))))</f>
        <v>0</v>
      </c>
      <c r="T40" s="681">
        <f>IF($AS40&lt;$AR40,0,IF($AT40="L",IF(AND(13&gt;=$AR40,13&lt;=$AS40),1/($AS40-$AR40+1),0),IF($AT40="I",IF(13=$AR40,1,0),IF($AT40="F",IF(13=$AS40,1,0),IF($AT40="S",IF(AND(13&gt;=$AR40,13&lt;=$AS40,MOD(13-$AR40,6)=0),1/(INT(($AS40-$AR40)/6)+1),0),IF($AT40="A",IF($AR40=$AS40,IF(13=$AR40,1,0),IF(13=$AR40,$AU40,IF(13=$AS40,1-$AU40,0))),T442))))))</f>
        <v>0.4</v>
      </c>
      <c r="U40" s="681">
        <f>IF($AS40&lt;$AR40,0,IF($AT40="L",IF(AND(14&gt;=$AR40,14&lt;=$AS40),1/($AS40-$AR40+1),0),IF($AT40="I",IF(14=$AR40,1,0),IF($AT40="F",IF(14=$AS40,1,0),IF($AT40="S",IF(AND(14&gt;=$AR40,14&lt;=$AS40,MOD(14-$AR40,6)=0),1/(INT(($AS40-$AR40)/6)+1),0),IF($AT40="A",IF($AR40=$AS40,IF(14=$AR40,1,0),IF(14=$AR40,$AU40,IF(14=$AS40,1-$AU40,0))),U442))))))</f>
        <v>0</v>
      </c>
      <c r="V40" s="681">
        <f>IF($AS40&lt;$AR40,0,IF($AT40="L",IF(AND(15&gt;=$AR40,15&lt;=$AS40),1/($AS40-$AR40+1),0),IF($AT40="I",IF(15=$AR40,1,0),IF($AT40="F",IF(15=$AS40,1,0),IF($AT40="S",IF(AND(15&gt;=$AR40,15&lt;=$AS40,MOD(15-$AR40,6)=0),1/(INT(($AS40-$AR40)/6)+1),0),IF($AT40="A",IF($AR40=$AS40,IF(15=$AR40,1,0),IF(15=$AR40,$AU40,IF(15=$AS40,1-$AU40,0))),V442))))))</f>
        <v>0</v>
      </c>
      <c r="W40" s="681">
        <f>IF($AS40&lt;$AR40,0,IF($AT40="L",IF(AND(16&gt;=$AR40,16&lt;=$AS40),1/($AS40-$AR40+1),0),IF($AT40="I",IF(16=$AR40,1,0),IF($AT40="F",IF(16=$AS40,1,0),IF($AT40="S",IF(AND(16&gt;=$AR40,16&lt;=$AS40,MOD(16-$AR40,6)=0),1/(INT(($AS40-$AR40)/6)+1),0),IF($AT40="A",IF($AR40=$AS40,IF(16=$AR40,1,0),IF(16=$AR40,$AU40,IF(16=$AS40,1-$AU40,0))),W442))))))</f>
        <v>0</v>
      </c>
      <c r="X40" s="681">
        <f>IF($AS40&lt;$AR40,0,IF($AT40="L",IF(AND(17&gt;=$AR40,17&lt;=$AS40),1/($AS40-$AR40+1),0),IF($AT40="I",IF(17=$AR40,1,0),IF($AT40="F",IF(17=$AS40,1,0),IF($AT40="S",IF(AND(17&gt;=$AR40,17&lt;=$AS40,MOD(17-$AR40,6)=0),1/(INT(($AS40-$AR40)/6)+1),0),IF($AT40="A",IF($AR40=$AS40,IF(17=$AR40,1,0),IF(17=$AR40,$AU40,IF(17=$AS40,1-$AU40,0))),X442))))))</f>
        <v>0</v>
      </c>
      <c r="Y40" s="681">
        <f>IF($AS40&lt;$AR40,0,IF($AT40="L",IF(AND(18&gt;=$AR40,18&lt;=$AS40),1/($AS40-$AR40+1),0),IF($AT40="I",IF(18=$AR40,1,0),IF($AT40="F",IF(18=$AS40,1,0),IF($AT40="S",IF(AND(18&gt;=$AR40,18&lt;=$AS40,MOD(18-$AR40,6)=0),1/(INT(($AS40-$AR40)/6)+1),0),IF($AT40="A",IF($AR40=$AS40,IF(18=$AR40,1,0),IF(18=$AR40,$AU40,IF(18=$AS40,1-$AU40,0))),Y442))))))</f>
        <v>0.3</v>
      </c>
      <c r="Z40" s="681">
        <f>IF($AS40&lt;$AR40,0,IF($AT40="L",IF(AND(19&gt;=$AR40,19&lt;=$AS40),1/($AS40-$AR40+1),0),IF($AT40="I",IF(19=$AR40,1,0),IF($AT40="F",IF(19=$AS40,1,0),IF($AT40="S",IF(AND(19&gt;=$AR40,19&lt;=$AS40,MOD(19-$AR40,6)=0),1/(INT(($AS40-$AR40)/6)+1),0),IF($AT40="A",IF($AR40=$AS40,IF(19=$AR40,1,0),IF(19=$AR40,$AU40,IF(19=$AS40,1-$AU40,0))),Z442))))))</f>
        <v>0</v>
      </c>
      <c r="AA40" s="681">
        <f>IF($AS40&lt;$AR40,0,IF($AT40="L",IF(AND(20&gt;=$AR40,20&lt;=$AS40),1/($AS40-$AR40+1),0),IF($AT40="I",IF(20=$AR40,1,0),IF($AT40="F",IF(20=$AS40,1,0),IF($AT40="S",IF(AND(20&gt;=$AR40,20&lt;=$AS40,MOD(20-$AR40,6)=0),1/(INT(($AS40-$AR40)/6)+1),0),IF($AT40="A",IF($AR40=$AS40,IF(20=$AR40,1,0),IF(20=$AR40,$AU40,IF(20=$AS40,1-$AU40,0))),AA442))))))</f>
        <v>0</v>
      </c>
      <c r="AB40" s="681">
        <f>IF($AS40&lt;$AR40,0,IF($AT40="L",IF(AND(21&gt;=$AR40,21&lt;=$AS40),1/($AS40-$AR40+1),0),IF($AT40="I",IF(21=$AR40,1,0),IF($AT40="F",IF(21=$AS40,1,0),IF($AT40="S",IF(AND(21&gt;=$AR40,21&lt;=$AS40,MOD(21-$AR40,6)=0),1/(INT(($AS40-$AR40)/6)+1),0),IF($AT40="A",IF($AR40=$AS40,IF(21=$AR40,1,0),IF(21=$AR40,$AU40,IF(21=$AS40,1-$AU40,0))),AB442))))))</f>
        <v>0</v>
      </c>
      <c r="AC40" s="681">
        <f>IF($AS40&lt;$AR40,0,IF($AT40="L",IF(AND(22&gt;=$AR40,22&lt;=$AS40),1/($AS40-$AR40+1),0),IF($AT40="I",IF(22=$AR40,1,0),IF($AT40="F",IF(22=$AS40,1,0),IF($AT40="S",IF(AND(22&gt;=$AR40,22&lt;=$AS40,MOD(22-$AR40,6)=0),1/(INT(($AS40-$AR40)/6)+1),0),IF($AT40="A",IF($AR40=$AS40,IF(22=$AR40,1,0),IF(22=$AR40,$AU40,IF(22=$AS40,1-$AU40,0))),AC442))))))</f>
        <v>0</v>
      </c>
      <c r="AD40" s="681">
        <f>IF($AS40&lt;$AR40,0,IF($AT40="L",IF(AND(23&gt;=$AR40,23&lt;=$AS40),1/($AS40-$AR40+1),0),IF($AT40="I",IF(23=$AR40,1,0),IF($AT40="F",IF(23=$AS40,1,0),IF($AT40="S",IF(AND(23&gt;=$AR40,23&lt;=$AS40,MOD(23-$AR40,6)=0),1/(INT(($AS40-$AR40)/6)+1),0),IF($AT40="A",IF($AR40=$AS40,IF(23=$AR40,1,0),IF(23=$AR40,$AU40,IF(23=$AS40,1-$AU40,0))),AD442))))))</f>
        <v>0</v>
      </c>
      <c r="AE40" s="681">
        <f>IF($AS40&lt;$AR40,0,IF($AT40="L",IF(AND(24&gt;=$AR40,24&lt;=$AS40),1/($AS40-$AR40+1),0),IF($AT40="I",IF(24=$AR40,1,0),IF($AT40="F",IF(24=$AS40,1,0),IF($AT40="S",IF(AND(24&gt;=$AR40,24&lt;=$AS40,MOD(24-$AR40,6)=0),1/(INT(($AS40-$AR40)/6)+1),0),IF($AT40="A",IF($AR40=$AS40,IF(24=$AR40,1,0),IF(24=$AR40,$AU40,IF(24=$AS40,1-$AU40,0))),AE442))))))</f>
        <v>0</v>
      </c>
      <c r="AF40" s="682">
        <f>SUM(H40:AE40)</f>
        <v>1</v>
      </c>
      <c r="AG40" s="521">
        <f>'02. Equipos y Software'!$J$15</f>
        <v>0</v>
      </c>
      <c r="AH40" s="521">
        <f>'02. Equipos y Software'!$I$15</f>
        <v>0</v>
      </c>
      <c r="AI40" s="521">
        <f>'02. Equipos y Software'!$L$15</f>
        <v>0</v>
      </c>
      <c r="AJ40" s="521">
        <f>'02. Equipos y Software'!$K$15</f>
        <v>0</v>
      </c>
      <c r="AK40" s="521">
        <f>'02. Equipos y Software'!$N$15</f>
        <v>0</v>
      </c>
      <c r="AL40" s="521">
        <f>'02. Equipos y Software'!$M$15</f>
        <v>0</v>
      </c>
      <c r="AM40" s="521">
        <f>'02. Equipos y Software'!$P$15</f>
        <v>0</v>
      </c>
      <c r="AN40" s="521">
        <f>'02. Equipos y Software'!$O$15</f>
        <v>0</v>
      </c>
      <c r="AO40" s="521">
        <f>'02. Equipos y Software'!$R$15</f>
        <v>0</v>
      </c>
      <c r="AP40" s="521">
        <f>'02. Equipos y Software'!$Q$15</f>
        <v>0</v>
      </c>
      <c r="AQ40" s="683" t="inlineStr">
        <is>
          <t>A1.2</t>
        </is>
      </c>
      <c r="AR40" s="683" t="n">
        <v>4</v>
      </c>
      <c r="AS40" s="683" t="n">
        <v>19</v>
      </c>
      <c r="AT40" s="683" t="inlineStr">
        <is>
          <t>M</t>
        </is>
      </c>
      <c r="AU40" s="684" t="n">
        <v>0</v>
      </c>
      <c r="AV40" s="683" t="inlineStr">
        <is>
          <t>E1</t>
        </is>
      </c>
    </row>
    <row r="41">
      <c r="B41" s="513" t="inlineStr">
        <is>
          <t>EQ-06</t>
        </is>
      </c>
      <c r="C41" s="513" t="inlineStr">
        <is>
          <t>R02</t>
        </is>
      </c>
      <c r="D41" s="513" t="str">
        <f>IF('02. Equipos y Software'!B16="","(fila reservada para un ítem nuevo)",'02. Equipos y Software'!B16)</f>
        <v>Terminal de internet satelital de respaldo</v>
      </c>
      <c r="E41" s="513" t="str">
        <f>"Perfil "&amp;AT41&amp;" · M"&amp;AR41&amp;"–M"&amp;AS41</f>
        <v>Perfil L · M6–M19</v>
      </c>
      <c r="F41" s="513">
        <f>'02. Equipos y Software'!$H$16</f>
        <v>35000000</v>
      </c>
      <c r="G41" s="513">
        <f>'02. Equipos y Software'!$S$16</f>
        <v>35000000</v>
      </c>
      <c r="H41" s="681">
        <f>IF($AS41&lt;$AR41,0,IF($AT41="L",IF(AND(1&gt;=$AR41,1&lt;=$AS41),1/($AS41-$AR41+1),0),IF($AT41="I",IF(1=$AR41,1,0),IF($AT41="F",IF(1=$AS41,1,0),IF($AT41="S",IF(AND(1&gt;=$AR41,1&lt;=$AS41,MOD(1-$AR41,6)=0),1/(INT(($AS41-$AR41)/6)+1),0),IF($AT41="A",IF($AR41=$AS41,IF(1=$AR41,1,0),IF(1=$AR41,$AU41,IF(1=$AS41,1-$AU41,0))),H443))))))</f>
        <v>0</v>
      </c>
      <c r="I41" s="681">
        <f>IF($AS41&lt;$AR41,0,IF($AT41="L",IF(AND(2&gt;=$AR41,2&lt;=$AS41),1/($AS41-$AR41+1),0),IF($AT41="I",IF(2=$AR41,1,0),IF($AT41="F",IF(2=$AS41,1,0),IF($AT41="S",IF(AND(2&gt;=$AR41,2&lt;=$AS41,MOD(2-$AR41,6)=0),1/(INT(($AS41-$AR41)/6)+1),0),IF($AT41="A",IF($AR41=$AS41,IF(2=$AR41,1,0),IF(2=$AR41,$AU41,IF(2=$AS41,1-$AU41,0))),I443))))))</f>
        <v>0</v>
      </c>
      <c r="J41" s="681">
        <f>IF($AS41&lt;$AR41,0,IF($AT41="L",IF(AND(3&gt;=$AR41,3&lt;=$AS41),1/($AS41-$AR41+1),0),IF($AT41="I",IF(3=$AR41,1,0),IF($AT41="F",IF(3=$AS41,1,0),IF($AT41="S",IF(AND(3&gt;=$AR41,3&lt;=$AS41,MOD(3-$AR41,6)=0),1/(INT(($AS41-$AR41)/6)+1),0),IF($AT41="A",IF($AR41=$AS41,IF(3=$AR41,1,0),IF(3=$AR41,$AU41,IF(3=$AS41,1-$AU41,0))),J443))))))</f>
        <v>0</v>
      </c>
      <c r="K41" s="681">
        <f>IF($AS41&lt;$AR41,0,IF($AT41="L",IF(AND(4&gt;=$AR41,4&lt;=$AS41),1/($AS41-$AR41+1),0),IF($AT41="I",IF(4=$AR41,1,0),IF($AT41="F",IF(4=$AS41,1,0),IF($AT41="S",IF(AND(4&gt;=$AR41,4&lt;=$AS41,MOD(4-$AR41,6)=0),1/(INT(($AS41-$AR41)/6)+1),0),IF($AT41="A",IF($AR41=$AS41,IF(4=$AR41,1,0),IF(4=$AR41,$AU41,IF(4=$AS41,1-$AU41,0))),K443))))))</f>
        <v>0</v>
      </c>
      <c r="L41" s="681">
        <f>IF($AS41&lt;$AR41,0,IF($AT41="L",IF(AND(5&gt;=$AR41,5&lt;=$AS41),1/($AS41-$AR41+1),0),IF($AT41="I",IF(5=$AR41,1,0),IF($AT41="F",IF(5=$AS41,1,0),IF($AT41="S",IF(AND(5&gt;=$AR41,5&lt;=$AS41,MOD(5-$AR41,6)=0),1/(INT(($AS41-$AR41)/6)+1),0),IF($AT41="A",IF($AR41=$AS41,IF(5=$AR41,1,0),IF(5=$AR41,$AU41,IF(5=$AS41,1-$AU41,0))),L443))))))</f>
        <v>0</v>
      </c>
      <c r="M41" s="681">
        <f>IF($AS41&lt;$AR41,0,IF($AT41="L",IF(AND(6&gt;=$AR41,6&lt;=$AS41),1/($AS41-$AR41+1),0),IF($AT41="I",IF(6=$AR41,1,0),IF($AT41="F",IF(6=$AS41,1,0),IF($AT41="S",IF(AND(6&gt;=$AR41,6&lt;=$AS41,MOD(6-$AR41,6)=0),1/(INT(($AS41-$AR41)/6)+1),0),IF($AT41="A",IF($AR41=$AS41,IF(6=$AR41,1,0),IF(6=$AR41,$AU41,IF(6=$AS41,1-$AU41,0))),M443))))))</f>
        <v>0.0714285714285714</v>
      </c>
      <c r="N41" s="681">
        <f>IF($AS41&lt;$AR41,0,IF($AT41="L",IF(AND(7&gt;=$AR41,7&lt;=$AS41),1/($AS41-$AR41+1),0),IF($AT41="I",IF(7=$AR41,1,0),IF($AT41="F",IF(7=$AS41,1,0),IF($AT41="S",IF(AND(7&gt;=$AR41,7&lt;=$AS41,MOD(7-$AR41,6)=0),1/(INT(($AS41-$AR41)/6)+1),0),IF($AT41="A",IF($AR41=$AS41,IF(7=$AR41,1,0),IF(7=$AR41,$AU41,IF(7=$AS41,1-$AU41,0))),N443))))))</f>
        <v>0.0714285714285714</v>
      </c>
      <c r="O41" s="681">
        <f>IF($AS41&lt;$AR41,0,IF($AT41="L",IF(AND(8&gt;=$AR41,8&lt;=$AS41),1/($AS41-$AR41+1),0),IF($AT41="I",IF(8=$AR41,1,0),IF($AT41="F",IF(8=$AS41,1,0),IF($AT41="S",IF(AND(8&gt;=$AR41,8&lt;=$AS41,MOD(8-$AR41,6)=0),1/(INT(($AS41-$AR41)/6)+1),0),IF($AT41="A",IF($AR41=$AS41,IF(8=$AR41,1,0),IF(8=$AR41,$AU41,IF(8=$AS41,1-$AU41,0))),O443))))))</f>
        <v>0.0714285714285714</v>
      </c>
      <c r="P41" s="681">
        <f>IF($AS41&lt;$AR41,0,IF($AT41="L",IF(AND(9&gt;=$AR41,9&lt;=$AS41),1/($AS41-$AR41+1),0),IF($AT41="I",IF(9=$AR41,1,0),IF($AT41="F",IF(9=$AS41,1,0),IF($AT41="S",IF(AND(9&gt;=$AR41,9&lt;=$AS41,MOD(9-$AR41,6)=0),1/(INT(($AS41-$AR41)/6)+1),0),IF($AT41="A",IF($AR41=$AS41,IF(9=$AR41,1,0),IF(9=$AR41,$AU41,IF(9=$AS41,1-$AU41,0))),P443))))))</f>
        <v>0.0714285714285714</v>
      </c>
      <c r="Q41" s="681">
        <f>IF($AS41&lt;$AR41,0,IF($AT41="L",IF(AND(10&gt;=$AR41,10&lt;=$AS41),1/($AS41-$AR41+1),0),IF($AT41="I",IF(10=$AR41,1,0),IF($AT41="F",IF(10=$AS41,1,0),IF($AT41="S",IF(AND(10&gt;=$AR41,10&lt;=$AS41,MOD(10-$AR41,6)=0),1/(INT(($AS41-$AR41)/6)+1),0),IF($AT41="A",IF($AR41=$AS41,IF(10=$AR41,1,0),IF(10=$AR41,$AU41,IF(10=$AS41,1-$AU41,0))),Q443))))))</f>
        <v>0.0714285714285714</v>
      </c>
      <c r="R41" s="681">
        <f>IF($AS41&lt;$AR41,0,IF($AT41="L",IF(AND(11&gt;=$AR41,11&lt;=$AS41),1/($AS41-$AR41+1),0),IF($AT41="I",IF(11=$AR41,1,0),IF($AT41="F",IF(11=$AS41,1,0),IF($AT41="S",IF(AND(11&gt;=$AR41,11&lt;=$AS41,MOD(11-$AR41,6)=0),1/(INT(($AS41-$AR41)/6)+1),0),IF($AT41="A",IF($AR41=$AS41,IF(11=$AR41,1,0),IF(11=$AR41,$AU41,IF(11=$AS41,1-$AU41,0))),R443))))))</f>
        <v>0.0714285714285714</v>
      </c>
      <c r="S41" s="681">
        <f>IF($AS41&lt;$AR41,0,IF($AT41="L",IF(AND(12&gt;=$AR41,12&lt;=$AS41),1/($AS41-$AR41+1),0),IF($AT41="I",IF(12=$AR41,1,0),IF($AT41="F",IF(12=$AS41,1,0),IF($AT41="S",IF(AND(12&gt;=$AR41,12&lt;=$AS41,MOD(12-$AR41,6)=0),1/(INT(($AS41-$AR41)/6)+1),0),IF($AT41="A",IF($AR41=$AS41,IF(12=$AR41,1,0),IF(12=$AR41,$AU41,IF(12=$AS41,1-$AU41,0))),S443))))))</f>
        <v>0.0714285714285714</v>
      </c>
      <c r="T41" s="681">
        <f>IF($AS41&lt;$AR41,0,IF($AT41="L",IF(AND(13&gt;=$AR41,13&lt;=$AS41),1/($AS41-$AR41+1),0),IF($AT41="I",IF(13=$AR41,1,0),IF($AT41="F",IF(13=$AS41,1,0),IF($AT41="S",IF(AND(13&gt;=$AR41,13&lt;=$AS41,MOD(13-$AR41,6)=0),1/(INT(($AS41-$AR41)/6)+1),0),IF($AT41="A",IF($AR41=$AS41,IF(13=$AR41,1,0),IF(13=$AR41,$AU41,IF(13=$AS41,1-$AU41,0))),T443))))))</f>
        <v>0.0714285714285714</v>
      </c>
      <c r="U41" s="681">
        <f>IF($AS41&lt;$AR41,0,IF($AT41="L",IF(AND(14&gt;=$AR41,14&lt;=$AS41),1/($AS41-$AR41+1),0),IF($AT41="I",IF(14=$AR41,1,0),IF($AT41="F",IF(14=$AS41,1,0),IF($AT41="S",IF(AND(14&gt;=$AR41,14&lt;=$AS41,MOD(14-$AR41,6)=0),1/(INT(($AS41-$AR41)/6)+1),0),IF($AT41="A",IF($AR41=$AS41,IF(14=$AR41,1,0),IF(14=$AR41,$AU41,IF(14=$AS41,1-$AU41,0))),U443))))))</f>
        <v>0.0714285714285714</v>
      </c>
      <c r="V41" s="681">
        <f>IF($AS41&lt;$AR41,0,IF($AT41="L",IF(AND(15&gt;=$AR41,15&lt;=$AS41),1/($AS41-$AR41+1),0),IF($AT41="I",IF(15=$AR41,1,0),IF($AT41="F",IF(15=$AS41,1,0),IF($AT41="S",IF(AND(15&gt;=$AR41,15&lt;=$AS41,MOD(15-$AR41,6)=0),1/(INT(($AS41-$AR41)/6)+1),0),IF($AT41="A",IF($AR41=$AS41,IF(15=$AR41,1,0),IF(15=$AR41,$AU41,IF(15=$AS41,1-$AU41,0))),V443))))))</f>
        <v>0.0714285714285714</v>
      </c>
      <c r="W41" s="681">
        <f>IF($AS41&lt;$AR41,0,IF($AT41="L",IF(AND(16&gt;=$AR41,16&lt;=$AS41),1/($AS41-$AR41+1),0),IF($AT41="I",IF(16=$AR41,1,0),IF($AT41="F",IF(16=$AS41,1,0),IF($AT41="S",IF(AND(16&gt;=$AR41,16&lt;=$AS41,MOD(16-$AR41,6)=0),1/(INT(($AS41-$AR41)/6)+1),0),IF($AT41="A",IF($AR41=$AS41,IF(16=$AR41,1,0),IF(16=$AR41,$AU41,IF(16=$AS41,1-$AU41,0))),W443))))))</f>
        <v>0.0714285714285714</v>
      </c>
      <c r="X41" s="681">
        <f>IF($AS41&lt;$AR41,0,IF($AT41="L",IF(AND(17&gt;=$AR41,17&lt;=$AS41),1/($AS41-$AR41+1),0),IF($AT41="I",IF(17=$AR41,1,0),IF($AT41="F",IF(17=$AS41,1,0),IF($AT41="S",IF(AND(17&gt;=$AR41,17&lt;=$AS41,MOD(17-$AR41,6)=0),1/(INT(($AS41-$AR41)/6)+1),0),IF($AT41="A",IF($AR41=$AS41,IF(17=$AR41,1,0),IF(17=$AR41,$AU41,IF(17=$AS41,1-$AU41,0))),X443))))))</f>
        <v>0.0714285714285714</v>
      </c>
      <c r="Y41" s="681">
        <f>IF($AS41&lt;$AR41,0,IF($AT41="L",IF(AND(18&gt;=$AR41,18&lt;=$AS41),1/($AS41-$AR41+1),0),IF($AT41="I",IF(18=$AR41,1,0),IF($AT41="F",IF(18=$AS41,1,0),IF($AT41="S",IF(AND(18&gt;=$AR41,18&lt;=$AS41,MOD(18-$AR41,6)=0),1/(INT(($AS41-$AR41)/6)+1),0),IF($AT41="A",IF($AR41=$AS41,IF(18=$AR41,1,0),IF(18=$AR41,$AU41,IF(18=$AS41,1-$AU41,0))),Y443))))))</f>
        <v>0.0714285714285714</v>
      </c>
      <c r="Z41" s="681">
        <f>IF($AS41&lt;$AR41,0,IF($AT41="L",IF(AND(19&gt;=$AR41,19&lt;=$AS41),1/($AS41-$AR41+1),0),IF($AT41="I",IF(19=$AR41,1,0),IF($AT41="F",IF(19=$AS41,1,0),IF($AT41="S",IF(AND(19&gt;=$AR41,19&lt;=$AS41,MOD(19-$AR41,6)=0),1/(INT(($AS41-$AR41)/6)+1),0),IF($AT41="A",IF($AR41=$AS41,IF(19=$AR41,1,0),IF(19=$AR41,$AU41,IF(19=$AS41,1-$AU41,0))),Z443))))))</f>
        <v>0.0714285714285714</v>
      </c>
      <c r="AA41" s="681">
        <f>IF($AS41&lt;$AR41,0,IF($AT41="L",IF(AND(20&gt;=$AR41,20&lt;=$AS41),1/($AS41-$AR41+1),0),IF($AT41="I",IF(20=$AR41,1,0),IF($AT41="F",IF(20=$AS41,1,0),IF($AT41="S",IF(AND(20&gt;=$AR41,20&lt;=$AS41,MOD(20-$AR41,6)=0),1/(INT(($AS41-$AR41)/6)+1),0),IF($AT41="A",IF($AR41=$AS41,IF(20=$AR41,1,0),IF(20=$AR41,$AU41,IF(20=$AS41,1-$AU41,0))),AA443))))))</f>
        <v>0</v>
      </c>
      <c r="AB41" s="681">
        <f>IF($AS41&lt;$AR41,0,IF($AT41="L",IF(AND(21&gt;=$AR41,21&lt;=$AS41),1/($AS41-$AR41+1),0),IF($AT41="I",IF(21=$AR41,1,0),IF($AT41="F",IF(21=$AS41,1,0),IF($AT41="S",IF(AND(21&gt;=$AR41,21&lt;=$AS41,MOD(21-$AR41,6)=0),1/(INT(($AS41-$AR41)/6)+1),0),IF($AT41="A",IF($AR41=$AS41,IF(21=$AR41,1,0),IF(21=$AR41,$AU41,IF(21=$AS41,1-$AU41,0))),AB443))))))</f>
        <v>0</v>
      </c>
      <c r="AC41" s="681">
        <f>IF($AS41&lt;$AR41,0,IF($AT41="L",IF(AND(22&gt;=$AR41,22&lt;=$AS41),1/($AS41-$AR41+1),0),IF($AT41="I",IF(22=$AR41,1,0),IF($AT41="F",IF(22=$AS41,1,0),IF($AT41="S",IF(AND(22&gt;=$AR41,22&lt;=$AS41,MOD(22-$AR41,6)=0),1/(INT(($AS41-$AR41)/6)+1),0),IF($AT41="A",IF($AR41=$AS41,IF(22=$AR41,1,0),IF(22=$AR41,$AU41,IF(22=$AS41,1-$AU41,0))),AC443))))))</f>
        <v>0</v>
      </c>
      <c r="AD41" s="681">
        <f>IF($AS41&lt;$AR41,0,IF($AT41="L",IF(AND(23&gt;=$AR41,23&lt;=$AS41),1/($AS41-$AR41+1),0),IF($AT41="I",IF(23=$AR41,1,0),IF($AT41="F",IF(23=$AS41,1,0),IF($AT41="S",IF(AND(23&gt;=$AR41,23&lt;=$AS41,MOD(23-$AR41,6)=0),1/(INT(($AS41-$AR41)/6)+1),0),IF($AT41="A",IF($AR41=$AS41,IF(23=$AR41,1,0),IF(23=$AR41,$AU41,IF(23=$AS41,1-$AU41,0))),AD443))))))</f>
        <v>0</v>
      </c>
      <c r="AE41" s="681">
        <f>IF($AS41&lt;$AR41,0,IF($AT41="L",IF(AND(24&gt;=$AR41,24&lt;=$AS41),1/($AS41-$AR41+1),0),IF($AT41="I",IF(24=$AR41,1,0),IF($AT41="F",IF(24=$AS41,1,0),IF($AT41="S",IF(AND(24&gt;=$AR41,24&lt;=$AS41,MOD(24-$AR41,6)=0),1/(INT(($AS41-$AR41)/6)+1),0),IF($AT41="A",IF($AR41=$AS41,IF(24=$AR41,1,0),IF(24=$AR41,$AU41,IF(24=$AS41,1-$AU41,0))),AE443))))))</f>
        <v>0</v>
      </c>
      <c r="AF41" s="682">
        <f>SUM(H41:AE41)</f>
        <v>1</v>
      </c>
      <c r="AG41" s="521">
        <f>'02. Equipos y Software'!$J$16</f>
        <v>0</v>
      </c>
      <c r="AH41" s="521">
        <f>'02. Equipos y Software'!$I$16</f>
        <v>0</v>
      </c>
      <c r="AI41" s="521">
        <f>'02. Equipos y Software'!$L$16</f>
        <v>0</v>
      </c>
      <c r="AJ41" s="521">
        <f>'02. Equipos y Software'!$K$16</f>
        <v>0</v>
      </c>
      <c r="AK41" s="521">
        <f>'02. Equipos y Software'!$N$16</f>
        <v>0</v>
      </c>
      <c r="AL41" s="521">
        <f>'02. Equipos y Software'!$M$16</f>
        <v>0</v>
      </c>
      <c r="AM41" s="521">
        <f>'02. Equipos y Software'!$P$16</f>
        <v>0</v>
      </c>
      <c r="AN41" s="521">
        <f>'02. Equipos y Software'!$O$16</f>
        <v>0</v>
      </c>
      <c r="AO41" s="521">
        <f>'02. Equipos y Software'!$R$16</f>
        <v>0</v>
      </c>
      <c r="AP41" s="521">
        <f>'02. Equipos y Software'!$Q$16</f>
        <v>0</v>
      </c>
      <c r="AQ41" s="683" t="inlineStr">
        <is>
          <t>A1.3</t>
        </is>
      </c>
      <c r="AR41" s="683" t="n">
        <v>6</v>
      </c>
      <c r="AS41" s="683" t="n">
        <v>19</v>
      </c>
      <c r="AT41" s="683" t="inlineStr">
        <is>
          <t>L</t>
        </is>
      </c>
      <c r="AU41" s="684" t="n">
        <v>0</v>
      </c>
      <c r="AV41" s="683" t="inlineStr">
        <is>
          <t>E1</t>
        </is>
      </c>
    </row>
    <row r="42">
      <c r="B42" s="513" t="inlineStr">
        <is>
          <t>EQ-07</t>
        </is>
      </c>
      <c r="C42" s="513" t="inlineStr">
        <is>
          <t>R02</t>
        </is>
      </c>
      <c r="D42" s="513" t="str">
        <f>IF('02. Equipos y Software'!B17="","(fila reservada para un ítem nuevo)",'02. Equipos y Software'!B17)</f>
        <v>Banco de calibración de partículas: impactador eléctrico y generadores de aerosol</v>
      </c>
      <c r="E42" s="513" t="str">
        <f>"Perfil "&amp;AT42&amp;" · M"&amp;AR42&amp;"–M"&amp;AS42</f>
        <v>Perfil L · M4–M6</v>
      </c>
      <c r="F42" s="513">
        <f>'02. Equipos y Software'!$H$17</f>
        <v>1219650407</v>
      </c>
      <c r="G42" s="513">
        <f>'02. Equipos y Software'!$S$17</f>
        <v>1219650407</v>
      </c>
      <c r="H42" s="681">
        <f>IF($AS42&lt;$AR42,0,IF($AT42="L",IF(AND(1&gt;=$AR42,1&lt;=$AS42),1/($AS42-$AR42+1),0),IF($AT42="I",IF(1=$AR42,1,0),IF($AT42="F",IF(1=$AS42,1,0),IF($AT42="S",IF(AND(1&gt;=$AR42,1&lt;=$AS42,MOD(1-$AR42,6)=0),1/(INT(($AS42-$AR42)/6)+1),0),IF($AT42="A",IF($AR42=$AS42,IF(1=$AR42,1,0),IF(1=$AR42,$AU42,IF(1=$AS42,1-$AU42,0))),H444))))))</f>
        <v>0</v>
      </c>
      <c r="I42" s="681">
        <f>IF($AS42&lt;$AR42,0,IF($AT42="L",IF(AND(2&gt;=$AR42,2&lt;=$AS42),1/($AS42-$AR42+1),0),IF($AT42="I",IF(2=$AR42,1,0),IF($AT42="F",IF(2=$AS42,1,0),IF($AT42="S",IF(AND(2&gt;=$AR42,2&lt;=$AS42,MOD(2-$AR42,6)=0),1/(INT(($AS42-$AR42)/6)+1),0),IF($AT42="A",IF($AR42=$AS42,IF(2=$AR42,1,0),IF(2=$AR42,$AU42,IF(2=$AS42,1-$AU42,0))),I444))))))</f>
        <v>0</v>
      </c>
      <c r="J42" s="681">
        <f>IF($AS42&lt;$AR42,0,IF($AT42="L",IF(AND(3&gt;=$AR42,3&lt;=$AS42),1/($AS42-$AR42+1),0),IF($AT42="I",IF(3=$AR42,1,0),IF($AT42="F",IF(3=$AS42,1,0),IF($AT42="S",IF(AND(3&gt;=$AR42,3&lt;=$AS42,MOD(3-$AR42,6)=0),1/(INT(($AS42-$AR42)/6)+1),0),IF($AT42="A",IF($AR42=$AS42,IF(3=$AR42,1,0),IF(3=$AR42,$AU42,IF(3=$AS42,1-$AU42,0))),J444))))))</f>
        <v>0</v>
      </c>
      <c r="K42" s="681">
        <f>IF($AS42&lt;$AR42,0,IF($AT42="L",IF(AND(4&gt;=$AR42,4&lt;=$AS42),1/($AS42-$AR42+1),0),IF($AT42="I",IF(4=$AR42,1,0),IF($AT42="F",IF(4=$AS42,1,0),IF($AT42="S",IF(AND(4&gt;=$AR42,4&lt;=$AS42,MOD(4-$AR42,6)=0),1/(INT(($AS42-$AR42)/6)+1),0),IF($AT42="A",IF($AR42=$AS42,IF(4=$AR42,1,0),IF(4=$AR42,$AU42,IF(4=$AS42,1-$AU42,0))),K444))))))</f>
        <v>0.333333333333333</v>
      </c>
      <c r="L42" s="681">
        <f>IF($AS42&lt;$AR42,0,IF($AT42="L",IF(AND(5&gt;=$AR42,5&lt;=$AS42),1/($AS42-$AR42+1),0),IF($AT42="I",IF(5=$AR42,1,0),IF($AT42="F",IF(5=$AS42,1,0),IF($AT42="S",IF(AND(5&gt;=$AR42,5&lt;=$AS42,MOD(5-$AR42,6)=0),1/(INT(($AS42-$AR42)/6)+1),0),IF($AT42="A",IF($AR42=$AS42,IF(5=$AR42,1,0),IF(5=$AR42,$AU42,IF(5=$AS42,1-$AU42,0))),L444))))))</f>
        <v>0.333333333333333</v>
      </c>
      <c r="M42" s="681">
        <f>IF($AS42&lt;$AR42,0,IF($AT42="L",IF(AND(6&gt;=$AR42,6&lt;=$AS42),1/($AS42-$AR42+1),0),IF($AT42="I",IF(6=$AR42,1,0),IF($AT42="F",IF(6=$AS42,1,0),IF($AT42="S",IF(AND(6&gt;=$AR42,6&lt;=$AS42,MOD(6-$AR42,6)=0),1/(INT(($AS42-$AR42)/6)+1),0),IF($AT42="A",IF($AR42=$AS42,IF(6=$AR42,1,0),IF(6=$AR42,$AU42,IF(6=$AS42,1-$AU42,0))),M444))))))</f>
        <v>0.333333333333333</v>
      </c>
      <c r="N42" s="681">
        <f>IF($AS42&lt;$AR42,0,IF($AT42="L",IF(AND(7&gt;=$AR42,7&lt;=$AS42),1/($AS42-$AR42+1),0),IF($AT42="I",IF(7=$AR42,1,0),IF($AT42="F",IF(7=$AS42,1,0),IF($AT42="S",IF(AND(7&gt;=$AR42,7&lt;=$AS42,MOD(7-$AR42,6)=0),1/(INT(($AS42-$AR42)/6)+1),0),IF($AT42="A",IF($AR42=$AS42,IF(7=$AR42,1,0),IF(7=$AR42,$AU42,IF(7=$AS42,1-$AU42,0))),N444))))))</f>
        <v>0</v>
      </c>
      <c r="O42" s="681">
        <f>IF($AS42&lt;$AR42,0,IF($AT42="L",IF(AND(8&gt;=$AR42,8&lt;=$AS42),1/($AS42-$AR42+1),0),IF($AT42="I",IF(8=$AR42,1,0),IF($AT42="F",IF(8=$AS42,1,0),IF($AT42="S",IF(AND(8&gt;=$AR42,8&lt;=$AS42,MOD(8-$AR42,6)=0),1/(INT(($AS42-$AR42)/6)+1),0),IF($AT42="A",IF($AR42=$AS42,IF(8=$AR42,1,0),IF(8=$AR42,$AU42,IF(8=$AS42,1-$AU42,0))),O444))))))</f>
        <v>0</v>
      </c>
      <c r="P42" s="681">
        <f>IF($AS42&lt;$AR42,0,IF($AT42="L",IF(AND(9&gt;=$AR42,9&lt;=$AS42),1/($AS42-$AR42+1),0),IF($AT42="I",IF(9=$AR42,1,0),IF($AT42="F",IF(9=$AS42,1,0),IF($AT42="S",IF(AND(9&gt;=$AR42,9&lt;=$AS42,MOD(9-$AR42,6)=0),1/(INT(($AS42-$AR42)/6)+1),0),IF($AT42="A",IF($AR42=$AS42,IF(9=$AR42,1,0),IF(9=$AR42,$AU42,IF(9=$AS42,1-$AU42,0))),P444))))))</f>
        <v>0</v>
      </c>
      <c r="Q42" s="681">
        <f>IF($AS42&lt;$AR42,0,IF($AT42="L",IF(AND(10&gt;=$AR42,10&lt;=$AS42),1/($AS42-$AR42+1),0),IF($AT42="I",IF(10=$AR42,1,0),IF($AT42="F",IF(10=$AS42,1,0),IF($AT42="S",IF(AND(10&gt;=$AR42,10&lt;=$AS42,MOD(10-$AR42,6)=0),1/(INT(($AS42-$AR42)/6)+1),0),IF($AT42="A",IF($AR42=$AS42,IF(10=$AR42,1,0),IF(10=$AR42,$AU42,IF(10=$AS42,1-$AU42,0))),Q444))))))</f>
        <v>0</v>
      </c>
      <c r="R42" s="681">
        <f>IF($AS42&lt;$AR42,0,IF($AT42="L",IF(AND(11&gt;=$AR42,11&lt;=$AS42),1/($AS42-$AR42+1),0),IF($AT42="I",IF(11=$AR42,1,0),IF($AT42="F",IF(11=$AS42,1,0),IF($AT42="S",IF(AND(11&gt;=$AR42,11&lt;=$AS42,MOD(11-$AR42,6)=0),1/(INT(($AS42-$AR42)/6)+1),0),IF($AT42="A",IF($AR42=$AS42,IF(11=$AR42,1,0),IF(11=$AR42,$AU42,IF(11=$AS42,1-$AU42,0))),R444))))))</f>
        <v>0</v>
      </c>
      <c r="S42" s="681">
        <f>IF($AS42&lt;$AR42,0,IF($AT42="L",IF(AND(12&gt;=$AR42,12&lt;=$AS42),1/($AS42-$AR42+1),0),IF($AT42="I",IF(12=$AR42,1,0),IF($AT42="F",IF(12=$AS42,1,0),IF($AT42="S",IF(AND(12&gt;=$AR42,12&lt;=$AS42,MOD(12-$AR42,6)=0),1/(INT(($AS42-$AR42)/6)+1),0),IF($AT42="A",IF($AR42=$AS42,IF(12=$AR42,1,0),IF(12=$AR42,$AU42,IF(12=$AS42,1-$AU42,0))),S444))))))</f>
        <v>0</v>
      </c>
      <c r="T42" s="681">
        <f>IF($AS42&lt;$AR42,0,IF($AT42="L",IF(AND(13&gt;=$AR42,13&lt;=$AS42),1/($AS42-$AR42+1),0),IF($AT42="I",IF(13=$AR42,1,0),IF($AT42="F",IF(13=$AS42,1,0),IF($AT42="S",IF(AND(13&gt;=$AR42,13&lt;=$AS42,MOD(13-$AR42,6)=0),1/(INT(($AS42-$AR42)/6)+1),0),IF($AT42="A",IF($AR42=$AS42,IF(13=$AR42,1,0),IF(13=$AR42,$AU42,IF(13=$AS42,1-$AU42,0))),T444))))))</f>
        <v>0</v>
      </c>
      <c r="U42" s="681">
        <f>IF($AS42&lt;$AR42,0,IF($AT42="L",IF(AND(14&gt;=$AR42,14&lt;=$AS42),1/($AS42-$AR42+1),0),IF($AT42="I",IF(14=$AR42,1,0),IF($AT42="F",IF(14=$AS42,1,0),IF($AT42="S",IF(AND(14&gt;=$AR42,14&lt;=$AS42,MOD(14-$AR42,6)=0),1/(INT(($AS42-$AR42)/6)+1),0),IF($AT42="A",IF($AR42=$AS42,IF(14=$AR42,1,0),IF(14=$AR42,$AU42,IF(14=$AS42,1-$AU42,0))),U444))))))</f>
        <v>0</v>
      </c>
      <c r="V42" s="681">
        <f>IF($AS42&lt;$AR42,0,IF($AT42="L",IF(AND(15&gt;=$AR42,15&lt;=$AS42),1/($AS42-$AR42+1),0),IF($AT42="I",IF(15=$AR42,1,0),IF($AT42="F",IF(15=$AS42,1,0),IF($AT42="S",IF(AND(15&gt;=$AR42,15&lt;=$AS42,MOD(15-$AR42,6)=0),1/(INT(($AS42-$AR42)/6)+1),0),IF($AT42="A",IF($AR42=$AS42,IF(15=$AR42,1,0),IF(15=$AR42,$AU42,IF(15=$AS42,1-$AU42,0))),V444))))))</f>
        <v>0</v>
      </c>
      <c r="W42" s="681">
        <f>IF($AS42&lt;$AR42,0,IF($AT42="L",IF(AND(16&gt;=$AR42,16&lt;=$AS42),1/($AS42-$AR42+1),0),IF($AT42="I",IF(16=$AR42,1,0),IF($AT42="F",IF(16=$AS42,1,0),IF($AT42="S",IF(AND(16&gt;=$AR42,16&lt;=$AS42,MOD(16-$AR42,6)=0),1/(INT(($AS42-$AR42)/6)+1),0),IF($AT42="A",IF($AR42=$AS42,IF(16=$AR42,1,0),IF(16=$AR42,$AU42,IF(16=$AS42,1-$AU42,0))),W444))))))</f>
        <v>0</v>
      </c>
      <c r="X42" s="681">
        <f>IF($AS42&lt;$AR42,0,IF($AT42="L",IF(AND(17&gt;=$AR42,17&lt;=$AS42),1/($AS42-$AR42+1),0),IF($AT42="I",IF(17=$AR42,1,0),IF($AT42="F",IF(17=$AS42,1,0),IF($AT42="S",IF(AND(17&gt;=$AR42,17&lt;=$AS42,MOD(17-$AR42,6)=0),1/(INT(($AS42-$AR42)/6)+1),0),IF($AT42="A",IF($AR42=$AS42,IF(17=$AR42,1,0),IF(17=$AR42,$AU42,IF(17=$AS42,1-$AU42,0))),X444))))))</f>
        <v>0</v>
      </c>
      <c r="Y42" s="681">
        <f>IF($AS42&lt;$AR42,0,IF($AT42="L",IF(AND(18&gt;=$AR42,18&lt;=$AS42),1/($AS42-$AR42+1),0),IF($AT42="I",IF(18=$AR42,1,0),IF($AT42="F",IF(18=$AS42,1,0),IF($AT42="S",IF(AND(18&gt;=$AR42,18&lt;=$AS42,MOD(18-$AR42,6)=0),1/(INT(($AS42-$AR42)/6)+1),0),IF($AT42="A",IF($AR42=$AS42,IF(18=$AR42,1,0),IF(18=$AR42,$AU42,IF(18=$AS42,1-$AU42,0))),Y444))))))</f>
        <v>0</v>
      </c>
      <c r="Z42" s="681">
        <f>IF($AS42&lt;$AR42,0,IF($AT42="L",IF(AND(19&gt;=$AR42,19&lt;=$AS42),1/($AS42-$AR42+1),0),IF($AT42="I",IF(19=$AR42,1,0),IF($AT42="F",IF(19=$AS42,1,0),IF($AT42="S",IF(AND(19&gt;=$AR42,19&lt;=$AS42,MOD(19-$AR42,6)=0),1/(INT(($AS42-$AR42)/6)+1),0),IF($AT42="A",IF($AR42=$AS42,IF(19=$AR42,1,0),IF(19=$AR42,$AU42,IF(19=$AS42,1-$AU42,0))),Z444))))))</f>
        <v>0</v>
      </c>
      <c r="AA42" s="681">
        <f>IF($AS42&lt;$AR42,0,IF($AT42="L",IF(AND(20&gt;=$AR42,20&lt;=$AS42),1/($AS42-$AR42+1),0),IF($AT42="I",IF(20=$AR42,1,0),IF($AT42="F",IF(20=$AS42,1,0),IF($AT42="S",IF(AND(20&gt;=$AR42,20&lt;=$AS42,MOD(20-$AR42,6)=0),1/(INT(($AS42-$AR42)/6)+1),0),IF($AT42="A",IF($AR42=$AS42,IF(20=$AR42,1,0),IF(20=$AR42,$AU42,IF(20=$AS42,1-$AU42,0))),AA444))))))</f>
        <v>0</v>
      </c>
      <c r="AB42" s="681">
        <f>IF($AS42&lt;$AR42,0,IF($AT42="L",IF(AND(21&gt;=$AR42,21&lt;=$AS42),1/($AS42-$AR42+1),0),IF($AT42="I",IF(21=$AR42,1,0),IF($AT42="F",IF(21=$AS42,1,0),IF($AT42="S",IF(AND(21&gt;=$AR42,21&lt;=$AS42,MOD(21-$AR42,6)=0),1/(INT(($AS42-$AR42)/6)+1),0),IF($AT42="A",IF($AR42=$AS42,IF(21=$AR42,1,0),IF(21=$AR42,$AU42,IF(21=$AS42,1-$AU42,0))),AB444))))))</f>
        <v>0</v>
      </c>
      <c r="AC42" s="681">
        <f>IF($AS42&lt;$AR42,0,IF($AT42="L",IF(AND(22&gt;=$AR42,22&lt;=$AS42),1/($AS42-$AR42+1),0),IF($AT42="I",IF(22=$AR42,1,0),IF($AT42="F",IF(22=$AS42,1,0),IF($AT42="S",IF(AND(22&gt;=$AR42,22&lt;=$AS42,MOD(22-$AR42,6)=0),1/(INT(($AS42-$AR42)/6)+1),0),IF($AT42="A",IF($AR42=$AS42,IF(22=$AR42,1,0),IF(22=$AR42,$AU42,IF(22=$AS42,1-$AU42,0))),AC444))))))</f>
        <v>0</v>
      </c>
      <c r="AD42" s="681">
        <f>IF($AS42&lt;$AR42,0,IF($AT42="L",IF(AND(23&gt;=$AR42,23&lt;=$AS42),1/($AS42-$AR42+1),0),IF($AT42="I",IF(23=$AR42,1,0),IF($AT42="F",IF(23=$AS42,1,0),IF($AT42="S",IF(AND(23&gt;=$AR42,23&lt;=$AS42,MOD(23-$AR42,6)=0),1/(INT(($AS42-$AR42)/6)+1),0),IF($AT42="A",IF($AR42=$AS42,IF(23=$AR42,1,0),IF(23=$AR42,$AU42,IF(23=$AS42,1-$AU42,0))),AD444))))))</f>
        <v>0</v>
      </c>
      <c r="AE42" s="681">
        <f>IF($AS42&lt;$AR42,0,IF($AT42="L",IF(AND(24&gt;=$AR42,24&lt;=$AS42),1/($AS42-$AR42+1),0),IF($AT42="I",IF(24=$AR42,1,0),IF($AT42="F",IF(24=$AS42,1,0),IF($AT42="S",IF(AND(24&gt;=$AR42,24&lt;=$AS42,MOD(24-$AR42,6)=0),1/(INT(($AS42-$AR42)/6)+1),0),IF($AT42="A",IF($AR42=$AS42,IF(24=$AR42,1,0),IF(24=$AR42,$AU42,IF(24=$AS42,1-$AU42,0))),AE444))))))</f>
        <v>0</v>
      </c>
      <c r="AF42" s="682">
        <f>SUM(H42:AE42)</f>
        <v>1</v>
      </c>
      <c r="AG42" s="521">
        <f>'02. Equipos y Software'!$J$17</f>
        <v>0</v>
      </c>
      <c r="AH42" s="521">
        <f>'02. Equipos y Software'!$I$17</f>
        <v>0</v>
      </c>
      <c r="AI42" s="521">
        <f>'02. Equipos y Software'!$L$17</f>
        <v>0</v>
      </c>
      <c r="AJ42" s="521">
        <f>'02. Equipos y Software'!$K$17</f>
        <v>0</v>
      </c>
      <c r="AK42" s="521">
        <f>'02. Equipos y Software'!$N$17</f>
        <v>0</v>
      </c>
      <c r="AL42" s="521">
        <f>'02. Equipos y Software'!$M$17</f>
        <v>0</v>
      </c>
      <c r="AM42" s="521">
        <f>'02. Equipos y Software'!$P$17</f>
        <v>0</v>
      </c>
      <c r="AN42" s="521">
        <f>'02. Equipos y Software'!$O$17</f>
        <v>0</v>
      </c>
      <c r="AO42" s="521">
        <f>'02. Equipos y Software'!$R$17</f>
        <v>0</v>
      </c>
      <c r="AP42" s="521">
        <f>'02. Equipos y Software'!$Q$17</f>
        <v>0</v>
      </c>
      <c r="AQ42" s="683" t="inlineStr">
        <is>
          <t>A1.2</t>
        </is>
      </c>
      <c r="AR42" s="683" t="n">
        <v>4</v>
      </c>
      <c r="AS42" s="683" t="n">
        <v>6</v>
      </c>
      <c r="AT42" s="683" t="inlineStr">
        <is>
          <t>L</t>
        </is>
      </c>
      <c r="AU42" s="684" t="n">
        <v>0</v>
      </c>
      <c r="AV42" s="683" t="inlineStr">
        <is>
          <t>E1</t>
        </is>
      </c>
    </row>
    <row r="43">
      <c r="B43" s="513" t="inlineStr">
        <is>
          <t>EQ-08</t>
        </is>
      </c>
      <c r="C43" s="513" t="inlineStr">
        <is>
          <t>R02</t>
        </is>
      </c>
      <c r="D43" s="513" t="str">
        <f>IF('02. Equipos y Software'!B18="","(fila reservada para un ítem nuevo)",'02. Equipos y Software'!B18)</f>
        <v>Estación de trabajo para entrenamiento de modelos</v>
      </c>
      <c r="E43" s="513" t="str">
        <f>"Perfil "&amp;AT43&amp;" · M"&amp;AR43&amp;"–M"&amp;AS43</f>
        <v>Perfil L · M10–M12</v>
      </c>
      <c r="F43" s="513">
        <f>'02. Equipos y Software'!$H$18</f>
        <v>50000000</v>
      </c>
      <c r="G43" s="513">
        <f>'02. Equipos y Software'!$S$18</f>
        <v>50000000</v>
      </c>
      <c r="H43" s="681">
        <f>IF($AS43&lt;$AR43,0,IF($AT43="L",IF(AND(1&gt;=$AR43,1&lt;=$AS43),1/($AS43-$AR43+1),0),IF($AT43="I",IF(1=$AR43,1,0),IF($AT43="F",IF(1=$AS43,1,0),IF($AT43="S",IF(AND(1&gt;=$AR43,1&lt;=$AS43,MOD(1-$AR43,6)=0),1/(INT(($AS43-$AR43)/6)+1),0),IF($AT43="A",IF($AR43=$AS43,IF(1=$AR43,1,0),IF(1=$AR43,$AU43,IF(1=$AS43,1-$AU43,0))),H445))))))</f>
        <v>0</v>
      </c>
      <c r="I43" s="681">
        <f>IF($AS43&lt;$AR43,0,IF($AT43="L",IF(AND(2&gt;=$AR43,2&lt;=$AS43),1/($AS43-$AR43+1),0),IF($AT43="I",IF(2=$AR43,1,0),IF($AT43="F",IF(2=$AS43,1,0),IF($AT43="S",IF(AND(2&gt;=$AR43,2&lt;=$AS43,MOD(2-$AR43,6)=0),1/(INT(($AS43-$AR43)/6)+1),0),IF($AT43="A",IF($AR43=$AS43,IF(2=$AR43,1,0),IF(2=$AR43,$AU43,IF(2=$AS43,1-$AU43,0))),I445))))))</f>
        <v>0</v>
      </c>
      <c r="J43" s="681">
        <f>IF($AS43&lt;$AR43,0,IF($AT43="L",IF(AND(3&gt;=$AR43,3&lt;=$AS43),1/($AS43-$AR43+1),0),IF($AT43="I",IF(3=$AR43,1,0),IF($AT43="F",IF(3=$AS43,1,0),IF($AT43="S",IF(AND(3&gt;=$AR43,3&lt;=$AS43,MOD(3-$AR43,6)=0),1/(INT(($AS43-$AR43)/6)+1),0),IF($AT43="A",IF($AR43=$AS43,IF(3=$AR43,1,0),IF(3=$AR43,$AU43,IF(3=$AS43,1-$AU43,0))),J445))))))</f>
        <v>0</v>
      </c>
      <c r="K43" s="681">
        <f>IF($AS43&lt;$AR43,0,IF($AT43="L",IF(AND(4&gt;=$AR43,4&lt;=$AS43),1/($AS43-$AR43+1),0),IF($AT43="I",IF(4=$AR43,1,0),IF($AT43="F",IF(4=$AS43,1,0),IF($AT43="S",IF(AND(4&gt;=$AR43,4&lt;=$AS43,MOD(4-$AR43,6)=0),1/(INT(($AS43-$AR43)/6)+1),0),IF($AT43="A",IF($AR43=$AS43,IF(4=$AR43,1,0),IF(4=$AR43,$AU43,IF(4=$AS43,1-$AU43,0))),K445))))))</f>
        <v>0</v>
      </c>
      <c r="L43" s="681">
        <f>IF($AS43&lt;$AR43,0,IF($AT43="L",IF(AND(5&gt;=$AR43,5&lt;=$AS43),1/($AS43-$AR43+1),0),IF($AT43="I",IF(5=$AR43,1,0),IF($AT43="F",IF(5=$AS43,1,0),IF($AT43="S",IF(AND(5&gt;=$AR43,5&lt;=$AS43,MOD(5-$AR43,6)=0),1/(INT(($AS43-$AR43)/6)+1),0),IF($AT43="A",IF($AR43=$AS43,IF(5=$AR43,1,0),IF(5=$AR43,$AU43,IF(5=$AS43,1-$AU43,0))),L445))))))</f>
        <v>0</v>
      </c>
      <c r="M43" s="681">
        <f>IF($AS43&lt;$AR43,0,IF($AT43="L",IF(AND(6&gt;=$AR43,6&lt;=$AS43),1/($AS43-$AR43+1),0),IF($AT43="I",IF(6=$AR43,1,0),IF($AT43="F",IF(6=$AS43,1,0),IF($AT43="S",IF(AND(6&gt;=$AR43,6&lt;=$AS43,MOD(6-$AR43,6)=0),1/(INT(($AS43-$AR43)/6)+1),0),IF($AT43="A",IF($AR43=$AS43,IF(6=$AR43,1,0),IF(6=$AR43,$AU43,IF(6=$AS43,1-$AU43,0))),M445))))))</f>
        <v>0</v>
      </c>
      <c r="N43" s="681">
        <f>IF($AS43&lt;$AR43,0,IF($AT43="L",IF(AND(7&gt;=$AR43,7&lt;=$AS43),1/($AS43-$AR43+1),0),IF($AT43="I",IF(7=$AR43,1,0),IF($AT43="F",IF(7=$AS43,1,0),IF($AT43="S",IF(AND(7&gt;=$AR43,7&lt;=$AS43,MOD(7-$AR43,6)=0),1/(INT(($AS43-$AR43)/6)+1),0),IF($AT43="A",IF($AR43=$AS43,IF(7=$AR43,1,0),IF(7=$AR43,$AU43,IF(7=$AS43,1-$AU43,0))),N445))))))</f>
        <v>0</v>
      </c>
      <c r="O43" s="681">
        <f>IF($AS43&lt;$AR43,0,IF($AT43="L",IF(AND(8&gt;=$AR43,8&lt;=$AS43),1/($AS43-$AR43+1),0),IF($AT43="I",IF(8=$AR43,1,0),IF($AT43="F",IF(8=$AS43,1,0),IF($AT43="S",IF(AND(8&gt;=$AR43,8&lt;=$AS43,MOD(8-$AR43,6)=0),1/(INT(($AS43-$AR43)/6)+1),0),IF($AT43="A",IF($AR43=$AS43,IF(8=$AR43,1,0),IF(8=$AR43,$AU43,IF(8=$AS43,1-$AU43,0))),O445))))))</f>
        <v>0</v>
      </c>
      <c r="P43" s="681">
        <f>IF($AS43&lt;$AR43,0,IF($AT43="L",IF(AND(9&gt;=$AR43,9&lt;=$AS43),1/($AS43-$AR43+1),0),IF($AT43="I",IF(9=$AR43,1,0),IF($AT43="F",IF(9=$AS43,1,0),IF($AT43="S",IF(AND(9&gt;=$AR43,9&lt;=$AS43,MOD(9-$AR43,6)=0),1/(INT(($AS43-$AR43)/6)+1),0),IF($AT43="A",IF($AR43=$AS43,IF(9=$AR43,1,0),IF(9=$AR43,$AU43,IF(9=$AS43,1-$AU43,0))),P445))))))</f>
        <v>0</v>
      </c>
      <c r="Q43" s="681">
        <f>IF($AS43&lt;$AR43,0,IF($AT43="L",IF(AND(10&gt;=$AR43,10&lt;=$AS43),1/($AS43-$AR43+1),0),IF($AT43="I",IF(10=$AR43,1,0),IF($AT43="F",IF(10=$AS43,1,0),IF($AT43="S",IF(AND(10&gt;=$AR43,10&lt;=$AS43,MOD(10-$AR43,6)=0),1/(INT(($AS43-$AR43)/6)+1),0),IF($AT43="A",IF($AR43=$AS43,IF(10=$AR43,1,0),IF(10=$AR43,$AU43,IF(10=$AS43,1-$AU43,0))),Q445))))))</f>
        <v>0.333333333333333</v>
      </c>
      <c r="R43" s="681">
        <f>IF($AS43&lt;$AR43,0,IF($AT43="L",IF(AND(11&gt;=$AR43,11&lt;=$AS43),1/($AS43-$AR43+1),0),IF($AT43="I",IF(11=$AR43,1,0),IF($AT43="F",IF(11=$AS43,1,0),IF($AT43="S",IF(AND(11&gt;=$AR43,11&lt;=$AS43,MOD(11-$AR43,6)=0),1/(INT(($AS43-$AR43)/6)+1),0),IF($AT43="A",IF($AR43=$AS43,IF(11=$AR43,1,0),IF(11=$AR43,$AU43,IF(11=$AS43,1-$AU43,0))),R445))))))</f>
        <v>0.333333333333333</v>
      </c>
      <c r="S43" s="681">
        <f>IF($AS43&lt;$AR43,0,IF($AT43="L",IF(AND(12&gt;=$AR43,12&lt;=$AS43),1/($AS43-$AR43+1),0),IF($AT43="I",IF(12=$AR43,1,0),IF($AT43="F",IF(12=$AS43,1,0),IF($AT43="S",IF(AND(12&gt;=$AR43,12&lt;=$AS43,MOD(12-$AR43,6)=0),1/(INT(($AS43-$AR43)/6)+1),0),IF($AT43="A",IF($AR43=$AS43,IF(12=$AR43,1,0),IF(12=$AR43,$AU43,IF(12=$AS43,1-$AU43,0))),S445))))))</f>
        <v>0.333333333333333</v>
      </c>
      <c r="T43" s="681">
        <f>IF($AS43&lt;$AR43,0,IF($AT43="L",IF(AND(13&gt;=$AR43,13&lt;=$AS43),1/($AS43-$AR43+1),0),IF($AT43="I",IF(13=$AR43,1,0),IF($AT43="F",IF(13=$AS43,1,0),IF($AT43="S",IF(AND(13&gt;=$AR43,13&lt;=$AS43,MOD(13-$AR43,6)=0),1/(INT(($AS43-$AR43)/6)+1),0),IF($AT43="A",IF($AR43=$AS43,IF(13=$AR43,1,0),IF(13=$AR43,$AU43,IF(13=$AS43,1-$AU43,0))),T445))))))</f>
        <v>0</v>
      </c>
      <c r="U43" s="681">
        <f>IF($AS43&lt;$AR43,0,IF($AT43="L",IF(AND(14&gt;=$AR43,14&lt;=$AS43),1/($AS43-$AR43+1),0),IF($AT43="I",IF(14=$AR43,1,0),IF($AT43="F",IF(14=$AS43,1,0),IF($AT43="S",IF(AND(14&gt;=$AR43,14&lt;=$AS43,MOD(14-$AR43,6)=0),1/(INT(($AS43-$AR43)/6)+1),0),IF($AT43="A",IF($AR43=$AS43,IF(14=$AR43,1,0),IF(14=$AR43,$AU43,IF(14=$AS43,1-$AU43,0))),U445))))))</f>
        <v>0</v>
      </c>
      <c r="V43" s="681">
        <f>IF($AS43&lt;$AR43,0,IF($AT43="L",IF(AND(15&gt;=$AR43,15&lt;=$AS43),1/($AS43-$AR43+1),0),IF($AT43="I",IF(15=$AR43,1,0),IF($AT43="F",IF(15=$AS43,1,0),IF($AT43="S",IF(AND(15&gt;=$AR43,15&lt;=$AS43,MOD(15-$AR43,6)=0),1/(INT(($AS43-$AR43)/6)+1),0),IF($AT43="A",IF($AR43=$AS43,IF(15=$AR43,1,0),IF(15=$AR43,$AU43,IF(15=$AS43,1-$AU43,0))),V445))))))</f>
        <v>0</v>
      </c>
      <c r="W43" s="681">
        <f>IF($AS43&lt;$AR43,0,IF($AT43="L",IF(AND(16&gt;=$AR43,16&lt;=$AS43),1/($AS43-$AR43+1),0),IF($AT43="I",IF(16=$AR43,1,0),IF($AT43="F",IF(16=$AS43,1,0),IF($AT43="S",IF(AND(16&gt;=$AR43,16&lt;=$AS43,MOD(16-$AR43,6)=0),1/(INT(($AS43-$AR43)/6)+1),0),IF($AT43="A",IF($AR43=$AS43,IF(16=$AR43,1,0),IF(16=$AR43,$AU43,IF(16=$AS43,1-$AU43,0))),W445))))))</f>
        <v>0</v>
      </c>
      <c r="X43" s="681">
        <f>IF($AS43&lt;$AR43,0,IF($AT43="L",IF(AND(17&gt;=$AR43,17&lt;=$AS43),1/($AS43-$AR43+1),0),IF($AT43="I",IF(17=$AR43,1,0),IF($AT43="F",IF(17=$AS43,1,0),IF($AT43="S",IF(AND(17&gt;=$AR43,17&lt;=$AS43,MOD(17-$AR43,6)=0),1/(INT(($AS43-$AR43)/6)+1),0),IF($AT43="A",IF($AR43=$AS43,IF(17=$AR43,1,0),IF(17=$AR43,$AU43,IF(17=$AS43,1-$AU43,0))),X445))))))</f>
        <v>0</v>
      </c>
      <c r="Y43" s="681">
        <f>IF($AS43&lt;$AR43,0,IF($AT43="L",IF(AND(18&gt;=$AR43,18&lt;=$AS43),1/($AS43-$AR43+1),0),IF($AT43="I",IF(18=$AR43,1,0),IF($AT43="F",IF(18=$AS43,1,0),IF($AT43="S",IF(AND(18&gt;=$AR43,18&lt;=$AS43,MOD(18-$AR43,6)=0),1/(INT(($AS43-$AR43)/6)+1),0),IF($AT43="A",IF($AR43=$AS43,IF(18=$AR43,1,0),IF(18=$AR43,$AU43,IF(18=$AS43,1-$AU43,0))),Y445))))))</f>
        <v>0</v>
      </c>
      <c r="Z43" s="681">
        <f>IF($AS43&lt;$AR43,0,IF($AT43="L",IF(AND(19&gt;=$AR43,19&lt;=$AS43),1/($AS43-$AR43+1),0),IF($AT43="I",IF(19=$AR43,1,0),IF($AT43="F",IF(19=$AS43,1,0),IF($AT43="S",IF(AND(19&gt;=$AR43,19&lt;=$AS43,MOD(19-$AR43,6)=0),1/(INT(($AS43-$AR43)/6)+1),0),IF($AT43="A",IF($AR43=$AS43,IF(19=$AR43,1,0),IF(19=$AR43,$AU43,IF(19=$AS43,1-$AU43,0))),Z445))))))</f>
        <v>0</v>
      </c>
      <c r="AA43" s="681">
        <f>IF($AS43&lt;$AR43,0,IF($AT43="L",IF(AND(20&gt;=$AR43,20&lt;=$AS43),1/($AS43-$AR43+1),0),IF($AT43="I",IF(20=$AR43,1,0),IF($AT43="F",IF(20=$AS43,1,0),IF($AT43="S",IF(AND(20&gt;=$AR43,20&lt;=$AS43,MOD(20-$AR43,6)=0),1/(INT(($AS43-$AR43)/6)+1),0),IF($AT43="A",IF($AR43=$AS43,IF(20=$AR43,1,0),IF(20=$AR43,$AU43,IF(20=$AS43,1-$AU43,0))),AA445))))))</f>
        <v>0</v>
      </c>
      <c r="AB43" s="681">
        <f>IF($AS43&lt;$AR43,0,IF($AT43="L",IF(AND(21&gt;=$AR43,21&lt;=$AS43),1/($AS43-$AR43+1),0),IF($AT43="I",IF(21=$AR43,1,0),IF($AT43="F",IF(21=$AS43,1,0),IF($AT43="S",IF(AND(21&gt;=$AR43,21&lt;=$AS43,MOD(21-$AR43,6)=0),1/(INT(($AS43-$AR43)/6)+1),0),IF($AT43="A",IF($AR43=$AS43,IF(21=$AR43,1,0),IF(21=$AR43,$AU43,IF(21=$AS43,1-$AU43,0))),AB445))))))</f>
        <v>0</v>
      </c>
      <c r="AC43" s="681">
        <f>IF($AS43&lt;$AR43,0,IF($AT43="L",IF(AND(22&gt;=$AR43,22&lt;=$AS43),1/($AS43-$AR43+1),0),IF($AT43="I",IF(22=$AR43,1,0),IF($AT43="F",IF(22=$AS43,1,0),IF($AT43="S",IF(AND(22&gt;=$AR43,22&lt;=$AS43,MOD(22-$AR43,6)=0),1/(INT(($AS43-$AR43)/6)+1),0),IF($AT43="A",IF($AR43=$AS43,IF(22=$AR43,1,0),IF(22=$AR43,$AU43,IF(22=$AS43,1-$AU43,0))),AC445))))))</f>
        <v>0</v>
      </c>
      <c r="AD43" s="681">
        <f>IF($AS43&lt;$AR43,0,IF($AT43="L",IF(AND(23&gt;=$AR43,23&lt;=$AS43),1/($AS43-$AR43+1),0),IF($AT43="I",IF(23=$AR43,1,0),IF($AT43="F",IF(23=$AS43,1,0),IF($AT43="S",IF(AND(23&gt;=$AR43,23&lt;=$AS43,MOD(23-$AR43,6)=0),1/(INT(($AS43-$AR43)/6)+1),0),IF($AT43="A",IF($AR43=$AS43,IF(23=$AR43,1,0),IF(23=$AR43,$AU43,IF(23=$AS43,1-$AU43,0))),AD445))))))</f>
        <v>0</v>
      </c>
      <c r="AE43" s="681">
        <f>IF($AS43&lt;$AR43,0,IF($AT43="L",IF(AND(24&gt;=$AR43,24&lt;=$AS43),1/($AS43-$AR43+1),0),IF($AT43="I",IF(24=$AR43,1,0),IF($AT43="F",IF(24=$AS43,1,0),IF($AT43="S",IF(AND(24&gt;=$AR43,24&lt;=$AS43,MOD(24-$AR43,6)=0),1/(INT(($AS43-$AR43)/6)+1),0),IF($AT43="A",IF($AR43=$AS43,IF(24=$AR43,1,0),IF(24=$AR43,$AU43,IF(24=$AS43,1-$AU43,0))),AE445))))))</f>
        <v>0</v>
      </c>
      <c r="AF43" s="682">
        <f>SUM(H43:AE43)</f>
        <v>1</v>
      </c>
      <c r="AG43" s="521">
        <f>'02. Equipos y Software'!$J$18</f>
        <v>0</v>
      </c>
      <c r="AH43" s="521">
        <f>'02. Equipos y Software'!$I$18</f>
        <v>0</v>
      </c>
      <c r="AI43" s="521">
        <f>'02. Equipos y Software'!$L$18</f>
        <v>0</v>
      </c>
      <c r="AJ43" s="521">
        <f>'02. Equipos y Software'!$K$18</f>
        <v>0</v>
      </c>
      <c r="AK43" s="521">
        <f>'02. Equipos y Software'!$N$18</f>
        <v>0</v>
      </c>
      <c r="AL43" s="521">
        <f>'02. Equipos y Software'!$M$18</f>
        <v>0</v>
      </c>
      <c r="AM43" s="521">
        <f>'02. Equipos y Software'!$P$18</f>
        <v>0</v>
      </c>
      <c r="AN43" s="521">
        <f>'02. Equipos y Software'!$O$18</f>
        <v>0</v>
      </c>
      <c r="AO43" s="521">
        <f>'02. Equipos y Software'!$R$18</f>
        <v>0</v>
      </c>
      <c r="AP43" s="521">
        <f>'02. Equipos y Software'!$Q$18</f>
        <v>0</v>
      </c>
      <c r="AQ43" s="683" t="inlineStr">
        <is>
          <t>A1.4</t>
        </is>
      </c>
      <c r="AR43" s="683" t="n">
        <v>10</v>
      </c>
      <c r="AS43" s="683" t="n">
        <v>12</v>
      </c>
      <c r="AT43" s="683" t="inlineStr">
        <is>
          <t>L</t>
        </is>
      </c>
      <c r="AU43" s="684" t="n">
        <v>0</v>
      </c>
      <c r="AV43" s="683" t="inlineStr">
        <is>
          <t>E1</t>
        </is>
      </c>
    </row>
    <row r="44">
      <c r="B44" s="513" t="inlineStr">
        <is>
          <t>EQ-09</t>
        </is>
      </c>
      <c r="C44" s="513" t="inlineStr">
        <is>
          <t>R02</t>
        </is>
      </c>
      <c r="D44" s="513" t="str">
        <f>IF('02. Equipos y Software'!B19="","(fila reservada para un ítem nuevo)",'02. Equipos y Software'!B19)</f>
        <v>Equipos de campo e instrumentación (lote)</v>
      </c>
      <c r="E44" s="513" t="str">
        <f>"Perfil "&amp;AT44&amp;" · M"&amp;AR44&amp;"–M"&amp;AS44</f>
        <v>Perfil L · M6–M10</v>
      </c>
      <c r="F44" s="513">
        <f>'02. Equipos y Software'!$H$19</f>
        <v>30000000</v>
      </c>
      <c r="G44" s="513">
        <f>'02. Equipos y Software'!$S$19</f>
        <v>30000000</v>
      </c>
      <c r="H44" s="681">
        <f>IF($AS44&lt;$AR44,0,IF($AT44="L",IF(AND(1&gt;=$AR44,1&lt;=$AS44),1/($AS44-$AR44+1),0),IF($AT44="I",IF(1=$AR44,1,0),IF($AT44="F",IF(1=$AS44,1,0),IF($AT44="S",IF(AND(1&gt;=$AR44,1&lt;=$AS44,MOD(1-$AR44,6)=0),1/(INT(($AS44-$AR44)/6)+1),0),IF($AT44="A",IF($AR44=$AS44,IF(1=$AR44,1,0),IF(1=$AR44,$AU44,IF(1=$AS44,1-$AU44,0))),H446))))))</f>
        <v>0</v>
      </c>
      <c r="I44" s="681">
        <f>IF($AS44&lt;$AR44,0,IF($AT44="L",IF(AND(2&gt;=$AR44,2&lt;=$AS44),1/($AS44-$AR44+1),0),IF($AT44="I",IF(2=$AR44,1,0),IF($AT44="F",IF(2=$AS44,1,0),IF($AT44="S",IF(AND(2&gt;=$AR44,2&lt;=$AS44,MOD(2-$AR44,6)=0),1/(INT(($AS44-$AR44)/6)+1),0),IF($AT44="A",IF($AR44=$AS44,IF(2=$AR44,1,0),IF(2=$AR44,$AU44,IF(2=$AS44,1-$AU44,0))),I446))))))</f>
        <v>0</v>
      </c>
      <c r="J44" s="681">
        <f>IF($AS44&lt;$AR44,0,IF($AT44="L",IF(AND(3&gt;=$AR44,3&lt;=$AS44),1/($AS44-$AR44+1),0),IF($AT44="I",IF(3=$AR44,1,0),IF($AT44="F",IF(3=$AS44,1,0),IF($AT44="S",IF(AND(3&gt;=$AR44,3&lt;=$AS44,MOD(3-$AR44,6)=0),1/(INT(($AS44-$AR44)/6)+1),0),IF($AT44="A",IF($AR44=$AS44,IF(3=$AR44,1,0),IF(3=$AR44,$AU44,IF(3=$AS44,1-$AU44,0))),J446))))))</f>
        <v>0</v>
      </c>
      <c r="K44" s="681">
        <f>IF($AS44&lt;$AR44,0,IF($AT44="L",IF(AND(4&gt;=$AR44,4&lt;=$AS44),1/($AS44-$AR44+1),0),IF($AT44="I",IF(4=$AR44,1,0),IF($AT44="F",IF(4=$AS44,1,0),IF($AT44="S",IF(AND(4&gt;=$AR44,4&lt;=$AS44,MOD(4-$AR44,6)=0),1/(INT(($AS44-$AR44)/6)+1),0),IF($AT44="A",IF($AR44=$AS44,IF(4=$AR44,1,0),IF(4=$AR44,$AU44,IF(4=$AS44,1-$AU44,0))),K446))))))</f>
        <v>0</v>
      </c>
      <c r="L44" s="681">
        <f>IF($AS44&lt;$AR44,0,IF($AT44="L",IF(AND(5&gt;=$AR44,5&lt;=$AS44),1/($AS44-$AR44+1),0),IF($AT44="I",IF(5=$AR44,1,0),IF($AT44="F",IF(5=$AS44,1,0),IF($AT44="S",IF(AND(5&gt;=$AR44,5&lt;=$AS44,MOD(5-$AR44,6)=0),1/(INT(($AS44-$AR44)/6)+1),0),IF($AT44="A",IF($AR44=$AS44,IF(5=$AR44,1,0),IF(5=$AR44,$AU44,IF(5=$AS44,1-$AU44,0))),L446))))))</f>
        <v>0</v>
      </c>
      <c r="M44" s="681">
        <f>IF($AS44&lt;$AR44,0,IF($AT44="L",IF(AND(6&gt;=$AR44,6&lt;=$AS44),1/($AS44-$AR44+1),0),IF($AT44="I",IF(6=$AR44,1,0),IF($AT44="F",IF(6=$AS44,1,0),IF($AT44="S",IF(AND(6&gt;=$AR44,6&lt;=$AS44,MOD(6-$AR44,6)=0),1/(INT(($AS44-$AR44)/6)+1),0),IF($AT44="A",IF($AR44=$AS44,IF(6=$AR44,1,0),IF(6=$AR44,$AU44,IF(6=$AS44,1-$AU44,0))),M446))))))</f>
        <v>0.2</v>
      </c>
      <c r="N44" s="681">
        <f>IF($AS44&lt;$AR44,0,IF($AT44="L",IF(AND(7&gt;=$AR44,7&lt;=$AS44),1/($AS44-$AR44+1),0),IF($AT44="I",IF(7=$AR44,1,0),IF($AT44="F",IF(7=$AS44,1,0),IF($AT44="S",IF(AND(7&gt;=$AR44,7&lt;=$AS44,MOD(7-$AR44,6)=0),1/(INT(($AS44-$AR44)/6)+1),0),IF($AT44="A",IF($AR44=$AS44,IF(7=$AR44,1,0),IF(7=$AR44,$AU44,IF(7=$AS44,1-$AU44,0))),N446))))))</f>
        <v>0.2</v>
      </c>
      <c r="O44" s="681">
        <f>IF($AS44&lt;$AR44,0,IF($AT44="L",IF(AND(8&gt;=$AR44,8&lt;=$AS44),1/($AS44-$AR44+1),0),IF($AT44="I",IF(8=$AR44,1,0),IF($AT44="F",IF(8=$AS44,1,0),IF($AT44="S",IF(AND(8&gt;=$AR44,8&lt;=$AS44,MOD(8-$AR44,6)=0),1/(INT(($AS44-$AR44)/6)+1),0),IF($AT44="A",IF($AR44=$AS44,IF(8=$AR44,1,0),IF(8=$AR44,$AU44,IF(8=$AS44,1-$AU44,0))),O446))))))</f>
        <v>0.2</v>
      </c>
      <c r="P44" s="681">
        <f>IF($AS44&lt;$AR44,0,IF($AT44="L",IF(AND(9&gt;=$AR44,9&lt;=$AS44),1/($AS44-$AR44+1),0),IF($AT44="I",IF(9=$AR44,1,0),IF($AT44="F",IF(9=$AS44,1,0),IF($AT44="S",IF(AND(9&gt;=$AR44,9&lt;=$AS44,MOD(9-$AR44,6)=0),1/(INT(($AS44-$AR44)/6)+1),0),IF($AT44="A",IF($AR44=$AS44,IF(9=$AR44,1,0),IF(9=$AR44,$AU44,IF(9=$AS44,1-$AU44,0))),P446))))))</f>
        <v>0.2</v>
      </c>
      <c r="Q44" s="681">
        <f>IF($AS44&lt;$AR44,0,IF($AT44="L",IF(AND(10&gt;=$AR44,10&lt;=$AS44),1/($AS44-$AR44+1),0),IF($AT44="I",IF(10=$AR44,1,0),IF($AT44="F",IF(10=$AS44,1,0),IF($AT44="S",IF(AND(10&gt;=$AR44,10&lt;=$AS44,MOD(10-$AR44,6)=0),1/(INT(($AS44-$AR44)/6)+1),0),IF($AT44="A",IF($AR44=$AS44,IF(10=$AR44,1,0),IF(10=$AR44,$AU44,IF(10=$AS44,1-$AU44,0))),Q446))))))</f>
        <v>0.2</v>
      </c>
      <c r="R44" s="681">
        <f>IF($AS44&lt;$AR44,0,IF($AT44="L",IF(AND(11&gt;=$AR44,11&lt;=$AS44),1/($AS44-$AR44+1),0),IF($AT44="I",IF(11=$AR44,1,0),IF($AT44="F",IF(11=$AS44,1,0),IF($AT44="S",IF(AND(11&gt;=$AR44,11&lt;=$AS44,MOD(11-$AR44,6)=0),1/(INT(($AS44-$AR44)/6)+1),0),IF($AT44="A",IF($AR44=$AS44,IF(11=$AR44,1,0),IF(11=$AR44,$AU44,IF(11=$AS44,1-$AU44,0))),R446))))))</f>
        <v>0</v>
      </c>
      <c r="S44" s="681">
        <f>IF($AS44&lt;$AR44,0,IF($AT44="L",IF(AND(12&gt;=$AR44,12&lt;=$AS44),1/($AS44-$AR44+1),0),IF($AT44="I",IF(12=$AR44,1,0),IF($AT44="F",IF(12=$AS44,1,0),IF($AT44="S",IF(AND(12&gt;=$AR44,12&lt;=$AS44,MOD(12-$AR44,6)=0),1/(INT(($AS44-$AR44)/6)+1),0),IF($AT44="A",IF($AR44=$AS44,IF(12=$AR44,1,0),IF(12=$AR44,$AU44,IF(12=$AS44,1-$AU44,0))),S446))))))</f>
        <v>0</v>
      </c>
      <c r="T44" s="681">
        <f>IF($AS44&lt;$AR44,0,IF($AT44="L",IF(AND(13&gt;=$AR44,13&lt;=$AS44),1/($AS44-$AR44+1),0),IF($AT44="I",IF(13=$AR44,1,0),IF($AT44="F",IF(13=$AS44,1,0),IF($AT44="S",IF(AND(13&gt;=$AR44,13&lt;=$AS44,MOD(13-$AR44,6)=0),1/(INT(($AS44-$AR44)/6)+1),0),IF($AT44="A",IF($AR44=$AS44,IF(13=$AR44,1,0),IF(13=$AR44,$AU44,IF(13=$AS44,1-$AU44,0))),T446))))))</f>
        <v>0</v>
      </c>
      <c r="U44" s="681">
        <f>IF($AS44&lt;$AR44,0,IF($AT44="L",IF(AND(14&gt;=$AR44,14&lt;=$AS44),1/($AS44-$AR44+1),0),IF($AT44="I",IF(14=$AR44,1,0),IF($AT44="F",IF(14=$AS44,1,0),IF($AT44="S",IF(AND(14&gt;=$AR44,14&lt;=$AS44,MOD(14-$AR44,6)=0),1/(INT(($AS44-$AR44)/6)+1),0),IF($AT44="A",IF($AR44=$AS44,IF(14=$AR44,1,0),IF(14=$AR44,$AU44,IF(14=$AS44,1-$AU44,0))),U446))))))</f>
        <v>0</v>
      </c>
      <c r="V44" s="681">
        <f>IF($AS44&lt;$AR44,0,IF($AT44="L",IF(AND(15&gt;=$AR44,15&lt;=$AS44),1/($AS44-$AR44+1),0),IF($AT44="I",IF(15=$AR44,1,0),IF($AT44="F",IF(15=$AS44,1,0),IF($AT44="S",IF(AND(15&gt;=$AR44,15&lt;=$AS44,MOD(15-$AR44,6)=0),1/(INT(($AS44-$AR44)/6)+1),0),IF($AT44="A",IF($AR44=$AS44,IF(15=$AR44,1,0),IF(15=$AR44,$AU44,IF(15=$AS44,1-$AU44,0))),V446))))))</f>
        <v>0</v>
      </c>
      <c r="W44" s="681">
        <f>IF($AS44&lt;$AR44,0,IF($AT44="L",IF(AND(16&gt;=$AR44,16&lt;=$AS44),1/($AS44-$AR44+1),0),IF($AT44="I",IF(16=$AR44,1,0),IF($AT44="F",IF(16=$AS44,1,0),IF($AT44="S",IF(AND(16&gt;=$AR44,16&lt;=$AS44,MOD(16-$AR44,6)=0),1/(INT(($AS44-$AR44)/6)+1),0),IF($AT44="A",IF($AR44=$AS44,IF(16=$AR44,1,0),IF(16=$AR44,$AU44,IF(16=$AS44,1-$AU44,0))),W446))))))</f>
        <v>0</v>
      </c>
      <c r="X44" s="681">
        <f>IF($AS44&lt;$AR44,0,IF($AT44="L",IF(AND(17&gt;=$AR44,17&lt;=$AS44),1/($AS44-$AR44+1),0),IF($AT44="I",IF(17=$AR44,1,0),IF($AT44="F",IF(17=$AS44,1,0),IF($AT44="S",IF(AND(17&gt;=$AR44,17&lt;=$AS44,MOD(17-$AR44,6)=0),1/(INT(($AS44-$AR44)/6)+1),0),IF($AT44="A",IF($AR44=$AS44,IF(17=$AR44,1,0),IF(17=$AR44,$AU44,IF(17=$AS44,1-$AU44,0))),X446))))))</f>
        <v>0</v>
      </c>
      <c r="Y44" s="681">
        <f>IF($AS44&lt;$AR44,0,IF($AT44="L",IF(AND(18&gt;=$AR44,18&lt;=$AS44),1/($AS44-$AR44+1),0),IF($AT44="I",IF(18=$AR44,1,0),IF($AT44="F",IF(18=$AS44,1,0),IF($AT44="S",IF(AND(18&gt;=$AR44,18&lt;=$AS44,MOD(18-$AR44,6)=0),1/(INT(($AS44-$AR44)/6)+1),0),IF($AT44="A",IF($AR44=$AS44,IF(18=$AR44,1,0),IF(18=$AR44,$AU44,IF(18=$AS44,1-$AU44,0))),Y446))))))</f>
        <v>0</v>
      </c>
      <c r="Z44" s="681">
        <f>IF($AS44&lt;$AR44,0,IF($AT44="L",IF(AND(19&gt;=$AR44,19&lt;=$AS44),1/($AS44-$AR44+1),0),IF($AT44="I",IF(19=$AR44,1,0),IF($AT44="F",IF(19=$AS44,1,0),IF($AT44="S",IF(AND(19&gt;=$AR44,19&lt;=$AS44,MOD(19-$AR44,6)=0),1/(INT(($AS44-$AR44)/6)+1),0),IF($AT44="A",IF($AR44=$AS44,IF(19=$AR44,1,0),IF(19=$AR44,$AU44,IF(19=$AS44,1-$AU44,0))),Z446))))))</f>
        <v>0</v>
      </c>
      <c r="AA44" s="681">
        <f>IF($AS44&lt;$AR44,0,IF($AT44="L",IF(AND(20&gt;=$AR44,20&lt;=$AS44),1/($AS44-$AR44+1),0),IF($AT44="I",IF(20=$AR44,1,0),IF($AT44="F",IF(20=$AS44,1,0),IF($AT44="S",IF(AND(20&gt;=$AR44,20&lt;=$AS44,MOD(20-$AR44,6)=0),1/(INT(($AS44-$AR44)/6)+1),0),IF($AT44="A",IF($AR44=$AS44,IF(20=$AR44,1,0),IF(20=$AR44,$AU44,IF(20=$AS44,1-$AU44,0))),AA446))))))</f>
        <v>0</v>
      </c>
      <c r="AB44" s="681">
        <f>IF($AS44&lt;$AR44,0,IF($AT44="L",IF(AND(21&gt;=$AR44,21&lt;=$AS44),1/($AS44-$AR44+1),0),IF($AT44="I",IF(21=$AR44,1,0),IF($AT44="F",IF(21=$AS44,1,0),IF($AT44="S",IF(AND(21&gt;=$AR44,21&lt;=$AS44,MOD(21-$AR44,6)=0),1/(INT(($AS44-$AR44)/6)+1),0),IF($AT44="A",IF($AR44=$AS44,IF(21=$AR44,1,0),IF(21=$AR44,$AU44,IF(21=$AS44,1-$AU44,0))),AB446))))))</f>
        <v>0</v>
      </c>
      <c r="AC44" s="681">
        <f>IF($AS44&lt;$AR44,0,IF($AT44="L",IF(AND(22&gt;=$AR44,22&lt;=$AS44),1/($AS44-$AR44+1),0),IF($AT44="I",IF(22=$AR44,1,0),IF($AT44="F",IF(22=$AS44,1,0),IF($AT44="S",IF(AND(22&gt;=$AR44,22&lt;=$AS44,MOD(22-$AR44,6)=0),1/(INT(($AS44-$AR44)/6)+1),0),IF($AT44="A",IF($AR44=$AS44,IF(22=$AR44,1,0),IF(22=$AR44,$AU44,IF(22=$AS44,1-$AU44,0))),AC446))))))</f>
        <v>0</v>
      </c>
      <c r="AD44" s="681">
        <f>IF($AS44&lt;$AR44,0,IF($AT44="L",IF(AND(23&gt;=$AR44,23&lt;=$AS44),1/($AS44-$AR44+1),0),IF($AT44="I",IF(23=$AR44,1,0),IF($AT44="F",IF(23=$AS44,1,0),IF($AT44="S",IF(AND(23&gt;=$AR44,23&lt;=$AS44,MOD(23-$AR44,6)=0),1/(INT(($AS44-$AR44)/6)+1),0),IF($AT44="A",IF($AR44=$AS44,IF(23=$AR44,1,0),IF(23=$AR44,$AU44,IF(23=$AS44,1-$AU44,0))),AD446))))))</f>
        <v>0</v>
      </c>
      <c r="AE44" s="681">
        <f>IF($AS44&lt;$AR44,0,IF($AT44="L",IF(AND(24&gt;=$AR44,24&lt;=$AS44),1/($AS44-$AR44+1),0),IF($AT44="I",IF(24=$AR44,1,0),IF($AT44="F",IF(24=$AS44,1,0),IF($AT44="S",IF(AND(24&gt;=$AR44,24&lt;=$AS44,MOD(24-$AR44,6)=0),1/(INT(($AS44-$AR44)/6)+1),0),IF($AT44="A",IF($AR44=$AS44,IF(24=$AR44,1,0),IF(24=$AR44,$AU44,IF(24=$AS44,1-$AU44,0))),AE446))))))</f>
        <v>0</v>
      </c>
      <c r="AF44" s="682">
        <f>SUM(H44:AE44)</f>
        <v>1</v>
      </c>
      <c r="AG44" s="521">
        <f>'02. Equipos y Software'!$J$19</f>
        <v>0</v>
      </c>
      <c r="AH44" s="521">
        <f>'02. Equipos y Software'!$I$19</f>
        <v>0</v>
      </c>
      <c r="AI44" s="521">
        <f>'02. Equipos y Software'!$L$19</f>
        <v>0</v>
      </c>
      <c r="AJ44" s="521">
        <f>'02. Equipos y Software'!$K$19</f>
        <v>0</v>
      </c>
      <c r="AK44" s="521">
        <f>'02. Equipos y Software'!$N$19</f>
        <v>0</v>
      </c>
      <c r="AL44" s="521">
        <f>'02. Equipos y Software'!$M$19</f>
        <v>0</v>
      </c>
      <c r="AM44" s="521">
        <f>'02. Equipos y Software'!$P$19</f>
        <v>0</v>
      </c>
      <c r="AN44" s="521">
        <f>'02. Equipos y Software'!$O$19</f>
        <v>0</v>
      </c>
      <c r="AO44" s="521">
        <f>'02. Equipos y Software'!$R$19</f>
        <v>0</v>
      </c>
      <c r="AP44" s="521">
        <f>'02. Equipos y Software'!$Q$19</f>
        <v>0</v>
      </c>
      <c r="AQ44" s="683" t="inlineStr">
        <is>
          <t>A1.3</t>
        </is>
      </c>
      <c r="AR44" s="683" t="n">
        <v>6</v>
      </c>
      <c r="AS44" s="683" t="n">
        <v>10</v>
      </c>
      <c r="AT44" s="683" t="inlineStr">
        <is>
          <t>L</t>
        </is>
      </c>
      <c r="AU44" s="684" t="n">
        <v>0</v>
      </c>
      <c r="AV44" s="683" t="inlineStr">
        <is>
          <t>E1</t>
        </is>
      </c>
    </row>
    <row r="45">
      <c r="B45" s="513" t="inlineStr">
        <is>
          <t>EQ-10</t>
        </is>
      </c>
      <c r="C45" s="513" t="inlineStr">
        <is>
          <t>R02</t>
        </is>
      </c>
      <c r="D45" s="513" t="str">
        <f>IF('02. Equipos y Software'!B20="","(fila reservada para un ítem nuevo)",'02. Equipos y Software'!B20)</f>
        <v>Instancias en la nube reservadas (24 meses)</v>
      </c>
      <c r="E45" s="513" t="str">
        <f>"Perfil "&amp;AT45&amp;" · M"&amp;AR45&amp;"–M"&amp;AS45</f>
        <v>Perfil L · M4–M6</v>
      </c>
      <c r="F45" s="513">
        <f>'02. Equipos y Software'!$H$20</f>
        <v>180000000</v>
      </c>
      <c r="G45" s="513">
        <f>'02. Equipos y Software'!$S$20</f>
        <v>180000000</v>
      </c>
      <c r="H45" s="681">
        <f>IF($AS45&lt;$AR45,0,IF($AT45="L",IF(AND(1&gt;=$AR45,1&lt;=$AS45),1/($AS45-$AR45+1),0),IF($AT45="I",IF(1=$AR45,1,0),IF($AT45="F",IF(1=$AS45,1,0),IF($AT45="S",IF(AND(1&gt;=$AR45,1&lt;=$AS45,MOD(1-$AR45,6)=0),1/(INT(($AS45-$AR45)/6)+1),0),IF($AT45="A",IF($AR45=$AS45,IF(1=$AR45,1,0),IF(1=$AR45,$AU45,IF(1=$AS45,1-$AU45,0))),H447))))))</f>
        <v>0</v>
      </c>
      <c r="I45" s="681">
        <f>IF($AS45&lt;$AR45,0,IF($AT45="L",IF(AND(2&gt;=$AR45,2&lt;=$AS45),1/($AS45-$AR45+1),0),IF($AT45="I",IF(2=$AR45,1,0),IF($AT45="F",IF(2=$AS45,1,0),IF($AT45="S",IF(AND(2&gt;=$AR45,2&lt;=$AS45,MOD(2-$AR45,6)=0),1/(INT(($AS45-$AR45)/6)+1),0),IF($AT45="A",IF($AR45=$AS45,IF(2=$AR45,1,0),IF(2=$AR45,$AU45,IF(2=$AS45,1-$AU45,0))),I447))))))</f>
        <v>0</v>
      </c>
      <c r="J45" s="681">
        <f>IF($AS45&lt;$AR45,0,IF($AT45="L",IF(AND(3&gt;=$AR45,3&lt;=$AS45),1/($AS45-$AR45+1),0),IF($AT45="I",IF(3=$AR45,1,0),IF($AT45="F",IF(3=$AS45,1,0),IF($AT45="S",IF(AND(3&gt;=$AR45,3&lt;=$AS45,MOD(3-$AR45,6)=0),1/(INT(($AS45-$AR45)/6)+1),0),IF($AT45="A",IF($AR45=$AS45,IF(3=$AR45,1,0),IF(3=$AR45,$AU45,IF(3=$AS45,1-$AU45,0))),J447))))))</f>
        <v>0</v>
      </c>
      <c r="K45" s="681">
        <f>IF($AS45&lt;$AR45,0,IF($AT45="L",IF(AND(4&gt;=$AR45,4&lt;=$AS45),1/($AS45-$AR45+1),0),IF($AT45="I",IF(4=$AR45,1,0),IF($AT45="F",IF(4=$AS45,1,0),IF($AT45="S",IF(AND(4&gt;=$AR45,4&lt;=$AS45,MOD(4-$AR45,6)=0),1/(INT(($AS45-$AR45)/6)+1),0),IF($AT45="A",IF($AR45=$AS45,IF(4=$AR45,1,0),IF(4=$AR45,$AU45,IF(4=$AS45,1-$AU45,0))),K447))))))</f>
        <v>0.333333333333333</v>
      </c>
      <c r="L45" s="681">
        <f>IF($AS45&lt;$AR45,0,IF($AT45="L",IF(AND(5&gt;=$AR45,5&lt;=$AS45),1/($AS45-$AR45+1),0),IF($AT45="I",IF(5=$AR45,1,0),IF($AT45="F",IF(5=$AS45,1,0),IF($AT45="S",IF(AND(5&gt;=$AR45,5&lt;=$AS45,MOD(5-$AR45,6)=0),1/(INT(($AS45-$AR45)/6)+1),0),IF($AT45="A",IF($AR45=$AS45,IF(5=$AR45,1,0),IF(5=$AR45,$AU45,IF(5=$AS45,1-$AU45,0))),L447))))))</f>
        <v>0.333333333333333</v>
      </c>
      <c r="M45" s="681">
        <f>IF($AS45&lt;$AR45,0,IF($AT45="L",IF(AND(6&gt;=$AR45,6&lt;=$AS45),1/($AS45-$AR45+1),0),IF($AT45="I",IF(6=$AR45,1,0),IF($AT45="F",IF(6=$AS45,1,0),IF($AT45="S",IF(AND(6&gt;=$AR45,6&lt;=$AS45,MOD(6-$AR45,6)=0),1/(INT(($AS45-$AR45)/6)+1),0),IF($AT45="A",IF($AR45=$AS45,IF(6=$AR45,1,0),IF(6=$AR45,$AU45,IF(6=$AS45,1-$AU45,0))),M447))))))</f>
        <v>0.333333333333333</v>
      </c>
      <c r="N45" s="681">
        <f>IF($AS45&lt;$AR45,0,IF($AT45="L",IF(AND(7&gt;=$AR45,7&lt;=$AS45),1/($AS45-$AR45+1),0),IF($AT45="I",IF(7=$AR45,1,0),IF($AT45="F",IF(7=$AS45,1,0),IF($AT45="S",IF(AND(7&gt;=$AR45,7&lt;=$AS45,MOD(7-$AR45,6)=0),1/(INT(($AS45-$AR45)/6)+1),0),IF($AT45="A",IF($AR45=$AS45,IF(7=$AR45,1,0),IF(7=$AR45,$AU45,IF(7=$AS45,1-$AU45,0))),N447))))))</f>
        <v>0</v>
      </c>
      <c r="O45" s="681">
        <f>IF($AS45&lt;$AR45,0,IF($AT45="L",IF(AND(8&gt;=$AR45,8&lt;=$AS45),1/($AS45-$AR45+1),0),IF($AT45="I",IF(8=$AR45,1,0),IF($AT45="F",IF(8=$AS45,1,0),IF($AT45="S",IF(AND(8&gt;=$AR45,8&lt;=$AS45,MOD(8-$AR45,6)=0),1/(INT(($AS45-$AR45)/6)+1),0),IF($AT45="A",IF($AR45=$AS45,IF(8=$AR45,1,0),IF(8=$AR45,$AU45,IF(8=$AS45,1-$AU45,0))),O447))))))</f>
        <v>0</v>
      </c>
      <c r="P45" s="681">
        <f>IF($AS45&lt;$AR45,0,IF($AT45="L",IF(AND(9&gt;=$AR45,9&lt;=$AS45),1/($AS45-$AR45+1),0),IF($AT45="I",IF(9=$AR45,1,0),IF($AT45="F",IF(9=$AS45,1,0),IF($AT45="S",IF(AND(9&gt;=$AR45,9&lt;=$AS45,MOD(9-$AR45,6)=0),1/(INT(($AS45-$AR45)/6)+1),0),IF($AT45="A",IF($AR45=$AS45,IF(9=$AR45,1,0),IF(9=$AR45,$AU45,IF(9=$AS45,1-$AU45,0))),P447))))))</f>
        <v>0</v>
      </c>
      <c r="Q45" s="681">
        <f>IF($AS45&lt;$AR45,0,IF($AT45="L",IF(AND(10&gt;=$AR45,10&lt;=$AS45),1/($AS45-$AR45+1),0),IF($AT45="I",IF(10=$AR45,1,0),IF($AT45="F",IF(10=$AS45,1,0),IF($AT45="S",IF(AND(10&gt;=$AR45,10&lt;=$AS45,MOD(10-$AR45,6)=0),1/(INT(($AS45-$AR45)/6)+1),0),IF($AT45="A",IF($AR45=$AS45,IF(10=$AR45,1,0),IF(10=$AR45,$AU45,IF(10=$AS45,1-$AU45,0))),Q447))))))</f>
        <v>0</v>
      </c>
      <c r="R45" s="681">
        <f>IF($AS45&lt;$AR45,0,IF($AT45="L",IF(AND(11&gt;=$AR45,11&lt;=$AS45),1/($AS45-$AR45+1),0),IF($AT45="I",IF(11=$AR45,1,0),IF($AT45="F",IF(11=$AS45,1,0),IF($AT45="S",IF(AND(11&gt;=$AR45,11&lt;=$AS45,MOD(11-$AR45,6)=0),1/(INT(($AS45-$AR45)/6)+1),0),IF($AT45="A",IF($AR45=$AS45,IF(11=$AR45,1,0),IF(11=$AR45,$AU45,IF(11=$AS45,1-$AU45,0))),R447))))))</f>
        <v>0</v>
      </c>
      <c r="S45" s="681">
        <f>IF($AS45&lt;$AR45,0,IF($AT45="L",IF(AND(12&gt;=$AR45,12&lt;=$AS45),1/($AS45-$AR45+1),0),IF($AT45="I",IF(12=$AR45,1,0),IF($AT45="F",IF(12=$AS45,1,0),IF($AT45="S",IF(AND(12&gt;=$AR45,12&lt;=$AS45,MOD(12-$AR45,6)=0),1/(INT(($AS45-$AR45)/6)+1),0),IF($AT45="A",IF($AR45=$AS45,IF(12=$AR45,1,0),IF(12=$AR45,$AU45,IF(12=$AS45,1-$AU45,0))),S447))))))</f>
        <v>0</v>
      </c>
      <c r="T45" s="681">
        <f>IF($AS45&lt;$AR45,0,IF($AT45="L",IF(AND(13&gt;=$AR45,13&lt;=$AS45),1/($AS45-$AR45+1),0),IF($AT45="I",IF(13=$AR45,1,0),IF($AT45="F",IF(13=$AS45,1,0),IF($AT45="S",IF(AND(13&gt;=$AR45,13&lt;=$AS45,MOD(13-$AR45,6)=0),1/(INT(($AS45-$AR45)/6)+1),0),IF($AT45="A",IF($AR45=$AS45,IF(13=$AR45,1,0),IF(13=$AR45,$AU45,IF(13=$AS45,1-$AU45,0))),T447))))))</f>
        <v>0</v>
      </c>
      <c r="U45" s="681">
        <f>IF($AS45&lt;$AR45,0,IF($AT45="L",IF(AND(14&gt;=$AR45,14&lt;=$AS45),1/($AS45-$AR45+1),0),IF($AT45="I",IF(14=$AR45,1,0),IF($AT45="F",IF(14=$AS45,1,0),IF($AT45="S",IF(AND(14&gt;=$AR45,14&lt;=$AS45,MOD(14-$AR45,6)=0),1/(INT(($AS45-$AR45)/6)+1),0),IF($AT45="A",IF($AR45=$AS45,IF(14=$AR45,1,0),IF(14=$AR45,$AU45,IF(14=$AS45,1-$AU45,0))),U447))))))</f>
        <v>0</v>
      </c>
      <c r="V45" s="681">
        <f>IF($AS45&lt;$AR45,0,IF($AT45="L",IF(AND(15&gt;=$AR45,15&lt;=$AS45),1/($AS45-$AR45+1),0),IF($AT45="I",IF(15=$AR45,1,0),IF($AT45="F",IF(15=$AS45,1,0),IF($AT45="S",IF(AND(15&gt;=$AR45,15&lt;=$AS45,MOD(15-$AR45,6)=0),1/(INT(($AS45-$AR45)/6)+1),0),IF($AT45="A",IF($AR45=$AS45,IF(15=$AR45,1,0),IF(15=$AR45,$AU45,IF(15=$AS45,1-$AU45,0))),V447))))))</f>
        <v>0</v>
      </c>
      <c r="W45" s="681">
        <f>IF($AS45&lt;$AR45,0,IF($AT45="L",IF(AND(16&gt;=$AR45,16&lt;=$AS45),1/($AS45-$AR45+1),0),IF($AT45="I",IF(16=$AR45,1,0),IF($AT45="F",IF(16=$AS45,1,0),IF($AT45="S",IF(AND(16&gt;=$AR45,16&lt;=$AS45,MOD(16-$AR45,6)=0),1/(INT(($AS45-$AR45)/6)+1),0),IF($AT45="A",IF($AR45=$AS45,IF(16=$AR45,1,0),IF(16=$AR45,$AU45,IF(16=$AS45,1-$AU45,0))),W447))))))</f>
        <v>0</v>
      </c>
      <c r="X45" s="681">
        <f>IF($AS45&lt;$AR45,0,IF($AT45="L",IF(AND(17&gt;=$AR45,17&lt;=$AS45),1/($AS45-$AR45+1),0),IF($AT45="I",IF(17=$AR45,1,0),IF($AT45="F",IF(17=$AS45,1,0),IF($AT45="S",IF(AND(17&gt;=$AR45,17&lt;=$AS45,MOD(17-$AR45,6)=0),1/(INT(($AS45-$AR45)/6)+1),0),IF($AT45="A",IF($AR45=$AS45,IF(17=$AR45,1,0),IF(17=$AR45,$AU45,IF(17=$AS45,1-$AU45,0))),X447))))))</f>
        <v>0</v>
      </c>
      <c r="Y45" s="681">
        <f>IF($AS45&lt;$AR45,0,IF($AT45="L",IF(AND(18&gt;=$AR45,18&lt;=$AS45),1/($AS45-$AR45+1),0),IF($AT45="I",IF(18=$AR45,1,0),IF($AT45="F",IF(18=$AS45,1,0),IF($AT45="S",IF(AND(18&gt;=$AR45,18&lt;=$AS45,MOD(18-$AR45,6)=0),1/(INT(($AS45-$AR45)/6)+1),0),IF($AT45="A",IF($AR45=$AS45,IF(18=$AR45,1,0),IF(18=$AR45,$AU45,IF(18=$AS45,1-$AU45,0))),Y447))))))</f>
        <v>0</v>
      </c>
      <c r="Z45" s="681">
        <f>IF($AS45&lt;$AR45,0,IF($AT45="L",IF(AND(19&gt;=$AR45,19&lt;=$AS45),1/($AS45-$AR45+1),0),IF($AT45="I",IF(19=$AR45,1,0),IF($AT45="F",IF(19=$AS45,1,0),IF($AT45="S",IF(AND(19&gt;=$AR45,19&lt;=$AS45,MOD(19-$AR45,6)=0),1/(INT(($AS45-$AR45)/6)+1),0),IF($AT45="A",IF($AR45=$AS45,IF(19=$AR45,1,0),IF(19=$AR45,$AU45,IF(19=$AS45,1-$AU45,0))),Z447))))))</f>
        <v>0</v>
      </c>
      <c r="AA45" s="681">
        <f>IF($AS45&lt;$AR45,0,IF($AT45="L",IF(AND(20&gt;=$AR45,20&lt;=$AS45),1/($AS45-$AR45+1),0),IF($AT45="I",IF(20=$AR45,1,0),IF($AT45="F",IF(20=$AS45,1,0),IF($AT45="S",IF(AND(20&gt;=$AR45,20&lt;=$AS45,MOD(20-$AR45,6)=0),1/(INT(($AS45-$AR45)/6)+1),0),IF($AT45="A",IF($AR45=$AS45,IF(20=$AR45,1,0),IF(20=$AR45,$AU45,IF(20=$AS45,1-$AU45,0))),AA447))))))</f>
        <v>0</v>
      </c>
      <c r="AB45" s="681">
        <f>IF($AS45&lt;$AR45,0,IF($AT45="L",IF(AND(21&gt;=$AR45,21&lt;=$AS45),1/($AS45-$AR45+1),0),IF($AT45="I",IF(21=$AR45,1,0),IF($AT45="F",IF(21=$AS45,1,0),IF($AT45="S",IF(AND(21&gt;=$AR45,21&lt;=$AS45,MOD(21-$AR45,6)=0),1/(INT(($AS45-$AR45)/6)+1),0),IF($AT45="A",IF($AR45=$AS45,IF(21=$AR45,1,0),IF(21=$AR45,$AU45,IF(21=$AS45,1-$AU45,0))),AB447))))))</f>
        <v>0</v>
      </c>
      <c r="AC45" s="681">
        <f>IF($AS45&lt;$AR45,0,IF($AT45="L",IF(AND(22&gt;=$AR45,22&lt;=$AS45),1/($AS45-$AR45+1),0),IF($AT45="I",IF(22=$AR45,1,0),IF($AT45="F",IF(22=$AS45,1,0),IF($AT45="S",IF(AND(22&gt;=$AR45,22&lt;=$AS45,MOD(22-$AR45,6)=0),1/(INT(($AS45-$AR45)/6)+1),0),IF($AT45="A",IF($AR45=$AS45,IF(22=$AR45,1,0),IF(22=$AR45,$AU45,IF(22=$AS45,1-$AU45,0))),AC447))))))</f>
        <v>0</v>
      </c>
      <c r="AD45" s="681">
        <f>IF($AS45&lt;$AR45,0,IF($AT45="L",IF(AND(23&gt;=$AR45,23&lt;=$AS45),1/($AS45-$AR45+1),0),IF($AT45="I",IF(23=$AR45,1,0),IF($AT45="F",IF(23=$AS45,1,0),IF($AT45="S",IF(AND(23&gt;=$AR45,23&lt;=$AS45,MOD(23-$AR45,6)=0),1/(INT(($AS45-$AR45)/6)+1),0),IF($AT45="A",IF($AR45=$AS45,IF(23=$AR45,1,0),IF(23=$AR45,$AU45,IF(23=$AS45,1-$AU45,0))),AD447))))))</f>
        <v>0</v>
      </c>
      <c r="AE45" s="681">
        <f>IF($AS45&lt;$AR45,0,IF($AT45="L",IF(AND(24&gt;=$AR45,24&lt;=$AS45),1/($AS45-$AR45+1),0),IF($AT45="I",IF(24=$AR45,1,0),IF($AT45="F",IF(24=$AS45,1,0),IF($AT45="S",IF(AND(24&gt;=$AR45,24&lt;=$AS45,MOD(24-$AR45,6)=0),1/(INT(($AS45-$AR45)/6)+1),0),IF($AT45="A",IF($AR45=$AS45,IF(24=$AR45,1,0),IF(24=$AR45,$AU45,IF(24=$AS45,1-$AU45,0))),AE447))))))</f>
        <v>0</v>
      </c>
      <c r="AF45" s="682">
        <f>SUM(H45:AE45)</f>
        <v>1</v>
      </c>
      <c r="AG45" s="521">
        <f>'02. Equipos y Software'!$J$20</f>
        <v>0</v>
      </c>
      <c r="AH45" s="521">
        <f>'02. Equipos y Software'!$I$20</f>
        <v>0</v>
      </c>
      <c r="AI45" s="521">
        <f>'02. Equipos y Software'!$L$20</f>
        <v>0</v>
      </c>
      <c r="AJ45" s="521">
        <f>'02. Equipos y Software'!$K$20</f>
        <v>0</v>
      </c>
      <c r="AK45" s="521">
        <f>'02. Equipos y Software'!$N$20</f>
        <v>0</v>
      </c>
      <c r="AL45" s="521">
        <f>'02. Equipos y Software'!$M$20</f>
        <v>0</v>
      </c>
      <c r="AM45" s="521">
        <f>'02. Equipos y Software'!$P$20</f>
        <v>0</v>
      </c>
      <c r="AN45" s="521">
        <f>'02. Equipos y Software'!$O$20</f>
        <v>0</v>
      </c>
      <c r="AO45" s="521">
        <f>'02. Equipos y Software'!$R$20</f>
        <v>0</v>
      </c>
      <c r="AP45" s="521">
        <f>'02. Equipos y Software'!$Q$20</f>
        <v>0</v>
      </c>
      <c r="AQ45" s="683" t="inlineStr">
        <is>
          <t>A2.2</t>
        </is>
      </c>
      <c r="AR45" s="683" t="n">
        <v>4</v>
      </c>
      <c r="AS45" s="683" t="n">
        <v>6</v>
      </c>
      <c r="AT45" s="683" t="inlineStr">
        <is>
          <t>L</t>
        </is>
      </c>
      <c r="AU45" s="684" t="n">
        <v>0</v>
      </c>
      <c r="AV45" s="683" t="inlineStr">
        <is>
          <t>E1</t>
        </is>
      </c>
    </row>
    <row r="46">
      <c r="B46" s="513" t="inlineStr">
        <is>
          <t>EQ-11</t>
        </is>
      </c>
      <c r="C46" s="513" t="inlineStr">
        <is>
          <t>R02</t>
        </is>
      </c>
      <c r="D46" s="513" t="str">
        <f>IF('02. Equipos y Software'!B21="","(fila reservada para un ítem nuevo)",'02. Equipos y Software'!B21)</f>
        <v>Software de analítica y repositorios</v>
      </c>
      <c r="E46" s="513" t="str">
        <f>"Perfil "&amp;AT46&amp;" · M"&amp;AR46&amp;"–M"&amp;AS46</f>
        <v>Perfil L · M4–M6</v>
      </c>
      <c r="F46" s="513">
        <f>'02. Equipos y Software'!$H$21</f>
        <v>45000000</v>
      </c>
      <c r="G46" s="513">
        <f>'02. Equipos y Software'!$S$21</f>
        <v>45000000</v>
      </c>
      <c r="H46" s="681">
        <f>IF($AS46&lt;$AR46,0,IF($AT46="L",IF(AND(1&gt;=$AR46,1&lt;=$AS46),1/($AS46-$AR46+1),0),IF($AT46="I",IF(1=$AR46,1,0),IF($AT46="F",IF(1=$AS46,1,0),IF($AT46="S",IF(AND(1&gt;=$AR46,1&lt;=$AS46,MOD(1-$AR46,6)=0),1/(INT(($AS46-$AR46)/6)+1),0),IF($AT46="A",IF($AR46=$AS46,IF(1=$AR46,1,0),IF(1=$AR46,$AU46,IF(1=$AS46,1-$AU46,0))),H448))))))</f>
        <v>0</v>
      </c>
      <c r="I46" s="681">
        <f>IF($AS46&lt;$AR46,0,IF($AT46="L",IF(AND(2&gt;=$AR46,2&lt;=$AS46),1/($AS46-$AR46+1),0),IF($AT46="I",IF(2=$AR46,1,0),IF($AT46="F",IF(2=$AS46,1,0),IF($AT46="S",IF(AND(2&gt;=$AR46,2&lt;=$AS46,MOD(2-$AR46,6)=0),1/(INT(($AS46-$AR46)/6)+1),0),IF($AT46="A",IF($AR46=$AS46,IF(2=$AR46,1,0),IF(2=$AR46,$AU46,IF(2=$AS46,1-$AU46,0))),I448))))))</f>
        <v>0</v>
      </c>
      <c r="J46" s="681">
        <f>IF($AS46&lt;$AR46,0,IF($AT46="L",IF(AND(3&gt;=$AR46,3&lt;=$AS46),1/($AS46-$AR46+1),0),IF($AT46="I",IF(3=$AR46,1,0),IF($AT46="F",IF(3=$AS46,1,0),IF($AT46="S",IF(AND(3&gt;=$AR46,3&lt;=$AS46,MOD(3-$AR46,6)=0),1/(INT(($AS46-$AR46)/6)+1),0),IF($AT46="A",IF($AR46=$AS46,IF(3=$AR46,1,0),IF(3=$AR46,$AU46,IF(3=$AS46,1-$AU46,0))),J448))))))</f>
        <v>0</v>
      </c>
      <c r="K46" s="681">
        <f>IF($AS46&lt;$AR46,0,IF($AT46="L",IF(AND(4&gt;=$AR46,4&lt;=$AS46),1/($AS46-$AR46+1),0),IF($AT46="I",IF(4=$AR46,1,0),IF($AT46="F",IF(4=$AS46,1,0),IF($AT46="S",IF(AND(4&gt;=$AR46,4&lt;=$AS46,MOD(4-$AR46,6)=0),1/(INT(($AS46-$AR46)/6)+1),0),IF($AT46="A",IF($AR46=$AS46,IF(4=$AR46,1,0),IF(4=$AR46,$AU46,IF(4=$AS46,1-$AU46,0))),K448))))))</f>
        <v>0.333333333333333</v>
      </c>
      <c r="L46" s="681">
        <f>IF($AS46&lt;$AR46,0,IF($AT46="L",IF(AND(5&gt;=$AR46,5&lt;=$AS46),1/($AS46-$AR46+1),0),IF($AT46="I",IF(5=$AR46,1,0),IF($AT46="F",IF(5=$AS46,1,0),IF($AT46="S",IF(AND(5&gt;=$AR46,5&lt;=$AS46,MOD(5-$AR46,6)=0),1/(INT(($AS46-$AR46)/6)+1),0),IF($AT46="A",IF($AR46=$AS46,IF(5=$AR46,1,0),IF(5=$AR46,$AU46,IF(5=$AS46,1-$AU46,0))),L448))))))</f>
        <v>0.333333333333333</v>
      </c>
      <c r="M46" s="681">
        <f>IF($AS46&lt;$AR46,0,IF($AT46="L",IF(AND(6&gt;=$AR46,6&lt;=$AS46),1/($AS46-$AR46+1),0),IF($AT46="I",IF(6=$AR46,1,0),IF($AT46="F",IF(6=$AS46,1,0),IF($AT46="S",IF(AND(6&gt;=$AR46,6&lt;=$AS46,MOD(6-$AR46,6)=0),1/(INT(($AS46-$AR46)/6)+1),0),IF($AT46="A",IF($AR46=$AS46,IF(6=$AR46,1,0),IF(6=$AR46,$AU46,IF(6=$AS46,1-$AU46,0))),M448))))))</f>
        <v>0.333333333333333</v>
      </c>
      <c r="N46" s="681">
        <f>IF($AS46&lt;$AR46,0,IF($AT46="L",IF(AND(7&gt;=$AR46,7&lt;=$AS46),1/($AS46-$AR46+1),0),IF($AT46="I",IF(7=$AR46,1,0),IF($AT46="F",IF(7=$AS46,1,0),IF($AT46="S",IF(AND(7&gt;=$AR46,7&lt;=$AS46,MOD(7-$AR46,6)=0),1/(INT(($AS46-$AR46)/6)+1),0),IF($AT46="A",IF($AR46=$AS46,IF(7=$AR46,1,0),IF(7=$AR46,$AU46,IF(7=$AS46,1-$AU46,0))),N448))))))</f>
        <v>0</v>
      </c>
      <c r="O46" s="681">
        <f>IF($AS46&lt;$AR46,0,IF($AT46="L",IF(AND(8&gt;=$AR46,8&lt;=$AS46),1/($AS46-$AR46+1),0),IF($AT46="I",IF(8=$AR46,1,0),IF($AT46="F",IF(8=$AS46,1,0),IF($AT46="S",IF(AND(8&gt;=$AR46,8&lt;=$AS46,MOD(8-$AR46,6)=0),1/(INT(($AS46-$AR46)/6)+1),0),IF($AT46="A",IF($AR46=$AS46,IF(8=$AR46,1,0),IF(8=$AR46,$AU46,IF(8=$AS46,1-$AU46,0))),O448))))))</f>
        <v>0</v>
      </c>
      <c r="P46" s="681">
        <f>IF($AS46&lt;$AR46,0,IF($AT46="L",IF(AND(9&gt;=$AR46,9&lt;=$AS46),1/($AS46-$AR46+1),0),IF($AT46="I",IF(9=$AR46,1,0),IF($AT46="F",IF(9=$AS46,1,0),IF($AT46="S",IF(AND(9&gt;=$AR46,9&lt;=$AS46,MOD(9-$AR46,6)=0),1/(INT(($AS46-$AR46)/6)+1),0),IF($AT46="A",IF($AR46=$AS46,IF(9=$AR46,1,0),IF(9=$AR46,$AU46,IF(9=$AS46,1-$AU46,0))),P448))))))</f>
        <v>0</v>
      </c>
      <c r="Q46" s="681">
        <f>IF($AS46&lt;$AR46,0,IF($AT46="L",IF(AND(10&gt;=$AR46,10&lt;=$AS46),1/($AS46-$AR46+1),0),IF($AT46="I",IF(10=$AR46,1,0),IF($AT46="F",IF(10=$AS46,1,0),IF($AT46="S",IF(AND(10&gt;=$AR46,10&lt;=$AS46,MOD(10-$AR46,6)=0),1/(INT(($AS46-$AR46)/6)+1),0),IF($AT46="A",IF($AR46=$AS46,IF(10=$AR46,1,0),IF(10=$AR46,$AU46,IF(10=$AS46,1-$AU46,0))),Q448))))))</f>
        <v>0</v>
      </c>
      <c r="R46" s="681">
        <f>IF($AS46&lt;$AR46,0,IF($AT46="L",IF(AND(11&gt;=$AR46,11&lt;=$AS46),1/($AS46-$AR46+1),0),IF($AT46="I",IF(11=$AR46,1,0),IF($AT46="F",IF(11=$AS46,1,0),IF($AT46="S",IF(AND(11&gt;=$AR46,11&lt;=$AS46,MOD(11-$AR46,6)=0),1/(INT(($AS46-$AR46)/6)+1),0),IF($AT46="A",IF($AR46=$AS46,IF(11=$AR46,1,0),IF(11=$AR46,$AU46,IF(11=$AS46,1-$AU46,0))),R448))))))</f>
        <v>0</v>
      </c>
      <c r="S46" s="681">
        <f>IF($AS46&lt;$AR46,0,IF($AT46="L",IF(AND(12&gt;=$AR46,12&lt;=$AS46),1/($AS46-$AR46+1),0),IF($AT46="I",IF(12=$AR46,1,0),IF($AT46="F",IF(12=$AS46,1,0),IF($AT46="S",IF(AND(12&gt;=$AR46,12&lt;=$AS46,MOD(12-$AR46,6)=0),1/(INT(($AS46-$AR46)/6)+1),0),IF($AT46="A",IF($AR46=$AS46,IF(12=$AR46,1,0),IF(12=$AR46,$AU46,IF(12=$AS46,1-$AU46,0))),S448))))))</f>
        <v>0</v>
      </c>
      <c r="T46" s="681">
        <f>IF($AS46&lt;$AR46,0,IF($AT46="L",IF(AND(13&gt;=$AR46,13&lt;=$AS46),1/($AS46-$AR46+1),0),IF($AT46="I",IF(13=$AR46,1,0),IF($AT46="F",IF(13=$AS46,1,0),IF($AT46="S",IF(AND(13&gt;=$AR46,13&lt;=$AS46,MOD(13-$AR46,6)=0),1/(INT(($AS46-$AR46)/6)+1),0),IF($AT46="A",IF($AR46=$AS46,IF(13=$AR46,1,0),IF(13=$AR46,$AU46,IF(13=$AS46,1-$AU46,0))),T448))))))</f>
        <v>0</v>
      </c>
      <c r="U46" s="681">
        <f>IF($AS46&lt;$AR46,0,IF($AT46="L",IF(AND(14&gt;=$AR46,14&lt;=$AS46),1/($AS46-$AR46+1),0),IF($AT46="I",IF(14=$AR46,1,0),IF($AT46="F",IF(14=$AS46,1,0),IF($AT46="S",IF(AND(14&gt;=$AR46,14&lt;=$AS46,MOD(14-$AR46,6)=0),1/(INT(($AS46-$AR46)/6)+1),0),IF($AT46="A",IF($AR46=$AS46,IF(14=$AR46,1,0),IF(14=$AR46,$AU46,IF(14=$AS46,1-$AU46,0))),U448))))))</f>
        <v>0</v>
      </c>
      <c r="V46" s="681">
        <f>IF($AS46&lt;$AR46,0,IF($AT46="L",IF(AND(15&gt;=$AR46,15&lt;=$AS46),1/($AS46-$AR46+1),0),IF($AT46="I",IF(15=$AR46,1,0),IF($AT46="F",IF(15=$AS46,1,0),IF($AT46="S",IF(AND(15&gt;=$AR46,15&lt;=$AS46,MOD(15-$AR46,6)=0),1/(INT(($AS46-$AR46)/6)+1),0),IF($AT46="A",IF($AR46=$AS46,IF(15=$AR46,1,0),IF(15=$AR46,$AU46,IF(15=$AS46,1-$AU46,0))),V448))))))</f>
        <v>0</v>
      </c>
      <c r="W46" s="681">
        <f>IF($AS46&lt;$AR46,0,IF($AT46="L",IF(AND(16&gt;=$AR46,16&lt;=$AS46),1/($AS46-$AR46+1),0),IF($AT46="I",IF(16=$AR46,1,0),IF($AT46="F",IF(16=$AS46,1,0),IF($AT46="S",IF(AND(16&gt;=$AR46,16&lt;=$AS46,MOD(16-$AR46,6)=0),1/(INT(($AS46-$AR46)/6)+1),0),IF($AT46="A",IF($AR46=$AS46,IF(16=$AR46,1,0),IF(16=$AR46,$AU46,IF(16=$AS46,1-$AU46,0))),W448))))))</f>
        <v>0</v>
      </c>
      <c r="X46" s="681">
        <f>IF($AS46&lt;$AR46,0,IF($AT46="L",IF(AND(17&gt;=$AR46,17&lt;=$AS46),1/($AS46-$AR46+1),0),IF($AT46="I",IF(17=$AR46,1,0),IF($AT46="F",IF(17=$AS46,1,0),IF($AT46="S",IF(AND(17&gt;=$AR46,17&lt;=$AS46,MOD(17-$AR46,6)=0),1/(INT(($AS46-$AR46)/6)+1),0),IF($AT46="A",IF($AR46=$AS46,IF(17=$AR46,1,0),IF(17=$AR46,$AU46,IF(17=$AS46,1-$AU46,0))),X448))))))</f>
        <v>0</v>
      </c>
      <c r="Y46" s="681">
        <f>IF($AS46&lt;$AR46,0,IF($AT46="L",IF(AND(18&gt;=$AR46,18&lt;=$AS46),1/($AS46-$AR46+1),0),IF($AT46="I",IF(18=$AR46,1,0),IF($AT46="F",IF(18=$AS46,1,0),IF($AT46="S",IF(AND(18&gt;=$AR46,18&lt;=$AS46,MOD(18-$AR46,6)=0),1/(INT(($AS46-$AR46)/6)+1),0),IF($AT46="A",IF($AR46=$AS46,IF(18=$AR46,1,0),IF(18=$AR46,$AU46,IF(18=$AS46,1-$AU46,0))),Y448))))))</f>
        <v>0</v>
      </c>
      <c r="Z46" s="681">
        <f>IF($AS46&lt;$AR46,0,IF($AT46="L",IF(AND(19&gt;=$AR46,19&lt;=$AS46),1/($AS46-$AR46+1),0),IF($AT46="I",IF(19=$AR46,1,0),IF($AT46="F",IF(19=$AS46,1,0),IF($AT46="S",IF(AND(19&gt;=$AR46,19&lt;=$AS46,MOD(19-$AR46,6)=0),1/(INT(($AS46-$AR46)/6)+1),0),IF($AT46="A",IF($AR46=$AS46,IF(19=$AR46,1,0),IF(19=$AR46,$AU46,IF(19=$AS46,1-$AU46,0))),Z448))))))</f>
        <v>0</v>
      </c>
      <c r="AA46" s="681">
        <f>IF($AS46&lt;$AR46,0,IF($AT46="L",IF(AND(20&gt;=$AR46,20&lt;=$AS46),1/($AS46-$AR46+1),0),IF($AT46="I",IF(20=$AR46,1,0),IF($AT46="F",IF(20=$AS46,1,0),IF($AT46="S",IF(AND(20&gt;=$AR46,20&lt;=$AS46,MOD(20-$AR46,6)=0),1/(INT(($AS46-$AR46)/6)+1),0),IF($AT46="A",IF($AR46=$AS46,IF(20=$AR46,1,0),IF(20=$AR46,$AU46,IF(20=$AS46,1-$AU46,0))),AA448))))))</f>
        <v>0</v>
      </c>
      <c r="AB46" s="681">
        <f>IF($AS46&lt;$AR46,0,IF($AT46="L",IF(AND(21&gt;=$AR46,21&lt;=$AS46),1/($AS46-$AR46+1),0),IF($AT46="I",IF(21=$AR46,1,0),IF($AT46="F",IF(21=$AS46,1,0),IF($AT46="S",IF(AND(21&gt;=$AR46,21&lt;=$AS46,MOD(21-$AR46,6)=0),1/(INT(($AS46-$AR46)/6)+1),0),IF($AT46="A",IF($AR46=$AS46,IF(21=$AR46,1,0),IF(21=$AR46,$AU46,IF(21=$AS46,1-$AU46,0))),AB448))))))</f>
        <v>0</v>
      </c>
      <c r="AC46" s="681">
        <f>IF($AS46&lt;$AR46,0,IF($AT46="L",IF(AND(22&gt;=$AR46,22&lt;=$AS46),1/($AS46-$AR46+1),0),IF($AT46="I",IF(22=$AR46,1,0),IF($AT46="F",IF(22=$AS46,1,0),IF($AT46="S",IF(AND(22&gt;=$AR46,22&lt;=$AS46,MOD(22-$AR46,6)=0),1/(INT(($AS46-$AR46)/6)+1),0),IF($AT46="A",IF($AR46=$AS46,IF(22=$AR46,1,0),IF(22=$AR46,$AU46,IF(22=$AS46,1-$AU46,0))),AC448))))))</f>
        <v>0</v>
      </c>
      <c r="AD46" s="681">
        <f>IF($AS46&lt;$AR46,0,IF($AT46="L",IF(AND(23&gt;=$AR46,23&lt;=$AS46),1/($AS46-$AR46+1),0),IF($AT46="I",IF(23=$AR46,1,0),IF($AT46="F",IF(23=$AS46,1,0),IF($AT46="S",IF(AND(23&gt;=$AR46,23&lt;=$AS46,MOD(23-$AR46,6)=0),1/(INT(($AS46-$AR46)/6)+1),0),IF($AT46="A",IF($AR46=$AS46,IF(23=$AR46,1,0),IF(23=$AR46,$AU46,IF(23=$AS46,1-$AU46,0))),AD448))))))</f>
        <v>0</v>
      </c>
      <c r="AE46" s="681">
        <f>IF($AS46&lt;$AR46,0,IF($AT46="L",IF(AND(24&gt;=$AR46,24&lt;=$AS46),1/($AS46-$AR46+1),0),IF($AT46="I",IF(24=$AR46,1,0),IF($AT46="F",IF(24=$AS46,1,0),IF($AT46="S",IF(AND(24&gt;=$AR46,24&lt;=$AS46,MOD(24-$AR46,6)=0),1/(INT(($AS46-$AR46)/6)+1),0),IF($AT46="A",IF($AR46=$AS46,IF(24=$AR46,1,0),IF(24=$AR46,$AU46,IF(24=$AS46,1-$AU46,0))),AE448))))))</f>
        <v>0</v>
      </c>
      <c r="AF46" s="682">
        <f>SUM(H46:AE46)</f>
        <v>1</v>
      </c>
      <c r="AG46" s="521">
        <f>'02. Equipos y Software'!$J$21</f>
        <v>0</v>
      </c>
      <c r="AH46" s="521">
        <f>'02. Equipos y Software'!$I$21</f>
        <v>0</v>
      </c>
      <c r="AI46" s="521">
        <f>'02. Equipos y Software'!$L$21</f>
        <v>0</v>
      </c>
      <c r="AJ46" s="521">
        <f>'02. Equipos y Software'!$K$21</f>
        <v>0</v>
      </c>
      <c r="AK46" s="521">
        <f>'02. Equipos y Software'!$N$21</f>
        <v>0</v>
      </c>
      <c r="AL46" s="521">
        <f>'02. Equipos y Software'!$M$21</f>
        <v>0</v>
      </c>
      <c r="AM46" s="521">
        <f>'02. Equipos y Software'!$P$21</f>
        <v>0</v>
      </c>
      <c r="AN46" s="521">
        <f>'02. Equipos y Software'!$O$21</f>
        <v>0</v>
      </c>
      <c r="AO46" s="521">
        <f>'02. Equipos y Software'!$R$21</f>
        <v>0</v>
      </c>
      <c r="AP46" s="521">
        <f>'02. Equipos y Software'!$Q$21</f>
        <v>0</v>
      </c>
      <c r="AQ46" s="683" t="inlineStr">
        <is>
          <t>A2.2</t>
        </is>
      </c>
      <c r="AR46" s="683" t="n">
        <v>4</v>
      </c>
      <c r="AS46" s="683" t="n">
        <v>6</v>
      </c>
      <c r="AT46" s="683" t="inlineStr">
        <is>
          <t>L</t>
        </is>
      </c>
      <c r="AU46" s="684" t="n">
        <v>0</v>
      </c>
      <c r="AV46" s="683" t="inlineStr">
        <is>
          <t>E1</t>
        </is>
      </c>
    </row>
    <row r="47">
      <c r="B47" s="513" t="inlineStr">
        <is>
          <t>EQ-17</t>
        </is>
      </c>
      <c r="C47" s="513" t="inlineStr">
        <is>
          <t>R02</t>
        </is>
      </c>
      <c r="D47" s="513" t="str">
        <f>IF('02. Equipos y Software'!B22="","(fila reservada para un ítem nuevo)",'02. Equipos y Software'!B22)</f>
        <v>Servidor de cálculo de alto rendimiento y almacenamiento del laboratorio de modelación</v>
      </c>
      <c r="E47" s="513" t="str">
        <f>"Perfil "&amp;AT47&amp;" · M"&amp;AR47&amp;"–M"&amp;AS47</f>
        <v>Perfil L · M7–M11</v>
      </c>
      <c r="F47" s="513">
        <f>'02. Equipos y Software'!$H$22</f>
        <v>160000000</v>
      </c>
      <c r="G47" s="513">
        <f>'02. Equipos y Software'!$S$22</f>
        <v>160000000</v>
      </c>
      <c r="H47" s="681">
        <f>IF($AS47&lt;$AR47,0,IF($AT47="L",IF(AND(1&gt;=$AR47,1&lt;=$AS47),1/($AS47-$AR47+1),0),IF($AT47="I",IF(1=$AR47,1,0),IF($AT47="F",IF(1=$AS47,1,0),IF($AT47="S",IF(AND(1&gt;=$AR47,1&lt;=$AS47,MOD(1-$AR47,6)=0),1/(INT(($AS47-$AR47)/6)+1),0),IF($AT47="A",IF($AR47=$AS47,IF(1=$AR47,1,0),IF(1=$AR47,$AU47,IF(1=$AS47,1-$AU47,0))),H449))))))</f>
        <v>0</v>
      </c>
      <c r="I47" s="681">
        <f>IF($AS47&lt;$AR47,0,IF($AT47="L",IF(AND(2&gt;=$AR47,2&lt;=$AS47),1/($AS47-$AR47+1),0),IF($AT47="I",IF(2=$AR47,1,0),IF($AT47="F",IF(2=$AS47,1,0),IF($AT47="S",IF(AND(2&gt;=$AR47,2&lt;=$AS47,MOD(2-$AR47,6)=0),1/(INT(($AS47-$AR47)/6)+1),0),IF($AT47="A",IF($AR47=$AS47,IF(2=$AR47,1,0),IF(2=$AR47,$AU47,IF(2=$AS47,1-$AU47,0))),I449))))))</f>
        <v>0</v>
      </c>
      <c r="J47" s="681">
        <f>IF($AS47&lt;$AR47,0,IF($AT47="L",IF(AND(3&gt;=$AR47,3&lt;=$AS47),1/($AS47-$AR47+1),0),IF($AT47="I",IF(3=$AR47,1,0),IF($AT47="F",IF(3=$AS47,1,0),IF($AT47="S",IF(AND(3&gt;=$AR47,3&lt;=$AS47,MOD(3-$AR47,6)=0),1/(INT(($AS47-$AR47)/6)+1),0),IF($AT47="A",IF($AR47=$AS47,IF(3=$AR47,1,0),IF(3=$AR47,$AU47,IF(3=$AS47,1-$AU47,0))),J449))))))</f>
        <v>0</v>
      </c>
      <c r="K47" s="681">
        <f>IF($AS47&lt;$AR47,0,IF($AT47="L",IF(AND(4&gt;=$AR47,4&lt;=$AS47),1/($AS47-$AR47+1),0),IF($AT47="I",IF(4=$AR47,1,0),IF($AT47="F",IF(4=$AS47,1,0),IF($AT47="S",IF(AND(4&gt;=$AR47,4&lt;=$AS47,MOD(4-$AR47,6)=0),1/(INT(($AS47-$AR47)/6)+1),0),IF($AT47="A",IF($AR47=$AS47,IF(4=$AR47,1,0),IF(4=$AR47,$AU47,IF(4=$AS47,1-$AU47,0))),K449))))))</f>
        <v>0</v>
      </c>
      <c r="L47" s="681">
        <f>IF($AS47&lt;$AR47,0,IF($AT47="L",IF(AND(5&gt;=$AR47,5&lt;=$AS47),1/($AS47-$AR47+1),0),IF($AT47="I",IF(5=$AR47,1,0),IF($AT47="F",IF(5=$AS47,1,0),IF($AT47="S",IF(AND(5&gt;=$AR47,5&lt;=$AS47,MOD(5-$AR47,6)=0),1/(INT(($AS47-$AR47)/6)+1),0),IF($AT47="A",IF($AR47=$AS47,IF(5=$AR47,1,0),IF(5=$AR47,$AU47,IF(5=$AS47,1-$AU47,0))),L449))))))</f>
        <v>0</v>
      </c>
      <c r="M47" s="681">
        <f>IF($AS47&lt;$AR47,0,IF($AT47="L",IF(AND(6&gt;=$AR47,6&lt;=$AS47),1/($AS47-$AR47+1),0),IF($AT47="I",IF(6=$AR47,1,0),IF($AT47="F",IF(6=$AS47,1,0),IF($AT47="S",IF(AND(6&gt;=$AR47,6&lt;=$AS47,MOD(6-$AR47,6)=0),1/(INT(($AS47-$AR47)/6)+1),0),IF($AT47="A",IF($AR47=$AS47,IF(6=$AR47,1,0),IF(6=$AR47,$AU47,IF(6=$AS47,1-$AU47,0))),M449))))))</f>
        <v>0</v>
      </c>
      <c r="N47" s="681">
        <f>IF($AS47&lt;$AR47,0,IF($AT47="L",IF(AND(7&gt;=$AR47,7&lt;=$AS47),1/($AS47-$AR47+1),0),IF($AT47="I",IF(7=$AR47,1,0),IF($AT47="F",IF(7=$AS47,1,0),IF($AT47="S",IF(AND(7&gt;=$AR47,7&lt;=$AS47,MOD(7-$AR47,6)=0),1/(INT(($AS47-$AR47)/6)+1),0),IF($AT47="A",IF($AR47=$AS47,IF(7=$AR47,1,0),IF(7=$AR47,$AU47,IF(7=$AS47,1-$AU47,0))),N449))))))</f>
        <v>0.2</v>
      </c>
      <c r="O47" s="681">
        <f>IF($AS47&lt;$AR47,0,IF($AT47="L",IF(AND(8&gt;=$AR47,8&lt;=$AS47),1/($AS47-$AR47+1),0),IF($AT47="I",IF(8=$AR47,1,0),IF($AT47="F",IF(8=$AS47,1,0),IF($AT47="S",IF(AND(8&gt;=$AR47,8&lt;=$AS47,MOD(8-$AR47,6)=0),1/(INT(($AS47-$AR47)/6)+1),0),IF($AT47="A",IF($AR47=$AS47,IF(8=$AR47,1,0),IF(8=$AR47,$AU47,IF(8=$AS47,1-$AU47,0))),O449))))))</f>
        <v>0.2</v>
      </c>
      <c r="P47" s="681">
        <f>IF($AS47&lt;$AR47,0,IF($AT47="L",IF(AND(9&gt;=$AR47,9&lt;=$AS47),1/($AS47-$AR47+1),0),IF($AT47="I",IF(9=$AR47,1,0),IF($AT47="F",IF(9=$AS47,1,0),IF($AT47="S",IF(AND(9&gt;=$AR47,9&lt;=$AS47,MOD(9-$AR47,6)=0),1/(INT(($AS47-$AR47)/6)+1),0),IF($AT47="A",IF($AR47=$AS47,IF(9=$AR47,1,0),IF(9=$AR47,$AU47,IF(9=$AS47,1-$AU47,0))),P449))))))</f>
        <v>0.2</v>
      </c>
      <c r="Q47" s="681">
        <f>IF($AS47&lt;$AR47,0,IF($AT47="L",IF(AND(10&gt;=$AR47,10&lt;=$AS47),1/($AS47-$AR47+1),0),IF($AT47="I",IF(10=$AR47,1,0),IF($AT47="F",IF(10=$AS47,1,0),IF($AT47="S",IF(AND(10&gt;=$AR47,10&lt;=$AS47,MOD(10-$AR47,6)=0),1/(INT(($AS47-$AR47)/6)+1),0),IF($AT47="A",IF($AR47=$AS47,IF(10=$AR47,1,0),IF(10=$AR47,$AU47,IF(10=$AS47,1-$AU47,0))),Q449))))))</f>
        <v>0.2</v>
      </c>
      <c r="R47" s="681">
        <f>IF($AS47&lt;$AR47,0,IF($AT47="L",IF(AND(11&gt;=$AR47,11&lt;=$AS47),1/($AS47-$AR47+1),0),IF($AT47="I",IF(11=$AR47,1,0),IF($AT47="F",IF(11=$AS47,1,0),IF($AT47="S",IF(AND(11&gt;=$AR47,11&lt;=$AS47,MOD(11-$AR47,6)=0),1/(INT(($AS47-$AR47)/6)+1),0),IF($AT47="A",IF($AR47=$AS47,IF(11=$AR47,1,0),IF(11=$AR47,$AU47,IF(11=$AS47,1-$AU47,0))),R449))))))</f>
        <v>0.2</v>
      </c>
      <c r="S47" s="681">
        <f>IF($AS47&lt;$AR47,0,IF($AT47="L",IF(AND(12&gt;=$AR47,12&lt;=$AS47),1/($AS47-$AR47+1),0),IF($AT47="I",IF(12=$AR47,1,0),IF($AT47="F",IF(12=$AS47,1,0),IF($AT47="S",IF(AND(12&gt;=$AR47,12&lt;=$AS47,MOD(12-$AR47,6)=0),1/(INT(($AS47-$AR47)/6)+1),0),IF($AT47="A",IF($AR47=$AS47,IF(12=$AR47,1,0),IF(12=$AR47,$AU47,IF(12=$AS47,1-$AU47,0))),S449))))))</f>
        <v>0</v>
      </c>
      <c r="T47" s="681">
        <f>IF($AS47&lt;$AR47,0,IF($AT47="L",IF(AND(13&gt;=$AR47,13&lt;=$AS47),1/($AS47-$AR47+1),0),IF($AT47="I",IF(13=$AR47,1,0),IF($AT47="F",IF(13=$AS47,1,0),IF($AT47="S",IF(AND(13&gt;=$AR47,13&lt;=$AS47,MOD(13-$AR47,6)=0),1/(INT(($AS47-$AR47)/6)+1),0),IF($AT47="A",IF($AR47=$AS47,IF(13=$AR47,1,0),IF(13=$AR47,$AU47,IF(13=$AS47,1-$AU47,0))),T449))))))</f>
        <v>0</v>
      </c>
      <c r="U47" s="681">
        <f>IF($AS47&lt;$AR47,0,IF($AT47="L",IF(AND(14&gt;=$AR47,14&lt;=$AS47),1/($AS47-$AR47+1),0),IF($AT47="I",IF(14=$AR47,1,0),IF($AT47="F",IF(14=$AS47,1,0),IF($AT47="S",IF(AND(14&gt;=$AR47,14&lt;=$AS47,MOD(14-$AR47,6)=0),1/(INT(($AS47-$AR47)/6)+1),0),IF($AT47="A",IF($AR47=$AS47,IF(14=$AR47,1,0),IF(14=$AR47,$AU47,IF(14=$AS47,1-$AU47,0))),U449))))))</f>
        <v>0</v>
      </c>
      <c r="V47" s="681">
        <f>IF($AS47&lt;$AR47,0,IF($AT47="L",IF(AND(15&gt;=$AR47,15&lt;=$AS47),1/($AS47-$AR47+1),0),IF($AT47="I",IF(15=$AR47,1,0),IF($AT47="F",IF(15=$AS47,1,0),IF($AT47="S",IF(AND(15&gt;=$AR47,15&lt;=$AS47,MOD(15-$AR47,6)=0),1/(INT(($AS47-$AR47)/6)+1),0),IF($AT47="A",IF($AR47=$AS47,IF(15=$AR47,1,0),IF(15=$AR47,$AU47,IF(15=$AS47,1-$AU47,0))),V449))))))</f>
        <v>0</v>
      </c>
      <c r="W47" s="681">
        <f>IF($AS47&lt;$AR47,0,IF($AT47="L",IF(AND(16&gt;=$AR47,16&lt;=$AS47),1/($AS47-$AR47+1),0),IF($AT47="I",IF(16=$AR47,1,0),IF($AT47="F",IF(16=$AS47,1,0),IF($AT47="S",IF(AND(16&gt;=$AR47,16&lt;=$AS47,MOD(16-$AR47,6)=0),1/(INT(($AS47-$AR47)/6)+1),0),IF($AT47="A",IF($AR47=$AS47,IF(16=$AR47,1,0),IF(16=$AR47,$AU47,IF(16=$AS47,1-$AU47,0))),W449))))))</f>
        <v>0</v>
      </c>
      <c r="X47" s="681">
        <f>IF($AS47&lt;$AR47,0,IF($AT47="L",IF(AND(17&gt;=$AR47,17&lt;=$AS47),1/($AS47-$AR47+1),0),IF($AT47="I",IF(17=$AR47,1,0),IF($AT47="F",IF(17=$AS47,1,0),IF($AT47="S",IF(AND(17&gt;=$AR47,17&lt;=$AS47,MOD(17-$AR47,6)=0),1/(INT(($AS47-$AR47)/6)+1),0),IF($AT47="A",IF($AR47=$AS47,IF(17=$AR47,1,0),IF(17=$AR47,$AU47,IF(17=$AS47,1-$AU47,0))),X449))))))</f>
        <v>0</v>
      </c>
      <c r="Y47" s="681">
        <f>IF($AS47&lt;$AR47,0,IF($AT47="L",IF(AND(18&gt;=$AR47,18&lt;=$AS47),1/($AS47-$AR47+1),0),IF($AT47="I",IF(18=$AR47,1,0),IF($AT47="F",IF(18=$AS47,1,0),IF($AT47="S",IF(AND(18&gt;=$AR47,18&lt;=$AS47,MOD(18-$AR47,6)=0),1/(INT(($AS47-$AR47)/6)+1),0),IF($AT47="A",IF($AR47=$AS47,IF(18=$AR47,1,0),IF(18=$AR47,$AU47,IF(18=$AS47,1-$AU47,0))),Y449))))))</f>
        <v>0</v>
      </c>
      <c r="Z47" s="681">
        <f>IF($AS47&lt;$AR47,0,IF($AT47="L",IF(AND(19&gt;=$AR47,19&lt;=$AS47),1/($AS47-$AR47+1),0),IF($AT47="I",IF(19=$AR47,1,0),IF($AT47="F",IF(19=$AS47,1,0),IF($AT47="S",IF(AND(19&gt;=$AR47,19&lt;=$AS47,MOD(19-$AR47,6)=0),1/(INT(($AS47-$AR47)/6)+1),0),IF($AT47="A",IF($AR47=$AS47,IF(19=$AR47,1,0),IF(19=$AR47,$AU47,IF(19=$AS47,1-$AU47,0))),Z449))))))</f>
        <v>0</v>
      </c>
      <c r="AA47" s="681">
        <f>IF($AS47&lt;$AR47,0,IF($AT47="L",IF(AND(20&gt;=$AR47,20&lt;=$AS47),1/($AS47-$AR47+1),0),IF($AT47="I",IF(20=$AR47,1,0),IF($AT47="F",IF(20=$AS47,1,0),IF($AT47="S",IF(AND(20&gt;=$AR47,20&lt;=$AS47,MOD(20-$AR47,6)=0),1/(INT(($AS47-$AR47)/6)+1),0),IF($AT47="A",IF($AR47=$AS47,IF(20=$AR47,1,0),IF(20=$AR47,$AU47,IF(20=$AS47,1-$AU47,0))),AA449))))))</f>
        <v>0</v>
      </c>
      <c r="AB47" s="681">
        <f>IF($AS47&lt;$AR47,0,IF($AT47="L",IF(AND(21&gt;=$AR47,21&lt;=$AS47),1/($AS47-$AR47+1),0),IF($AT47="I",IF(21=$AR47,1,0),IF($AT47="F",IF(21=$AS47,1,0),IF($AT47="S",IF(AND(21&gt;=$AR47,21&lt;=$AS47,MOD(21-$AR47,6)=0),1/(INT(($AS47-$AR47)/6)+1),0),IF($AT47="A",IF($AR47=$AS47,IF(21=$AR47,1,0),IF(21=$AR47,$AU47,IF(21=$AS47,1-$AU47,0))),AB449))))))</f>
        <v>0</v>
      </c>
      <c r="AC47" s="681">
        <f>IF($AS47&lt;$AR47,0,IF($AT47="L",IF(AND(22&gt;=$AR47,22&lt;=$AS47),1/($AS47-$AR47+1),0),IF($AT47="I",IF(22=$AR47,1,0),IF($AT47="F",IF(22=$AS47,1,0),IF($AT47="S",IF(AND(22&gt;=$AR47,22&lt;=$AS47,MOD(22-$AR47,6)=0),1/(INT(($AS47-$AR47)/6)+1),0),IF($AT47="A",IF($AR47=$AS47,IF(22=$AR47,1,0),IF(22=$AR47,$AU47,IF(22=$AS47,1-$AU47,0))),AC449))))))</f>
        <v>0</v>
      </c>
      <c r="AD47" s="681">
        <f>IF($AS47&lt;$AR47,0,IF($AT47="L",IF(AND(23&gt;=$AR47,23&lt;=$AS47),1/($AS47-$AR47+1),0),IF($AT47="I",IF(23=$AR47,1,0),IF($AT47="F",IF(23=$AS47,1,0),IF($AT47="S",IF(AND(23&gt;=$AR47,23&lt;=$AS47,MOD(23-$AR47,6)=0),1/(INT(($AS47-$AR47)/6)+1),0),IF($AT47="A",IF($AR47=$AS47,IF(23=$AR47,1,0),IF(23=$AR47,$AU47,IF(23=$AS47,1-$AU47,0))),AD449))))))</f>
        <v>0</v>
      </c>
      <c r="AE47" s="681">
        <f>IF($AS47&lt;$AR47,0,IF($AT47="L",IF(AND(24&gt;=$AR47,24&lt;=$AS47),1/($AS47-$AR47+1),0),IF($AT47="I",IF(24=$AR47,1,0),IF($AT47="F",IF(24=$AS47,1,0),IF($AT47="S",IF(AND(24&gt;=$AR47,24&lt;=$AS47,MOD(24-$AR47,6)=0),1/(INT(($AS47-$AR47)/6)+1),0),IF($AT47="A",IF($AR47=$AS47,IF(24=$AR47,1,0),IF(24=$AR47,$AU47,IF(24=$AS47,1-$AU47,0))),AE449))))))</f>
        <v>0</v>
      </c>
      <c r="AF47" s="682">
        <f>SUM(H47:AE47)</f>
        <v>1</v>
      </c>
      <c r="AG47" s="521">
        <f>'02. Equipos y Software'!$J$22</f>
        <v>0</v>
      </c>
      <c r="AH47" s="521">
        <f>'02. Equipos y Software'!$I$22</f>
        <v>0</v>
      </c>
      <c r="AI47" s="521">
        <f>'02. Equipos y Software'!$L$22</f>
        <v>0</v>
      </c>
      <c r="AJ47" s="521">
        <f>'02. Equipos y Software'!$K$22</f>
        <v>0</v>
      </c>
      <c r="AK47" s="521">
        <f>'02. Equipos y Software'!$N$22</f>
        <v>0</v>
      </c>
      <c r="AL47" s="521">
        <f>'02. Equipos y Software'!$M$22</f>
        <v>0</v>
      </c>
      <c r="AM47" s="521">
        <f>'02. Equipos y Software'!$P$22</f>
        <v>0</v>
      </c>
      <c r="AN47" s="521">
        <f>'02. Equipos y Software'!$O$22</f>
        <v>0</v>
      </c>
      <c r="AO47" s="521">
        <f>'02. Equipos y Software'!$R$22</f>
        <v>0</v>
      </c>
      <c r="AP47" s="521">
        <f>'02. Equipos y Software'!$Q$22</f>
        <v>0</v>
      </c>
      <c r="AQ47" s="683" t="inlineStr">
        <is>
          <t>A2.6</t>
        </is>
      </c>
      <c r="AR47" s="683" t="n">
        <v>7</v>
      </c>
      <c r="AS47" s="683" t="n">
        <v>11</v>
      </c>
      <c r="AT47" s="683" t="inlineStr">
        <is>
          <t>L</t>
        </is>
      </c>
      <c r="AU47" s="684" t="n">
        <v>0</v>
      </c>
      <c r="AV47" s="683" t="inlineStr">
        <is>
          <t>E1</t>
        </is>
      </c>
    </row>
    <row r="48">
      <c r="B48" s="513" t="inlineStr">
        <is>
          <t>EQ-18</t>
        </is>
      </c>
      <c r="C48" s="513" t="inlineStr">
        <is>
          <t>R02</t>
        </is>
      </c>
      <c r="D48" s="513" t="str">
        <f>IF('02. Equipos y Software'!B23="","(fila reservada para un ítem nuevo)",'02. Equipos y Software'!B23)</f>
        <v>Estaciones meteorológicas automáticas con anemómetro sónico, pluviómetro y radiómetro</v>
      </c>
      <c r="E48" s="513" t="str">
        <f>"Perfil "&amp;AT48&amp;" · M"&amp;AR48&amp;"–M"&amp;AS48</f>
        <v>Perfil L · M7–M11</v>
      </c>
      <c r="F48" s="513">
        <f>'02. Equipos y Software'!$H$23</f>
        <v>128000000</v>
      </c>
      <c r="G48" s="513">
        <f>'02. Equipos y Software'!$S$23</f>
        <v>128000000</v>
      </c>
      <c r="H48" s="681">
        <f>IF($AS48&lt;$AR48,0,IF($AT48="L",IF(AND(1&gt;=$AR48,1&lt;=$AS48),1/($AS48-$AR48+1),0),IF($AT48="I",IF(1=$AR48,1,0),IF($AT48="F",IF(1=$AS48,1,0),IF($AT48="S",IF(AND(1&gt;=$AR48,1&lt;=$AS48,MOD(1-$AR48,6)=0),1/(INT(($AS48-$AR48)/6)+1),0),IF($AT48="A",IF($AR48=$AS48,IF(1=$AR48,1,0),IF(1=$AR48,$AU48,IF(1=$AS48,1-$AU48,0))),H450))))))</f>
        <v>0</v>
      </c>
      <c r="I48" s="681">
        <f>IF($AS48&lt;$AR48,0,IF($AT48="L",IF(AND(2&gt;=$AR48,2&lt;=$AS48),1/($AS48-$AR48+1),0),IF($AT48="I",IF(2=$AR48,1,0),IF($AT48="F",IF(2=$AS48,1,0),IF($AT48="S",IF(AND(2&gt;=$AR48,2&lt;=$AS48,MOD(2-$AR48,6)=0),1/(INT(($AS48-$AR48)/6)+1),0),IF($AT48="A",IF($AR48=$AS48,IF(2=$AR48,1,0),IF(2=$AR48,$AU48,IF(2=$AS48,1-$AU48,0))),I450))))))</f>
        <v>0</v>
      </c>
      <c r="J48" s="681">
        <f>IF($AS48&lt;$AR48,0,IF($AT48="L",IF(AND(3&gt;=$AR48,3&lt;=$AS48),1/($AS48-$AR48+1),0),IF($AT48="I",IF(3=$AR48,1,0),IF($AT48="F",IF(3=$AS48,1,0),IF($AT48="S",IF(AND(3&gt;=$AR48,3&lt;=$AS48,MOD(3-$AR48,6)=0),1/(INT(($AS48-$AR48)/6)+1),0),IF($AT48="A",IF($AR48=$AS48,IF(3=$AR48,1,0),IF(3=$AR48,$AU48,IF(3=$AS48,1-$AU48,0))),J450))))))</f>
        <v>0</v>
      </c>
      <c r="K48" s="681">
        <f>IF($AS48&lt;$AR48,0,IF($AT48="L",IF(AND(4&gt;=$AR48,4&lt;=$AS48),1/($AS48-$AR48+1),0),IF($AT48="I",IF(4=$AR48,1,0),IF($AT48="F",IF(4=$AS48,1,0),IF($AT48="S",IF(AND(4&gt;=$AR48,4&lt;=$AS48,MOD(4-$AR48,6)=0),1/(INT(($AS48-$AR48)/6)+1),0),IF($AT48="A",IF($AR48=$AS48,IF(4=$AR48,1,0),IF(4=$AR48,$AU48,IF(4=$AS48,1-$AU48,0))),K450))))))</f>
        <v>0</v>
      </c>
      <c r="L48" s="681">
        <f>IF($AS48&lt;$AR48,0,IF($AT48="L",IF(AND(5&gt;=$AR48,5&lt;=$AS48),1/($AS48-$AR48+1),0),IF($AT48="I",IF(5=$AR48,1,0),IF($AT48="F",IF(5=$AS48,1,0),IF($AT48="S",IF(AND(5&gt;=$AR48,5&lt;=$AS48,MOD(5-$AR48,6)=0),1/(INT(($AS48-$AR48)/6)+1),0),IF($AT48="A",IF($AR48=$AS48,IF(5=$AR48,1,0),IF(5=$AR48,$AU48,IF(5=$AS48,1-$AU48,0))),L450))))))</f>
        <v>0</v>
      </c>
      <c r="M48" s="681">
        <f>IF($AS48&lt;$AR48,0,IF($AT48="L",IF(AND(6&gt;=$AR48,6&lt;=$AS48),1/($AS48-$AR48+1),0),IF($AT48="I",IF(6=$AR48,1,0),IF($AT48="F",IF(6=$AS48,1,0),IF($AT48="S",IF(AND(6&gt;=$AR48,6&lt;=$AS48,MOD(6-$AR48,6)=0),1/(INT(($AS48-$AR48)/6)+1),0),IF($AT48="A",IF($AR48=$AS48,IF(6=$AR48,1,0),IF(6=$AR48,$AU48,IF(6=$AS48,1-$AU48,0))),M450))))))</f>
        <v>0</v>
      </c>
      <c r="N48" s="681">
        <f>IF($AS48&lt;$AR48,0,IF($AT48="L",IF(AND(7&gt;=$AR48,7&lt;=$AS48),1/($AS48-$AR48+1),0),IF($AT48="I",IF(7=$AR48,1,0),IF($AT48="F",IF(7=$AS48,1,0),IF($AT48="S",IF(AND(7&gt;=$AR48,7&lt;=$AS48,MOD(7-$AR48,6)=0),1/(INT(($AS48-$AR48)/6)+1),0),IF($AT48="A",IF($AR48=$AS48,IF(7=$AR48,1,0),IF(7=$AR48,$AU48,IF(7=$AS48,1-$AU48,0))),N450))))))</f>
        <v>0.2</v>
      </c>
      <c r="O48" s="681">
        <f>IF($AS48&lt;$AR48,0,IF($AT48="L",IF(AND(8&gt;=$AR48,8&lt;=$AS48),1/($AS48-$AR48+1),0),IF($AT48="I",IF(8=$AR48,1,0),IF($AT48="F",IF(8=$AS48,1,0),IF($AT48="S",IF(AND(8&gt;=$AR48,8&lt;=$AS48,MOD(8-$AR48,6)=0),1/(INT(($AS48-$AR48)/6)+1),0),IF($AT48="A",IF($AR48=$AS48,IF(8=$AR48,1,0),IF(8=$AR48,$AU48,IF(8=$AS48,1-$AU48,0))),O450))))))</f>
        <v>0.2</v>
      </c>
      <c r="P48" s="681">
        <f>IF($AS48&lt;$AR48,0,IF($AT48="L",IF(AND(9&gt;=$AR48,9&lt;=$AS48),1/($AS48-$AR48+1),0),IF($AT48="I",IF(9=$AR48,1,0),IF($AT48="F",IF(9=$AS48,1,0),IF($AT48="S",IF(AND(9&gt;=$AR48,9&lt;=$AS48,MOD(9-$AR48,6)=0),1/(INT(($AS48-$AR48)/6)+1),0),IF($AT48="A",IF($AR48=$AS48,IF(9=$AR48,1,0),IF(9=$AR48,$AU48,IF(9=$AS48,1-$AU48,0))),P450))))))</f>
        <v>0.2</v>
      </c>
      <c r="Q48" s="681">
        <f>IF($AS48&lt;$AR48,0,IF($AT48="L",IF(AND(10&gt;=$AR48,10&lt;=$AS48),1/($AS48-$AR48+1),0),IF($AT48="I",IF(10=$AR48,1,0),IF($AT48="F",IF(10=$AS48,1,0),IF($AT48="S",IF(AND(10&gt;=$AR48,10&lt;=$AS48,MOD(10-$AR48,6)=0),1/(INT(($AS48-$AR48)/6)+1),0),IF($AT48="A",IF($AR48=$AS48,IF(10=$AR48,1,0),IF(10=$AR48,$AU48,IF(10=$AS48,1-$AU48,0))),Q450))))))</f>
        <v>0.2</v>
      </c>
      <c r="R48" s="681">
        <f>IF($AS48&lt;$AR48,0,IF($AT48="L",IF(AND(11&gt;=$AR48,11&lt;=$AS48),1/($AS48-$AR48+1),0),IF($AT48="I",IF(11=$AR48,1,0),IF($AT48="F",IF(11=$AS48,1,0),IF($AT48="S",IF(AND(11&gt;=$AR48,11&lt;=$AS48,MOD(11-$AR48,6)=0),1/(INT(($AS48-$AR48)/6)+1),0),IF($AT48="A",IF($AR48=$AS48,IF(11=$AR48,1,0),IF(11=$AR48,$AU48,IF(11=$AS48,1-$AU48,0))),R450))))))</f>
        <v>0.2</v>
      </c>
      <c r="S48" s="681">
        <f>IF($AS48&lt;$AR48,0,IF($AT48="L",IF(AND(12&gt;=$AR48,12&lt;=$AS48),1/($AS48-$AR48+1),0),IF($AT48="I",IF(12=$AR48,1,0),IF($AT48="F",IF(12=$AS48,1,0),IF($AT48="S",IF(AND(12&gt;=$AR48,12&lt;=$AS48,MOD(12-$AR48,6)=0),1/(INT(($AS48-$AR48)/6)+1),0),IF($AT48="A",IF($AR48=$AS48,IF(12=$AR48,1,0),IF(12=$AR48,$AU48,IF(12=$AS48,1-$AU48,0))),S450))))))</f>
        <v>0</v>
      </c>
      <c r="T48" s="681">
        <f>IF($AS48&lt;$AR48,0,IF($AT48="L",IF(AND(13&gt;=$AR48,13&lt;=$AS48),1/($AS48-$AR48+1),0),IF($AT48="I",IF(13=$AR48,1,0),IF($AT48="F",IF(13=$AS48,1,0),IF($AT48="S",IF(AND(13&gt;=$AR48,13&lt;=$AS48,MOD(13-$AR48,6)=0),1/(INT(($AS48-$AR48)/6)+1),0),IF($AT48="A",IF($AR48=$AS48,IF(13=$AR48,1,0),IF(13=$AR48,$AU48,IF(13=$AS48,1-$AU48,0))),T450))))))</f>
        <v>0</v>
      </c>
      <c r="U48" s="681">
        <f>IF($AS48&lt;$AR48,0,IF($AT48="L",IF(AND(14&gt;=$AR48,14&lt;=$AS48),1/($AS48-$AR48+1),0),IF($AT48="I",IF(14=$AR48,1,0),IF($AT48="F",IF(14=$AS48,1,0),IF($AT48="S",IF(AND(14&gt;=$AR48,14&lt;=$AS48,MOD(14-$AR48,6)=0),1/(INT(($AS48-$AR48)/6)+1),0),IF($AT48="A",IF($AR48=$AS48,IF(14=$AR48,1,0),IF(14=$AR48,$AU48,IF(14=$AS48,1-$AU48,0))),U450))))))</f>
        <v>0</v>
      </c>
      <c r="V48" s="681">
        <f>IF($AS48&lt;$AR48,0,IF($AT48="L",IF(AND(15&gt;=$AR48,15&lt;=$AS48),1/($AS48-$AR48+1),0),IF($AT48="I",IF(15=$AR48,1,0),IF($AT48="F",IF(15=$AS48,1,0),IF($AT48="S",IF(AND(15&gt;=$AR48,15&lt;=$AS48,MOD(15-$AR48,6)=0),1/(INT(($AS48-$AR48)/6)+1),0),IF($AT48="A",IF($AR48=$AS48,IF(15=$AR48,1,0),IF(15=$AR48,$AU48,IF(15=$AS48,1-$AU48,0))),V450))))))</f>
        <v>0</v>
      </c>
      <c r="W48" s="681">
        <f>IF($AS48&lt;$AR48,0,IF($AT48="L",IF(AND(16&gt;=$AR48,16&lt;=$AS48),1/($AS48-$AR48+1),0),IF($AT48="I",IF(16=$AR48,1,0),IF($AT48="F",IF(16=$AS48,1,0),IF($AT48="S",IF(AND(16&gt;=$AR48,16&lt;=$AS48,MOD(16-$AR48,6)=0),1/(INT(($AS48-$AR48)/6)+1),0),IF($AT48="A",IF($AR48=$AS48,IF(16=$AR48,1,0),IF(16=$AR48,$AU48,IF(16=$AS48,1-$AU48,0))),W450))))))</f>
        <v>0</v>
      </c>
      <c r="X48" s="681">
        <f>IF($AS48&lt;$AR48,0,IF($AT48="L",IF(AND(17&gt;=$AR48,17&lt;=$AS48),1/($AS48-$AR48+1),0),IF($AT48="I",IF(17=$AR48,1,0),IF($AT48="F",IF(17=$AS48,1,0),IF($AT48="S",IF(AND(17&gt;=$AR48,17&lt;=$AS48,MOD(17-$AR48,6)=0),1/(INT(($AS48-$AR48)/6)+1),0),IF($AT48="A",IF($AR48=$AS48,IF(17=$AR48,1,0),IF(17=$AR48,$AU48,IF(17=$AS48,1-$AU48,0))),X450))))))</f>
        <v>0</v>
      </c>
      <c r="Y48" s="681">
        <f>IF($AS48&lt;$AR48,0,IF($AT48="L",IF(AND(18&gt;=$AR48,18&lt;=$AS48),1/($AS48-$AR48+1),0),IF($AT48="I",IF(18=$AR48,1,0),IF($AT48="F",IF(18=$AS48,1,0),IF($AT48="S",IF(AND(18&gt;=$AR48,18&lt;=$AS48,MOD(18-$AR48,6)=0),1/(INT(($AS48-$AR48)/6)+1),0),IF($AT48="A",IF($AR48=$AS48,IF(18=$AR48,1,0),IF(18=$AR48,$AU48,IF(18=$AS48,1-$AU48,0))),Y450))))))</f>
        <v>0</v>
      </c>
      <c r="Z48" s="681">
        <f>IF($AS48&lt;$AR48,0,IF($AT48="L",IF(AND(19&gt;=$AR48,19&lt;=$AS48),1/($AS48-$AR48+1),0),IF($AT48="I",IF(19=$AR48,1,0),IF($AT48="F",IF(19=$AS48,1,0),IF($AT48="S",IF(AND(19&gt;=$AR48,19&lt;=$AS48,MOD(19-$AR48,6)=0),1/(INT(($AS48-$AR48)/6)+1),0),IF($AT48="A",IF($AR48=$AS48,IF(19=$AR48,1,0),IF(19=$AR48,$AU48,IF(19=$AS48,1-$AU48,0))),Z450))))))</f>
        <v>0</v>
      </c>
      <c r="AA48" s="681">
        <f>IF($AS48&lt;$AR48,0,IF($AT48="L",IF(AND(20&gt;=$AR48,20&lt;=$AS48),1/($AS48-$AR48+1),0),IF($AT48="I",IF(20=$AR48,1,0),IF($AT48="F",IF(20=$AS48,1,0),IF($AT48="S",IF(AND(20&gt;=$AR48,20&lt;=$AS48,MOD(20-$AR48,6)=0),1/(INT(($AS48-$AR48)/6)+1),0),IF($AT48="A",IF($AR48=$AS48,IF(20=$AR48,1,0),IF(20=$AR48,$AU48,IF(20=$AS48,1-$AU48,0))),AA450))))))</f>
        <v>0</v>
      </c>
      <c r="AB48" s="681">
        <f>IF($AS48&lt;$AR48,0,IF($AT48="L",IF(AND(21&gt;=$AR48,21&lt;=$AS48),1/($AS48-$AR48+1),0),IF($AT48="I",IF(21=$AR48,1,0),IF($AT48="F",IF(21=$AS48,1,0),IF($AT48="S",IF(AND(21&gt;=$AR48,21&lt;=$AS48,MOD(21-$AR48,6)=0),1/(INT(($AS48-$AR48)/6)+1),0),IF($AT48="A",IF($AR48=$AS48,IF(21=$AR48,1,0),IF(21=$AR48,$AU48,IF(21=$AS48,1-$AU48,0))),AB450))))))</f>
        <v>0</v>
      </c>
      <c r="AC48" s="681">
        <f>IF($AS48&lt;$AR48,0,IF($AT48="L",IF(AND(22&gt;=$AR48,22&lt;=$AS48),1/($AS48-$AR48+1),0),IF($AT48="I",IF(22=$AR48,1,0),IF($AT48="F",IF(22=$AS48,1,0),IF($AT48="S",IF(AND(22&gt;=$AR48,22&lt;=$AS48,MOD(22-$AR48,6)=0),1/(INT(($AS48-$AR48)/6)+1),0),IF($AT48="A",IF($AR48=$AS48,IF(22=$AR48,1,0),IF(22=$AR48,$AU48,IF(22=$AS48,1-$AU48,0))),AC450))))))</f>
        <v>0</v>
      </c>
      <c r="AD48" s="681">
        <f>IF($AS48&lt;$AR48,0,IF($AT48="L",IF(AND(23&gt;=$AR48,23&lt;=$AS48),1/($AS48-$AR48+1),0),IF($AT48="I",IF(23=$AR48,1,0),IF($AT48="F",IF(23=$AS48,1,0),IF($AT48="S",IF(AND(23&gt;=$AR48,23&lt;=$AS48,MOD(23-$AR48,6)=0),1/(INT(($AS48-$AR48)/6)+1),0),IF($AT48="A",IF($AR48=$AS48,IF(23=$AR48,1,0),IF(23=$AR48,$AU48,IF(23=$AS48,1-$AU48,0))),AD450))))))</f>
        <v>0</v>
      </c>
      <c r="AE48" s="681">
        <f>IF($AS48&lt;$AR48,0,IF($AT48="L",IF(AND(24&gt;=$AR48,24&lt;=$AS48),1/($AS48-$AR48+1),0),IF($AT48="I",IF(24=$AR48,1,0),IF($AT48="F",IF(24=$AS48,1,0),IF($AT48="S",IF(AND(24&gt;=$AR48,24&lt;=$AS48,MOD(24-$AR48,6)=0),1/(INT(($AS48-$AR48)/6)+1),0),IF($AT48="A",IF($AR48=$AS48,IF(24=$AR48,1,0),IF(24=$AR48,$AU48,IF(24=$AS48,1-$AU48,0))),AE450))))))</f>
        <v>0</v>
      </c>
      <c r="AF48" s="682">
        <f>SUM(H48:AE48)</f>
        <v>1</v>
      </c>
      <c r="AG48" s="521">
        <f>'02. Equipos y Software'!$J$23</f>
        <v>0</v>
      </c>
      <c r="AH48" s="521">
        <f>'02. Equipos y Software'!$I$23</f>
        <v>0</v>
      </c>
      <c r="AI48" s="521">
        <f>'02. Equipos y Software'!$L$23</f>
        <v>0</v>
      </c>
      <c r="AJ48" s="521">
        <f>'02. Equipos y Software'!$K$23</f>
        <v>0</v>
      </c>
      <c r="AK48" s="521">
        <f>'02. Equipos y Software'!$N$23</f>
        <v>0</v>
      </c>
      <c r="AL48" s="521">
        <f>'02. Equipos y Software'!$M$23</f>
        <v>0</v>
      </c>
      <c r="AM48" s="521">
        <f>'02. Equipos y Software'!$P$23</f>
        <v>0</v>
      </c>
      <c r="AN48" s="521">
        <f>'02. Equipos y Software'!$O$23</f>
        <v>0</v>
      </c>
      <c r="AO48" s="521">
        <f>'02. Equipos y Software'!$R$23</f>
        <v>0</v>
      </c>
      <c r="AP48" s="521">
        <f>'02. Equipos y Software'!$Q$23</f>
        <v>0</v>
      </c>
      <c r="AQ48" s="683" t="inlineStr">
        <is>
          <t>A2.6</t>
        </is>
      </c>
      <c r="AR48" s="683" t="n">
        <v>7</v>
      </c>
      <c r="AS48" s="683" t="n">
        <v>11</v>
      </c>
      <c r="AT48" s="683" t="inlineStr">
        <is>
          <t>L</t>
        </is>
      </c>
      <c r="AU48" s="684" t="n">
        <v>0</v>
      </c>
      <c r="AV48" s="683" t="inlineStr">
        <is>
          <t>E1</t>
        </is>
      </c>
    </row>
    <row r="49">
      <c r="B49" s="513" t="inlineStr">
        <is>
          <t>EQ-19</t>
        </is>
      </c>
      <c r="C49" s="513" t="inlineStr">
        <is>
          <t>R02</t>
        </is>
      </c>
      <c r="D49" s="513" t="str">
        <f>IF('02. Equipos y Software'!B24="","(fila reservada para un ítem nuevo)",'02. Equipos y Software'!B24)</f>
        <v>Dron con sensor LiDAR, cámara fotogramétrica y receptor GNSS RTK</v>
      </c>
      <c r="E49" s="513" t="str">
        <f>"Perfil "&amp;AT49&amp;" · M"&amp;AR49&amp;"–M"&amp;AS49</f>
        <v>Perfil L · M7–M11</v>
      </c>
      <c r="F49" s="513">
        <f>'02. Equipos y Software'!$H$24</f>
        <v>105000000</v>
      </c>
      <c r="G49" s="513">
        <f>'02. Equipos y Software'!$S$24</f>
        <v>105000000</v>
      </c>
      <c r="H49" s="681">
        <f>IF($AS49&lt;$AR49,0,IF($AT49="L",IF(AND(1&gt;=$AR49,1&lt;=$AS49),1/($AS49-$AR49+1),0),IF($AT49="I",IF(1=$AR49,1,0),IF($AT49="F",IF(1=$AS49,1,0),IF($AT49="S",IF(AND(1&gt;=$AR49,1&lt;=$AS49,MOD(1-$AR49,6)=0),1/(INT(($AS49-$AR49)/6)+1),0),IF($AT49="A",IF($AR49=$AS49,IF(1=$AR49,1,0),IF(1=$AR49,$AU49,IF(1=$AS49,1-$AU49,0))),H451))))))</f>
        <v>0</v>
      </c>
      <c r="I49" s="681">
        <f>IF($AS49&lt;$AR49,0,IF($AT49="L",IF(AND(2&gt;=$AR49,2&lt;=$AS49),1/($AS49-$AR49+1),0),IF($AT49="I",IF(2=$AR49,1,0),IF($AT49="F",IF(2=$AS49,1,0),IF($AT49="S",IF(AND(2&gt;=$AR49,2&lt;=$AS49,MOD(2-$AR49,6)=0),1/(INT(($AS49-$AR49)/6)+1),0),IF($AT49="A",IF($AR49=$AS49,IF(2=$AR49,1,0),IF(2=$AR49,$AU49,IF(2=$AS49,1-$AU49,0))),I451))))))</f>
        <v>0</v>
      </c>
      <c r="J49" s="681">
        <f>IF($AS49&lt;$AR49,0,IF($AT49="L",IF(AND(3&gt;=$AR49,3&lt;=$AS49),1/($AS49-$AR49+1),0),IF($AT49="I",IF(3=$AR49,1,0),IF($AT49="F",IF(3=$AS49,1,0),IF($AT49="S",IF(AND(3&gt;=$AR49,3&lt;=$AS49,MOD(3-$AR49,6)=0),1/(INT(($AS49-$AR49)/6)+1),0),IF($AT49="A",IF($AR49=$AS49,IF(3=$AR49,1,0),IF(3=$AR49,$AU49,IF(3=$AS49,1-$AU49,0))),J451))))))</f>
        <v>0</v>
      </c>
      <c r="K49" s="681">
        <f>IF($AS49&lt;$AR49,0,IF($AT49="L",IF(AND(4&gt;=$AR49,4&lt;=$AS49),1/($AS49-$AR49+1),0),IF($AT49="I",IF(4=$AR49,1,0),IF($AT49="F",IF(4=$AS49,1,0),IF($AT49="S",IF(AND(4&gt;=$AR49,4&lt;=$AS49,MOD(4-$AR49,6)=0),1/(INT(($AS49-$AR49)/6)+1),0),IF($AT49="A",IF($AR49=$AS49,IF(4=$AR49,1,0),IF(4=$AR49,$AU49,IF(4=$AS49,1-$AU49,0))),K451))))))</f>
        <v>0</v>
      </c>
      <c r="L49" s="681">
        <f>IF($AS49&lt;$AR49,0,IF($AT49="L",IF(AND(5&gt;=$AR49,5&lt;=$AS49),1/($AS49-$AR49+1),0),IF($AT49="I",IF(5=$AR49,1,0),IF($AT49="F",IF(5=$AS49,1,0),IF($AT49="S",IF(AND(5&gt;=$AR49,5&lt;=$AS49,MOD(5-$AR49,6)=0),1/(INT(($AS49-$AR49)/6)+1),0),IF($AT49="A",IF($AR49=$AS49,IF(5=$AR49,1,0),IF(5=$AR49,$AU49,IF(5=$AS49,1-$AU49,0))),L451))))))</f>
        <v>0</v>
      </c>
      <c r="M49" s="681">
        <f>IF($AS49&lt;$AR49,0,IF($AT49="L",IF(AND(6&gt;=$AR49,6&lt;=$AS49),1/($AS49-$AR49+1),0),IF($AT49="I",IF(6=$AR49,1,0),IF($AT49="F",IF(6=$AS49,1,0),IF($AT49="S",IF(AND(6&gt;=$AR49,6&lt;=$AS49,MOD(6-$AR49,6)=0),1/(INT(($AS49-$AR49)/6)+1),0),IF($AT49="A",IF($AR49=$AS49,IF(6=$AR49,1,0),IF(6=$AR49,$AU49,IF(6=$AS49,1-$AU49,0))),M451))))))</f>
        <v>0</v>
      </c>
      <c r="N49" s="681">
        <f>IF($AS49&lt;$AR49,0,IF($AT49="L",IF(AND(7&gt;=$AR49,7&lt;=$AS49),1/($AS49-$AR49+1),0),IF($AT49="I",IF(7=$AR49,1,0),IF($AT49="F",IF(7=$AS49,1,0),IF($AT49="S",IF(AND(7&gt;=$AR49,7&lt;=$AS49,MOD(7-$AR49,6)=0),1/(INT(($AS49-$AR49)/6)+1),0),IF($AT49="A",IF($AR49=$AS49,IF(7=$AR49,1,0),IF(7=$AR49,$AU49,IF(7=$AS49,1-$AU49,0))),N451))))))</f>
        <v>0.2</v>
      </c>
      <c r="O49" s="681">
        <f>IF($AS49&lt;$AR49,0,IF($AT49="L",IF(AND(8&gt;=$AR49,8&lt;=$AS49),1/($AS49-$AR49+1),0),IF($AT49="I",IF(8=$AR49,1,0),IF($AT49="F",IF(8=$AS49,1,0),IF($AT49="S",IF(AND(8&gt;=$AR49,8&lt;=$AS49,MOD(8-$AR49,6)=0),1/(INT(($AS49-$AR49)/6)+1),0),IF($AT49="A",IF($AR49=$AS49,IF(8=$AR49,1,0),IF(8=$AR49,$AU49,IF(8=$AS49,1-$AU49,0))),O451))))))</f>
        <v>0.2</v>
      </c>
      <c r="P49" s="681">
        <f>IF($AS49&lt;$AR49,0,IF($AT49="L",IF(AND(9&gt;=$AR49,9&lt;=$AS49),1/($AS49-$AR49+1),0),IF($AT49="I",IF(9=$AR49,1,0),IF($AT49="F",IF(9=$AS49,1,0),IF($AT49="S",IF(AND(9&gt;=$AR49,9&lt;=$AS49,MOD(9-$AR49,6)=0),1/(INT(($AS49-$AR49)/6)+1),0),IF($AT49="A",IF($AR49=$AS49,IF(9=$AR49,1,0),IF(9=$AR49,$AU49,IF(9=$AS49,1-$AU49,0))),P451))))))</f>
        <v>0.2</v>
      </c>
      <c r="Q49" s="681">
        <f>IF($AS49&lt;$AR49,0,IF($AT49="L",IF(AND(10&gt;=$AR49,10&lt;=$AS49),1/($AS49-$AR49+1),0),IF($AT49="I",IF(10=$AR49,1,0),IF($AT49="F",IF(10=$AS49,1,0),IF($AT49="S",IF(AND(10&gt;=$AR49,10&lt;=$AS49,MOD(10-$AR49,6)=0),1/(INT(($AS49-$AR49)/6)+1),0),IF($AT49="A",IF($AR49=$AS49,IF(10=$AR49,1,0),IF(10=$AR49,$AU49,IF(10=$AS49,1-$AU49,0))),Q451))))))</f>
        <v>0.2</v>
      </c>
      <c r="R49" s="681">
        <f>IF($AS49&lt;$AR49,0,IF($AT49="L",IF(AND(11&gt;=$AR49,11&lt;=$AS49),1/($AS49-$AR49+1),0),IF($AT49="I",IF(11=$AR49,1,0),IF($AT49="F",IF(11=$AS49,1,0),IF($AT49="S",IF(AND(11&gt;=$AR49,11&lt;=$AS49,MOD(11-$AR49,6)=0),1/(INT(($AS49-$AR49)/6)+1),0),IF($AT49="A",IF($AR49=$AS49,IF(11=$AR49,1,0),IF(11=$AR49,$AU49,IF(11=$AS49,1-$AU49,0))),R451))))))</f>
        <v>0.2</v>
      </c>
      <c r="S49" s="681">
        <f>IF($AS49&lt;$AR49,0,IF($AT49="L",IF(AND(12&gt;=$AR49,12&lt;=$AS49),1/($AS49-$AR49+1),0),IF($AT49="I",IF(12=$AR49,1,0),IF($AT49="F",IF(12=$AS49,1,0),IF($AT49="S",IF(AND(12&gt;=$AR49,12&lt;=$AS49,MOD(12-$AR49,6)=0),1/(INT(($AS49-$AR49)/6)+1),0),IF($AT49="A",IF($AR49=$AS49,IF(12=$AR49,1,0),IF(12=$AR49,$AU49,IF(12=$AS49,1-$AU49,0))),S451))))))</f>
        <v>0</v>
      </c>
      <c r="T49" s="681">
        <f>IF($AS49&lt;$AR49,0,IF($AT49="L",IF(AND(13&gt;=$AR49,13&lt;=$AS49),1/($AS49-$AR49+1),0),IF($AT49="I",IF(13=$AR49,1,0),IF($AT49="F",IF(13=$AS49,1,0),IF($AT49="S",IF(AND(13&gt;=$AR49,13&lt;=$AS49,MOD(13-$AR49,6)=0),1/(INT(($AS49-$AR49)/6)+1),0),IF($AT49="A",IF($AR49=$AS49,IF(13=$AR49,1,0),IF(13=$AR49,$AU49,IF(13=$AS49,1-$AU49,0))),T451))))))</f>
        <v>0</v>
      </c>
      <c r="U49" s="681">
        <f>IF($AS49&lt;$AR49,0,IF($AT49="L",IF(AND(14&gt;=$AR49,14&lt;=$AS49),1/($AS49-$AR49+1),0),IF($AT49="I",IF(14=$AR49,1,0),IF($AT49="F",IF(14=$AS49,1,0),IF($AT49="S",IF(AND(14&gt;=$AR49,14&lt;=$AS49,MOD(14-$AR49,6)=0),1/(INT(($AS49-$AR49)/6)+1),0),IF($AT49="A",IF($AR49=$AS49,IF(14=$AR49,1,0),IF(14=$AR49,$AU49,IF(14=$AS49,1-$AU49,0))),U451))))))</f>
        <v>0</v>
      </c>
      <c r="V49" s="681">
        <f>IF($AS49&lt;$AR49,0,IF($AT49="L",IF(AND(15&gt;=$AR49,15&lt;=$AS49),1/($AS49-$AR49+1),0),IF($AT49="I",IF(15=$AR49,1,0),IF($AT49="F",IF(15=$AS49,1,0),IF($AT49="S",IF(AND(15&gt;=$AR49,15&lt;=$AS49,MOD(15-$AR49,6)=0),1/(INT(($AS49-$AR49)/6)+1),0),IF($AT49="A",IF($AR49=$AS49,IF(15=$AR49,1,0),IF(15=$AR49,$AU49,IF(15=$AS49,1-$AU49,0))),V451))))))</f>
        <v>0</v>
      </c>
      <c r="W49" s="681">
        <f>IF($AS49&lt;$AR49,0,IF($AT49="L",IF(AND(16&gt;=$AR49,16&lt;=$AS49),1/($AS49-$AR49+1),0),IF($AT49="I",IF(16=$AR49,1,0),IF($AT49="F",IF(16=$AS49,1,0),IF($AT49="S",IF(AND(16&gt;=$AR49,16&lt;=$AS49,MOD(16-$AR49,6)=0),1/(INT(($AS49-$AR49)/6)+1),0),IF($AT49="A",IF($AR49=$AS49,IF(16=$AR49,1,0),IF(16=$AR49,$AU49,IF(16=$AS49,1-$AU49,0))),W451))))))</f>
        <v>0</v>
      </c>
      <c r="X49" s="681">
        <f>IF($AS49&lt;$AR49,0,IF($AT49="L",IF(AND(17&gt;=$AR49,17&lt;=$AS49),1/($AS49-$AR49+1),0),IF($AT49="I",IF(17=$AR49,1,0),IF($AT49="F",IF(17=$AS49,1,0),IF($AT49="S",IF(AND(17&gt;=$AR49,17&lt;=$AS49,MOD(17-$AR49,6)=0),1/(INT(($AS49-$AR49)/6)+1),0),IF($AT49="A",IF($AR49=$AS49,IF(17=$AR49,1,0),IF(17=$AR49,$AU49,IF(17=$AS49,1-$AU49,0))),X451))))))</f>
        <v>0</v>
      </c>
      <c r="Y49" s="681">
        <f>IF($AS49&lt;$AR49,0,IF($AT49="L",IF(AND(18&gt;=$AR49,18&lt;=$AS49),1/($AS49-$AR49+1),0),IF($AT49="I",IF(18=$AR49,1,0),IF($AT49="F",IF(18=$AS49,1,0),IF($AT49="S",IF(AND(18&gt;=$AR49,18&lt;=$AS49,MOD(18-$AR49,6)=0),1/(INT(($AS49-$AR49)/6)+1),0),IF($AT49="A",IF($AR49=$AS49,IF(18=$AR49,1,0),IF(18=$AR49,$AU49,IF(18=$AS49,1-$AU49,0))),Y451))))))</f>
        <v>0</v>
      </c>
      <c r="Z49" s="681">
        <f>IF($AS49&lt;$AR49,0,IF($AT49="L",IF(AND(19&gt;=$AR49,19&lt;=$AS49),1/($AS49-$AR49+1),0),IF($AT49="I",IF(19=$AR49,1,0),IF($AT49="F",IF(19=$AS49,1,0),IF($AT49="S",IF(AND(19&gt;=$AR49,19&lt;=$AS49,MOD(19-$AR49,6)=0),1/(INT(($AS49-$AR49)/6)+1),0),IF($AT49="A",IF($AR49=$AS49,IF(19=$AR49,1,0),IF(19=$AR49,$AU49,IF(19=$AS49,1-$AU49,0))),Z451))))))</f>
        <v>0</v>
      </c>
      <c r="AA49" s="681">
        <f>IF($AS49&lt;$AR49,0,IF($AT49="L",IF(AND(20&gt;=$AR49,20&lt;=$AS49),1/($AS49-$AR49+1),0),IF($AT49="I",IF(20=$AR49,1,0),IF($AT49="F",IF(20=$AS49,1,0),IF($AT49="S",IF(AND(20&gt;=$AR49,20&lt;=$AS49,MOD(20-$AR49,6)=0),1/(INT(($AS49-$AR49)/6)+1),0),IF($AT49="A",IF($AR49=$AS49,IF(20=$AR49,1,0),IF(20=$AR49,$AU49,IF(20=$AS49,1-$AU49,0))),AA451))))))</f>
        <v>0</v>
      </c>
      <c r="AB49" s="681">
        <f>IF($AS49&lt;$AR49,0,IF($AT49="L",IF(AND(21&gt;=$AR49,21&lt;=$AS49),1/($AS49-$AR49+1),0),IF($AT49="I",IF(21=$AR49,1,0),IF($AT49="F",IF(21=$AS49,1,0),IF($AT49="S",IF(AND(21&gt;=$AR49,21&lt;=$AS49,MOD(21-$AR49,6)=0),1/(INT(($AS49-$AR49)/6)+1),0),IF($AT49="A",IF($AR49=$AS49,IF(21=$AR49,1,0),IF(21=$AR49,$AU49,IF(21=$AS49,1-$AU49,0))),AB451))))))</f>
        <v>0</v>
      </c>
      <c r="AC49" s="681">
        <f>IF($AS49&lt;$AR49,0,IF($AT49="L",IF(AND(22&gt;=$AR49,22&lt;=$AS49),1/($AS49-$AR49+1),0),IF($AT49="I",IF(22=$AR49,1,0),IF($AT49="F",IF(22=$AS49,1,0),IF($AT49="S",IF(AND(22&gt;=$AR49,22&lt;=$AS49,MOD(22-$AR49,6)=0),1/(INT(($AS49-$AR49)/6)+1),0),IF($AT49="A",IF($AR49=$AS49,IF(22=$AR49,1,0),IF(22=$AR49,$AU49,IF(22=$AS49,1-$AU49,0))),AC451))))))</f>
        <v>0</v>
      </c>
      <c r="AD49" s="681">
        <f>IF($AS49&lt;$AR49,0,IF($AT49="L",IF(AND(23&gt;=$AR49,23&lt;=$AS49),1/($AS49-$AR49+1),0),IF($AT49="I",IF(23=$AR49,1,0),IF($AT49="F",IF(23=$AS49,1,0),IF($AT49="S",IF(AND(23&gt;=$AR49,23&lt;=$AS49,MOD(23-$AR49,6)=0),1/(INT(($AS49-$AR49)/6)+1),0),IF($AT49="A",IF($AR49=$AS49,IF(23=$AR49,1,0),IF(23=$AR49,$AU49,IF(23=$AS49,1-$AU49,0))),AD451))))))</f>
        <v>0</v>
      </c>
      <c r="AE49" s="681">
        <f>IF($AS49&lt;$AR49,0,IF($AT49="L",IF(AND(24&gt;=$AR49,24&lt;=$AS49),1/($AS49-$AR49+1),0),IF($AT49="I",IF(24=$AR49,1,0),IF($AT49="F",IF(24=$AS49,1,0),IF($AT49="S",IF(AND(24&gt;=$AR49,24&lt;=$AS49,MOD(24-$AR49,6)=0),1/(INT(($AS49-$AR49)/6)+1),0),IF($AT49="A",IF($AR49=$AS49,IF(24=$AR49,1,0),IF(24=$AR49,$AU49,IF(24=$AS49,1-$AU49,0))),AE451))))))</f>
        <v>0</v>
      </c>
      <c r="AF49" s="682">
        <f>SUM(H49:AE49)</f>
        <v>1</v>
      </c>
      <c r="AG49" s="521">
        <f>'02. Equipos y Software'!$J$24</f>
        <v>0</v>
      </c>
      <c r="AH49" s="521">
        <f>'02. Equipos y Software'!$I$24</f>
        <v>0</v>
      </c>
      <c r="AI49" s="521">
        <f>'02. Equipos y Software'!$L$24</f>
        <v>0</v>
      </c>
      <c r="AJ49" s="521">
        <f>'02. Equipos y Software'!$K$24</f>
        <v>0</v>
      </c>
      <c r="AK49" s="521">
        <f>'02. Equipos y Software'!$N$24</f>
        <v>0</v>
      </c>
      <c r="AL49" s="521">
        <f>'02. Equipos y Software'!$M$24</f>
        <v>0</v>
      </c>
      <c r="AM49" s="521">
        <f>'02. Equipos y Software'!$P$24</f>
        <v>0</v>
      </c>
      <c r="AN49" s="521">
        <f>'02. Equipos y Software'!$O$24</f>
        <v>0</v>
      </c>
      <c r="AO49" s="521">
        <f>'02. Equipos y Software'!$R$24</f>
        <v>0</v>
      </c>
      <c r="AP49" s="521">
        <f>'02. Equipos y Software'!$Q$24</f>
        <v>0</v>
      </c>
      <c r="AQ49" s="683" t="inlineStr">
        <is>
          <t>A2.6</t>
        </is>
      </c>
      <c r="AR49" s="683" t="n">
        <v>7</v>
      </c>
      <c r="AS49" s="683" t="n">
        <v>11</v>
      </c>
      <c r="AT49" s="683" t="inlineStr">
        <is>
          <t>L</t>
        </is>
      </c>
      <c r="AU49" s="684" t="n">
        <v>0</v>
      </c>
      <c r="AV49" s="683" t="inlineStr">
        <is>
          <t>E1</t>
        </is>
      </c>
    </row>
    <row r="50">
      <c r="B50" s="513" t="inlineStr">
        <is>
          <t>EQ-20</t>
        </is>
      </c>
      <c r="C50" s="513" t="inlineStr">
        <is>
          <t>R02</t>
        </is>
      </c>
      <c r="D50" s="513" t="str">
        <f>IF('02. Equipos y Software'!B25="","(fila reservada para un ítem nuevo)",'02. Equipos y Software'!B25)</f>
        <v>Monitores portátiles de material particulado de referencia equivalente para campañas de demolición</v>
      </c>
      <c r="E50" s="513" t="str">
        <f>"Perfil "&amp;AT50&amp;" · M"&amp;AR50&amp;"–M"&amp;AS50</f>
        <v>Perfil L · M7–M11</v>
      </c>
      <c r="F50" s="513">
        <f>'02. Equipos y Software'!$H$25</f>
        <v>144000000</v>
      </c>
      <c r="G50" s="513">
        <f>'02. Equipos y Software'!$S$25</f>
        <v>144000000</v>
      </c>
      <c r="H50" s="681">
        <f>IF($AS50&lt;$AR50,0,IF($AT50="L",IF(AND(1&gt;=$AR50,1&lt;=$AS50),1/($AS50-$AR50+1),0),IF($AT50="I",IF(1=$AR50,1,0),IF($AT50="F",IF(1=$AS50,1,0),IF($AT50="S",IF(AND(1&gt;=$AR50,1&lt;=$AS50,MOD(1-$AR50,6)=0),1/(INT(($AS50-$AR50)/6)+1),0),IF($AT50="A",IF($AR50=$AS50,IF(1=$AR50,1,0),IF(1=$AR50,$AU50,IF(1=$AS50,1-$AU50,0))),H452))))))</f>
        <v>0</v>
      </c>
      <c r="I50" s="681">
        <f>IF($AS50&lt;$AR50,0,IF($AT50="L",IF(AND(2&gt;=$AR50,2&lt;=$AS50),1/($AS50-$AR50+1),0),IF($AT50="I",IF(2=$AR50,1,0),IF($AT50="F",IF(2=$AS50,1,0),IF($AT50="S",IF(AND(2&gt;=$AR50,2&lt;=$AS50,MOD(2-$AR50,6)=0),1/(INT(($AS50-$AR50)/6)+1),0),IF($AT50="A",IF($AR50=$AS50,IF(2=$AR50,1,0),IF(2=$AR50,$AU50,IF(2=$AS50,1-$AU50,0))),I452))))))</f>
        <v>0</v>
      </c>
      <c r="J50" s="681">
        <f>IF($AS50&lt;$AR50,0,IF($AT50="L",IF(AND(3&gt;=$AR50,3&lt;=$AS50),1/($AS50-$AR50+1),0),IF($AT50="I",IF(3=$AR50,1,0),IF($AT50="F",IF(3=$AS50,1,0),IF($AT50="S",IF(AND(3&gt;=$AR50,3&lt;=$AS50,MOD(3-$AR50,6)=0),1/(INT(($AS50-$AR50)/6)+1),0),IF($AT50="A",IF($AR50=$AS50,IF(3=$AR50,1,0),IF(3=$AR50,$AU50,IF(3=$AS50,1-$AU50,0))),J452))))))</f>
        <v>0</v>
      </c>
      <c r="K50" s="681">
        <f>IF($AS50&lt;$AR50,0,IF($AT50="L",IF(AND(4&gt;=$AR50,4&lt;=$AS50),1/($AS50-$AR50+1),0),IF($AT50="I",IF(4=$AR50,1,0),IF($AT50="F",IF(4=$AS50,1,0),IF($AT50="S",IF(AND(4&gt;=$AR50,4&lt;=$AS50,MOD(4-$AR50,6)=0),1/(INT(($AS50-$AR50)/6)+1),0),IF($AT50="A",IF($AR50=$AS50,IF(4=$AR50,1,0),IF(4=$AR50,$AU50,IF(4=$AS50,1-$AU50,0))),K452))))))</f>
        <v>0</v>
      </c>
      <c r="L50" s="681">
        <f>IF($AS50&lt;$AR50,0,IF($AT50="L",IF(AND(5&gt;=$AR50,5&lt;=$AS50),1/($AS50-$AR50+1),0),IF($AT50="I",IF(5=$AR50,1,0),IF($AT50="F",IF(5=$AS50,1,0),IF($AT50="S",IF(AND(5&gt;=$AR50,5&lt;=$AS50,MOD(5-$AR50,6)=0),1/(INT(($AS50-$AR50)/6)+1),0),IF($AT50="A",IF($AR50=$AS50,IF(5=$AR50,1,0),IF(5=$AR50,$AU50,IF(5=$AS50,1-$AU50,0))),L452))))))</f>
        <v>0</v>
      </c>
      <c r="M50" s="681">
        <f>IF($AS50&lt;$AR50,0,IF($AT50="L",IF(AND(6&gt;=$AR50,6&lt;=$AS50),1/($AS50-$AR50+1),0),IF($AT50="I",IF(6=$AR50,1,0),IF($AT50="F",IF(6=$AS50,1,0),IF($AT50="S",IF(AND(6&gt;=$AR50,6&lt;=$AS50,MOD(6-$AR50,6)=0),1/(INT(($AS50-$AR50)/6)+1),0),IF($AT50="A",IF($AR50=$AS50,IF(6=$AR50,1,0),IF(6=$AR50,$AU50,IF(6=$AS50,1-$AU50,0))),M452))))))</f>
        <v>0</v>
      </c>
      <c r="N50" s="681">
        <f>IF($AS50&lt;$AR50,0,IF($AT50="L",IF(AND(7&gt;=$AR50,7&lt;=$AS50),1/($AS50-$AR50+1),0),IF($AT50="I",IF(7=$AR50,1,0),IF($AT50="F",IF(7=$AS50,1,0),IF($AT50="S",IF(AND(7&gt;=$AR50,7&lt;=$AS50,MOD(7-$AR50,6)=0),1/(INT(($AS50-$AR50)/6)+1),0),IF($AT50="A",IF($AR50=$AS50,IF(7=$AR50,1,0),IF(7=$AR50,$AU50,IF(7=$AS50,1-$AU50,0))),N452))))))</f>
        <v>0.2</v>
      </c>
      <c r="O50" s="681">
        <f>IF($AS50&lt;$AR50,0,IF($AT50="L",IF(AND(8&gt;=$AR50,8&lt;=$AS50),1/($AS50-$AR50+1),0),IF($AT50="I",IF(8=$AR50,1,0),IF($AT50="F",IF(8=$AS50,1,0),IF($AT50="S",IF(AND(8&gt;=$AR50,8&lt;=$AS50,MOD(8-$AR50,6)=0),1/(INT(($AS50-$AR50)/6)+1),0),IF($AT50="A",IF($AR50=$AS50,IF(8=$AR50,1,0),IF(8=$AR50,$AU50,IF(8=$AS50,1-$AU50,0))),O452))))))</f>
        <v>0.2</v>
      </c>
      <c r="P50" s="681">
        <f>IF($AS50&lt;$AR50,0,IF($AT50="L",IF(AND(9&gt;=$AR50,9&lt;=$AS50),1/($AS50-$AR50+1),0),IF($AT50="I",IF(9=$AR50,1,0),IF($AT50="F",IF(9=$AS50,1,0),IF($AT50="S",IF(AND(9&gt;=$AR50,9&lt;=$AS50,MOD(9-$AR50,6)=0),1/(INT(($AS50-$AR50)/6)+1),0),IF($AT50="A",IF($AR50=$AS50,IF(9=$AR50,1,0),IF(9=$AR50,$AU50,IF(9=$AS50,1-$AU50,0))),P452))))))</f>
        <v>0.2</v>
      </c>
      <c r="Q50" s="681">
        <f>IF($AS50&lt;$AR50,0,IF($AT50="L",IF(AND(10&gt;=$AR50,10&lt;=$AS50),1/($AS50-$AR50+1),0),IF($AT50="I",IF(10=$AR50,1,0),IF($AT50="F",IF(10=$AS50,1,0),IF($AT50="S",IF(AND(10&gt;=$AR50,10&lt;=$AS50,MOD(10-$AR50,6)=0),1/(INT(($AS50-$AR50)/6)+1),0),IF($AT50="A",IF($AR50=$AS50,IF(10=$AR50,1,0),IF(10=$AR50,$AU50,IF(10=$AS50,1-$AU50,0))),Q452))))))</f>
        <v>0.2</v>
      </c>
      <c r="R50" s="681">
        <f>IF($AS50&lt;$AR50,0,IF($AT50="L",IF(AND(11&gt;=$AR50,11&lt;=$AS50),1/($AS50-$AR50+1),0),IF($AT50="I",IF(11=$AR50,1,0),IF($AT50="F",IF(11=$AS50,1,0),IF($AT50="S",IF(AND(11&gt;=$AR50,11&lt;=$AS50,MOD(11-$AR50,6)=0),1/(INT(($AS50-$AR50)/6)+1),0),IF($AT50="A",IF($AR50=$AS50,IF(11=$AR50,1,0),IF(11=$AR50,$AU50,IF(11=$AS50,1-$AU50,0))),R452))))))</f>
        <v>0.2</v>
      </c>
      <c r="S50" s="681">
        <f>IF($AS50&lt;$AR50,0,IF($AT50="L",IF(AND(12&gt;=$AR50,12&lt;=$AS50),1/($AS50-$AR50+1),0),IF($AT50="I",IF(12=$AR50,1,0),IF($AT50="F",IF(12=$AS50,1,0),IF($AT50="S",IF(AND(12&gt;=$AR50,12&lt;=$AS50,MOD(12-$AR50,6)=0),1/(INT(($AS50-$AR50)/6)+1),0),IF($AT50="A",IF($AR50=$AS50,IF(12=$AR50,1,0),IF(12=$AR50,$AU50,IF(12=$AS50,1-$AU50,0))),S452))))))</f>
        <v>0</v>
      </c>
      <c r="T50" s="681">
        <f>IF($AS50&lt;$AR50,0,IF($AT50="L",IF(AND(13&gt;=$AR50,13&lt;=$AS50),1/($AS50-$AR50+1),0),IF($AT50="I",IF(13=$AR50,1,0),IF($AT50="F",IF(13=$AS50,1,0),IF($AT50="S",IF(AND(13&gt;=$AR50,13&lt;=$AS50,MOD(13-$AR50,6)=0),1/(INT(($AS50-$AR50)/6)+1),0),IF($AT50="A",IF($AR50=$AS50,IF(13=$AR50,1,0),IF(13=$AR50,$AU50,IF(13=$AS50,1-$AU50,0))),T452))))))</f>
        <v>0</v>
      </c>
      <c r="U50" s="681">
        <f>IF($AS50&lt;$AR50,0,IF($AT50="L",IF(AND(14&gt;=$AR50,14&lt;=$AS50),1/($AS50-$AR50+1),0),IF($AT50="I",IF(14=$AR50,1,0),IF($AT50="F",IF(14=$AS50,1,0),IF($AT50="S",IF(AND(14&gt;=$AR50,14&lt;=$AS50,MOD(14-$AR50,6)=0),1/(INT(($AS50-$AR50)/6)+1),0),IF($AT50="A",IF($AR50=$AS50,IF(14=$AR50,1,0),IF(14=$AR50,$AU50,IF(14=$AS50,1-$AU50,0))),U452))))))</f>
        <v>0</v>
      </c>
      <c r="V50" s="681">
        <f>IF($AS50&lt;$AR50,0,IF($AT50="L",IF(AND(15&gt;=$AR50,15&lt;=$AS50),1/($AS50-$AR50+1),0),IF($AT50="I",IF(15=$AR50,1,0),IF($AT50="F",IF(15=$AS50,1,0),IF($AT50="S",IF(AND(15&gt;=$AR50,15&lt;=$AS50,MOD(15-$AR50,6)=0),1/(INT(($AS50-$AR50)/6)+1),0),IF($AT50="A",IF($AR50=$AS50,IF(15=$AR50,1,0),IF(15=$AR50,$AU50,IF(15=$AS50,1-$AU50,0))),V452))))))</f>
        <v>0</v>
      </c>
      <c r="W50" s="681">
        <f>IF($AS50&lt;$AR50,0,IF($AT50="L",IF(AND(16&gt;=$AR50,16&lt;=$AS50),1/($AS50-$AR50+1),0),IF($AT50="I",IF(16=$AR50,1,0),IF($AT50="F",IF(16=$AS50,1,0),IF($AT50="S",IF(AND(16&gt;=$AR50,16&lt;=$AS50,MOD(16-$AR50,6)=0),1/(INT(($AS50-$AR50)/6)+1),0),IF($AT50="A",IF($AR50=$AS50,IF(16=$AR50,1,0),IF(16=$AR50,$AU50,IF(16=$AS50,1-$AU50,0))),W452))))))</f>
        <v>0</v>
      </c>
      <c r="X50" s="681">
        <f>IF($AS50&lt;$AR50,0,IF($AT50="L",IF(AND(17&gt;=$AR50,17&lt;=$AS50),1/($AS50-$AR50+1),0),IF($AT50="I",IF(17=$AR50,1,0),IF($AT50="F",IF(17=$AS50,1,0),IF($AT50="S",IF(AND(17&gt;=$AR50,17&lt;=$AS50,MOD(17-$AR50,6)=0),1/(INT(($AS50-$AR50)/6)+1),0),IF($AT50="A",IF($AR50=$AS50,IF(17=$AR50,1,0),IF(17=$AR50,$AU50,IF(17=$AS50,1-$AU50,0))),X452))))))</f>
        <v>0</v>
      </c>
      <c r="Y50" s="681">
        <f>IF($AS50&lt;$AR50,0,IF($AT50="L",IF(AND(18&gt;=$AR50,18&lt;=$AS50),1/($AS50-$AR50+1),0),IF($AT50="I",IF(18=$AR50,1,0),IF($AT50="F",IF(18=$AS50,1,0),IF($AT50="S",IF(AND(18&gt;=$AR50,18&lt;=$AS50,MOD(18-$AR50,6)=0),1/(INT(($AS50-$AR50)/6)+1),0),IF($AT50="A",IF($AR50=$AS50,IF(18=$AR50,1,0),IF(18=$AR50,$AU50,IF(18=$AS50,1-$AU50,0))),Y452))))))</f>
        <v>0</v>
      </c>
      <c r="Z50" s="681">
        <f>IF($AS50&lt;$AR50,0,IF($AT50="L",IF(AND(19&gt;=$AR50,19&lt;=$AS50),1/($AS50-$AR50+1),0),IF($AT50="I",IF(19=$AR50,1,0),IF($AT50="F",IF(19=$AS50,1,0),IF($AT50="S",IF(AND(19&gt;=$AR50,19&lt;=$AS50,MOD(19-$AR50,6)=0),1/(INT(($AS50-$AR50)/6)+1),0),IF($AT50="A",IF($AR50=$AS50,IF(19=$AR50,1,0),IF(19=$AR50,$AU50,IF(19=$AS50,1-$AU50,0))),Z452))))))</f>
        <v>0</v>
      </c>
      <c r="AA50" s="681">
        <f>IF($AS50&lt;$AR50,0,IF($AT50="L",IF(AND(20&gt;=$AR50,20&lt;=$AS50),1/($AS50-$AR50+1),0),IF($AT50="I",IF(20=$AR50,1,0),IF($AT50="F",IF(20=$AS50,1,0),IF($AT50="S",IF(AND(20&gt;=$AR50,20&lt;=$AS50,MOD(20-$AR50,6)=0),1/(INT(($AS50-$AR50)/6)+1),0),IF($AT50="A",IF($AR50=$AS50,IF(20=$AR50,1,0),IF(20=$AR50,$AU50,IF(20=$AS50,1-$AU50,0))),AA452))))))</f>
        <v>0</v>
      </c>
      <c r="AB50" s="681">
        <f>IF($AS50&lt;$AR50,0,IF($AT50="L",IF(AND(21&gt;=$AR50,21&lt;=$AS50),1/($AS50-$AR50+1),0),IF($AT50="I",IF(21=$AR50,1,0),IF($AT50="F",IF(21=$AS50,1,0),IF($AT50="S",IF(AND(21&gt;=$AR50,21&lt;=$AS50,MOD(21-$AR50,6)=0),1/(INT(($AS50-$AR50)/6)+1),0),IF($AT50="A",IF($AR50=$AS50,IF(21=$AR50,1,0),IF(21=$AR50,$AU50,IF(21=$AS50,1-$AU50,0))),AB452))))))</f>
        <v>0</v>
      </c>
      <c r="AC50" s="681">
        <f>IF($AS50&lt;$AR50,0,IF($AT50="L",IF(AND(22&gt;=$AR50,22&lt;=$AS50),1/($AS50-$AR50+1),0),IF($AT50="I",IF(22=$AR50,1,0),IF($AT50="F",IF(22=$AS50,1,0),IF($AT50="S",IF(AND(22&gt;=$AR50,22&lt;=$AS50,MOD(22-$AR50,6)=0),1/(INT(($AS50-$AR50)/6)+1),0),IF($AT50="A",IF($AR50=$AS50,IF(22=$AR50,1,0),IF(22=$AR50,$AU50,IF(22=$AS50,1-$AU50,0))),AC452))))))</f>
        <v>0</v>
      </c>
      <c r="AD50" s="681">
        <f>IF($AS50&lt;$AR50,0,IF($AT50="L",IF(AND(23&gt;=$AR50,23&lt;=$AS50),1/($AS50-$AR50+1),0),IF($AT50="I",IF(23=$AR50,1,0),IF($AT50="F",IF(23=$AS50,1,0),IF($AT50="S",IF(AND(23&gt;=$AR50,23&lt;=$AS50,MOD(23-$AR50,6)=0),1/(INT(($AS50-$AR50)/6)+1),0),IF($AT50="A",IF($AR50=$AS50,IF(23=$AR50,1,0),IF(23=$AR50,$AU50,IF(23=$AS50,1-$AU50,0))),AD452))))))</f>
        <v>0</v>
      </c>
      <c r="AE50" s="681">
        <f>IF($AS50&lt;$AR50,0,IF($AT50="L",IF(AND(24&gt;=$AR50,24&lt;=$AS50),1/($AS50-$AR50+1),0),IF($AT50="I",IF(24=$AR50,1,0),IF($AT50="F",IF(24=$AS50,1,0),IF($AT50="S",IF(AND(24&gt;=$AR50,24&lt;=$AS50,MOD(24-$AR50,6)=0),1/(INT(($AS50-$AR50)/6)+1),0),IF($AT50="A",IF($AR50=$AS50,IF(24=$AR50,1,0),IF(24=$AR50,$AU50,IF(24=$AS50,1-$AU50,0))),AE452))))))</f>
        <v>0</v>
      </c>
      <c r="AF50" s="682">
        <f>SUM(H50:AE50)</f>
        <v>1</v>
      </c>
      <c r="AG50" s="521">
        <f>'02. Equipos y Software'!$J$25</f>
        <v>0</v>
      </c>
      <c r="AH50" s="521">
        <f>'02. Equipos y Software'!$I$25</f>
        <v>0</v>
      </c>
      <c r="AI50" s="521">
        <f>'02. Equipos y Software'!$L$25</f>
        <v>0</v>
      </c>
      <c r="AJ50" s="521">
        <f>'02. Equipos y Software'!$K$25</f>
        <v>0</v>
      </c>
      <c r="AK50" s="521">
        <f>'02. Equipos y Software'!$N$25</f>
        <v>0</v>
      </c>
      <c r="AL50" s="521">
        <f>'02. Equipos y Software'!$M$25</f>
        <v>0</v>
      </c>
      <c r="AM50" s="521">
        <f>'02. Equipos y Software'!$P$25</f>
        <v>0</v>
      </c>
      <c r="AN50" s="521">
        <f>'02. Equipos y Software'!$O$25</f>
        <v>0</v>
      </c>
      <c r="AO50" s="521">
        <f>'02. Equipos y Software'!$R$25</f>
        <v>0</v>
      </c>
      <c r="AP50" s="521">
        <f>'02. Equipos y Software'!$Q$25</f>
        <v>0</v>
      </c>
      <c r="AQ50" s="683" t="inlineStr">
        <is>
          <t>A2.6</t>
        </is>
      </c>
      <c r="AR50" s="683" t="n">
        <v>7</v>
      </c>
      <c r="AS50" s="683" t="n">
        <v>11</v>
      </c>
      <c r="AT50" s="683" t="inlineStr">
        <is>
          <t>L</t>
        </is>
      </c>
      <c r="AU50" s="684" t="n">
        <v>0</v>
      </c>
      <c r="AV50" s="683" t="inlineStr">
        <is>
          <t>E1</t>
        </is>
      </c>
    </row>
    <row r="51">
      <c r="B51" s="513" t="inlineStr">
        <is>
          <t>EQ-21</t>
        </is>
      </c>
      <c r="C51" s="513" t="inlineStr">
        <is>
          <t>R02</t>
        </is>
      </c>
      <c r="D51" s="513" t="str">
        <f>IF('02. Equipos y Software'!B26="","(fila reservada para un ítem nuevo)",'02. Equipos y Software'!B26)</f>
        <v>Licencias de software de modelación urbana, de dispersión y SIG</v>
      </c>
      <c r="E51" s="513" t="str">
        <f>"Perfil "&amp;AT51&amp;" · M"&amp;AR51&amp;"–M"&amp;AS51</f>
        <v>Perfil L · M7–M17</v>
      </c>
      <c r="F51" s="513">
        <f>'02. Equipos y Software'!$H$26</f>
        <v>55000000</v>
      </c>
      <c r="G51" s="513">
        <f>'02. Equipos y Software'!$S$26</f>
        <v>55000000</v>
      </c>
      <c r="H51" s="681">
        <f>IF($AS51&lt;$AR51,0,IF($AT51="L",IF(AND(1&gt;=$AR51,1&lt;=$AS51),1/($AS51-$AR51+1),0),IF($AT51="I",IF(1=$AR51,1,0),IF($AT51="F",IF(1=$AS51,1,0),IF($AT51="S",IF(AND(1&gt;=$AR51,1&lt;=$AS51,MOD(1-$AR51,6)=0),1/(INT(($AS51-$AR51)/6)+1),0),IF($AT51="A",IF($AR51=$AS51,IF(1=$AR51,1,0),IF(1=$AR51,$AU51,IF(1=$AS51,1-$AU51,0))),H453))))))</f>
        <v>0</v>
      </c>
      <c r="I51" s="681">
        <f>IF($AS51&lt;$AR51,0,IF($AT51="L",IF(AND(2&gt;=$AR51,2&lt;=$AS51),1/($AS51-$AR51+1),0),IF($AT51="I",IF(2=$AR51,1,0),IF($AT51="F",IF(2=$AS51,1,0),IF($AT51="S",IF(AND(2&gt;=$AR51,2&lt;=$AS51,MOD(2-$AR51,6)=0),1/(INT(($AS51-$AR51)/6)+1),0),IF($AT51="A",IF($AR51=$AS51,IF(2=$AR51,1,0),IF(2=$AR51,$AU51,IF(2=$AS51,1-$AU51,0))),I453))))))</f>
        <v>0</v>
      </c>
      <c r="J51" s="681">
        <f>IF($AS51&lt;$AR51,0,IF($AT51="L",IF(AND(3&gt;=$AR51,3&lt;=$AS51),1/($AS51-$AR51+1),0),IF($AT51="I",IF(3=$AR51,1,0),IF($AT51="F",IF(3=$AS51,1,0),IF($AT51="S",IF(AND(3&gt;=$AR51,3&lt;=$AS51,MOD(3-$AR51,6)=0),1/(INT(($AS51-$AR51)/6)+1),0),IF($AT51="A",IF($AR51=$AS51,IF(3=$AR51,1,0),IF(3=$AR51,$AU51,IF(3=$AS51,1-$AU51,0))),J453))))))</f>
        <v>0</v>
      </c>
      <c r="K51" s="681">
        <f>IF($AS51&lt;$AR51,0,IF($AT51="L",IF(AND(4&gt;=$AR51,4&lt;=$AS51),1/($AS51-$AR51+1),0),IF($AT51="I",IF(4=$AR51,1,0),IF($AT51="F",IF(4=$AS51,1,0),IF($AT51="S",IF(AND(4&gt;=$AR51,4&lt;=$AS51,MOD(4-$AR51,6)=0),1/(INT(($AS51-$AR51)/6)+1),0),IF($AT51="A",IF($AR51=$AS51,IF(4=$AR51,1,0),IF(4=$AR51,$AU51,IF(4=$AS51,1-$AU51,0))),K453))))))</f>
        <v>0</v>
      </c>
      <c r="L51" s="681">
        <f>IF($AS51&lt;$AR51,0,IF($AT51="L",IF(AND(5&gt;=$AR51,5&lt;=$AS51),1/($AS51-$AR51+1),0),IF($AT51="I",IF(5=$AR51,1,0),IF($AT51="F",IF(5=$AS51,1,0),IF($AT51="S",IF(AND(5&gt;=$AR51,5&lt;=$AS51,MOD(5-$AR51,6)=0),1/(INT(($AS51-$AR51)/6)+1),0),IF($AT51="A",IF($AR51=$AS51,IF(5=$AR51,1,0),IF(5=$AR51,$AU51,IF(5=$AS51,1-$AU51,0))),L453))))))</f>
        <v>0</v>
      </c>
      <c r="M51" s="681">
        <f>IF($AS51&lt;$AR51,0,IF($AT51="L",IF(AND(6&gt;=$AR51,6&lt;=$AS51),1/($AS51-$AR51+1),0),IF($AT51="I",IF(6=$AR51,1,0),IF($AT51="F",IF(6=$AS51,1,0),IF($AT51="S",IF(AND(6&gt;=$AR51,6&lt;=$AS51,MOD(6-$AR51,6)=0),1/(INT(($AS51-$AR51)/6)+1),0),IF($AT51="A",IF($AR51=$AS51,IF(6=$AR51,1,0),IF(6=$AR51,$AU51,IF(6=$AS51,1-$AU51,0))),M453))))))</f>
        <v>0</v>
      </c>
      <c r="N51" s="681">
        <f>IF($AS51&lt;$AR51,0,IF($AT51="L",IF(AND(7&gt;=$AR51,7&lt;=$AS51),1/($AS51-$AR51+1),0),IF($AT51="I",IF(7=$AR51,1,0),IF($AT51="F",IF(7=$AS51,1,0),IF($AT51="S",IF(AND(7&gt;=$AR51,7&lt;=$AS51,MOD(7-$AR51,6)=0),1/(INT(($AS51-$AR51)/6)+1),0),IF($AT51="A",IF($AR51=$AS51,IF(7=$AR51,1,0),IF(7=$AR51,$AU51,IF(7=$AS51,1-$AU51,0))),N453))))))</f>
        <v>0.0909090909090909</v>
      </c>
      <c r="O51" s="681">
        <f>IF($AS51&lt;$AR51,0,IF($AT51="L",IF(AND(8&gt;=$AR51,8&lt;=$AS51),1/($AS51-$AR51+1),0),IF($AT51="I",IF(8=$AR51,1,0),IF($AT51="F",IF(8=$AS51,1,0),IF($AT51="S",IF(AND(8&gt;=$AR51,8&lt;=$AS51,MOD(8-$AR51,6)=0),1/(INT(($AS51-$AR51)/6)+1),0),IF($AT51="A",IF($AR51=$AS51,IF(8=$AR51,1,0),IF(8=$AR51,$AU51,IF(8=$AS51,1-$AU51,0))),O453))))))</f>
        <v>0.0909090909090909</v>
      </c>
      <c r="P51" s="681">
        <f>IF($AS51&lt;$AR51,0,IF($AT51="L",IF(AND(9&gt;=$AR51,9&lt;=$AS51),1/($AS51-$AR51+1),0),IF($AT51="I",IF(9=$AR51,1,0),IF($AT51="F",IF(9=$AS51,1,0),IF($AT51="S",IF(AND(9&gt;=$AR51,9&lt;=$AS51,MOD(9-$AR51,6)=0),1/(INT(($AS51-$AR51)/6)+1),0),IF($AT51="A",IF($AR51=$AS51,IF(9=$AR51,1,0),IF(9=$AR51,$AU51,IF(9=$AS51,1-$AU51,0))),P453))))))</f>
        <v>0.0909090909090909</v>
      </c>
      <c r="Q51" s="681">
        <f>IF($AS51&lt;$AR51,0,IF($AT51="L",IF(AND(10&gt;=$AR51,10&lt;=$AS51),1/($AS51-$AR51+1),0),IF($AT51="I",IF(10=$AR51,1,0),IF($AT51="F",IF(10=$AS51,1,0),IF($AT51="S",IF(AND(10&gt;=$AR51,10&lt;=$AS51,MOD(10-$AR51,6)=0),1/(INT(($AS51-$AR51)/6)+1),0),IF($AT51="A",IF($AR51=$AS51,IF(10=$AR51,1,0),IF(10=$AR51,$AU51,IF(10=$AS51,1-$AU51,0))),Q453))))))</f>
        <v>0.0909090909090909</v>
      </c>
      <c r="R51" s="681">
        <f>IF($AS51&lt;$AR51,0,IF($AT51="L",IF(AND(11&gt;=$AR51,11&lt;=$AS51),1/($AS51-$AR51+1),0),IF($AT51="I",IF(11=$AR51,1,0),IF($AT51="F",IF(11=$AS51,1,0),IF($AT51="S",IF(AND(11&gt;=$AR51,11&lt;=$AS51,MOD(11-$AR51,6)=0),1/(INT(($AS51-$AR51)/6)+1),0),IF($AT51="A",IF($AR51=$AS51,IF(11=$AR51,1,0),IF(11=$AR51,$AU51,IF(11=$AS51,1-$AU51,0))),R453))))))</f>
        <v>0.0909090909090909</v>
      </c>
      <c r="S51" s="681">
        <f>IF($AS51&lt;$AR51,0,IF($AT51="L",IF(AND(12&gt;=$AR51,12&lt;=$AS51),1/($AS51-$AR51+1),0),IF($AT51="I",IF(12=$AR51,1,0),IF($AT51="F",IF(12=$AS51,1,0),IF($AT51="S",IF(AND(12&gt;=$AR51,12&lt;=$AS51,MOD(12-$AR51,6)=0),1/(INT(($AS51-$AR51)/6)+1),0),IF($AT51="A",IF($AR51=$AS51,IF(12=$AR51,1,0),IF(12=$AR51,$AU51,IF(12=$AS51,1-$AU51,0))),S453))))))</f>
        <v>0.0909090909090909</v>
      </c>
      <c r="T51" s="681">
        <f>IF($AS51&lt;$AR51,0,IF($AT51="L",IF(AND(13&gt;=$AR51,13&lt;=$AS51),1/($AS51-$AR51+1),0),IF($AT51="I",IF(13=$AR51,1,0),IF($AT51="F",IF(13=$AS51,1,0),IF($AT51="S",IF(AND(13&gt;=$AR51,13&lt;=$AS51,MOD(13-$AR51,6)=0),1/(INT(($AS51-$AR51)/6)+1),0),IF($AT51="A",IF($AR51=$AS51,IF(13=$AR51,1,0),IF(13=$AR51,$AU51,IF(13=$AS51,1-$AU51,0))),T453))))))</f>
        <v>0.0909090909090909</v>
      </c>
      <c r="U51" s="681">
        <f>IF($AS51&lt;$AR51,0,IF($AT51="L",IF(AND(14&gt;=$AR51,14&lt;=$AS51),1/($AS51-$AR51+1),0),IF($AT51="I",IF(14=$AR51,1,0),IF($AT51="F",IF(14=$AS51,1,0),IF($AT51="S",IF(AND(14&gt;=$AR51,14&lt;=$AS51,MOD(14-$AR51,6)=0),1/(INT(($AS51-$AR51)/6)+1),0),IF($AT51="A",IF($AR51=$AS51,IF(14=$AR51,1,0),IF(14=$AR51,$AU51,IF(14=$AS51,1-$AU51,0))),U453))))))</f>
        <v>0.0909090909090909</v>
      </c>
      <c r="V51" s="681">
        <f>IF($AS51&lt;$AR51,0,IF($AT51="L",IF(AND(15&gt;=$AR51,15&lt;=$AS51),1/($AS51-$AR51+1),0),IF($AT51="I",IF(15=$AR51,1,0),IF($AT51="F",IF(15=$AS51,1,0),IF($AT51="S",IF(AND(15&gt;=$AR51,15&lt;=$AS51,MOD(15-$AR51,6)=0),1/(INT(($AS51-$AR51)/6)+1),0),IF($AT51="A",IF($AR51=$AS51,IF(15=$AR51,1,0),IF(15=$AR51,$AU51,IF(15=$AS51,1-$AU51,0))),V453))))))</f>
        <v>0.0909090909090909</v>
      </c>
      <c r="W51" s="681">
        <f>IF($AS51&lt;$AR51,0,IF($AT51="L",IF(AND(16&gt;=$AR51,16&lt;=$AS51),1/($AS51-$AR51+1),0),IF($AT51="I",IF(16=$AR51,1,0),IF($AT51="F",IF(16=$AS51,1,0),IF($AT51="S",IF(AND(16&gt;=$AR51,16&lt;=$AS51,MOD(16-$AR51,6)=0),1/(INT(($AS51-$AR51)/6)+1),0),IF($AT51="A",IF($AR51=$AS51,IF(16=$AR51,1,0),IF(16=$AR51,$AU51,IF(16=$AS51,1-$AU51,0))),W453))))))</f>
        <v>0.0909090909090909</v>
      </c>
      <c r="X51" s="681">
        <f>IF($AS51&lt;$AR51,0,IF($AT51="L",IF(AND(17&gt;=$AR51,17&lt;=$AS51),1/($AS51-$AR51+1),0),IF($AT51="I",IF(17=$AR51,1,0),IF($AT51="F",IF(17=$AS51,1,0),IF($AT51="S",IF(AND(17&gt;=$AR51,17&lt;=$AS51,MOD(17-$AR51,6)=0),1/(INT(($AS51-$AR51)/6)+1),0),IF($AT51="A",IF($AR51=$AS51,IF(17=$AR51,1,0),IF(17=$AR51,$AU51,IF(17=$AS51,1-$AU51,0))),X453))))))</f>
        <v>0.0909090909090909</v>
      </c>
      <c r="Y51" s="681">
        <f>IF($AS51&lt;$AR51,0,IF($AT51="L",IF(AND(18&gt;=$AR51,18&lt;=$AS51),1/($AS51-$AR51+1),0),IF($AT51="I",IF(18=$AR51,1,0),IF($AT51="F",IF(18=$AS51,1,0),IF($AT51="S",IF(AND(18&gt;=$AR51,18&lt;=$AS51,MOD(18-$AR51,6)=0),1/(INT(($AS51-$AR51)/6)+1),0),IF($AT51="A",IF($AR51=$AS51,IF(18=$AR51,1,0),IF(18=$AR51,$AU51,IF(18=$AS51,1-$AU51,0))),Y453))))))</f>
        <v>0</v>
      </c>
      <c r="Z51" s="681">
        <f>IF($AS51&lt;$AR51,0,IF($AT51="L",IF(AND(19&gt;=$AR51,19&lt;=$AS51),1/($AS51-$AR51+1),0),IF($AT51="I",IF(19=$AR51,1,0),IF($AT51="F",IF(19=$AS51,1,0),IF($AT51="S",IF(AND(19&gt;=$AR51,19&lt;=$AS51,MOD(19-$AR51,6)=0),1/(INT(($AS51-$AR51)/6)+1),0),IF($AT51="A",IF($AR51=$AS51,IF(19=$AR51,1,0),IF(19=$AR51,$AU51,IF(19=$AS51,1-$AU51,0))),Z453))))))</f>
        <v>0</v>
      </c>
      <c r="AA51" s="681">
        <f>IF($AS51&lt;$AR51,0,IF($AT51="L",IF(AND(20&gt;=$AR51,20&lt;=$AS51),1/($AS51-$AR51+1),0),IF($AT51="I",IF(20=$AR51,1,0),IF($AT51="F",IF(20=$AS51,1,0),IF($AT51="S",IF(AND(20&gt;=$AR51,20&lt;=$AS51,MOD(20-$AR51,6)=0),1/(INT(($AS51-$AR51)/6)+1),0),IF($AT51="A",IF($AR51=$AS51,IF(20=$AR51,1,0),IF(20=$AR51,$AU51,IF(20=$AS51,1-$AU51,0))),AA453))))))</f>
        <v>0</v>
      </c>
      <c r="AB51" s="681">
        <f>IF($AS51&lt;$AR51,0,IF($AT51="L",IF(AND(21&gt;=$AR51,21&lt;=$AS51),1/($AS51-$AR51+1),0),IF($AT51="I",IF(21=$AR51,1,0),IF($AT51="F",IF(21=$AS51,1,0),IF($AT51="S",IF(AND(21&gt;=$AR51,21&lt;=$AS51,MOD(21-$AR51,6)=0),1/(INT(($AS51-$AR51)/6)+1),0),IF($AT51="A",IF($AR51=$AS51,IF(21=$AR51,1,0),IF(21=$AR51,$AU51,IF(21=$AS51,1-$AU51,0))),AB453))))))</f>
        <v>0</v>
      </c>
      <c r="AC51" s="681">
        <f>IF($AS51&lt;$AR51,0,IF($AT51="L",IF(AND(22&gt;=$AR51,22&lt;=$AS51),1/($AS51-$AR51+1),0),IF($AT51="I",IF(22=$AR51,1,0),IF($AT51="F",IF(22=$AS51,1,0),IF($AT51="S",IF(AND(22&gt;=$AR51,22&lt;=$AS51,MOD(22-$AR51,6)=0),1/(INT(($AS51-$AR51)/6)+1),0),IF($AT51="A",IF($AR51=$AS51,IF(22=$AR51,1,0),IF(22=$AR51,$AU51,IF(22=$AS51,1-$AU51,0))),AC453))))))</f>
        <v>0</v>
      </c>
      <c r="AD51" s="681">
        <f>IF($AS51&lt;$AR51,0,IF($AT51="L",IF(AND(23&gt;=$AR51,23&lt;=$AS51),1/($AS51-$AR51+1),0),IF($AT51="I",IF(23=$AR51,1,0),IF($AT51="F",IF(23=$AS51,1,0),IF($AT51="S",IF(AND(23&gt;=$AR51,23&lt;=$AS51,MOD(23-$AR51,6)=0),1/(INT(($AS51-$AR51)/6)+1),0),IF($AT51="A",IF($AR51=$AS51,IF(23=$AR51,1,0),IF(23=$AR51,$AU51,IF(23=$AS51,1-$AU51,0))),AD453))))))</f>
        <v>0</v>
      </c>
      <c r="AE51" s="681">
        <f>IF($AS51&lt;$AR51,0,IF($AT51="L",IF(AND(24&gt;=$AR51,24&lt;=$AS51),1/($AS51-$AR51+1),0),IF($AT51="I",IF(24=$AR51,1,0),IF($AT51="F",IF(24=$AS51,1,0),IF($AT51="S",IF(AND(24&gt;=$AR51,24&lt;=$AS51,MOD(24-$AR51,6)=0),1/(INT(($AS51-$AR51)/6)+1),0),IF($AT51="A",IF($AR51=$AS51,IF(24=$AR51,1,0),IF(24=$AR51,$AU51,IF(24=$AS51,1-$AU51,0))),AE453))))))</f>
        <v>0</v>
      </c>
      <c r="AF51" s="682">
        <f>SUM(H51:AE51)</f>
        <v>1</v>
      </c>
      <c r="AG51" s="521">
        <f>'02. Equipos y Software'!$J$26</f>
        <v>0</v>
      </c>
      <c r="AH51" s="521">
        <f>'02. Equipos y Software'!$I$26</f>
        <v>0</v>
      </c>
      <c r="AI51" s="521">
        <f>'02. Equipos y Software'!$L$26</f>
        <v>0</v>
      </c>
      <c r="AJ51" s="521">
        <f>'02. Equipos y Software'!$K$26</f>
        <v>0</v>
      </c>
      <c r="AK51" s="521">
        <f>'02. Equipos y Software'!$N$26</f>
        <v>0</v>
      </c>
      <c r="AL51" s="521">
        <f>'02. Equipos y Software'!$M$26</f>
        <v>0</v>
      </c>
      <c r="AM51" s="521">
        <f>'02. Equipos y Software'!$P$26</f>
        <v>0</v>
      </c>
      <c r="AN51" s="521">
        <f>'02. Equipos y Software'!$O$26</f>
        <v>0</v>
      </c>
      <c r="AO51" s="521">
        <f>'02. Equipos y Software'!$R$26</f>
        <v>0</v>
      </c>
      <c r="AP51" s="521">
        <f>'02. Equipos y Software'!$Q$26</f>
        <v>0</v>
      </c>
      <c r="AQ51" s="683" t="inlineStr">
        <is>
          <t>A2.6</t>
        </is>
      </c>
      <c r="AR51" s="683" t="n">
        <v>7</v>
      </c>
      <c r="AS51" s="683" t="n">
        <v>17</v>
      </c>
      <c r="AT51" s="683" t="inlineStr">
        <is>
          <t>L</t>
        </is>
      </c>
      <c r="AU51" s="684" t="n">
        <v>0</v>
      </c>
      <c r="AV51" s="683" t="inlineStr">
        <is>
          <t>E1</t>
        </is>
      </c>
    </row>
    <row r="52">
      <c r="B52" s="513" t="inlineStr">
        <is>
          <t>EQ-12</t>
        </is>
      </c>
      <c r="C52" s="513" t="inlineStr">
        <is>
          <t>R02</t>
        </is>
      </c>
      <c r="D52" s="513" t="str">
        <f>IF('02. Equipos y Software'!B27="","(fila reservada para un ítem nuevo)",'02. Equipos y Software'!B27)</f>
        <v>Uso de laboratorios y equipos de la IES (aporte en especie)</v>
      </c>
      <c r="E52" s="513" t="str">
        <f>"Perfil "&amp;AT52&amp;" · M"&amp;AR52&amp;"–M"&amp;AS52</f>
        <v>Perfil L · M2–M23</v>
      </c>
      <c r="F52" s="513">
        <f>'02. Equipos y Software'!$H$27</f>
        <v>300000000</v>
      </c>
      <c r="G52" s="513">
        <f>'02. Equipos y Software'!$S$27</f>
        <v>0</v>
      </c>
      <c r="H52" s="681">
        <f>IF($AS52&lt;$AR52,0,IF($AT52="L",IF(AND(1&gt;=$AR52,1&lt;=$AS52),1/($AS52-$AR52+1),0),IF($AT52="I",IF(1=$AR52,1,0),IF($AT52="F",IF(1=$AS52,1,0),IF($AT52="S",IF(AND(1&gt;=$AR52,1&lt;=$AS52,MOD(1-$AR52,6)=0),1/(INT(($AS52-$AR52)/6)+1),0),IF($AT52="A",IF($AR52=$AS52,IF(1=$AR52,1,0),IF(1=$AR52,$AU52,IF(1=$AS52,1-$AU52,0))),H454))))))</f>
        <v>0</v>
      </c>
      <c r="I52" s="681">
        <f>IF($AS52&lt;$AR52,0,IF($AT52="L",IF(AND(2&gt;=$AR52,2&lt;=$AS52),1/($AS52-$AR52+1),0),IF($AT52="I",IF(2=$AR52,1,0),IF($AT52="F",IF(2=$AS52,1,0),IF($AT52="S",IF(AND(2&gt;=$AR52,2&lt;=$AS52,MOD(2-$AR52,6)=0),1/(INT(($AS52-$AR52)/6)+1),0),IF($AT52="A",IF($AR52=$AS52,IF(2=$AR52,1,0),IF(2=$AR52,$AU52,IF(2=$AS52,1-$AU52,0))),I454))))))</f>
        <v>0.0454545454545455</v>
      </c>
      <c r="J52" s="681">
        <f>IF($AS52&lt;$AR52,0,IF($AT52="L",IF(AND(3&gt;=$AR52,3&lt;=$AS52),1/($AS52-$AR52+1),0),IF($AT52="I",IF(3=$AR52,1,0),IF($AT52="F",IF(3=$AS52,1,0),IF($AT52="S",IF(AND(3&gt;=$AR52,3&lt;=$AS52,MOD(3-$AR52,6)=0),1/(INT(($AS52-$AR52)/6)+1),0),IF($AT52="A",IF($AR52=$AS52,IF(3=$AR52,1,0),IF(3=$AR52,$AU52,IF(3=$AS52,1-$AU52,0))),J454))))))</f>
        <v>0.0454545454545455</v>
      </c>
      <c r="K52" s="681">
        <f>IF($AS52&lt;$AR52,0,IF($AT52="L",IF(AND(4&gt;=$AR52,4&lt;=$AS52),1/($AS52-$AR52+1),0),IF($AT52="I",IF(4=$AR52,1,0),IF($AT52="F",IF(4=$AS52,1,0),IF($AT52="S",IF(AND(4&gt;=$AR52,4&lt;=$AS52,MOD(4-$AR52,6)=0),1/(INT(($AS52-$AR52)/6)+1),0),IF($AT52="A",IF($AR52=$AS52,IF(4=$AR52,1,0),IF(4=$AR52,$AU52,IF(4=$AS52,1-$AU52,0))),K454))))))</f>
        <v>0.0454545454545455</v>
      </c>
      <c r="L52" s="681">
        <f>IF($AS52&lt;$AR52,0,IF($AT52="L",IF(AND(5&gt;=$AR52,5&lt;=$AS52),1/($AS52-$AR52+1),0),IF($AT52="I",IF(5=$AR52,1,0),IF($AT52="F",IF(5=$AS52,1,0),IF($AT52="S",IF(AND(5&gt;=$AR52,5&lt;=$AS52,MOD(5-$AR52,6)=0),1/(INT(($AS52-$AR52)/6)+1),0),IF($AT52="A",IF($AR52=$AS52,IF(5=$AR52,1,0),IF(5=$AR52,$AU52,IF(5=$AS52,1-$AU52,0))),L454))))))</f>
        <v>0.0454545454545455</v>
      </c>
      <c r="M52" s="681">
        <f>IF($AS52&lt;$AR52,0,IF($AT52="L",IF(AND(6&gt;=$AR52,6&lt;=$AS52),1/($AS52-$AR52+1),0),IF($AT52="I",IF(6=$AR52,1,0),IF($AT52="F",IF(6=$AS52,1,0),IF($AT52="S",IF(AND(6&gt;=$AR52,6&lt;=$AS52,MOD(6-$AR52,6)=0),1/(INT(($AS52-$AR52)/6)+1),0),IF($AT52="A",IF($AR52=$AS52,IF(6=$AR52,1,0),IF(6=$AR52,$AU52,IF(6=$AS52,1-$AU52,0))),M454))))))</f>
        <v>0.0454545454545455</v>
      </c>
      <c r="N52" s="681">
        <f>IF($AS52&lt;$AR52,0,IF($AT52="L",IF(AND(7&gt;=$AR52,7&lt;=$AS52),1/($AS52-$AR52+1),0),IF($AT52="I",IF(7=$AR52,1,0),IF($AT52="F",IF(7=$AS52,1,0),IF($AT52="S",IF(AND(7&gt;=$AR52,7&lt;=$AS52,MOD(7-$AR52,6)=0),1/(INT(($AS52-$AR52)/6)+1),0),IF($AT52="A",IF($AR52=$AS52,IF(7=$AR52,1,0),IF(7=$AR52,$AU52,IF(7=$AS52,1-$AU52,0))),N454))))))</f>
        <v>0.0454545454545455</v>
      </c>
      <c r="O52" s="681">
        <f>IF($AS52&lt;$AR52,0,IF($AT52="L",IF(AND(8&gt;=$AR52,8&lt;=$AS52),1/($AS52-$AR52+1),0),IF($AT52="I",IF(8=$AR52,1,0),IF($AT52="F",IF(8=$AS52,1,0),IF($AT52="S",IF(AND(8&gt;=$AR52,8&lt;=$AS52,MOD(8-$AR52,6)=0),1/(INT(($AS52-$AR52)/6)+1),0),IF($AT52="A",IF($AR52=$AS52,IF(8=$AR52,1,0),IF(8=$AR52,$AU52,IF(8=$AS52,1-$AU52,0))),O454))))))</f>
        <v>0.0454545454545455</v>
      </c>
      <c r="P52" s="681">
        <f>IF($AS52&lt;$AR52,0,IF($AT52="L",IF(AND(9&gt;=$AR52,9&lt;=$AS52),1/($AS52-$AR52+1),0),IF($AT52="I",IF(9=$AR52,1,0),IF($AT52="F",IF(9=$AS52,1,0),IF($AT52="S",IF(AND(9&gt;=$AR52,9&lt;=$AS52,MOD(9-$AR52,6)=0),1/(INT(($AS52-$AR52)/6)+1),0),IF($AT52="A",IF($AR52=$AS52,IF(9=$AR52,1,0),IF(9=$AR52,$AU52,IF(9=$AS52,1-$AU52,0))),P454))))))</f>
        <v>0.0454545454545455</v>
      </c>
      <c r="Q52" s="681">
        <f>IF($AS52&lt;$AR52,0,IF($AT52="L",IF(AND(10&gt;=$AR52,10&lt;=$AS52),1/($AS52-$AR52+1),0),IF($AT52="I",IF(10=$AR52,1,0),IF($AT52="F",IF(10=$AS52,1,0),IF($AT52="S",IF(AND(10&gt;=$AR52,10&lt;=$AS52,MOD(10-$AR52,6)=0),1/(INT(($AS52-$AR52)/6)+1),0),IF($AT52="A",IF($AR52=$AS52,IF(10=$AR52,1,0),IF(10=$AR52,$AU52,IF(10=$AS52,1-$AU52,0))),Q454))))))</f>
        <v>0.0454545454545455</v>
      </c>
      <c r="R52" s="681">
        <f>IF($AS52&lt;$AR52,0,IF($AT52="L",IF(AND(11&gt;=$AR52,11&lt;=$AS52),1/($AS52-$AR52+1),0),IF($AT52="I",IF(11=$AR52,1,0),IF($AT52="F",IF(11=$AS52,1,0),IF($AT52="S",IF(AND(11&gt;=$AR52,11&lt;=$AS52,MOD(11-$AR52,6)=0),1/(INT(($AS52-$AR52)/6)+1),0),IF($AT52="A",IF($AR52=$AS52,IF(11=$AR52,1,0),IF(11=$AR52,$AU52,IF(11=$AS52,1-$AU52,0))),R454))))))</f>
        <v>0.0454545454545455</v>
      </c>
      <c r="S52" s="681">
        <f>IF($AS52&lt;$AR52,0,IF($AT52="L",IF(AND(12&gt;=$AR52,12&lt;=$AS52),1/($AS52-$AR52+1),0),IF($AT52="I",IF(12=$AR52,1,0),IF($AT52="F",IF(12=$AS52,1,0),IF($AT52="S",IF(AND(12&gt;=$AR52,12&lt;=$AS52,MOD(12-$AR52,6)=0),1/(INT(($AS52-$AR52)/6)+1),0),IF($AT52="A",IF($AR52=$AS52,IF(12=$AR52,1,0),IF(12=$AR52,$AU52,IF(12=$AS52,1-$AU52,0))),S454))))))</f>
        <v>0.0454545454545455</v>
      </c>
      <c r="T52" s="681">
        <f>IF($AS52&lt;$AR52,0,IF($AT52="L",IF(AND(13&gt;=$AR52,13&lt;=$AS52),1/($AS52-$AR52+1),0),IF($AT52="I",IF(13=$AR52,1,0),IF($AT52="F",IF(13=$AS52,1,0),IF($AT52="S",IF(AND(13&gt;=$AR52,13&lt;=$AS52,MOD(13-$AR52,6)=0),1/(INT(($AS52-$AR52)/6)+1),0),IF($AT52="A",IF($AR52=$AS52,IF(13=$AR52,1,0),IF(13=$AR52,$AU52,IF(13=$AS52,1-$AU52,0))),T454))))))</f>
        <v>0.0454545454545455</v>
      </c>
      <c r="U52" s="681">
        <f>IF($AS52&lt;$AR52,0,IF($AT52="L",IF(AND(14&gt;=$AR52,14&lt;=$AS52),1/($AS52-$AR52+1),0),IF($AT52="I",IF(14=$AR52,1,0),IF($AT52="F",IF(14=$AS52,1,0),IF($AT52="S",IF(AND(14&gt;=$AR52,14&lt;=$AS52,MOD(14-$AR52,6)=0),1/(INT(($AS52-$AR52)/6)+1),0),IF($AT52="A",IF($AR52=$AS52,IF(14=$AR52,1,0),IF(14=$AR52,$AU52,IF(14=$AS52,1-$AU52,0))),U454))))))</f>
        <v>0.0454545454545455</v>
      </c>
      <c r="V52" s="681">
        <f>IF($AS52&lt;$AR52,0,IF($AT52="L",IF(AND(15&gt;=$AR52,15&lt;=$AS52),1/($AS52-$AR52+1),0),IF($AT52="I",IF(15=$AR52,1,0),IF($AT52="F",IF(15=$AS52,1,0),IF($AT52="S",IF(AND(15&gt;=$AR52,15&lt;=$AS52,MOD(15-$AR52,6)=0),1/(INT(($AS52-$AR52)/6)+1),0),IF($AT52="A",IF($AR52=$AS52,IF(15=$AR52,1,0),IF(15=$AR52,$AU52,IF(15=$AS52,1-$AU52,0))),V454))))))</f>
        <v>0.0454545454545455</v>
      </c>
      <c r="W52" s="681">
        <f>IF($AS52&lt;$AR52,0,IF($AT52="L",IF(AND(16&gt;=$AR52,16&lt;=$AS52),1/($AS52-$AR52+1),0),IF($AT52="I",IF(16=$AR52,1,0),IF($AT52="F",IF(16=$AS52,1,0),IF($AT52="S",IF(AND(16&gt;=$AR52,16&lt;=$AS52,MOD(16-$AR52,6)=0),1/(INT(($AS52-$AR52)/6)+1),0),IF($AT52="A",IF($AR52=$AS52,IF(16=$AR52,1,0),IF(16=$AR52,$AU52,IF(16=$AS52,1-$AU52,0))),W454))))))</f>
        <v>0.0454545454545455</v>
      </c>
      <c r="X52" s="681">
        <f>IF($AS52&lt;$AR52,0,IF($AT52="L",IF(AND(17&gt;=$AR52,17&lt;=$AS52),1/($AS52-$AR52+1),0),IF($AT52="I",IF(17=$AR52,1,0),IF($AT52="F",IF(17=$AS52,1,0),IF($AT52="S",IF(AND(17&gt;=$AR52,17&lt;=$AS52,MOD(17-$AR52,6)=0),1/(INT(($AS52-$AR52)/6)+1),0),IF($AT52="A",IF($AR52=$AS52,IF(17=$AR52,1,0),IF(17=$AR52,$AU52,IF(17=$AS52,1-$AU52,0))),X454))))))</f>
        <v>0.0454545454545455</v>
      </c>
      <c r="Y52" s="681">
        <f>IF($AS52&lt;$AR52,0,IF($AT52="L",IF(AND(18&gt;=$AR52,18&lt;=$AS52),1/($AS52-$AR52+1),0),IF($AT52="I",IF(18=$AR52,1,0),IF($AT52="F",IF(18=$AS52,1,0),IF($AT52="S",IF(AND(18&gt;=$AR52,18&lt;=$AS52,MOD(18-$AR52,6)=0),1/(INT(($AS52-$AR52)/6)+1),0),IF($AT52="A",IF($AR52=$AS52,IF(18=$AR52,1,0),IF(18=$AR52,$AU52,IF(18=$AS52,1-$AU52,0))),Y454))))))</f>
        <v>0.0454545454545455</v>
      </c>
      <c r="Z52" s="681">
        <f>IF($AS52&lt;$AR52,0,IF($AT52="L",IF(AND(19&gt;=$AR52,19&lt;=$AS52),1/($AS52-$AR52+1),0),IF($AT52="I",IF(19=$AR52,1,0),IF($AT52="F",IF(19=$AS52,1,0),IF($AT52="S",IF(AND(19&gt;=$AR52,19&lt;=$AS52,MOD(19-$AR52,6)=0),1/(INT(($AS52-$AR52)/6)+1),0),IF($AT52="A",IF($AR52=$AS52,IF(19=$AR52,1,0),IF(19=$AR52,$AU52,IF(19=$AS52,1-$AU52,0))),Z454))))))</f>
        <v>0.0454545454545455</v>
      </c>
      <c r="AA52" s="681">
        <f>IF($AS52&lt;$AR52,0,IF($AT52="L",IF(AND(20&gt;=$AR52,20&lt;=$AS52),1/($AS52-$AR52+1),0),IF($AT52="I",IF(20=$AR52,1,0),IF($AT52="F",IF(20=$AS52,1,0),IF($AT52="S",IF(AND(20&gt;=$AR52,20&lt;=$AS52,MOD(20-$AR52,6)=0),1/(INT(($AS52-$AR52)/6)+1),0),IF($AT52="A",IF($AR52=$AS52,IF(20=$AR52,1,0),IF(20=$AR52,$AU52,IF(20=$AS52,1-$AU52,0))),AA454))))))</f>
        <v>0.0454545454545455</v>
      </c>
      <c r="AB52" s="681">
        <f>IF($AS52&lt;$AR52,0,IF($AT52="L",IF(AND(21&gt;=$AR52,21&lt;=$AS52),1/($AS52-$AR52+1),0),IF($AT52="I",IF(21=$AR52,1,0),IF($AT52="F",IF(21=$AS52,1,0),IF($AT52="S",IF(AND(21&gt;=$AR52,21&lt;=$AS52,MOD(21-$AR52,6)=0),1/(INT(($AS52-$AR52)/6)+1),0),IF($AT52="A",IF($AR52=$AS52,IF(21=$AR52,1,0),IF(21=$AR52,$AU52,IF(21=$AS52,1-$AU52,0))),AB454))))))</f>
        <v>0.0454545454545455</v>
      </c>
      <c r="AC52" s="681">
        <f>IF($AS52&lt;$AR52,0,IF($AT52="L",IF(AND(22&gt;=$AR52,22&lt;=$AS52),1/($AS52-$AR52+1),0),IF($AT52="I",IF(22=$AR52,1,0),IF($AT52="F",IF(22=$AS52,1,0),IF($AT52="S",IF(AND(22&gt;=$AR52,22&lt;=$AS52,MOD(22-$AR52,6)=0),1/(INT(($AS52-$AR52)/6)+1),0),IF($AT52="A",IF($AR52=$AS52,IF(22=$AR52,1,0),IF(22=$AR52,$AU52,IF(22=$AS52,1-$AU52,0))),AC454))))))</f>
        <v>0.0454545454545455</v>
      </c>
      <c r="AD52" s="681">
        <f>IF($AS52&lt;$AR52,0,IF($AT52="L",IF(AND(23&gt;=$AR52,23&lt;=$AS52),1/($AS52-$AR52+1),0),IF($AT52="I",IF(23=$AR52,1,0),IF($AT52="F",IF(23=$AS52,1,0),IF($AT52="S",IF(AND(23&gt;=$AR52,23&lt;=$AS52,MOD(23-$AR52,6)=0),1/(INT(($AS52-$AR52)/6)+1),0),IF($AT52="A",IF($AR52=$AS52,IF(23=$AR52,1,0),IF(23=$AR52,$AU52,IF(23=$AS52,1-$AU52,0))),AD454))))))</f>
        <v>0.0454545454545455</v>
      </c>
      <c r="AE52" s="681">
        <f>IF($AS52&lt;$AR52,0,IF($AT52="L",IF(AND(24&gt;=$AR52,24&lt;=$AS52),1/($AS52-$AR52+1),0),IF($AT52="I",IF(24=$AR52,1,0),IF($AT52="F",IF(24=$AS52,1,0),IF($AT52="S",IF(AND(24&gt;=$AR52,24&lt;=$AS52,MOD(24-$AR52,6)=0),1/(INT(($AS52-$AR52)/6)+1),0),IF($AT52="A",IF($AR52=$AS52,IF(24=$AR52,1,0),IF(24=$AR52,$AU52,IF(24=$AS52,1-$AU52,0))),AE454))))))</f>
        <v>0</v>
      </c>
      <c r="AF52" s="682">
        <f>SUM(H52:AE52)</f>
        <v>1</v>
      </c>
      <c r="AG52" s="521">
        <f>'02. Equipos y Software'!$J$27</f>
        <v>0</v>
      </c>
      <c r="AH52" s="521">
        <f>'02. Equipos y Software'!$I$27</f>
        <v>300000000</v>
      </c>
      <c r="AI52" s="521">
        <f>'02. Equipos y Software'!$L$27</f>
        <v>0</v>
      </c>
      <c r="AJ52" s="521">
        <f>'02. Equipos y Software'!$K$27</f>
        <v>0</v>
      </c>
      <c r="AK52" s="521">
        <f>'02. Equipos y Software'!$N$27</f>
        <v>0</v>
      </c>
      <c r="AL52" s="521">
        <f>'02. Equipos y Software'!$M$27</f>
        <v>0</v>
      </c>
      <c r="AM52" s="521">
        <f>'02. Equipos y Software'!$P$27</f>
        <v>0</v>
      </c>
      <c r="AN52" s="521">
        <f>'02. Equipos y Software'!$O$27</f>
        <v>0</v>
      </c>
      <c r="AO52" s="521">
        <f>'02. Equipos y Software'!$R$27</f>
        <v>0</v>
      </c>
      <c r="AP52" s="521">
        <f>'02. Equipos y Software'!$Q$27</f>
        <v>0</v>
      </c>
      <c r="AQ52" s="683" t="inlineStr">
        <is>
          <t>A1.1</t>
        </is>
      </c>
      <c r="AR52" s="683" t="n">
        <v>2</v>
      </c>
      <c r="AS52" s="683" t="n">
        <v>23</v>
      </c>
      <c r="AT52" s="683" t="inlineStr">
        <is>
          <t>L</t>
        </is>
      </c>
      <c r="AU52" s="684" t="n">
        <v>0</v>
      </c>
      <c r="AV52" s="683" t="inlineStr">
        <is>
          <t>E1</t>
        </is>
      </c>
    </row>
    <row r="53">
      <c r="B53" s="513" t="inlineStr">
        <is>
          <t>EQ-13</t>
        </is>
      </c>
      <c r="C53" s="513" t="inlineStr">
        <is>
          <t>R02</t>
        </is>
      </c>
      <c r="D53" s="513" t="str">
        <f>IF('02. Equipos y Software'!B28="","(fila reservada para un ítem nuevo)",'02. Equipos y Software'!B28)</f>
        <v>Equipos de monitoreo de calidad del aire y apoyo técnico de Gestión y Medio Ambiente para el diagnóstico y la colocalización (aporte en especie)</v>
      </c>
      <c r="E53" s="513" t="str">
        <f>"Perfil "&amp;AT53&amp;" · M"&amp;AR53&amp;"–M"&amp;AS53</f>
        <v>Perfil L · M2–M23</v>
      </c>
      <c r="F53" s="513">
        <f>'02. Equipos y Software'!$H$28</f>
        <v>110000000</v>
      </c>
      <c r="G53" s="513">
        <f>'02. Equipos y Software'!$S$28</f>
        <v>0</v>
      </c>
      <c r="H53" s="681">
        <f>IF($AS53&lt;$AR53,0,IF($AT53="L",IF(AND(1&gt;=$AR53,1&lt;=$AS53),1/($AS53-$AR53+1),0),IF($AT53="I",IF(1=$AR53,1,0),IF($AT53="F",IF(1=$AS53,1,0),IF($AT53="S",IF(AND(1&gt;=$AR53,1&lt;=$AS53,MOD(1-$AR53,6)=0),1/(INT(($AS53-$AR53)/6)+1),0),IF($AT53="A",IF($AR53=$AS53,IF(1=$AR53,1,0),IF(1=$AR53,$AU53,IF(1=$AS53,1-$AU53,0))),H455))))))</f>
        <v>0</v>
      </c>
      <c r="I53" s="681">
        <f>IF($AS53&lt;$AR53,0,IF($AT53="L",IF(AND(2&gt;=$AR53,2&lt;=$AS53),1/($AS53-$AR53+1),0),IF($AT53="I",IF(2=$AR53,1,0),IF($AT53="F",IF(2=$AS53,1,0),IF($AT53="S",IF(AND(2&gt;=$AR53,2&lt;=$AS53,MOD(2-$AR53,6)=0),1/(INT(($AS53-$AR53)/6)+1),0),IF($AT53="A",IF($AR53=$AS53,IF(2=$AR53,1,0),IF(2=$AR53,$AU53,IF(2=$AS53,1-$AU53,0))),I455))))))</f>
        <v>0.0454545454545455</v>
      </c>
      <c r="J53" s="681">
        <f>IF($AS53&lt;$AR53,0,IF($AT53="L",IF(AND(3&gt;=$AR53,3&lt;=$AS53),1/($AS53-$AR53+1),0),IF($AT53="I",IF(3=$AR53,1,0),IF($AT53="F",IF(3=$AS53,1,0),IF($AT53="S",IF(AND(3&gt;=$AR53,3&lt;=$AS53,MOD(3-$AR53,6)=0),1/(INT(($AS53-$AR53)/6)+1),0),IF($AT53="A",IF($AR53=$AS53,IF(3=$AR53,1,0),IF(3=$AR53,$AU53,IF(3=$AS53,1-$AU53,0))),J455))))))</f>
        <v>0.0454545454545455</v>
      </c>
      <c r="K53" s="681">
        <f>IF($AS53&lt;$AR53,0,IF($AT53="L",IF(AND(4&gt;=$AR53,4&lt;=$AS53),1/($AS53-$AR53+1),0),IF($AT53="I",IF(4=$AR53,1,0),IF($AT53="F",IF(4=$AS53,1,0),IF($AT53="S",IF(AND(4&gt;=$AR53,4&lt;=$AS53,MOD(4-$AR53,6)=0),1/(INT(($AS53-$AR53)/6)+1),0),IF($AT53="A",IF($AR53=$AS53,IF(4=$AR53,1,0),IF(4=$AR53,$AU53,IF(4=$AS53,1-$AU53,0))),K455))))))</f>
        <v>0.0454545454545455</v>
      </c>
      <c r="L53" s="681">
        <f>IF($AS53&lt;$AR53,0,IF($AT53="L",IF(AND(5&gt;=$AR53,5&lt;=$AS53),1/($AS53-$AR53+1),0),IF($AT53="I",IF(5=$AR53,1,0),IF($AT53="F",IF(5=$AS53,1,0),IF($AT53="S",IF(AND(5&gt;=$AR53,5&lt;=$AS53,MOD(5-$AR53,6)=0),1/(INT(($AS53-$AR53)/6)+1),0),IF($AT53="A",IF($AR53=$AS53,IF(5=$AR53,1,0),IF(5=$AR53,$AU53,IF(5=$AS53,1-$AU53,0))),L455))))))</f>
        <v>0.0454545454545455</v>
      </c>
      <c r="M53" s="681">
        <f>IF($AS53&lt;$AR53,0,IF($AT53="L",IF(AND(6&gt;=$AR53,6&lt;=$AS53),1/($AS53-$AR53+1),0),IF($AT53="I",IF(6=$AR53,1,0),IF($AT53="F",IF(6=$AS53,1,0),IF($AT53="S",IF(AND(6&gt;=$AR53,6&lt;=$AS53,MOD(6-$AR53,6)=0),1/(INT(($AS53-$AR53)/6)+1),0),IF($AT53="A",IF($AR53=$AS53,IF(6=$AR53,1,0),IF(6=$AR53,$AU53,IF(6=$AS53,1-$AU53,0))),M455))))))</f>
        <v>0.0454545454545455</v>
      </c>
      <c r="N53" s="681">
        <f>IF($AS53&lt;$AR53,0,IF($AT53="L",IF(AND(7&gt;=$AR53,7&lt;=$AS53),1/($AS53-$AR53+1),0),IF($AT53="I",IF(7=$AR53,1,0),IF($AT53="F",IF(7=$AS53,1,0),IF($AT53="S",IF(AND(7&gt;=$AR53,7&lt;=$AS53,MOD(7-$AR53,6)=0),1/(INT(($AS53-$AR53)/6)+1),0),IF($AT53="A",IF($AR53=$AS53,IF(7=$AR53,1,0),IF(7=$AR53,$AU53,IF(7=$AS53,1-$AU53,0))),N455))))))</f>
        <v>0.0454545454545455</v>
      </c>
      <c r="O53" s="681">
        <f>IF($AS53&lt;$AR53,0,IF($AT53="L",IF(AND(8&gt;=$AR53,8&lt;=$AS53),1/($AS53-$AR53+1),0),IF($AT53="I",IF(8=$AR53,1,0),IF($AT53="F",IF(8=$AS53,1,0),IF($AT53="S",IF(AND(8&gt;=$AR53,8&lt;=$AS53,MOD(8-$AR53,6)=0),1/(INT(($AS53-$AR53)/6)+1),0),IF($AT53="A",IF($AR53=$AS53,IF(8=$AR53,1,0),IF(8=$AR53,$AU53,IF(8=$AS53,1-$AU53,0))),O455))))))</f>
        <v>0.0454545454545455</v>
      </c>
      <c r="P53" s="681">
        <f>IF($AS53&lt;$AR53,0,IF($AT53="L",IF(AND(9&gt;=$AR53,9&lt;=$AS53),1/($AS53-$AR53+1),0),IF($AT53="I",IF(9=$AR53,1,0),IF($AT53="F",IF(9=$AS53,1,0),IF($AT53="S",IF(AND(9&gt;=$AR53,9&lt;=$AS53,MOD(9-$AR53,6)=0),1/(INT(($AS53-$AR53)/6)+1),0),IF($AT53="A",IF($AR53=$AS53,IF(9=$AR53,1,0),IF(9=$AR53,$AU53,IF(9=$AS53,1-$AU53,0))),P455))))))</f>
        <v>0.0454545454545455</v>
      </c>
      <c r="Q53" s="681">
        <f>IF($AS53&lt;$AR53,0,IF($AT53="L",IF(AND(10&gt;=$AR53,10&lt;=$AS53),1/($AS53-$AR53+1),0),IF($AT53="I",IF(10=$AR53,1,0),IF($AT53="F",IF(10=$AS53,1,0),IF($AT53="S",IF(AND(10&gt;=$AR53,10&lt;=$AS53,MOD(10-$AR53,6)=0),1/(INT(($AS53-$AR53)/6)+1),0),IF($AT53="A",IF($AR53=$AS53,IF(10=$AR53,1,0),IF(10=$AR53,$AU53,IF(10=$AS53,1-$AU53,0))),Q455))))))</f>
        <v>0.0454545454545455</v>
      </c>
      <c r="R53" s="681">
        <f>IF($AS53&lt;$AR53,0,IF($AT53="L",IF(AND(11&gt;=$AR53,11&lt;=$AS53),1/($AS53-$AR53+1),0),IF($AT53="I",IF(11=$AR53,1,0),IF($AT53="F",IF(11=$AS53,1,0),IF($AT53="S",IF(AND(11&gt;=$AR53,11&lt;=$AS53,MOD(11-$AR53,6)=0),1/(INT(($AS53-$AR53)/6)+1),0),IF($AT53="A",IF($AR53=$AS53,IF(11=$AR53,1,0),IF(11=$AR53,$AU53,IF(11=$AS53,1-$AU53,0))),R455))))))</f>
        <v>0.0454545454545455</v>
      </c>
      <c r="S53" s="681">
        <f>IF($AS53&lt;$AR53,0,IF($AT53="L",IF(AND(12&gt;=$AR53,12&lt;=$AS53),1/($AS53-$AR53+1),0),IF($AT53="I",IF(12=$AR53,1,0),IF($AT53="F",IF(12=$AS53,1,0),IF($AT53="S",IF(AND(12&gt;=$AR53,12&lt;=$AS53,MOD(12-$AR53,6)=0),1/(INT(($AS53-$AR53)/6)+1),0),IF($AT53="A",IF($AR53=$AS53,IF(12=$AR53,1,0),IF(12=$AR53,$AU53,IF(12=$AS53,1-$AU53,0))),S455))))))</f>
        <v>0.0454545454545455</v>
      </c>
      <c r="T53" s="681">
        <f>IF($AS53&lt;$AR53,0,IF($AT53="L",IF(AND(13&gt;=$AR53,13&lt;=$AS53),1/($AS53-$AR53+1),0),IF($AT53="I",IF(13=$AR53,1,0),IF($AT53="F",IF(13=$AS53,1,0),IF($AT53="S",IF(AND(13&gt;=$AR53,13&lt;=$AS53,MOD(13-$AR53,6)=0),1/(INT(($AS53-$AR53)/6)+1),0),IF($AT53="A",IF($AR53=$AS53,IF(13=$AR53,1,0),IF(13=$AR53,$AU53,IF(13=$AS53,1-$AU53,0))),T455))))))</f>
        <v>0.0454545454545455</v>
      </c>
      <c r="U53" s="681">
        <f>IF($AS53&lt;$AR53,0,IF($AT53="L",IF(AND(14&gt;=$AR53,14&lt;=$AS53),1/($AS53-$AR53+1),0),IF($AT53="I",IF(14=$AR53,1,0),IF($AT53="F",IF(14=$AS53,1,0),IF($AT53="S",IF(AND(14&gt;=$AR53,14&lt;=$AS53,MOD(14-$AR53,6)=0),1/(INT(($AS53-$AR53)/6)+1),0),IF($AT53="A",IF($AR53=$AS53,IF(14=$AR53,1,0),IF(14=$AR53,$AU53,IF(14=$AS53,1-$AU53,0))),U455))))))</f>
        <v>0.0454545454545455</v>
      </c>
      <c r="V53" s="681">
        <f>IF($AS53&lt;$AR53,0,IF($AT53="L",IF(AND(15&gt;=$AR53,15&lt;=$AS53),1/($AS53-$AR53+1),0),IF($AT53="I",IF(15=$AR53,1,0),IF($AT53="F",IF(15=$AS53,1,0),IF($AT53="S",IF(AND(15&gt;=$AR53,15&lt;=$AS53,MOD(15-$AR53,6)=0),1/(INT(($AS53-$AR53)/6)+1),0),IF($AT53="A",IF($AR53=$AS53,IF(15=$AR53,1,0),IF(15=$AR53,$AU53,IF(15=$AS53,1-$AU53,0))),V455))))))</f>
        <v>0.0454545454545455</v>
      </c>
      <c r="W53" s="681">
        <f>IF($AS53&lt;$AR53,0,IF($AT53="L",IF(AND(16&gt;=$AR53,16&lt;=$AS53),1/($AS53-$AR53+1),0),IF($AT53="I",IF(16=$AR53,1,0),IF($AT53="F",IF(16=$AS53,1,0),IF($AT53="S",IF(AND(16&gt;=$AR53,16&lt;=$AS53,MOD(16-$AR53,6)=0),1/(INT(($AS53-$AR53)/6)+1),0),IF($AT53="A",IF($AR53=$AS53,IF(16=$AR53,1,0),IF(16=$AR53,$AU53,IF(16=$AS53,1-$AU53,0))),W455))))))</f>
        <v>0.0454545454545455</v>
      </c>
      <c r="X53" s="681">
        <f>IF($AS53&lt;$AR53,0,IF($AT53="L",IF(AND(17&gt;=$AR53,17&lt;=$AS53),1/($AS53-$AR53+1),0),IF($AT53="I",IF(17=$AR53,1,0),IF($AT53="F",IF(17=$AS53,1,0),IF($AT53="S",IF(AND(17&gt;=$AR53,17&lt;=$AS53,MOD(17-$AR53,6)=0),1/(INT(($AS53-$AR53)/6)+1),0),IF($AT53="A",IF($AR53=$AS53,IF(17=$AR53,1,0),IF(17=$AR53,$AU53,IF(17=$AS53,1-$AU53,0))),X455))))))</f>
        <v>0.0454545454545455</v>
      </c>
      <c r="Y53" s="681">
        <f>IF($AS53&lt;$AR53,0,IF($AT53="L",IF(AND(18&gt;=$AR53,18&lt;=$AS53),1/($AS53-$AR53+1),0),IF($AT53="I",IF(18=$AR53,1,0),IF($AT53="F",IF(18=$AS53,1,0),IF($AT53="S",IF(AND(18&gt;=$AR53,18&lt;=$AS53,MOD(18-$AR53,6)=0),1/(INT(($AS53-$AR53)/6)+1),0),IF($AT53="A",IF($AR53=$AS53,IF(18=$AR53,1,0),IF(18=$AR53,$AU53,IF(18=$AS53,1-$AU53,0))),Y455))))))</f>
        <v>0.0454545454545455</v>
      </c>
      <c r="Z53" s="681">
        <f>IF($AS53&lt;$AR53,0,IF($AT53="L",IF(AND(19&gt;=$AR53,19&lt;=$AS53),1/($AS53-$AR53+1),0),IF($AT53="I",IF(19=$AR53,1,0),IF($AT53="F",IF(19=$AS53,1,0),IF($AT53="S",IF(AND(19&gt;=$AR53,19&lt;=$AS53,MOD(19-$AR53,6)=0),1/(INT(($AS53-$AR53)/6)+1),0),IF($AT53="A",IF($AR53=$AS53,IF(19=$AR53,1,0),IF(19=$AR53,$AU53,IF(19=$AS53,1-$AU53,0))),Z455))))))</f>
        <v>0.0454545454545455</v>
      </c>
      <c r="AA53" s="681">
        <f>IF($AS53&lt;$AR53,0,IF($AT53="L",IF(AND(20&gt;=$AR53,20&lt;=$AS53),1/($AS53-$AR53+1),0),IF($AT53="I",IF(20=$AR53,1,0),IF($AT53="F",IF(20=$AS53,1,0),IF($AT53="S",IF(AND(20&gt;=$AR53,20&lt;=$AS53,MOD(20-$AR53,6)=0),1/(INT(($AS53-$AR53)/6)+1),0),IF($AT53="A",IF($AR53=$AS53,IF(20=$AR53,1,0),IF(20=$AR53,$AU53,IF(20=$AS53,1-$AU53,0))),AA455))))))</f>
        <v>0.0454545454545455</v>
      </c>
      <c r="AB53" s="681">
        <f>IF($AS53&lt;$AR53,0,IF($AT53="L",IF(AND(21&gt;=$AR53,21&lt;=$AS53),1/($AS53-$AR53+1),0),IF($AT53="I",IF(21=$AR53,1,0),IF($AT53="F",IF(21=$AS53,1,0),IF($AT53="S",IF(AND(21&gt;=$AR53,21&lt;=$AS53,MOD(21-$AR53,6)=0),1/(INT(($AS53-$AR53)/6)+1),0),IF($AT53="A",IF($AR53=$AS53,IF(21=$AR53,1,0),IF(21=$AR53,$AU53,IF(21=$AS53,1-$AU53,0))),AB455))))))</f>
        <v>0.0454545454545455</v>
      </c>
      <c r="AC53" s="681">
        <f>IF($AS53&lt;$AR53,0,IF($AT53="L",IF(AND(22&gt;=$AR53,22&lt;=$AS53),1/($AS53-$AR53+1),0),IF($AT53="I",IF(22=$AR53,1,0),IF($AT53="F",IF(22=$AS53,1,0),IF($AT53="S",IF(AND(22&gt;=$AR53,22&lt;=$AS53,MOD(22-$AR53,6)=0),1/(INT(($AS53-$AR53)/6)+1),0),IF($AT53="A",IF($AR53=$AS53,IF(22=$AR53,1,0),IF(22=$AR53,$AU53,IF(22=$AS53,1-$AU53,0))),AC455))))))</f>
        <v>0.0454545454545455</v>
      </c>
      <c r="AD53" s="681">
        <f>IF($AS53&lt;$AR53,0,IF($AT53="L",IF(AND(23&gt;=$AR53,23&lt;=$AS53),1/($AS53-$AR53+1),0),IF($AT53="I",IF(23=$AR53,1,0),IF($AT53="F",IF(23=$AS53,1,0),IF($AT53="S",IF(AND(23&gt;=$AR53,23&lt;=$AS53,MOD(23-$AR53,6)=0),1/(INT(($AS53-$AR53)/6)+1),0),IF($AT53="A",IF($AR53=$AS53,IF(23=$AR53,1,0),IF(23=$AR53,$AU53,IF(23=$AS53,1-$AU53,0))),AD455))))))</f>
        <v>0.0454545454545455</v>
      </c>
      <c r="AE53" s="681">
        <f>IF($AS53&lt;$AR53,0,IF($AT53="L",IF(AND(24&gt;=$AR53,24&lt;=$AS53),1/($AS53-$AR53+1),0),IF($AT53="I",IF(24=$AR53,1,0),IF($AT53="F",IF(24=$AS53,1,0),IF($AT53="S",IF(AND(24&gt;=$AR53,24&lt;=$AS53,MOD(24-$AR53,6)=0),1/(INT(($AS53-$AR53)/6)+1),0),IF($AT53="A",IF($AR53=$AS53,IF(24=$AR53,1,0),IF(24=$AR53,$AU53,IF(24=$AS53,1-$AU53,0))),AE455))))))</f>
        <v>0</v>
      </c>
      <c r="AF53" s="682">
        <f>SUM(H53:AE53)</f>
        <v>1</v>
      </c>
      <c r="AG53" s="521">
        <f>'02. Equipos y Software'!$J$28</f>
        <v>0</v>
      </c>
      <c r="AH53" s="521">
        <f>'02. Equipos y Software'!$I$28</f>
        <v>0</v>
      </c>
      <c r="AI53" s="521">
        <f>'02. Equipos y Software'!$L$28</f>
        <v>0</v>
      </c>
      <c r="AJ53" s="521">
        <f>'02. Equipos y Software'!$K$28</f>
        <v>0</v>
      </c>
      <c r="AK53" s="521">
        <f>'02. Equipos y Software'!$N$28</f>
        <v>0</v>
      </c>
      <c r="AL53" s="521">
        <f>'02. Equipos y Software'!$M$28</f>
        <v>0</v>
      </c>
      <c r="AM53" s="521">
        <f>'02. Equipos y Software'!$P$28</f>
        <v>0</v>
      </c>
      <c r="AN53" s="521">
        <f>'02. Equipos y Software'!$O$28</f>
        <v>0</v>
      </c>
      <c r="AO53" s="521">
        <f>'02. Equipos y Software'!$R$28</f>
        <v>0</v>
      </c>
      <c r="AP53" s="521">
        <f>'02. Equipos y Software'!$Q$28</f>
        <v>110000000</v>
      </c>
      <c r="AQ53" s="683" t="inlineStr">
        <is>
          <t>A1.1</t>
        </is>
      </c>
      <c r="AR53" s="683" t="n">
        <v>2</v>
      </c>
      <c r="AS53" s="683" t="n">
        <v>23</v>
      </c>
      <c r="AT53" s="683" t="inlineStr">
        <is>
          <t>L</t>
        </is>
      </c>
      <c r="AU53" s="684" t="n">
        <v>0</v>
      </c>
      <c r="AV53" s="683" t="inlineStr">
        <is>
          <t>E5</t>
        </is>
      </c>
    </row>
    <row r="54">
      <c r="B54" s="513" t="inlineStr">
        <is>
          <t>EQ-22</t>
        </is>
      </c>
      <c r="C54" s="513" t="inlineStr">
        <is>
          <t>R02</t>
        </is>
      </c>
      <c r="D54" s="513" t="str">
        <f>IF('02. Equipos y Software'!B29="","(fila reservada para un ítem nuevo)",'02. Equipos y Software'!B29)</f>
        <v>Espacio, energía, red y soporte técnico del laboratorio de modelación (aporte en especie)</v>
      </c>
      <c r="E54" s="513" t="str">
        <f>"Perfil "&amp;AT54&amp;" · M"&amp;AR54&amp;"–M"&amp;AS54</f>
        <v>Perfil L · M2–M24</v>
      </c>
      <c r="F54" s="513">
        <f>'02. Equipos y Software'!$H$29</f>
        <v>144000000</v>
      </c>
      <c r="G54" s="513">
        <f>'02. Equipos y Software'!$S$29</f>
        <v>0</v>
      </c>
      <c r="H54" s="681">
        <f>IF($AS54&lt;$AR54,0,IF($AT54="L",IF(AND(1&gt;=$AR54,1&lt;=$AS54),1/($AS54-$AR54+1),0),IF($AT54="I",IF(1=$AR54,1,0),IF($AT54="F",IF(1=$AS54,1,0),IF($AT54="S",IF(AND(1&gt;=$AR54,1&lt;=$AS54,MOD(1-$AR54,6)=0),1/(INT(($AS54-$AR54)/6)+1),0),IF($AT54="A",IF($AR54=$AS54,IF(1=$AR54,1,0),IF(1=$AR54,$AU54,IF(1=$AS54,1-$AU54,0))),H456))))))</f>
        <v>0</v>
      </c>
      <c r="I54" s="681">
        <f>IF($AS54&lt;$AR54,0,IF($AT54="L",IF(AND(2&gt;=$AR54,2&lt;=$AS54),1/($AS54-$AR54+1),0),IF($AT54="I",IF(2=$AR54,1,0),IF($AT54="F",IF(2=$AS54,1,0),IF($AT54="S",IF(AND(2&gt;=$AR54,2&lt;=$AS54,MOD(2-$AR54,6)=0),1/(INT(($AS54-$AR54)/6)+1),0),IF($AT54="A",IF($AR54=$AS54,IF(2=$AR54,1,0),IF(2=$AR54,$AU54,IF(2=$AS54,1-$AU54,0))),I456))))))</f>
        <v>0.0434782608695652</v>
      </c>
      <c r="J54" s="681">
        <f>IF($AS54&lt;$AR54,0,IF($AT54="L",IF(AND(3&gt;=$AR54,3&lt;=$AS54),1/($AS54-$AR54+1),0),IF($AT54="I",IF(3=$AR54,1,0),IF($AT54="F",IF(3=$AS54,1,0),IF($AT54="S",IF(AND(3&gt;=$AR54,3&lt;=$AS54,MOD(3-$AR54,6)=0),1/(INT(($AS54-$AR54)/6)+1),0),IF($AT54="A",IF($AR54=$AS54,IF(3=$AR54,1,0),IF(3=$AR54,$AU54,IF(3=$AS54,1-$AU54,0))),J456))))))</f>
        <v>0.0434782608695652</v>
      </c>
      <c r="K54" s="681">
        <f>IF($AS54&lt;$AR54,0,IF($AT54="L",IF(AND(4&gt;=$AR54,4&lt;=$AS54),1/($AS54-$AR54+1),0),IF($AT54="I",IF(4=$AR54,1,0),IF($AT54="F",IF(4=$AS54,1,0),IF($AT54="S",IF(AND(4&gt;=$AR54,4&lt;=$AS54,MOD(4-$AR54,6)=0),1/(INT(($AS54-$AR54)/6)+1),0),IF($AT54="A",IF($AR54=$AS54,IF(4=$AR54,1,0),IF(4=$AR54,$AU54,IF(4=$AS54,1-$AU54,0))),K456))))))</f>
        <v>0.0434782608695652</v>
      </c>
      <c r="L54" s="681">
        <f>IF($AS54&lt;$AR54,0,IF($AT54="L",IF(AND(5&gt;=$AR54,5&lt;=$AS54),1/($AS54-$AR54+1),0),IF($AT54="I",IF(5=$AR54,1,0),IF($AT54="F",IF(5=$AS54,1,0),IF($AT54="S",IF(AND(5&gt;=$AR54,5&lt;=$AS54,MOD(5-$AR54,6)=0),1/(INT(($AS54-$AR54)/6)+1),0),IF($AT54="A",IF($AR54=$AS54,IF(5=$AR54,1,0),IF(5=$AR54,$AU54,IF(5=$AS54,1-$AU54,0))),L456))))))</f>
        <v>0.0434782608695652</v>
      </c>
      <c r="M54" s="681">
        <f>IF($AS54&lt;$AR54,0,IF($AT54="L",IF(AND(6&gt;=$AR54,6&lt;=$AS54),1/($AS54-$AR54+1),0),IF($AT54="I",IF(6=$AR54,1,0),IF($AT54="F",IF(6=$AS54,1,0),IF($AT54="S",IF(AND(6&gt;=$AR54,6&lt;=$AS54,MOD(6-$AR54,6)=0),1/(INT(($AS54-$AR54)/6)+1),0),IF($AT54="A",IF($AR54=$AS54,IF(6=$AR54,1,0),IF(6=$AR54,$AU54,IF(6=$AS54,1-$AU54,0))),M456))))))</f>
        <v>0.0434782608695652</v>
      </c>
      <c r="N54" s="681">
        <f>IF($AS54&lt;$AR54,0,IF($AT54="L",IF(AND(7&gt;=$AR54,7&lt;=$AS54),1/($AS54-$AR54+1),0),IF($AT54="I",IF(7=$AR54,1,0),IF($AT54="F",IF(7=$AS54,1,0),IF($AT54="S",IF(AND(7&gt;=$AR54,7&lt;=$AS54,MOD(7-$AR54,6)=0),1/(INT(($AS54-$AR54)/6)+1),0),IF($AT54="A",IF($AR54=$AS54,IF(7=$AR54,1,0),IF(7=$AR54,$AU54,IF(7=$AS54,1-$AU54,0))),N456))))))</f>
        <v>0.0434782608695652</v>
      </c>
      <c r="O54" s="681">
        <f>IF($AS54&lt;$AR54,0,IF($AT54="L",IF(AND(8&gt;=$AR54,8&lt;=$AS54),1/($AS54-$AR54+1),0),IF($AT54="I",IF(8=$AR54,1,0),IF($AT54="F",IF(8=$AS54,1,0),IF($AT54="S",IF(AND(8&gt;=$AR54,8&lt;=$AS54,MOD(8-$AR54,6)=0),1/(INT(($AS54-$AR54)/6)+1),0),IF($AT54="A",IF($AR54=$AS54,IF(8=$AR54,1,0),IF(8=$AR54,$AU54,IF(8=$AS54,1-$AU54,0))),O456))))))</f>
        <v>0.0434782608695652</v>
      </c>
      <c r="P54" s="681">
        <f>IF($AS54&lt;$AR54,0,IF($AT54="L",IF(AND(9&gt;=$AR54,9&lt;=$AS54),1/($AS54-$AR54+1),0),IF($AT54="I",IF(9=$AR54,1,0),IF($AT54="F",IF(9=$AS54,1,0),IF($AT54="S",IF(AND(9&gt;=$AR54,9&lt;=$AS54,MOD(9-$AR54,6)=0),1/(INT(($AS54-$AR54)/6)+1),0),IF($AT54="A",IF($AR54=$AS54,IF(9=$AR54,1,0),IF(9=$AR54,$AU54,IF(9=$AS54,1-$AU54,0))),P456))))))</f>
        <v>0.0434782608695652</v>
      </c>
      <c r="Q54" s="681">
        <f>IF($AS54&lt;$AR54,0,IF($AT54="L",IF(AND(10&gt;=$AR54,10&lt;=$AS54),1/($AS54-$AR54+1),0),IF($AT54="I",IF(10=$AR54,1,0),IF($AT54="F",IF(10=$AS54,1,0),IF($AT54="S",IF(AND(10&gt;=$AR54,10&lt;=$AS54,MOD(10-$AR54,6)=0),1/(INT(($AS54-$AR54)/6)+1),0),IF($AT54="A",IF($AR54=$AS54,IF(10=$AR54,1,0),IF(10=$AR54,$AU54,IF(10=$AS54,1-$AU54,0))),Q456))))))</f>
        <v>0.0434782608695652</v>
      </c>
      <c r="R54" s="681">
        <f>IF($AS54&lt;$AR54,0,IF($AT54="L",IF(AND(11&gt;=$AR54,11&lt;=$AS54),1/($AS54-$AR54+1),0),IF($AT54="I",IF(11=$AR54,1,0),IF($AT54="F",IF(11=$AS54,1,0),IF($AT54="S",IF(AND(11&gt;=$AR54,11&lt;=$AS54,MOD(11-$AR54,6)=0),1/(INT(($AS54-$AR54)/6)+1),0),IF($AT54="A",IF($AR54=$AS54,IF(11=$AR54,1,0),IF(11=$AR54,$AU54,IF(11=$AS54,1-$AU54,0))),R456))))))</f>
        <v>0.0434782608695652</v>
      </c>
      <c r="S54" s="681">
        <f>IF($AS54&lt;$AR54,0,IF($AT54="L",IF(AND(12&gt;=$AR54,12&lt;=$AS54),1/($AS54-$AR54+1),0),IF($AT54="I",IF(12=$AR54,1,0),IF($AT54="F",IF(12=$AS54,1,0),IF($AT54="S",IF(AND(12&gt;=$AR54,12&lt;=$AS54,MOD(12-$AR54,6)=0),1/(INT(($AS54-$AR54)/6)+1),0),IF($AT54="A",IF($AR54=$AS54,IF(12=$AR54,1,0),IF(12=$AR54,$AU54,IF(12=$AS54,1-$AU54,0))),S456))))))</f>
        <v>0.0434782608695652</v>
      </c>
      <c r="T54" s="681">
        <f>IF($AS54&lt;$AR54,0,IF($AT54="L",IF(AND(13&gt;=$AR54,13&lt;=$AS54),1/($AS54-$AR54+1),0),IF($AT54="I",IF(13=$AR54,1,0),IF($AT54="F",IF(13=$AS54,1,0),IF($AT54="S",IF(AND(13&gt;=$AR54,13&lt;=$AS54,MOD(13-$AR54,6)=0),1/(INT(($AS54-$AR54)/6)+1),0),IF($AT54="A",IF($AR54=$AS54,IF(13=$AR54,1,0),IF(13=$AR54,$AU54,IF(13=$AS54,1-$AU54,0))),T456))))))</f>
        <v>0.0434782608695652</v>
      </c>
      <c r="U54" s="681">
        <f>IF($AS54&lt;$AR54,0,IF($AT54="L",IF(AND(14&gt;=$AR54,14&lt;=$AS54),1/($AS54-$AR54+1),0),IF($AT54="I",IF(14=$AR54,1,0),IF($AT54="F",IF(14=$AS54,1,0),IF($AT54="S",IF(AND(14&gt;=$AR54,14&lt;=$AS54,MOD(14-$AR54,6)=0),1/(INT(($AS54-$AR54)/6)+1),0),IF($AT54="A",IF($AR54=$AS54,IF(14=$AR54,1,0),IF(14=$AR54,$AU54,IF(14=$AS54,1-$AU54,0))),U456))))))</f>
        <v>0.0434782608695652</v>
      </c>
      <c r="V54" s="681">
        <f>IF($AS54&lt;$AR54,0,IF($AT54="L",IF(AND(15&gt;=$AR54,15&lt;=$AS54),1/($AS54-$AR54+1),0),IF($AT54="I",IF(15=$AR54,1,0),IF($AT54="F",IF(15=$AS54,1,0),IF($AT54="S",IF(AND(15&gt;=$AR54,15&lt;=$AS54,MOD(15-$AR54,6)=0),1/(INT(($AS54-$AR54)/6)+1),0),IF($AT54="A",IF($AR54=$AS54,IF(15=$AR54,1,0),IF(15=$AR54,$AU54,IF(15=$AS54,1-$AU54,0))),V456))))))</f>
        <v>0.0434782608695652</v>
      </c>
      <c r="W54" s="681">
        <f>IF($AS54&lt;$AR54,0,IF($AT54="L",IF(AND(16&gt;=$AR54,16&lt;=$AS54),1/($AS54-$AR54+1),0),IF($AT54="I",IF(16=$AR54,1,0),IF($AT54="F",IF(16=$AS54,1,0),IF($AT54="S",IF(AND(16&gt;=$AR54,16&lt;=$AS54,MOD(16-$AR54,6)=0),1/(INT(($AS54-$AR54)/6)+1),0),IF($AT54="A",IF($AR54=$AS54,IF(16=$AR54,1,0),IF(16=$AR54,$AU54,IF(16=$AS54,1-$AU54,0))),W456))))))</f>
        <v>0.0434782608695652</v>
      </c>
      <c r="X54" s="681">
        <f>IF($AS54&lt;$AR54,0,IF($AT54="L",IF(AND(17&gt;=$AR54,17&lt;=$AS54),1/($AS54-$AR54+1),0),IF($AT54="I",IF(17=$AR54,1,0),IF($AT54="F",IF(17=$AS54,1,0),IF($AT54="S",IF(AND(17&gt;=$AR54,17&lt;=$AS54,MOD(17-$AR54,6)=0),1/(INT(($AS54-$AR54)/6)+1),0),IF($AT54="A",IF($AR54=$AS54,IF(17=$AR54,1,0),IF(17=$AR54,$AU54,IF(17=$AS54,1-$AU54,0))),X456))))))</f>
        <v>0.0434782608695652</v>
      </c>
      <c r="Y54" s="681">
        <f>IF($AS54&lt;$AR54,0,IF($AT54="L",IF(AND(18&gt;=$AR54,18&lt;=$AS54),1/($AS54-$AR54+1),0),IF($AT54="I",IF(18=$AR54,1,0),IF($AT54="F",IF(18=$AS54,1,0),IF($AT54="S",IF(AND(18&gt;=$AR54,18&lt;=$AS54,MOD(18-$AR54,6)=0),1/(INT(($AS54-$AR54)/6)+1),0),IF($AT54="A",IF($AR54=$AS54,IF(18=$AR54,1,0),IF(18=$AR54,$AU54,IF(18=$AS54,1-$AU54,0))),Y456))))))</f>
        <v>0.0434782608695652</v>
      </c>
      <c r="Z54" s="681">
        <f>IF($AS54&lt;$AR54,0,IF($AT54="L",IF(AND(19&gt;=$AR54,19&lt;=$AS54),1/($AS54-$AR54+1),0),IF($AT54="I",IF(19=$AR54,1,0),IF($AT54="F",IF(19=$AS54,1,0),IF($AT54="S",IF(AND(19&gt;=$AR54,19&lt;=$AS54,MOD(19-$AR54,6)=0),1/(INT(($AS54-$AR54)/6)+1),0),IF($AT54="A",IF($AR54=$AS54,IF(19=$AR54,1,0),IF(19=$AR54,$AU54,IF(19=$AS54,1-$AU54,0))),Z456))))))</f>
        <v>0.0434782608695652</v>
      </c>
      <c r="AA54" s="681">
        <f>IF($AS54&lt;$AR54,0,IF($AT54="L",IF(AND(20&gt;=$AR54,20&lt;=$AS54),1/($AS54-$AR54+1),0),IF($AT54="I",IF(20=$AR54,1,0),IF($AT54="F",IF(20=$AS54,1,0),IF($AT54="S",IF(AND(20&gt;=$AR54,20&lt;=$AS54,MOD(20-$AR54,6)=0),1/(INT(($AS54-$AR54)/6)+1),0),IF($AT54="A",IF($AR54=$AS54,IF(20=$AR54,1,0),IF(20=$AR54,$AU54,IF(20=$AS54,1-$AU54,0))),AA456))))))</f>
        <v>0.0434782608695652</v>
      </c>
      <c r="AB54" s="681">
        <f>IF($AS54&lt;$AR54,0,IF($AT54="L",IF(AND(21&gt;=$AR54,21&lt;=$AS54),1/($AS54-$AR54+1),0),IF($AT54="I",IF(21=$AR54,1,0),IF($AT54="F",IF(21=$AS54,1,0),IF($AT54="S",IF(AND(21&gt;=$AR54,21&lt;=$AS54,MOD(21-$AR54,6)=0),1/(INT(($AS54-$AR54)/6)+1),0),IF($AT54="A",IF($AR54=$AS54,IF(21=$AR54,1,0),IF(21=$AR54,$AU54,IF(21=$AS54,1-$AU54,0))),AB456))))))</f>
        <v>0.0434782608695652</v>
      </c>
      <c r="AC54" s="681">
        <f>IF($AS54&lt;$AR54,0,IF($AT54="L",IF(AND(22&gt;=$AR54,22&lt;=$AS54),1/($AS54-$AR54+1),0),IF($AT54="I",IF(22=$AR54,1,0),IF($AT54="F",IF(22=$AS54,1,0),IF($AT54="S",IF(AND(22&gt;=$AR54,22&lt;=$AS54,MOD(22-$AR54,6)=0),1/(INT(($AS54-$AR54)/6)+1),0),IF($AT54="A",IF($AR54=$AS54,IF(22=$AR54,1,0),IF(22=$AR54,$AU54,IF(22=$AS54,1-$AU54,0))),AC456))))))</f>
        <v>0.0434782608695652</v>
      </c>
      <c r="AD54" s="681">
        <f>IF($AS54&lt;$AR54,0,IF($AT54="L",IF(AND(23&gt;=$AR54,23&lt;=$AS54),1/($AS54-$AR54+1),0),IF($AT54="I",IF(23=$AR54,1,0),IF($AT54="F",IF(23=$AS54,1,0),IF($AT54="S",IF(AND(23&gt;=$AR54,23&lt;=$AS54,MOD(23-$AR54,6)=0),1/(INT(($AS54-$AR54)/6)+1),0),IF($AT54="A",IF($AR54=$AS54,IF(23=$AR54,1,0),IF(23=$AR54,$AU54,IF(23=$AS54,1-$AU54,0))),AD456))))))</f>
        <v>0.0434782608695652</v>
      </c>
      <c r="AE54" s="681">
        <f>IF($AS54&lt;$AR54,0,IF($AT54="L",IF(AND(24&gt;=$AR54,24&lt;=$AS54),1/($AS54-$AR54+1),0),IF($AT54="I",IF(24=$AR54,1,0),IF($AT54="F",IF(24=$AS54,1,0),IF($AT54="S",IF(AND(24&gt;=$AR54,24&lt;=$AS54,MOD(24-$AR54,6)=0),1/(INT(($AS54-$AR54)/6)+1),0),IF($AT54="A",IF($AR54=$AS54,IF(24=$AR54,1,0),IF(24=$AR54,$AU54,IF(24=$AS54,1-$AU54,0))),AE456))))))</f>
        <v>0.0434782608695652</v>
      </c>
      <c r="AF54" s="682">
        <f>SUM(H54:AE54)</f>
        <v>1</v>
      </c>
      <c r="AG54" s="521">
        <f>'02. Equipos y Software'!$J$29</f>
        <v>0</v>
      </c>
      <c r="AH54" s="521">
        <f>'02. Equipos y Software'!$I$29</f>
        <v>144000000</v>
      </c>
      <c r="AI54" s="521">
        <f>'02. Equipos y Software'!$L$29</f>
        <v>0</v>
      </c>
      <c r="AJ54" s="521">
        <f>'02. Equipos y Software'!$K$29</f>
        <v>0</v>
      </c>
      <c r="AK54" s="521">
        <f>'02. Equipos y Software'!$N$29</f>
        <v>0</v>
      </c>
      <c r="AL54" s="521">
        <f>'02. Equipos y Software'!$M$29</f>
        <v>0</v>
      </c>
      <c r="AM54" s="521">
        <f>'02. Equipos y Software'!$P$29</f>
        <v>0</v>
      </c>
      <c r="AN54" s="521">
        <f>'02. Equipos y Software'!$O$29</f>
        <v>0</v>
      </c>
      <c r="AO54" s="521">
        <f>'02. Equipos y Software'!$R$29</f>
        <v>0</v>
      </c>
      <c r="AP54" s="521">
        <f>'02. Equipos y Software'!$Q$29</f>
        <v>0</v>
      </c>
      <c r="AQ54" s="683" t="inlineStr">
        <is>
          <t>A2.5</t>
        </is>
      </c>
      <c r="AR54" s="683" t="n">
        <v>2</v>
      </c>
      <c r="AS54" s="683" t="n">
        <v>24</v>
      </c>
      <c r="AT54" s="683" t="inlineStr">
        <is>
          <t>L</t>
        </is>
      </c>
      <c r="AU54" s="684" t="n">
        <v>0</v>
      </c>
      <c r="AV54" s="683" t="inlineStr">
        <is>
          <t>E1</t>
        </is>
      </c>
    </row>
    <row r="55">
      <c r="B55" s="513" t="inlineStr">
        <is>
          <t>EQ-14</t>
        </is>
      </c>
      <c r="C55" s="513" t="inlineStr">
        <is>
          <t>R02</t>
        </is>
      </c>
      <c r="D55" s="513" t="str">
        <f>IF('02. Equipos y Software'!B30="","(fila reservada para un ítem nuevo)",'02. Equipos y Software'!B30)</f>
        <v>Sistema de geociencias para el mapeo diagnóstico: suscripciones plataforma SIG de nivel profesional</v>
      </c>
      <c r="E55" s="513" t="str">
        <f>"Perfil "&amp;AT55&amp;" · M"&amp;AR55&amp;"–M"&amp;AS55</f>
        <v>Perfil L · M2–M24</v>
      </c>
      <c r="F55" s="513">
        <f>'02. Equipos y Software'!$H$30</f>
        <v>91549476</v>
      </c>
      <c r="G55" s="513">
        <f>'02. Equipos y Software'!$S$30</f>
        <v>91549476</v>
      </c>
      <c r="H55" s="681">
        <f>IF($AS55&lt;$AR55,0,IF($AT55="L",IF(AND(1&gt;=$AR55,1&lt;=$AS55),1/($AS55-$AR55+1),0),IF($AT55="I",IF(1=$AR55,1,0),IF($AT55="F",IF(1=$AS55,1,0),IF($AT55="S",IF(AND(1&gt;=$AR55,1&lt;=$AS55,MOD(1-$AR55,6)=0),1/(INT(($AS55-$AR55)/6)+1),0),IF($AT55="A",IF($AR55=$AS55,IF(1=$AR55,1,0),IF(1=$AR55,$AU55,IF(1=$AS55,1-$AU55,0))),H457))))))</f>
        <v>0</v>
      </c>
      <c r="I55" s="681">
        <f>IF($AS55&lt;$AR55,0,IF($AT55="L",IF(AND(2&gt;=$AR55,2&lt;=$AS55),1/($AS55-$AR55+1),0),IF($AT55="I",IF(2=$AR55,1,0),IF($AT55="F",IF(2=$AS55,1,0),IF($AT55="S",IF(AND(2&gt;=$AR55,2&lt;=$AS55,MOD(2-$AR55,6)=0),1/(INT(($AS55-$AR55)/6)+1),0),IF($AT55="A",IF($AR55=$AS55,IF(2=$AR55,1,0),IF(2=$AR55,$AU55,IF(2=$AS55,1-$AU55,0))),I457))))))</f>
        <v>0.0434782608695652</v>
      </c>
      <c r="J55" s="681">
        <f>IF($AS55&lt;$AR55,0,IF($AT55="L",IF(AND(3&gt;=$AR55,3&lt;=$AS55),1/($AS55-$AR55+1),0),IF($AT55="I",IF(3=$AR55,1,0),IF($AT55="F",IF(3=$AS55,1,0),IF($AT55="S",IF(AND(3&gt;=$AR55,3&lt;=$AS55,MOD(3-$AR55,6)=0),1/(INT(($AS55-$AR55)/6)+1),0),IF($AT55="A",IF($AR55=$AS55,IF(3=$AR55,1,0),IF(3=$AR55,$AU55,IF(3=$AS55,1-$AU55,0))),J457))))))</f>
        <v>0.0434782608695652</v>
      </c>
      <c r="K55" s="681">
        <f>IF($AS55&lt;$AR55,0,IF($AT55="L",IF(AND(4&gt;=$AR55,4&lt;=$AS55),1/($AS55-$AR55+1),0),IF($AT55="I",IF(4=$AR55,1,0),IF($AT55="F",IF(4=$AS55,1,0),IF($AT55="S",IF(AND(4&gt;=$AR55,4&lt;=$AS55,MOD(4-$AR55,6)=0),1/(INT(($AS55-$AR55)/6)+1),0),IF($AT55="A",IF($AR55=$AS55,IF(4=$AR55,1,0),IF(4=$AR55,$AU55,IF(4=$AS55,1-$AU55,0))),K457))))))</f>
        <v>0.0434782608695652</v>
      </c>
      <c r="L55" s="681">
        <f>IF($AS55&lt;$AR55,0,IF($AT55="L",IF(AND(5&gt;=$AR55,5&lt;=$AS55),1/($AS55-$AR55+1),0),IF($AT55="I",IF(5=$AR55,1,0),IF($AT55="F",IF(5=$AS55,1,0),IF($AT55="S",IF(AND(5&gt;=$AR55,5&lt;=$AS55,MOD(5-$AR55,6)=0),1/(INT(($AS55-$AR55)/6)+1),0),IF($AT55="A",IF($AR55=$AS55,IF(5=$AR55,1,0),IF(5=$AR55,$AU55,IF(5=$AS55,1-$AU55,0))),L457))))))</f>
        <v>0.0434782608695652</v>
      </c>
      <c r="M55" s="681">
        <f>IF($AS55&lt;$AR55,0,IF($AT55="L",IF(AND(6&gt;=$AR55,6&lt;=$AS55),1/($AS55-$AR55+1),0),IF($AT55="I",IF(6=$AR55,1,0),IF($AT55="F",IF(6=$AS55,1,0),IF($AT55="S",IF(AND(6&gt;=$AR55,6&lt;=$AS55,MOD(6-$AR55,6)=0),1/(INT(($AS55-$AR55)/6)+1),0),IF($AT55="A",IF($AR55=$AS55,IF(6=$AR55,1,0),IF(6=$AR55,$AU55,IF(6=$AS55,1-$AU55,0))),M457))))))</f>
        <v>0.0434782608695652</v>
      </c>
      <c r="N55" s="681">
        <f>IF($AS55&lt;$AR55,0,IF($AT55="L",IF(AND(7&gt;=$AR55,7&lt;=$AS55),1/($AS55-$AR55+1),0),IF($AT55="I",IF(7=$AR55,1,0),IF($AT55="F",IF(7=$AS55,1,0),IF($AT55="S",IF(AND(7&gt;=$AR55,7&lt;=$AS55,MOD(7-$AR55,6)=0),1/(INT(($AS55-$AR55)/6)+1),0),IF($AT55="A",IF($AR55=$AS55,IF(7=$AR55,1,0),IF(7=$AR55,$AU55,IF(7=$AS55,1-$AU55,0))),N457))))))</f>
        <v>0.0434782608695652</v>
      </c>
      <c r="O55" s="681">
        <f>IF($AS55&lt;$AR55,0,IF($AT55="L",IF(AND(8&gt;=$AR55,8&lt;=$AS55),1/($AS55-$AR55+1),0),IF($AT55="I",IF(8=$AR55,1,0),IF($AT55="F",IF(8=$AS55,1,0),IF($AT55="S",IF(AND(8&gt;=$AR55,8&lt;=$AS55,MOD(8-$AR55,6)=0),1/(INT(($AS55-$AR55)/6)+1),0),IF($AT55="A",IF($AR55=$AS55,IF(8=$AR55,1,0),IF(8=$AR55,$AU55,IF(8=$AS55,1-$AU55,0))),O457))))))</f>
        <v>0.0434782608695652</v>
      </c>
      <c r="P55" s="681">
        <f>IF($AS55&lt;$AR55,0,IF($AT55="L",IF(AND(9&gt;=$AR55,9&lt;=$AS55),1/($AS55-$AR55+1),0),IF($AT55="I",IF(9=$AR55,1,0),IF($AT55="F",IF(9=$AS55,1,0),IF($AT55="S",IF(AND(9&gt;=$AR55,9&lt;=$AS55,MOD(9-$AR55,6)=0),1/(INT(($AS55-$AR55)/6)+1),0),IF($AT55="A",IF($AR55=$AS55,IF(9=$AR55,1,0),IF(9=$AR55,$AU55,IF(9=$AS55,1-$AU55,0))),P457))))))</f>
        <v>0.0434782608695652</v>
      </c>
      <c r="Q55" s="681">
        <f>IF($AS55&lt;$AR55,0,IF($AT55="L",IF(AND(10&gt;=$AR55,10&lt;=$AS55),1/($AS55-$AR55+1),0),IF($AT55="I",IF(10=$AR55,1,0),IF($AT55="F",IF(10=$AS55,1,0),IF($AT55="S",IF(AND(10&gt;=$AR55,10&lt;=$AS55,MOD(10-$AR55,6)=0),1/(INT(($AS55-$AR55)/6)+1),0),IF($AT55="A",IF($AR55=$AS55,IF(10=$AR55,1,0),IF(10=$AR55,$AU55,IF(10=$AS55,1-$AU55,0))),Q457))))))</f>
        <v>0.0434782608695652</v>
      </c>
      <c r="R55" s="681">
        <f>IF($AS55&lt;$AR55,0,IF($AT55="L",IF(AND(11&gt;=$AR55,11&lt;=$AS55),1/($AS55-$AR55+1),0),IF($AT55="I",IF(11=$AR55,1,0),IF($AT55="F",IF(11=$AS55,1,0),IF($AT55="S",IF(AND(11&gt;=$AR55,11&lt;=$AS55,MOD(11-$AR55,6)=0),1/(INT(($AS55-$AR55)/6)+1),0),IF($AT55="A",IF($AR55=$AS55,IF(11=$AR55,1,0),IF(11=$AR55,$AU55,IF(11=$AS55,1-$AU55,0))),R457))))))</f>
        <v>0.0434782608695652</v>
      </c>
      <c r="S55" s="681">
        <f>IF($AS55&lt;$AR55,0,IF($AT55="L",IF(AND(12&gt;=$AR55,12&lt;=$AS55),1/($AS55-$AR55+1),0),IF($AT55="I",IF(12=$AR55,1,0),IF($AT55="F",IF(12=$AS55,1,0),IF($AT55="S",IF(AND(12&gt;=$AR55,12&lt;=$AS55,MOD(12-$AR55,6)=0),1/(INT(($AS55-$AR55)/6)+1),0),IF($AT55="A",IF($AR55=$AS55,IF(12=$AR55,1,0),IF(12=$AR55,$AU55,IF(12=$AS55,1-$AU55,0))),S457))))))</f>
        <v>0.0434782608695652</v>
      </c>
      <c r="T55" s="681">
        <f>IF($AS55&lt;$AR55,0,IF($AT55="L",IF(AND(13&gt;=$AR55,13&lt;=$AS55),1/($AS55-$AR55+1),0),IF($AT55="I",IF(13=$AR55,1,0),IF($AT55="F",IF(13=$AS55,1,0),IF($AT55="S",IF(AND(13&gt;=$AR55,13&lt;=$AS55,MOD(13-$AR55,6)=0),1/(INT(($AS55-$AR55)/6)+1),0),IF($AT55="A",IF($AR55=$AS55,IF(13=$AR55,1,0),IF(13=$AR55,$AU55,IF(13=$AS55,1-$AU55,0))),T457))))))</f>
        <v>0.0434782608695652</v>
      </c>
      <c r="U55" s="681">
        <f>IF($AS55&lt;$AR55,0,IF($AT55="L",IF(AND(14&gt;=$AR55,14&lt;=$AS55),1/($AS55-$AR55+1),0),IF($AT55="I",IF(14=$AR55,1,0),IF($AT55="F",IF(14=$AS55,1,0),IF($AT55="S",IF(AND(14&gt;=$AR55,14&lt;=$AS55,MOD(14-$AR55,6)=0),1/(INT(($AS55-$AR55)/6)+1),0),IF($AT55="A",IF($AR55=$AS55,IF(14=$AR55,1,0),IF(14=$AR55,$AU55,IF(14=$AS55,1-$AU55,0))),U457))))))</f>
        <v>0.0434782608695652</v>
      </c>
      <c r="V55" s="681">
        <f>IF($AS55&lt;$AR55,0,IF($AT55="L",IF(AND(15&gt;=$AR55,15&lt;=$AS55),1/($AS55-$AR55+1),0),IF($AT55="I",IF(15=$AR55,1,0),IF($AT55="F",IF(15=$AS55,1,0),IF($AT55="S",IF(AND(15&gt;=$AR55,15&lt;=$AS55,MOD(15-$AR55,6)=0),1/(INT(($AS55-$AR55)/6)+1),0),IF($AT55="A",IF($AR55=$AS55,IF(15=$AR55,1,0),IF(15=$AR55,$AU55,IF(15=$AS55,1-$AU55,0))),V457))))))</f>
        <v>0.0434782608695652</v>
      </c>
      <c r="W55" s="681">
        <f>IF($AS55&lt;$AR55,0,IF($AT55="L",IF(AND(16&gt;=$AR55,16&lt;=$AS55),1/($AS55-$AR55+1),0),IF($AT55="I",IF(16=$AR55,1,0),IF($AT55="F",IF(16=$AS55,1,0),IF($AT55="S",IF(AND(16&gt;=$AR55,16&lt;=$AS55,MOD(16-$AR55,6)=0),1/(INT(($AS55-$AR55)/6)+1),0),IF($AT55="A",IF($AR55=$AS55,IF(16=$AR55,1,0),IF(16=$AR55,$AU55,IF(16=$AS55,1-$AU55,0))),W457))))))</f>
        <v>0.0434782608695652</v>
      </c>
      <c r="X55" s="681">
        <f>IF($AS55&lt;$AR55,0,IF($AT55="L",IF(AND(17&gt;=$AR55,17&lt;=$AS55),1/($AS55-$AR55+1),0),IF($AT55="I",IF(17=$AR55,1,0),IF($AT55="F",IF(17=$AS55,1,0),IF($AT55="S",IF(AND(17&gt;=$AR55,17&lt;=$AS55,MOD(17-$AR55,6)=0),1/(INT(($AS55-$AR55)/6)+1),0),IF($AT55="A",IF($AR55=$AS55,IF(17=$AR55,1,0),IF(17=$AR55,$AU55,IF(17=$AS55,1-$AU55,0))),X457))))))</f>
        <v>0.0434782608695652</v>
      </c>
      <c r="Y55" s="681">
        <f>IF($AS55&lt;$AR55,0,IF($AT55="L",IF(AND(18&gt;=$AR55,18&lt;=$AS55),1/($AS55-$AR55+1),0),IF($AT55="I",IF(18=$AR55,1,0),IF($AT55="F",IF(18=$AS55,1,0),IF($AT55="S",IF(AND(18&gt;=$AR55,18&lt;=$AS55,MOD(18-$AR55,6)=0),1/(INT(($AS55-$AR55)/6)+1),0),IF($AT55="A",IF($AR55=$AS55,IF(18=$AR55,1,0),IF(18=$AR55,$AU55,IF(18=$AS55,1-$AU55,0))),Y457))))))</f>
        <v>0.0434782608695652</v>
      </c>
      <c r="Z55" s="681">
        <f>IF($AS55&lt;$AR55,0,IF($AT55="L",IF(AND(19&gt;=$AR55,19&lt;=$AS55),1/($AS55-$AR55+1),0),IF($AT55="I",IF(19=$AR55,1,0),IF($AT55="F",IF(19=$AS55,1,0),IF($AT55="S",IF(AND(19&gt;=$AR55,19&lt;=$AS55,MOD(19-$AR55,6)=0),1/(INT(($AS55-$AR55)/6)+1),0),IF($AT55="A",IF($AR55=$AS55,IF(19=$AR55,1,0),IF(19=$AR55,$AU55,IF(19=$AS55,1-$AU55,0))),Z457))))))</f>
        <v>0.0434782608695652</v>
      </c>
      <c r="AA55" s="681">
        <f>IF($AS55&lt;$AR55,0,IF($AT55="L",IF(AND(20&gt;=$AR55,20&lt;=$AS55),1/($AS55-$AR55+1),0),IF($AT55="I",IF(20=$AR55,1,0),IF($AT55="F",IF(20=$AS55,1,0),IF($AT55="S",IF(AND(20&gt;=$AR55,20&lt;=$AS55,MOD(20-$AR55,6)=0),1/(INT(($AS55-$AR55)/6)+1),0),IF($AT55="A",IF($AR55=$AS55,IF(20=$AR55,1,0),IF(20=$AR55,$AU55,IF(20=$AS55,1-$AU55,0))),AA457))))))</f>
        <v>0.0434782608695652</v>
      </c>
      <c r="AB55" s="681">
        <f>IF($AS55&lt;$AR55,0,IF($AT55="L",IF(AND(21&gt;=$AR55,21&lt;=$AS55),1/($AS55-$AR55+1),0),IF($AT55="I",IF(21=$AR55,1,0),IF($AT55="F",IF(21=$AS55,1,0),IF($AT55="S",IF(AND(21&gt;=$AR55,21&lt;=$AS55,MOD(21-$AR55,6)=0),1/(INT(($AS55-$AR55)/6)+1),0),IF($AT55="A",IF($AR55=$AS55,IF(21=$AR55,1,0),IF(21=$AR55,$AU55,IF(21=$AS55,1-$AU55,0))),AB457))))))</f>
        <v>0.0434782608695652</v>
      </c>
      <c r="AC55" s="681">
        <f>IF($AS55&lt;$AR55,0,IF($AT55="L",IF(AND(22&gt;=$AR55,22&lt;=$AS55),1/($AS55-$AR55+1),0),IF($AT55="I",IF(22=$AR55,1,0),IF($AT55="F",IF(22=$AS55,1,0),IF($AT55="S",IF(AND(22&gt;=$AR55,22&lt;=$AS55,MOD(22-$AR55,6)=0),1/(INT(($AS55-$AR55)/6)+1),0),IF($AT55="A",IF($AR55=$AS55,IF(22=$AR55,1,0),IF(22=$AR55,$AU55,IF(22=$AS55,1-$AU55,0))),AC457))))))</f>
        <v>0.0434782608695652</v>
      </c>
      <c r="AD55" s="681">
        <f>IF($AS55&lt;$AR55,0,IF($AT55="L",IF(AND(23&gt;=$AR55,23&lt;=$AS55),1/($AS55-$AR55+1),0),IF($AT55="I",IF(23=$AR55,1,0),IF($AT55="F",IF(23=$AS55,1,0),IF($AT55="S",IF(AND(23&gt;=$AR55,23&lt;=$AS55,MOD(23-$AR55,6)=0),1/(INT(($AS55-$AR55)/6)+1),0),IF($AT55="A",IF($AR55=$AS55,IF(23=$AR55,1,0),IF(23=$AR55,$AU55,IF(23=$AS55,1-$AU55,0))),AD457))))))</f>
        <v>0.0434782608695652</v>
      </c>
      <c r="AE55" s="681">
        <f>IF($AS55&lt;$AR55,0,IF($AT55="L",IF(AND(24&gt;=$AR55,24&lt;=$AS55),1/($AS55-$AR55+1),0),IF($AT55="I",IF(24=$AR55,1,0),IF($AT55="F",IF(24=$AS55,1,0),IF($AT55="S",IF(AND(24&gt;=$AR55,24&lt;=$AS55,MOD(24-$AR55,6)=0),1/(INT(($AS55-$AR55)/6)+1),0),IF($AT55="A",IF($AR55=$AS55,IF(24=$AR55,1,0),IF(24=$AR55,$AU55,IF(24=$AS55,1-$AU55,0))),AE457))))))</f>
        <v>0.0434782608695652</v>
      </c>
      <c r="AF55" s="682">
        <f>SUM(H55:AE55)</f>
        <v>1</v>
      </c>
      <c r="AG55" s="521">
        <f>'02. Equipos y Software'!$J$30</f>
        <v>0</v>
      </c>
      <c r="AH55" s="521">
        <f>'02. Equipos y Software'!$I$30</f>
        <v>0</v>
      </c>
      <c r="AI55" s="521">
        <f>'02. Equipos y Software'!$L$30</f>
        <v>0</v>
      </c>
      <c r="AJ55" s="521">
        <f>'02. Equipos y Software'!$K$30</f>
        <v>0</v>
      </c>
      <c r="AK55" s="521">
        <f>'02. Equipos y Software'!$N$30</f>
        <v>0</v>
      </c>
      <c r="AL55" s="521">
        <f>'02. Equipos y Software'!$M$30</f>
        <v>0</v>
      </c>
      <c r="AM55" s="521">
        <f>'02. Equipos y Software'!$P$30</f>
        <v>0</v>
      </c>
      <c r="AN55" s="521">
        <f>'02. Equipos y Software'!$O$30</f>
        <v>0</v>
      </c>
      <c r="AO55" s="521">
        <f>'02. Equipos y Software'!$R$30</f>
        <v>0</v>
      </c>
      <c r="AP55" s="521">
        <f>'02. Equipos y Software'!$Q$30</f>
        <v>0</v>
      </c>
      <c r="AQ55" s="683" t="inlineStr">
        <is>
          <t>A1.1</t>
        </is>
      </c>
      <c r="AR55" s="683" t="n">
        <v>2</v>
      </c>
      <c r="AS55" s="683" t="n">
        <v>24</v>
      </c>
      <c r="AT55" s="683" t="inlineStr">
        <is>
          <t>L</t>
        </is>
      </c>
      <c r="AU55" s="684" t="n">
        <v>0</v>
      </c>
      <c r="AV55" s="683" t="inlineStr">
        <is>
          <t>E1</t>
        </is>
      </c>
    </row>
    <row r="56">
      <c r="B56" s="513" t="inlineStr">
        <is>
          <t>EQ-15</t>
        </is>
      </c>
      <c r="C56" s="513" t="inlineStr">
        <is>
          <t>R02</t>
        </is>
      </c>
      <c r="D56" s="513" t="str">
        <f>IF('02. Equipos y Software'!B31="","(fila reservada para un ítem nuevo)",'02. Equipos y Software'!B31)</f>
        <v>Sistema de geociencias para el mapeo diagnóstico: suscripción plataforma SIG de nivel profesional avanzado</v>
      </c>
      <c r="E56" s="513" t="str">
        <f>"Perfil "&amp;AT56&amp;" · M"&amp;AR56&amp;"–M"&amp;AS56</f>
        <v>Perfil L · M2–M24</v>
      </c>
      <c r="F56" s="513">
        <f>'02. Equipos y Software'!$H$31</f>
        <v>45625376</v>
      </c>
      <c r="G56" s="513">
        <f>'02. Equipos y Software'!$S$31</f>
        <v>45625376</v>
      </c>
      <c r="H56" s="681">
        <f>IF($AS56&lt;$AR56,0,IF($AT56="L",IF(AND(1&gt;=$AR56,1&lt;=$AS56),1/($AS56-$AR56+1),0),IF($AT56="I",IF(1=$AR56,1,0),IF($AT56="F",IF(1=$AS56,1,0),IF($AT56="S",IF(AND(1&gt;=$AR56,1&lt;=$AS56,MOD(1-$AR56,6)=0),1/(INT(($AS56-$AR56)/6)+1),0),IF($AT56="A",IF($AR56=$AS56,IF(1=$AR56,1,0),IF(1=$AR56,$AU56,IF(1=$AS56,1-$AU56,0))),H458))))))</f>
        <v>0</v>
      </c>
      <c r="I56" s="681">
        <f>IF($AS56&lt;$AR56,0,IF($AT56="L",IF(AND(2&gt;=$AR56,2&lt;=$AS56),1/($AS56-$AR56+1),0),IF($AT56="I",IF(2=$AR56,1,0),IF($AT56="F",IF(2=$AS56,1,0),IF($AT56="S",IF(AND(2&gt;=$AR56,2&lt;=$AS56,MOD(2-$AR56,6)=0),1/(INT(($AS56-$AR56)/6)+1),0),IF($AT56="A",IF($AR56=$AS56,IF(2=$AR56,1,0),IF(2=$AR56,$AU56,IF(2=$AS56,1-$AU56,0))),I458))))))</f>
        <v>0.0434782608695652</v>
      </c>
      <c r="J56" s="681">
        <f>IF($AS56&lt;$AR56,0,IF($AT56="L",IF(AND(3&gt;=$AR56,3&lt;=$AS56),1/($AS56-$AR56+1),0),IF($AT56="I",IF(3=$AR56,1,0),IF($AT56="F",IF(3=$AS56,1,0),IF($AT56="S",IF(AND(3&gt;=$AR56,3&lt;=$AS56,MOD(3-$AR56,6)=0),1/(INT(($AS56-$AR56)/6)+1),0),IF($AT56="A",IF($AR56=$AS56,IF(3=$AR56,1,0),IF(3=$AR56,$AU56,IF(3=$AS56,1-$AU56,0))),J458))))))</f>
        <v>0.0434782608695652</v>
      </c>
      <c r="K56" s="681">
        <f>IF($AS56&lt;$AR56,0,IF($AT56="L",IF(AND(4&gt;=$AR56,4&lt;=$AS56),1/($AS56-$AR56+1),0),IF($AT56="I",IF(4=$AR56,1,0),IF($AT56="F",IF(4=$AS56,1,0),IF($AT56="S",IF(AND(4&gt;=$AR56,4&lt;=$AS56,MOD(4-$AR56,6)=0),1/(INT(($AS56-$AR56)/6)+1),0),IF($AT56="A",IF($AR56=$AS56,IF(4=$AR56,1,0),IF(4=$AR56,$AU56,IF(4=$AS56,1-$AU56,0))),K458))))))</f>
        <v>0.0434782608695652</v>
      </c>
      <c r="L56" s="681">
        <f>IF($AS56&lt;$AR56,0,IF($AT56="L",IF(AND(5&gt;=$AR56,5&lt;=$AS56),1/($AS56-$AR56+1),0),IF($AT56="I",IF(5=$AR56,1,0),IF($AT56="F",IF(5=$AS56,1,0),IF($AT56="S",IF(AND(5&gt;=$AR56,5&lt;=$AS56,MOD(5-$AR56,6)=0),1/(INT(($AS56-$AR56)/6)+1),0),IF($AT56="A",IF($AR56=$AS56,IF(5=$AR56,1,0),IF(5=$AR56,$AU56,IF(5=$AS56,1-$AU56,0))),L458))))))</f>
        <v>0.0434782608695652</v>
      </c>
      <c r="M56" s="681">
        <f>IF($AS56&lt;$AR56,0,IF($AT56="L",IF(AND(6&gt;=$AR56,6&lt;=$AS56),1/($AS56-$AR56+1),0),IF($AT56="I",IF(6=$AR56,1,0),IF($AT56="F",IF(6=$AS56,1,0),IF($AT56="S",IF(AND(6&gt;=$AR56,6&lt;=$AS56,MOD(6-$AR56,6)=0),1/(INT(($AS56-$AR56)/6)+1),0),IF($AT56="A",IF($AR56=$AS56,IF(6=$AR56,1,0),IF(6=$AR56,$AU56,IF(6=$AS56,1-$AU56,0))),M458))))))</f>
        <v>0.0434782608695652</v>
      </c>
      <c r="N56" s="681">
        <f>IF($AS56&lt;$AR56,0,IF($AT56="L",IF(AND(7&gt;=$AR56,7&lt;=$AS56),1/($AS56-$AR56+1),0),IF($AT56="I",IF(7=$AR56,1,0),IF($AT56="F",IF(7=$AS56,1,0),IF($AT56="S",IF(AND(7&gt;=$AR56,7&lt;=$AS56,MOD(7-$AR56,6)=0),1/(INT(($AS56-$AR56)/6)+1),0),IF($AT56="A",IF($AR56=$AS56,IF(7=$AR56,1,0),IF(7=$AR56,$AU56,IF(7=$AS56,1-$AU56,0))),N458))))))</f>
        <v>0.0434782608695652</v>
      </c>
      <c r="O56" s="681">
        <f>IF($AS56&lt;$AR56,0,IF($AT56="L",IF(AND(8&gt;=$AR56,8&lt;=$AS56),1/($AS56-$AR56+1),0),IF($AT56="I",IF(8=$AR56,1,0),IF($AT56="F",IF(8=$AS56,1,0),IF($AT56="S",IF(AND(8&gt;=$AR56,8&lt;=$AS56,MOD(8-$AR56,6)=0),1/(INT(($AS56-$AR56)/6)+1),0),IF($AT56="A",IF($AR56=$AS56,IF(8=$AR56,1,0),IF(8=$AR56,$AU56,IF(8=$AS56,1-$AU56,0))),O458))))))</f>
        <v>0.0434782608695652</v>
      </c>
      <c r="P56" s="681">
        <f>IF($AS56&lt;$AR56,0,IF($AT56="L",IF(AND(9&gt;=$AR56,9&lt;=$AS56),1/($AS56-$AR56+1),0),IF($AT56="I",IF(9=$AR56,1,0),IF($AT56="F",IF(9=$AS56,1,0),IF($AT56="S",IF(AND(9&gt;=$AR56,9&lt;=$AS56,MOD(9-$AR56,6)=0),1/(INT(($AS56-$AR56)/6)+1),0),IF($AT56="A",IF($AR56=$AS56,IF(9=$AR56,1,0),IF(9=$AR56,$AU56,IF(9=$AS56,1-$AU56,0))),P458))))))</f>
        <v>0.0434782608695652</v>
      </c>
      <c r="Q56" s="681">
        <f>IF($AS56&lt;$AR56,0,IF($AT56="L",IF(AND(10&gt;=$AR56,10&lt;=$AS56),1/($AS56-$AR56+1),0),IF($AT56="I",IF(10=$AR56,1,0),IF($AT56="F",IF(10=$AS56,1,0),IF($AT56="S",IF(AND(10&gt;=$AR56,10&lt;=$AS56,MOD(10-$AR56,6)=0),1/(INT(($AS56-$AR56)/6)+1),0),IF($AT56="A",IF($AR56=$AS56,IF(10=$AR56,1,0),IF(10=$AR56,$AU56,IF(10=$AS56,1-$AU56,0))),Q458))))))</f>
        <v>0.0434782608695652</v>
      </c>
      <c r="R56" s="681">
        <f>IF($AS56&lt;$AR56,0,IF($AT56="L",IF(AND(11&gt;=$AR56,11&lt;=$AS56),1/($AS56-$AR56+1),0),IF($AT56="I",IF(11=$AR56,1,0),IF($AT56="F",IF(11=$AS56,1,0),IF($AT56="S",IF(AND(11&gt;=$AR56,11&lt;=$AS56,MOD(11-$AR56,6)=0),1/(INT(($AS56-$AR56)/6)+1),0),IF($AT56="A",IF($AR56=$AS56,IF(11=$AR56,1,0),IF(11=$AR56,$AU56,IF(11=$AS56,1-$AU56,0))),R458))))))</f>
        <v>0.0434782608695652</v>
      </c>
      <c r="S56" s="681">
        <f>IF($AS56&lt;$AR56,0,IF($AT56="L",IF(AND(12&gt;=$AR56,12&lt;=$AS56),1/($AS56-$AR56+1),0),IF($AT56="I",IF(12=$AR56,1,0),IF($AT56="F",IF(12=$AS56,1,0),IF($AT56="S",IF(AND(12&gt;=$AR56,12&lt;=$AS56,MOD(12-$AR56,6)=0),1/(INT(($AS56-$AR56)/6)+1),0),IF($AT56="A",IF($AR56=$AS56,IF(12=$AR56,1,0),IF(12=$AR56,$AU56,IF(12=$AS56,1-$AU56,0))),S458))))))</f>
        <v>0.0434782608695652</v>
      </c>
      <c r="T56" s="681">
        <f>IF($AS56&lt;$AR56,0,IF($AT56="L",IF(AND(13&gt;=$AR56,13&lt;=$AS56),1/($AS56-$AR56+1),0),IF($AT56="I",IF(13=$AR56,1,0),IF($AT56="F",IF(13=$AS56,1,0),IF($AT56="S",IF(AND(13&gt;=$AR56,13&lt;=$AS56,MOD(13-$AR56,6)=0),1/(INT(($AS56-$AR56)/6)+1),0),IF($AT56="A",IF($AR56=$AS56,IF(13=$AR56,1,0),IF(13=$AR56,$AU56,IF(13=$AS56,1-$AU56,0))),T458))))))</f>
        <v>0.0434782608695652</v>
      </c>
      <c r="U56" s="681">
        <f>IF($AS56&lt;$AR56,0,IF($AT56="L",IF(AND(14&gt;=$AR56,14&lt;=$AS56),1/($AS56-$AR56+1),0),IF($AT56="I",IF(14=$AR56,1,0),IF($AT56="F",IF(14=$AS56,1,0),IF($AT56="S",IF(AND(14&gt;=$AR56,14&lt;=$AS56,MOD(14-$AR56,6)=0),1/(INT(($AS56-$AR56)/6)+1),0),IF($AT56="A",IF($AR56=$AS56,IF(14=$AR56,1,0),IF(14=$AR56,$AU56,IF(14=$AS56,1-$AU56,0))),U458))))))</f>
        <v>0.0434782608695652</v>
      </c>
      <c r="V56" s="681">
        <f>IF($AS56&lt;$AR56,0,IF($AT56="L",IF(AND(15&gt;=$AR56,15&lt;=$AS56),1/($AS56-$AR56+1),0),IF($AT56="I",IF(15=$AR56,1,0),IF($AT56="F",IF(15=$AS56,1,0),IF($AT56="S",IF(AND(15&gt;=$AR56,15&lt;=$AS56,MOD(15-$AR56,6)=0),1/(INT(($AS56-$AR56)/6)+1),0),IF($AT56="A",IF($AR56=$AS56,IF(15=$AR56,1,0),IF(15=$AR56,$AU56,IF(15=$AS56,1-$AU56,0))),V458))))))</f>
        <v>0.0434782608695652</v>
      </c>
      <c r="W56" s="681">
        <f>IF($AS56&lt;$AR56,0,IF($AT56="L",IF(AND(16&gt;=$AR56,16&lt;=$AS56),1/($AS56-$AR56+1),0),IF($AT56="I",IF(16=$AR56,1,0),IF($AT56="F",IF(16=$AS56,1,0),IF($AT56="S",IF(AND(16&gt;=$AR56,16&lt;=$AS56,MOD(16-$AR56,6)=0),1/(INT(($AS56-$AR56)/6)+1),0),IF($AT56="A",IF($AR56=$AS56,IF(16=$AR56,1,0),IF(16=$AR56,$AU56,IF(16=$AS56,1-$AU56,0))),W458))))))</f>
        <v>0.0434782608695652</v>
      </c>
      <c r="X56" s="681">
        <f>IF($AS56&lt;$AR56,0,IF($AT56="L",IF(AND(17&gt;=$AR56,17&lt;=$AS56),1/($AS56-$AR56+1),0),IF($AT56="I",IF(17=$AR56,1,0),IF($AT56="F",IF(17=$AS56,1,0),IF($AT56="S",IF(AND(17&gt;=$AR56,17&lt;=$AS56,MOD(17-$AR56,6)=0),1/(INT(($AS56-$AR56)/6)+1),0),IF($AT56="A",IF($AR56=$AS56,IF(17=$AR56,1,0),IF(17=$AR56,$AU56,IF(17=$AS56,1-$AU56,0))),X458))))))</f>
        <v>0.0434782608695652</v>
      </c>
      <c r="Y56" s="681">
        <f>IF($AS56&lt;$AR56,0,IF($AT56="L",IF(AND(18&gt;=$AR56,18&lt;=$AS56),1/($AS56-$AR56+1),0),IF($AT56="I",IF(18=$AR56,1,0),IF($AT56="F",IF(18=$AS56,1,0),IF($AT56="S",IF(AND(18&gt;=$AR56,18&lt;=$AS56,MOD(18-$AR56,6)=0),1/(INT(($AS56-$AR56)/6)+1),0),IF($AT56="A",IF($AR56=$AS56,IF(18=$AR56,1,0),IF(18=$AR56,$AU56,IF(18=$AS56,1-$AU56,0))),Y458))))))</f>
        <v>0.0434782608695652</v>
      </c>
      <c r="Z56" s="681">
        <f>IF($AS56&lt;$AR56,0,IF($AT56="L",IF(AND(19&gt;=$AR56,19&lt;=$AS56),1/($AS56-$AR56+1),0),IF($AT56="I",IF(19=$AR56,1,0),IF($AT56="F",IF(19=$AS56,1,0),IF($AT56="S",IF(AND(19&gt;=$AR56,19&lt;=$AS56,MOD(19-$AR56,6)=0),1/(INT(($AS56-$AR56)/6)+1),0),IF($AT56="A",IF($AR56=$AS56,IF(19=$AR56,1,0),IF(19=$AR56,$AU56,IF(19=$AS56,1-$AU56,0))),Z458))))))</f>
        <v>0.0434782608695652</v>
      </c>
      <c r="AA56" s="681">
        <f>IF($AS56&lt;$AR56,0,IF($AT56="L",IF(AND(20&gt;=$AR56,20&lt;=$AS56),1/($AS56-$AR56+1),0),IF($AT56="I",IF(20=$AR56,1,0),IF($AT56="F",IF(20=$AS56,1,0),IF($AT56="S",IF(AND(20&gt;=$AR56,20&lt;=$AS56,MOD(20-$AR56,6)=0),1/(INT(($AS56-$AR56)/6)+1),0),IF($AT56="A",IF($AR56=$AS56,IF(20=$AR56,1,0),IF(20=$AR56,$AU56,IF(20=$AS56,1-$AU56,0))),AA458))))))</f>
        <v>0.0434782608695652</v>
      </c>
      <c r="AB56" s="681">
        <f>IF($AS56&lt;$AR56,0,IF($AT56="L",IF(AND(21&gt;=$AR56,21&lt;=$AS56),1/($AS56-$AR56+1),0),IF($AT56="I",IF(21=$AR56,1,0),IF($AT56="F",IF(21=$AS56,1,0),IF($AT56="S",IF(AND(21&gt;=$AR56,21&lt;=$AS56,MOD(21-$AR56,6)=0),1/(INT(($AS56-$AR56)/6)+1),0),IF($AT56="A",IF($AR56=$AS56,IF(21=$AR56,1,0),IF(21=$AR56,$AU56,IF(21=$AS56,1-$AU56,0))),AB458))))))</f>
        <v>0.0434782608695652</v>
      </c>
      <c r="AC56" s="681">
        <f>IF($AS56&lt;$AR56,0,IF($AT56="L",IF(AND(22&gt;=$AR56,22&lt;=$AS56),1/($AS56-$AR56+1),0),IF($AT56="I",IF(22=$AR56,1,0),IF($AT56="F",IF(22=$AS56,1,0),IF($AT56="S",IF(AND(22&gt;=$AR56,22&lt;=$AS56,MOD(22-$AR56,6)=0),1/(INT(($AS56-$AR56)/6)+1),0),IF($AT56="A",IF($AR56=$AS56,IF(22=$AR56,1,0),IF(22=$AR56,$AU56,IF(22=$AS56,1-$AU56,0))),AC458))))))</f>
        <v>0.0434782608695652</v>
      </c>
      <c r="AD56" s="681">
        <f>IF($AS56&lt;$AR56,0,IF($AT56="L",IF(AND(23&gt;=$AR56,23&lt;=$AS56),1/($AS56-$AR56+1),0),IF($AT56="I",IF(23=$AR56,1,0),IF($AT56="F",IF(23=$AS56,1,0),IF($AT56="S",IF(AND(23&gt;=$AR56,23&lt;=$AS56,MOD(23-$AR56,6)=0),1/(INT(($AS56-$AR56)/6)+1),0),IF($AT56="A",IF($AR56=$AS56,IF(23=$AR56,1,0),IF(23=$AR56,$AU56,IF(23=$AS56,1-$AU56,0))),AD458))))))</f>
        <v>0.0434782608695652</v>
      </c>
      <c r="AE56" s="681">
        <f>IF($AS56&lt;$AR56,0,IF($AT56="L",IF(AND(24&gt;=$AR56,24&lt;=$AS56),1/($AS56-$AR56+1),0),IF($AT56="I",IF(24=$AR56,1,0),IF($AT56="F",IF(24=$AS56,1,0),IF($AT56="S",IF(AND(24&gt;=$AR56,24&lt;=$AS56,MOD(24-$AR56,6)=0),1/(INT(($AS56-$AR56)/6)+1),0),IF($AT56="A",IF($AR56=$AS56,IF(24=$AR56,1,0),IF(24=$AR56,$AU56,IF(24=$AS56,1-$AU56,0))),AE458))))))</f>
        <v>0.0434782608695652</v>
      </c>
      <c r="AF56" s="682">
        <f>SUM(H56:AE56)</f>
        <v>1</v>
      </c>
      <c r="AG56" s="521">
        <f>'02. Equipos y Software'!$J$31</f>
        <v>0</v>
      </c>
      <c r="AH56" s="521">
        <f>'02. Equipos y Software'!$I$31</f>
        <v>0</v>
      </c>
      <c r="AI56" s="521">
        <f>'02. Equipos y Software'!$L$31</f>
        <v>0</v>
      </c>
      <c r="AJ56" s="521">
        <f>'02. Equipos y Software'!$K$31</f>
        <v>0</v>
      </c>
      <c r="AK56" s="521">
        <f>'02. Equipos y Software'!$N$31</f>
        <v>0</v>
      </c>
      <c r="AL56" s="521">
        <f>'02. Equipos y Software'!$M$31</f>
        <v>0</v>
      </c>
      <c r="AM56" s="521">
        <f>'02. Equipos y Software'!$P$31</f>
        <v>0</v>
      </c>
      <c r="AN56" s="521">
        <f>'02. Equipos y Software'!$O$31</f>
        <v>0</v>
      </c>
      <c r="AO56" s="521">
        <f>'02. Equipos y Software'!$R$31</f>
        <v>0</v>
      </c>
      <c r="AP56" s="521">
        <f>'02. Equipos y Software'!$Q$31</f>
        <v>0</v>
      </c>
      <c r="AQ56" s="683" t="inlineStr">
        <is>
          <t>A1.1</t>
        </is>
      </c>
      <c r="AR56" s="683" t="n">
        <v>2</v>
      </c>
      <c r="AS56" s="683" t="n">
        <v>24</v>
      </c>
      <c r="AT56" s="683" t="inlineStr">
        <is>
          <t>L</t>
        </is>
      </c>
      <c r="AU56" s="684" t="n">
        <v>0</v>
      </c>
      <c r="AV56" s="683" t="inlineStr">
        <is>
          <t>E1</t>
        </is>
      </c>
    </row>
    <row r="57">
      <c r="B57" s="513" t="inlineStr">
        <is>
          <t>EQ-16</t>
        </is>
      </c>
      <c r="C57" s="513" t="inlineStr">
        <is>
          <t>R02</t>
        </is>
      </c>
      <c r="D57" s="513" t="str">
        <f>IF('02. Equipos y Software'!B32="","(fila reservada para un ítem nuevo)",'02. Equipos y Software'!B32)</f>
        <v>Sistema de geociencias para el mapeo diagnóstico: complemento de geoestadística</v>
      </c>
      <c r="E57" s="513" t="str">
        <f>"Perfil "&amp;AT57&amp;" · M"&amp;AR57&amp;"–M"&amp;AS57</f>
        <v>Perfil L · M2–M24</v>
      </c>
      <c r="F57" s="513">
        <f>'02. Equipos y Software'!$H$32</f>
        <v>10733840</v>
      </c>
      <c r="G57" s="513">
        <f>'02. Equipos y Software'!$S$32</f>
        <v>10733840</v>
      </c>
      <c r="H57" s="681">
        <f>IF($AS57&lt;$AR57,0,IF($AT57="L",IF(AND(1&gt;=$AR57,1&lt;=$AS57),1/($AS57-$AR57+1),0),IF($AT57="I",IF(1=$AR57,1,0),IF($AT57="F",IF(1=$AS57,1,0),IF($AT57="S",IF(AND(1&gt;=$AR57,1&lt;=$AS57,MOD(1-$AR57,6)=0),1/(INT(($AS57-$AR57)/6)+1),0),IF($AT57="A",IF($AR57=$AS57,IF(1=$AR57,1,0),IF(1=$AR57,$AU57,IF(1=$AS57,1-$AU57,0))),H459))))))</f>
        <v>0</v>
      </c>
      <c r="I57" s="681">
        <f>IF($AS57&lt;$AR57,0,IF($AT57="L",IF(AND(2&gt;=$AR57,2&lt;=$AS57),1/($AS57-$AR57+1),0),IF($AT57="I",IF(2=$AR57,1,0),IF($AT57="F",IF(2=$AS57,1,0),IF($AT57="S",IF(AND(2&gt;=$AR57,2&lt;=$AS57,MOD(2-$AR57,6)=0),1/(INT(($AS57-$AR57)/6)+1),0),IF($AT57="A",IF($AR57=$AS57,IF(2=$AR57,1,0),IF(2=$AR57,$AU57,IF(2=$AS57,1-$AU57,0))),I459))))))</f>
        <v>0.0434782608695652</v>
      </c>
      <c r="J57" s="681">
        <f>IF($AS57&lt;$AR57,0,IF($AT57="L",IF(AND(3&gt;=$AR57,3&lt;=$AS57),1/($AS57-$AR57+1),0),IF($AT57="I",IF(3=$AR57,1,0),IF($AT57="F",IF(3=$AS57,1,0),IF($AT57="S",IF(AND(3&gt;=$AR57,3&lt;=$AS57,MOD(3-$AR57,6)=0),1/(INT(($AS57-$AR57)/6)+1),0),IF($AT57="A",IF($AR57=$AS57,IF(3=$AR57,1,0),IF(3=$AR57,$AU57,IF(3=$AS57,1-$AU57,0))),J459))))))</f>
        <v>0.0434782608695652</v>
      </c>
      <c r="K57" s="681">
        <f>IF($AS57&lt;$AR57,0,IF($AT57="L",IF(AND(4&gt;=$AR57,4&lt;=$AS57),1/($AS57-$AR57+1),0),IF($AT57="I",IF(4=$AR57,1,0),IF($AT57="F",IF(4=$AS57,1,0),IF($AT57="S",IF(AND(4&gt;=$AR57,4&lt;=$AS57,MOD(4-$AR57,6)=0),1/(INT(($AS57-$AR57)/6)+1),0),IF($AT57="A",IF($AR57=$AS57,IF(4=$AR57,1,0),IF(4=$AR57,$AU57,IF(4=$AS57,1-$AU57,0))),K459))))))</f>
        <v>0.0434782608695652</v>
      </c>
      <c r="L57" s="681">
        <f>IF($AS57&lt;$AR57,0,IF($AT57="L",IF(AND(5&gt;=$AR57,5&lt;=$AS57),1/($AS57-$AR57+1),0),IF($AT57="I",IF(5=$AR57,1,0),IF($AT57="F",IF(5=$AS57,1,0),IF($AT57="S",IF(AND(5&gt;=$AR57,5&lt;=$AS57,MOD(5-$AR57,6)=0),1/(INT(($AS57-$AR57)/6)+1),0),IF($AT57="A",IF($AR57=$AS57,IF(5=$AR57,1,0),IF(5=$AR57,$AU57,IF(5=$AS57,1-$AU57,0))),L459))))))</f>
        <v>0.0434782608695652</v>
      </c>
      <c r="M57" s="681">
        <f>IF($AS57&lt;$AR57,0,IF($AT57="L",IF(AND(6&gt;=$AR57,6&lt;=$AS57),1/($AS57-$AR57+1),0),IF($AT57="I",IF(6=$AR57,1,0),IF($AT57="F",IF(6=$AS57,1,0),IF($AT57="S",IF(AND(6&gt;=$AR57,6&lt;=$AS57,MOD(6-$AR57,6)=0),1/(INT(($AS57-$AR57)/6)+1),0),IF($AT57="A",IF($AR57=$AS57,IF(6=$AR57,1,0),IF(6=$AR57,$AU57,IF(6=$AS57,1-$AU57,0))),M459))))))</f>
        <v>0.0434782608695652</v>
      </c>
      <c r="N57" s="681">
        <f>IF($AS57&lt;$AR57,0,IF($AT57="L",IF(AND(7&gt;=$AR57,7&lt;=$AS57),1/($AS57-$AR57+1),0),IF($AT57="I",IF(7=$AR57,1,0),IF($AT57="F",IF(7=$AS57,1,0),IF($AT57="S",IF(AND(7&gt;=$AR57,7&lt;=$AS57,MOD(7-$AR57,6)=0),1/(INT(($AS57-$AR57)/6)+1),0),IF($AT57="A",IF($AR57=$AS57,IF(7=$AR57,1,0),IF(7=$AR57,$AU57,IF(7=$AS57,1-$AU57,0))),N459))))))</f>
        <v>0.0434782608695652</v>
      </c>
      <c r="O57" s="681">
        <f>IF($AS57&lt;$AR57,0,IF($AT57="L",IF(AND(8&gt;=$AR57,8&lt;=$AS57),1/($AS57-$AR57+1),0),IF($AT57="I",IF(8=$AR57,1,0),IF($AT57="F",IF(8=$AS57,1,0),IF($AT57="S",IF(AND(8&gt;=$AR57,8&lt;=$AS57,MOD(8-$AR57,6)=0),1/(INT(($AS57-$AR57)/6)+1),0),IF($AT57="A",IF($AR57=$AS57,IF(8=$AR57,1,0),IF(8=$AR57,$AU57,IF(8=$AS57,1-$AU57,0))),O459))))))</f>
        <v>0.0434782608695652</v>
      </c>
      <c r="P57" s="681">
        <f>IF($AS57&lt;$AR57,0,IF($AT57="L",IF(AND(9&gt;=$AR57,9&lt;=$AS57),1/($AS57-$AR57+1),0),IF($AT57="I",IF(9=$AR57,1,0),IF($AT57="F",IF(9=$AS57,1,0),IF($AT57="S",IF(AND(9&gt;=$AR57,9&lt;=$AS57,MOD(9-$AR57,6)=0),1/(INT(($AS57-$AR57)/6)+1),0),IF($AT57="A",IF($AR57=$AS57,IF(9=$AR57,1,0),IF(9=$AR57,$AU57,IF(9=$AS57,1-$AU57,0))),P459))))))</f>
        <v>0.0434782608695652</v>
      </c>
      <c r="Q57" s="681">
        <f>IF($AS57&lt;$AR57,0,IF($AT57="L",IF(AND(10&gt;=$AR57,10&lt;=$AS57),1/($AS57-$AR57+1),0),IF($AT57="I",IF(10=$AR57,1,0),IF($AT57="F",IF(10=$AS57,1,0),IF($AT57="S",IF(AND(10&gt;=$AR57,10&lt;=$AS57,MOD(10-$AR57,6)=0),1/(INT(($AS57-$AR57)/6)+1),0),IF($AT57="A",IF($AR57=$AS57,IF(10=$AR57,1,0),IF(10=$AR57,$AU57,IF(10=$AS57,1-$AU57,0))),Q459))))))</f>
        <v>0.0434782608695652</v>
      </c>
      <c r="R57" s="681">
        <f>IF($AS57&lt;$AR57,0,IF($AT57="L",IF(AND(11&gt;=$AR57,11&lt;=$AS57),1/($AS57-$AR57+1),0),IF($AT57="I",IF(11=$AR57,1,0),IF($AT57="F",IF(11=$AS57,1,0),IF($AT57="S",IF(AND(11&gt;=$AR57,11&lt;=$AS57,MOD(11-$AR57,6)=0),1/(INT(($AS57-$AR57)/6)+1),0),IF($AT57="A",IF($AR57=$AS57,IF(11=$AR57,1,0),IF(11=$AR57,$AU57,IF(11=$AS57,1-$AU57,0))),R459))))))</f>
        <v>0.0434782608695652</v>
      </c>
      <c r="S57" s="681">
        <f>IF($AS57&lt;$AR57,0,IF($AT57="L",IF(AND(12&gt;=$AR57,12&lt;=$AS57),1/($AS57-$AR57+1),0),IF($AT57="I",IF(12=$AR57,1,0),IF($AT57="F",IF(12=$AS57,1,0),IF($AT57="S",IF(AND(12&gt;=$AR57,12&lt;=$AS57,MOD(12-$AR57,6)=0),1/(INT(($AS57-$AR57)/6)+1),0),IF($AT57="A",IF($AR57=$AS57,IF(12=$AR57,1,0),IF(12=$AR57,$AU57,IF(12=$AS57,1-$AU57,0))),S459))))))</f>
        <v>0.0434782608695652</v>
      </c>
      <c r="T57" s="681">
        <f>IF($AS57&lt;$AR57,0,IF($AT57="L",IF(AND(13&gt;=$AR57,13&lt;=$AS57),1/($AS57-$AR57+1),0),IF($AT57="I",IF(13=$AR57,1,0),IF($AT57="F",IF(13=$AS57,1,0),IF($AT57="S",IF(AND(13&gt;=$AR57,13&lt;=$AS57,MOD(13-$AR57,6)=0),1/(INT(($AS57-$AR57)/6)+1),0),IF($AT57="A",IF($AR57=$AS57,IF(13=$AR57,1,0),IF(13=$AR57,$AU57,IF(13=$AS57,1-$AU57,0))),T459))))))</f>
        <v>0.0434782608695652</v>
      </c>
      <c r="U57" s="681">
        <f>IF($AS57&lt;$AR57,0,IF($AT57="L",IF(AND(14&gt;=$AR57,14&lt;=$AS57),1/($AS57-$AR57+1),0),IF($AT57="I",IF(14=$AR57,1,0),IF($AT57="F",IF(14=$AS57,1,0),IF($AT57="S",IF(AND(14&gt;=$AR57,14&lt;=$AS57,MOD(14-$AR57,6)=0),1/(INT(($AS57-$AR57)/6)+1),0),IF($AT57="A",IF($AR57=$AS57,IF(14=$AR57,1,0),IF(14=$AR57,$AU57,IF(14=$AS57,1-$AU57,0))),U459))))))</f>
        <v>0.0434782608695652</v>
      </c>
      <c r="V57" s="681">
        <f>IF($AS57&lt;$AR57,0,IF($AT57="L",IF(AND(15&gt;=$AR57,15&lt;=$AS57),1/($AS57-$AR57+1),0),IF($AT57="I",IF(15=$AR57,1,0),IF($AT57="F",IF(15=$AS57,1,0),IF($AT57="S",IF(AND(15&gt;=$AR57,15&lt;=$AS57,MOD(15-$AR57,6)=0),1/(INT(($AS57-$AR57)/6)+1),0),IF($AT57="A",IF($AR57=$AS57,IF(15=$AR57,1,0),IF(15=$AR57,$AU57,IF(15=$AS57,1-$AU57,0))),V459))))))</f>
        <v>0.0434782608695652</v>
      </c>
      <c r="W57" s="681">
        <f>IF($AS57&lt;$AR57,0,IF($AT57="L",IF(AND(16&gt;=$AR57,16&lt;=$AS57),1/($AS57-$AR57+1),0),IF($AT57="I",IF(16=$AR57,1,0),IF($AT57="F",IF(16=$AS57,1,0),IF($AT57="S",IF(AND(16&gt;=$AR57,16&lt;=$AS57,MOD(16-$AR57,6)=0),1/(INT(($AS57-$AR57)/6)+1),0),IF($AT57="A",IF($AR57=$AS57,IF(16=$AR57,1,0),IF(16=$AR57,$AU57,IF(16=$AS57,1-$AU57,0))),W459))))))</f>
        <v>0.0434782608695652</v>
      </c>
      <c r="X57" s="681">
        <f>IF($AS57&lt;$AR57,0,IF($AT57="L",IF(AND(17&gt;=$AR57,17&lt;=$AS57),1/($AS57-$AR57+1),0),IF($AT57="I",IF(17=$AR57,1,0),IF($AT57="F",IF(17=$AS57,1,0),IF($AT57="S",IF(AND(17&gt;=$AR57,17&lt;=$AS57,MOD(17-$AR57,6)=0),1/(INT(($AS57-$AR57)/6)+1),0),IF($AT57="A",IF($AR57=$AS57,IF(17=$AR57,1,0),IF(17=$AR57,$AU57,IF(17=$AS57,1-$AU57,0))),X459))))))</f>
        <v>0.0434782608695652</v>
      </c>
      <c r="Y57" s="681">
        <f>IF($AS57&lt;$AR57,0,IF($AT57="L",IF(AND(18&gt;=$AR57,18&lt;=$AS57),1/($AS57-$AR57+1),0),IF($AT57="I",IF(18=$AR57,1,0),IF($AT57="F",IF(18=$AS57,1,0),IF($AT57="S",IF(AND(18&gt;=$AR57,18&lt;=$AS57,MOD(18-$AR57,6)=0),1/(INT(($AS57-$AR57)/6)+1),0),IF($AT57="A",IF($AR57=$AS57,IF(18=$AR57,1,0),IF(18=$AR57,$AU57,IF(18=$AS57,1-$AU57,0))),Y459))))))</f>
        <v>0.0434782608695652</v>
      </c>
      <c r="Z57" s="681">
        <f>IF($AS57&lt;$AR57,0,IF($AT57="L",IF(AND(19&gt;=$AR57,19&lt;=$AS57),1/($AS57-$AR57+1),0),IF($AT57="I",IF(19=$AR57,1,0),IF($AT57="F",IF(19=$AS57,1,0),IF($AT57="S",IF(AND(19&gt;=$AR57,19&lt;=$AS57,MOD(19-$AR57,6)=0),1/(INT(($AS57-$AR57)/6)+1),0),IF($AT57="A",IF($AR57=$AS57,IF(19=$AR57,1,0),IF(19=$AR57,$AU57,IF(19=$AS57,1-$AU57,0))),Z459))))))</f>
        <v>0.0434782608695652</v>
      </c>
      <c r="AA57" s="681">
        <f>IF($AS57&lt;$AR57,0,IF($AT57="L",IF(AND(20&gt;=$AR57,20&lt;=$AS57),1/($AS57-$AR57+1),0),IF($AT57="I",IF(20=$AR57,1,0),IF($AT57="F",IF(20=$AS57,1,0),IF($AT57="S",IF(AND(20&gt;=$AR57,20&lt;=$AS57,MOD(20-$AR57,6)=0),1/(INT(($AS57-$AR57)/6)+1),0),IF($AT57="A",IF($AR57=$AS57,IF(20=$AR57,1,0),IF(20=$AR57,$AU57,IF(20=$AS57,1-$AU57,0))),AA459))))))</f>
        <v>0.0434782608695652</v>
      </c>
      <c r="AB57" s="681">
        <f>IF($AS57&lt;$AR57,0,IF($AT57="L",IF(AND(21&gt;=$AR57,21&lt;=$AS57),1/($AS57-$AR57+1),0),IF($AT57="I",IF(21=$AR57,1,0),IF($AT57="F",IF(21=$AS57,1,0),IF($AT57="S",IF(AND(21&gt;=$AR57,21&lt;=$AS57,MOD(21-$AR57,6)=0),1/(INT(($AS57-$AR57)/6)+1),0),IF($AT57="A",IF($AR57=$AS57,IF(21=$AR57,1,0),IF(21=$AR57,$AU57,IF(21=$AS57,1-$AU57,0))),AB459))))))</f>
        <v>0.0434782608695652</v>
      </c>
      <c r="AC57" s="681">
        <f>IF($AS57&lt;$AR57,0,IF($AT57="L",IF(AND(22&gt;=$AR57,22&lt;=$AS57),1/($AS57-$AR57+1),0),IF($AT57="I",IF(22=$AR57,1,0),IF($AT57="F",IF(22=$AS57,1,0),IF($AT57="S",IF(AND(22&gt;=$AR57,22&lt;=$AS57,MOD(22-$AR57,6)=0),1/(INT(($AS57-$AR57)/6)+1),0),IF($AT57="A",IF($AR57=$AS57,IF(22=$AR57,1,0),IF(22=$AR57,$AU57,IF(22=$AS57,1-$AU57,0))),AC459))))))</f>
        <v>0.0434782608695652</v>
      </c>
      <c r="AD57" s="681">
        <f>IF($AS57&lt;$AR57,0,IF($AT57="L",IF(AND(23&gt;=$AR57,23&lt;=$AS57),1/($AS57-$AR57+1),0),IF($AT57="I",IF(23=$AR57,1,0),IF($AT57="F",IF(23=$AS57,1,0),IF($AT57="S",IF(AND(23&gt;=$AR57,23&lt;=$AS57,MOD(23-$AR57,6)=0),1/(INT(($AS57-$AR57)/6)+1),0),IF($AT57="A",IF($AR57=$AS57,IF(23=$AR57,1,0),IF(23=$AR57,$AU57,IF(23=$AS57,1-$AU57,0))),AD459))))))</f>
        <v>0.0434782608695652</v>
      </c>
      <c r="AE57" s="681">
        <f>IF($AS57&lt;$AR57,0,IF($AT57="L",IF(AND(24&gt;=$AR57,24&lt;=$AS57),1/($AS57-$AR57+1),0),IF($AT57="I",IF(24=$AR57,1,0),IF($AT57="F",IF(24=$AS57,1,0),IF($AT57="S",IF(AND(24&gt;=$AR57,24&lt;=$AS57,MOD(24-$AR57,6)=0),1/(INT(($AS57-$AR57)/6)+1),0),IF($AT57="A",IF($AR57=$AS57,IF(24=$AR57,1,0),IF(24=$AR57,$AU57,IF(24=$AS57,1-$AU57,0))),AE459))))))</f>
        <v>0.0434782608695652</v>
      </c>
      <c r="AF57" s="682">
        <f>SUM(H57:AE57)</f>
        <v>1</v>
      </c>
      <c r="AG57" s="521">
        <f>'02. Equipos y Software'!$J$32</f>
        <v>0</v>
      </c>
      <c r="AH57" s="521">
        <f>'02. Equipos y Software'!$I$32</f>
        <v>0</v>
      </c>
      <c r="AI57" s="521">
        <f>'02. Equipos y Software'!$L$32</f>
        <v>0</v>
      </c>
      <c r="AJ57" s="521">
        <f>'02. Equipos y Software'!$K$32</f>
        <v>0</v>
      </c>
      <c r="AK57" s="521">
        <f>'02. Equipos y Software'!$N$32</f>
        <v>0</v>
      </c>
      <c r="AL57" s="521">
        <f>'02. Equipos y Software'!$M$32</f>
        <v>0</v>
      </c>
      <c r="AM57" s="521">
        <f>'02. Equipos y Software'!$P$32</f>
        <v>0</v>
      </c>
      <c r="AN57" s="521">
        <f>'02. Equipos y Software'!$O$32</f>
        <v>0</v>
      </c>
      <c r="AO57" s="521">
        <f>'02. Equipos y Software'!$R$32</f>
        <v>0</v>
      </c>
      <c r="AP57" s="521">
        <f>'02. Equipos y Software'!$Q$32</f>
        <v>0</v>
      </c>
      <c r="AQ57" s="683" t="inlineStr">
        <is>
          <t>A1.1</t>
        </is>
      </c>
      <c r="AR57" s="683" t="n">
        <v>2</v>
      </c>
      <c r="AS57" s="683" t="n">
        <v>24</v>
      </c>
      <c r="AT57" s="683" t="inlineStr">
        <is>
          <t>L</t>
        </is>
      </c>
      <c r="AU57" s="684" t="n">
        <v>0</v>
      </c>
      <c r="AV57" s="683" t="inlineStr">
        <is>
          <t>E1</t>
        </is>
      </c>
    </row>
    <row r="58">
      <c r="B58" s="513" t="inlineStr">
        <is>
          <t>EQ-23</t>
        </is>
      </c>
      <c r="C58" s="513" t="inlineStr">
        <is>
          <t>R02</t>
        </is>
      </c>
      <c r="D58" s="513" t="str">
        <f>IF('02. Equipos y Software'!B33="","(fila reservada para un ítem nuevo)",'02. Equipos y Software'!B33)</f>
        <v>Cámara climática de humedad y temperatura e integración metrológica del banco</v>
      </c>
      <c r="E58" s="513" t="str">
        <f>"Perfil "&amp;AT58&amp;" · M"&amp;AR58&amp;"–M"&amp;AS58</f>
        <v>Perfil L · M4–M6</v>
      </c>
      <c r="F58" s="513">
        <f>'02. Equipos y Software'!$H$33</f>
        <v>150000000</v>
      </c>
      <c r="G58" s="513">
        <f>'02. Equipos y Software'!$S$33</f>
        <v>150000000</v>
      </c>
      <c r="H58" s="681">
        <f>IF($AS58&lt;$AR58,0,IF($AT58="L",IF(AND(1&gt;=$AR58,1&lt;=$AS58),1/($AS58-$AR58+1),0),IF($AT58="I",IF(1=$AR58,1,0),IF($AT58="F",IF(1=$AS58,1,0),IF($AT58="S",IF(AND(1&gt;=$AR58,1&lt;=$AS58,MOD(1-$AR58,6)=0),1/(INT(($AS58-$AR58)/6)+1),0),IF($AT58="A",IF($AR58=$AS58,IF(1=$AR58,1,0),IF(1=$AR58,$AU58,IF(1=$AS58,1-$AU58,0))),H460))))))</f>
        <v>0</v>
      </c>
      <c r="I58" s="681">
        <f>IF($AS58&lt;$AR58,0,IF($AT58="L",IF(AND(2&gt;=$AR58,2&lt;=$AS58),1/($AS58-$AR58+1),0),IF($AT58="I",IF(2=$AR58,1,0),IF($AT58="F",IF(2=$AS58,1,0),IF($AT58="S",IF(AND(2&gt;=$AR58,2&lt;=$AS58,MOD(2-$AR58,6)=0),1/(INT(($AS58-$AR58)/6)+1),0),IF($AT58="A",IF($AR58=$AS58,IF(2=$AR58,1,0),IF(2=$AR58,$AU58,IF(2=$AS58,1-$AU58,0))),I460))))))</f>
        <v>0</v>
      </c>
      <c r="J58" s="681">
        <f>IF($AS58&lt;$AR58,0,IF($AT58="L",IF(AND(3&gt;=$AR58,3&lt;=$AS58),1/($AS58-$AR58+1),0),IF($AT58="I",IF(3=$AR58,1,0),IF($AT58="F",IF(3=$AS58,1,0),IF($AT58="S",IF(AND(3&gt;=$AR58,3&lt;=$AS58,MOD(3-$AR58,6)=0),1/(INT(($AS58-$AR58)/6)+1),0),IF($AT58="A",IF($AR58=$AS58,IF(3=$AR58,1,0),IF(3=$AR58,$AU58,IF(3=$AS58,1-$AU58,0))),J460))))))</f>
        <v>0</v>
      </c>
      <c r="K58" s="681">
        <f>IF($AS58&lt;$AR58,0,IF($AT58="L",IF(AND(4&gt;=$AR58,4&lt;=$AS58),1/($AS58-$AR58+1),0),IF($AT58="I",IF(4=$AR58,1,0),IF($AT58="F",IF(4=$AS58,1,0),IF($AT58="S",IF(AND(4&gt;=$AR58,4&lt;=$AS58,MOD(4-$AR58,6)=0),1/(INT(($AS58-$AR58)/6)+1),0),IF($AT58="A",IF($AR58=$AS58,IF(4=$AR58,1,0),IF(4=$AR58,$AU58,IF(4=$AS58,1-$AU58,0))),K460))))))</f>
        <v>0.333333333333333</v>
      </c>
      <c r="L58" s="681">
        <f>IF($AS58&lt;$AR58,0,IF($AT58="L",IF(AND(5&gt;=$AR58,5&lt;=$AS58),1/($AS58-$AR58+1),0),IF($AT58="I",IF(5=$AR58,1,0),IF($AT58="F",IF(5=$AS58,1,0),IF($AT58="S",IF(AND(5&gt;=$AR58,5&lt;=$AS58,MOD(5-$AR58,6)=0),1/(INT(($AS58-$AR58)/6)+1),0),IF($AT58="A",IF($AR58=$AS58,IF(5=$AR58,1,0),IF(5=$AR58,$AU58,IF(5=$AS58,1-$AU58,0))),L460))))))</f>
        <v>0.333333333333333</v>
      </c>
      <c r="M58" s="681">
        <f>IF($AS58&lt;$AR58,0,IF($AT58="L",IF(AND(6&gt;=$AR58,6&lt;=$AS58),1/($AS58-$AR58+1),0),IF($AT58="I",IF(6=$AR58,1,0),IF($AT58="F",IF(6=$AS58,1,0),IF($AT58="S",IF(AND(6&gt;=$AR58,6&lt;=$AS58,MOD(6-$AR58,6)=0),1/(INT(($AS58-$AR58)/6)+1),0),IF($AT58="A",IF($AR58=$AS58,IF(6=$AR58,1,0),IF(6=$AR58,$AU58,IF(6=$AS58,1-$AU58,0))),M460))))))</f>
        <v>0.333333333333333</v>
      </c>
      <c r="N58" s="681">
        <f>IF($AS58&lt;$AR58,0,IF($AT58="L",IF(AND(7&gt;=$AR58,7&lt;=$AS58),1/($AS58-$AR58+1),0),IF($AT58="I",IF(7=$AR58,1,0),IF($AT58="F",IF(7=$AS58,1,0),IF($AT58="S",IF(AND(7&gt;=$AR58,7&lt;=$AS58,MOD(7-$AR58,6)=0),1/(INT(($AS58-$AR58)/6)+1),0),IF($AT58="A",IF($AR58=$AS58,IF(7=$AR58,1,0),IF(7=$AR58,$AU58,IF(7=$AS58,1-$AU58,0))),N460))))))</f>
        <v>0</v>
      </c>
      <c r="O58" s="681">
        <f>IF($AS58&lt;$AR58,0,IF($AT58="L",IF(AND(8&gt;=$AR58,8&lt;=$AS58),1/($AS58-$AR58+1),0),IF($AT58="I",IF(8=$AR58,1,0),IF($AT58="F",IF(8=$AS58,1,0),IF($AT58="S",IF(AND(8&gt;=$AR58,8&lt;=$AS58,MOD(8-$AR58,6)=0),1/(INT(($AS58-$AR58)/6)+1),0),IF($AT58="A",IF($AR58=$AS58,IF(8=$AR58,1,0),IF(8=$AR58,$AU58,IF(8=$AS58,1-$AU58,0))),O460))))))</f>
        <v>0</v>
      </c>
      <c r="P58" s="681">
        <f>IF($AS58&lt;$AR58,0,IF($AT58="L",IF(AND(9&gt;=$AR58,9&lt;=$AS58),1/($AS58-$AR58+1),0),IF($AT58="I",IF(9=$AR58,1,0),IF($AT58="F",IF(9=$AS58,1,0),IF($AT58="S",IF(AND(9&gt;=$AR58,9&lt;=$AS58,MOD(9-$AR58,6)=0),1/(INT(($AS58-$AR58)/6)+1),0),IF($AT58="A",IF($AR58=$AS58,IF(9=$AR58,1,0),IF(9=$AR58,$AU58,IF(9=$AS58,1-$AU58,0))),P460))))))</f>
        <v>0</v>
      </c>
      <c r="Q58" s="681">
        <f>IF($AS58&lt;$AR58,0,IF($AT58="L",IF(AND(10&gt;=$AR58,10&lt;=$AS58),1/($AS58-$AR58+1),0),IF($AT58="I",IF(10=$AR58,1,0),IF($AT58="F",IF(10=$AS58,1,0),IF($AT58="S",IF(AND(10&gt;=$AR58,10&lt;=$AS58,MOD(10-$AR58,6)=0),1/(INT(($AS58-$AR58)/6)+1),0),IF($AT58="A",IF($AR58=$AS58,IF(10=$AR58,1,0),IF(10=$AR58,$AU58,IF(10=$AS58,1-$AU58,0))),Q460))))))</f>
        <v>0</v>
      </c>
      <c r="R58" s="681">
        <f>IF($AS58&lt;$AR58,0,IF($AT58="L",IF(AND(11&gt;=$AR58,11&lt;=$AS58),1/($AS58-$AR58+1),0),IF($AT58="I",IF(11=$AR58,1,0),IF($AT58="F",IF(11=$AS58,1,0),IF($AT58="S",IF(AND(11&gt;=$AR58,11&lt;=$AS58,MOD(11-$AR58,6)=0),1/(INT(($AS58-$AR58)/6)+1),0),IF($AT58="A",IF($AR58=$AS58,IF(11=$AR58,1,0),IF(11=$AR58,$AU58,IF(11=$AS58,1-$AU58,0))),R460))))))</f>
        <v>0</v>
      </c>
      <c r="S58" s="681">
        <f>IF($AS58&lt;$AR58,0,IF($AT58="L",IF(AND(12&gt;=$AR58,12&lt;=$AS58),1/($AS58-$AR58+1),0),IF($AT58="I",IF(12=$AR58,1,0),IF($AT58="F",IF(12=$AS58,1,0),IF($AT58="S",IF(AND(12&gt;=$AR58,12&lt;=$AS58,MOD(12-$AR58,6)=0),1/(INT(($AS58-$AR58)/6)+1),0),IF($AT58="A",IF($AR58=$AS58,IF(12=$AR58,1,0),IF(12=$AR58,$AU58,IF(12=$AS58,1-$AU58,0))),S460))))))</f>
        <v>0</v>
      </c>
      <c r="T58" s="681">
        <f>IF($AS58&lt;$AR58,0,IF($AT58="L",IF(AND(13&gt;=$AR58,13&lt;=$AS58),1/($AS58-$AR58+1),0),IF($AT58="I",IF(13=$AR58,1,0),IF($AT58="F",IF(13=$AS58,1,0),IF($AT58="S",IF(AND(13&gt;=$AR58,13&lt;=$AS58,MOD(13-$AR58,6)=0),1/(INT(($AS58-$AR58)/6)+1),0),IF($AT58="A",IF($AR58=$AS58,IF(13=$AR58,1,0),IF(13=$AR58,$AU58,IF(13=$AS58,1-$AU58,0))),T460))))))</f>
        <v>0</v>
      </c>
      <c r="U58" s="681">
        <f>IF($AS58&lt;$AR58,0,IF($AT58="L",IF(AND(14&gt;=$AR58,14&lt;=$AS58),1/($AS58-$AR58+1),0),IF($AT58="I",IF(14=$AR58,1,0),IF($AT58="F",IF(14=$AS58,1,0),IF($AT58="S",IF(AND(14&gt;=$AR58,14&lt;=$AS58,MOD(14-$AR58,6)=0),1/(INT(($AS58-$AR58)/6)+1),0),IF($AT58="A",IF($AR58=$AS58,IF(14=$AR58,1,0),IF(14=$AR58,$AU58,IF(14=$AS58,1-$AU58,0))),U460))))))</f>
        <v>0</v>
      </c>
      <c r="V58" s="681">
        <f>IF($AS58&lt;$AR58,0,IF($AT58="L",IF(AND(15&gt;=$AR58,15&lt;=$AS58),1/($AS58-$AR58+1),0),IF($AT58="I",IF(15=$AR58,1,0),IF($AT58="F",IF(15=$AS58,1,0),IF($AT58="S",IF(AND(15&gt;=$AR58,15&lt;=$AS58,MOD(15-$AR58,6)=0),1/(INT(($AS58-$AR58)/6)+1),0),IF($AT58="A",IF($AR58=$AS58,IF(15=$AR58,1,0),IF(15=$AR58,$AU58,IF(15=$AS58,1-$AU58,0))),V460))))))</f>
        <v>0</v>
      </c>
      <c r="W58" s="681">
        <f>IF($AS58&lt;$AR58,0,IF($AT58="L",IF(AND(16&gt;=$AR58,16&lt;=$AS58),1/($AS58-$AR58+1),0),IF($AT58="I",IF(16=$AR58,1,0),IF($AT58="F",IF(16=$AS58,1,0),IF($AT58="S",IF(AND(16&gt;=$AR58,16&lt;=$AS58,MOD(16-$AR58,6)=0),1/(INT(($AS58-$AR58)/6)+1),0),IF($AT58="A",IF($AR58=$AS58,IF(16=$AR58,1,0),IF(16=$AR58,$AU58,IF(16=$AS58,1-$AU58,0))),W460))))))</f>
        <v>0</v>
      </c>
      <c r="X58" s="681">
        <f>IF($AS58&lt;$AR58,0,IF($AT58="L",IF(AND(17&gt;=$AR58,17&lt;=$AS58),1/($AS58-$AR58+1),0),IF($AT58="I",IF(17=$AR58,1,0),IF($AT58="F",IF(17=$AS58,1,0),IF($AT58="S",IF(AND(17&gt;=$AR58,17&lt;=$AS58,MOD(17-$AR58,6)=0),1/(INT(($AS58-$AR58)/6)+1),0),IF($AT58="A",IF($AR58=$AS58,IF(17=$AR58,1,0),IF(17=$AR58,$AU58,IF(17=$AS58,1-$AU58,0))),X460))))))</f>
        <v>0</v>
      </c>
      <c r="Y58" s="681">
        <f>IF($AS58&lt;$AR58,0,IF($AT58="L",IF(AND(18&gt;=$AR58,18&lt;=$AS58),1/($AS58-$AR58+1),0),IF($AT58="I",IF(18=$AR58,1,0),IF($AT58="F",IF(18=$AS58,1,0),IF($AT58="S",IF(AND(18&gt;=$AR58,18&lt;=$AS58,MOD(18-$AR58,6)=0),1/(INT(($AS58-$AR58)/6)+1),0),IF($AT58="A",IF($AR58=$AS58,IF(18=$AR58,1,0),IF(18=$AR58,$AU58,IF(18=$AS58,1-$AU58,0))),Y460))))))</f>
        <v>0</v>
      </c>
      <c r="Z58" s="681">
        <f>IF($AS58&lt;$AR58,0,IF($AT58="L",IF(AND(19&gt;=$AR58,19&lt;=$AS58),1/($AS58-$AR58+1),0),IF($AT58="I",IF(19=$AR58,1,0),IF($AT58="F",IF(19=$AS58,1,0),IF($AT58="S",IF(AND(19&gt;=$AR58,19&lt;=$AS58,MOD(19-$AR58,6)=0),1/(INT(($AS58-$AR58)/6)+1),0),IF($AT58="A",IF($AR58=$AS58,IF(19=$AR58,1,0),IF(19=$AR58,$AU58,IF(19=$AS58,1-$AU58,0))),Z460))))))</f>
        <v>0</v>
      </c>
      <c r="AA58" s="681">
        <f>IF($AS58&lt;$AR58,0,IF($AT58="L",IF(AND(20&gt;=$AR58,20&lt;=$AS58),1/($AS58-$AR58+1),0),IF($AT58="I",IF(20=$AR58,1,0),IF($AT58="F",IF(20=$AS58,1,0),IF($AT58="S",IF(AND(20&gt;=$AR58,20&lt;=$AS58,MOD(20-$AR58,6)=0),1/(INT(($AS58-$AR58)/6)+1),0),IF($AT58="A",IF($AR58=$AS58,IF(20=$AR58,1,0),IF(20=$AR58,$AU58,IF(20=$AS58,1-$AU58,0))),AA460))))))</f>
        <v>0</v>
      </c>
      <c r="AB58" s="681">
        <f>IF($AS58&lt;$AR58,0,IF($AT58="L",IF(AND(21&gt;=$AR58,21&lt;=$AS58),1/($AS58-$AR58+1),0),IF($AT58="I",IF(21=$AR58,1,0),IF($AT58="F",IF(21=$AS58,1,0),IF($AT58="S",IF(AND(21&gt;=$AR58,21&lt;=$AS58,MOD(21-$AR58,6)=0),1/(INT(($AS58-$AR58)/6)+1),0),IF($AT58="A",IF($AR58=$AS58,IF(21=$AR58,1,0),IF(21=$AR58,$AU58,IF(21=$AS58,1-$AU58,0))),AB460))))))</f>
        <v>0</v>
      </c>
      <c r="AC58" s="681">
        <f>IF($AS58&lt;$AR58,0,IF($AT58="L",IF(AND(22&gt;=$AR58,22&lt;=$AS58),1/($AS58-$AR58+1),0),IF($AT58="I",IF(22=$AR58,1,0),IF($AT58="F",IF(22=$AS58,1,0),IF($AT58="S",IF(AND(22&gt;=$AR58,22&lt;=$AS58,MOD(22-$AR58,6)=0),1/(INT(($AS58-$AR58)/6)+1),0),IF($AT58="A",IF($AR58=$AS58,IF(22=$AR58,1,0),IF(22=$AR58,$AU58,IF(22=$AS58,1-$AU58,0))),AC460))))))</f>
        <v>0</v>
      </c>
      <c r="AD58" s="681">
        <f>IF($AS58&lt;$AR58,0,IF($AT58="L",IF(AND(23&gt;=$AR58,23&lt;=$AS58),1/($AS58-$AR58+1),0),IF($AT58="I",IF(23=$AR58,1,0),IF($AT58="F",IF(23=$AS58,1,0),IF($AT58="S",IF(AND(23&gt;=$AR58,23&lt;=$AS58,MOD(23-$AR58,6)=0),1/(INT(($AS58-$AR58)/6)+1),0),IF($AT58="A",IF($AR58=$AS58,IF(23=$AR58,1,0),IF(23=$AR58,$AU58,IF(23=$AS58,1-$AU58,0))),AD460))))))</f>
        <v>0</v>
      </c>
      <c r="AE58" s="681">
        <f>IF($AS58&lt;$AR58,0,IF($AT58="L",IF(AND(24&gt;=$AR58,24&lt;=$AS58),1/($AS58-$AR58+1),0),IF($AT58="I",IF(24=$AR58,1,0),IF($AT58="F",IF(24=$AS58,1,0),IF($AT58="S",IF(AND(24&gt;=$AR58,24&lt;=$AS58,MOD(24-$AR58,6)=0),1/(INT(($AS58-$AR58)/6)+1),0),IF($AT58="A",IF($AR58=$AS58,IF(24=$AR58,1,0),IF(24=$AR58,$AU58,IF(24=$AS58,1-$AU58,0))),AE460))))))</f>
        <v>0</v>
      </c>
      <c r="AF58" s="682">
        <f>SUM(H58:AE58)</f>
        <v>1</v>
      </c>
      <c r="AG58" s="521">
        <f>'02. Equipos y Software'!$J$33</f>
        <v>0</v>
      </c>
      <c r="AH58" s="521">
        <f>'02. Equipos y Software'!$I$33</f>
        <v>0</v>
      </c>
      <c r="AI58" s="521">
        <f>'02. Equipos y Software'!$L$33</f>
        <v>0</v>
      </c>
      <c r="AJ58" s="521">
        <f>'02. Equipos y Software'!$K$33</f>
        <v>0</v>
      </c>
      <c r="AK58" s="521">
        <f>'02. Equipos y Software'!$N$33</f>
        <v>0</v>
      </c>
      <c r="AL58" s="521">
        <f>'02. Equipos y Software'!$M$33</f>
        <v>0</v>
      </c>
      <c r="AM58" s="521">
        <f>'02. Equipos y Software'!$P$33</f>
        <v>0</v>
      </c>
      <c r="AN58" s="521">
        <f>'02. Equipos y Software'!$O$33</f>
        <v>0</v>
      </c>
      <c r="AO58" s="521">
        <f>'02. Equipos y Software'!$R$33</f>
        <v>0</v>
      </c>
      <c r="AP58" s="521">
        <f>'02. Equipos y Software'!$Q$33</f>
        <v>0</v>
      </c>
      <c r="AQ58" s="683" t="inlineStr">
        <is>
          <t>A1.2</t>
        </is>
      </c>
      <c r="AR58" s="683" t="n">
        <v>4</v>
      </c>
      <c r="AS58" s="683" t="n">
        <v>6</v>
      </c>
      <c r="AT58" s="683" t="inlineStr">
        <is>
          <t>L</t>
        </is>
      </c>
      <c r="AU58" s="684" t="n">
        <v>0</v>
      </c>
      <c r="AV58" s="683" t="inlineStr">
        <is>
          <t>E1</t>
        </is>
      </c>
    </row>
    <row r="59">
      <c r="B59" s="513" t="inlineStr">
        <is>
          <t>ADIC-02-1</t>
        </is>
      </c>
      <c r="C59" s="513" t="inlineStr">
        <is>
          <t>R02</t>
        </is>
      </c>
      <c r="D59" s="513" t="str">
        <f>IF('02. Equipos y Software'!B34="","(fila reservada para un ítem nuevo)",'02. Equipos y Software'!B34)</f>
        <v>(fila reservada para un ítem nuevo)</v>
      </c>
      <c r="E59" s="513" t="str">
        <f>"Perfil "&amp;AT59&amp;" · M"&amp;AR59&amp;"–M"&amp;AS59</f>
        <v>Perfil L · M1–M24</v>
      </c>
      <c r="F59" s="513">
        <f>'02. Equipos y Software'!$H$34</f>
        <v>0</v>
      </c>
      <c r="G59" s="513">
        <f>'02. Equipos y Software'!$S$34</f>
        <v>0</v>
      </c>
      <c r="H59" s="681">
        <f>IF($AS59&lt;$AR59,0,IF($AT59="L",IF(AND(1&gt;=$AR59,1&lt;=$AS59),1/($AS59-$AR59+1),0),IF($AT59="I",IF(1=$AR59,1,0),IF($AT59="F",IF(1=$AS59,1,0),IF($AT59="S",IF(AND(1&gt;=$AR59,1&lt;=$AS59,MOD(1-$AR59,6)=0),1/(INT(($AS59-$AR59)/6)+1),0),IF($AT59="A",IF($AR59=$AS59,IF(1=$AR59,1,0),IF(1=$AR59,$AU59,IF(1=$AS59,1-$AU59,0))),H461))))))</f>
        <v>0.0416666666666667</v>
      </c>
      <c r="I59" s="681">
        <f>IF($AS59&lt;$AR59,0,IF($AT59="L",IF(AND(2&gt;=$AR59,2&lt;=$AS59),1/($AS59-$AR59+1),0),IF($AT59="I",IF(2=$AR59,1,0),IF($AT59="F",IF(2=$AS59,1,0),IF($AT59="S",IF(AND(2&gt;=$AR59,2&lt;=$AS59,MOD(2-$AR59,6)=0),1/(INT(($AS59-$AR59)/6)+1),0),IF($AT59="A",IF($AR59=$AS59,IF(2=$AR59,1,0),IF(2=$AR59,$AU59,IF(2=$AS59,1-$AU59,0))),I461))))))</f>
        <v>0.0416666666666667</v>
      </c>
      <c r="J59" s="681">
        <f>IF($AS59&lt;$AR59,0,IF($AT59="L",IF(AND(3&gt;=$AR59,3&lt;=$AS59),1/($AS59-$AR59+1),0),IF($AT59="I",IF(3=$AR59,1,0),IF($AT59="F",IF(3=$AS59,1,0),IF($AT59="S",IF(AND(3&gt;=$AR59,3&lt;=$AS59,MOD(3-$AR59,6)=0),1/(INT(($AS59-$AR59)/6)+1),0),IF($AT59="A",IF($AR59=$AS59,IF(3=$AR59,1,0),IF(3=$AR59,$AU59,IF(3=$AS59,1-$AU59,0))),J461))))))</f>
        <v>0.0416666666666667</v>
      </c>
      <c r="K59" s="681">
        <f>IF($AS59&lt;$AR59,0,IF($AT59="L",IF(AND(4&gt;=$AR59,4&lt;=$AS59),1/($AS59-$AR59+1),0),IF($AT59="I",IF(4=$AR59,1,0),IF($AT59="F",IF(4=$AS59,1,0),IF($AT59="S",IF(AND(4&gt;=$AR59,4&lt;=$AS59,MOD(4-$AR59,6)=0),1/(INT(($AS59-$AR59)/6)+1),0),IF($AT59="A",IF($AR59=$AS59,IF(4=$AR59,1,0),IF(4=$AR59,$AU59,IF(4=$AS59,1-$AU59,0))),K461))))))</f>
        <v>0.0416666666666667</v>
      </c>
      <c r="L59" s="681">
        <f>IF($AS59&lt;$AR59,0,IF($AT59="L",IF(AND(5&gt;=$AR59,5&lt;=$AS59),1/($AS59-$AR59+1),0),IF($AT59="I",IF(5=$AR59,1,0),IF($AT59="F",IF(5=$AS59,1,0),IF($AT59="S",IF(AND(5&gt;=$AR59,5&lt;=$AS59,MOD(5-$AR59,6)=0),1/(INT(($AS59-$AR59)/6)+1),0),IF($AT59="A",IF($AR59=$AS59,IF(5=$AR59,1,0),IF(5=$AR59,$AU59,IF(5=$AS59,1-$AU59,0))),L461))))))</f>
        <v>0.0416666666666667</v>
      </c>
      <c r="M59" s="681">
        <f>IF($AS59&lt;$AR59,0,IF($AT59="L",IF(AND(6&gt;=$AR59,6&lt;=$AS59),1/($AS59-$AR59+1),0),IF($AT59="I",IF(6=$AR59,1,0),IF($AT59="F",IF(6=$AS59,1,0),IF($AT59="S",IF(AND(6&gt;=$AR59,6&lt;=$AS59,MOD(6-$AR59,6)=0),1/(INT(($AS59-$AR59)/6)+1),0),IF($AT59="A",IF($AR59=$AS59,IF(6=$AR59,1,0),IF(6=$AR59,$AU59,IF(6=$AS59,1-$AU59,0))),M461))))))</f>
        <v>0.0416666666666667</v>
      </c>
      <c r="N59" s="681">
        <f>IF($AS59&lt;$AR59,0,IF($AT59="L",IF(AND(7&gt;=$AR59,7&lt;=$AS59),1/($AS59-$AR59+1),0),IF($AT59="I",IF(7=$AR59,1,0),IF($AT59="F",IF(7=$AS59,1,0),IF($AT59="S",IF(AND(7&gt;=$AR59,7&lt;=$AS59,MOD(7-$AR59,6)=0),1/(INT(($AS59-$AR59)/6)+1),0),IF($AT59="A",IF($AR59=$AS59,IF(7=$AR59,1,0),IF(7=$AR59,$AU59,IF(7=$AS59,1-$AU59,0))),N461))))))</f>
        <v>0.0416666666666667</v>
      </c>
      <c r="O59" s="681">
        <f>IF($AS59&lt;$AR59,0,IF($AT59="L",IF(AND(8&gt;=$AR59,8&lt;=$AS59),1/($AS59-$AR59+1),0),IF($AT59="I",IF(8=$AR59,1,0),IF($AT59="F",IF(8=$AS59,1,0),IF($AT59="S",IF(AND(8&gt;=$AR59,8&lt;=$AS59,MOD(8-$AR59,6)=0),1/(INT(($AS59-$AR59)/6)+1),0),IF($AT59="A",IF($AR59=$AS59,IF(8=$AR59,1,0),IF(8=$AR59,$AU59,IF(8=$AS59,1-$AU59,0))),O461))))))</f>
        <v>0.0416666666666667</v>
      </c>
      <c r="P59" s="681">
        <f>IF($AS59&lt;$AR59,0,IF($AT59="L",IF(AND(9&gt;=$AR59,9&lt;=$AS59),1/($AS59-$AR59+1),0),IF($AT59="I",IF(9=$AR59,1,0),IF($AT59="F",IF(9=$AS59,1,0),IF($AT59="S",IF(AND(9&gt;=$AR59,9&lt;=$AS59,MOD(9-$AR59,6)=0),1/(INT(($AS59-$AR59)/6)+1),0),IF($AT59="A",IF($AR59=$AS59,IF(9=$AR59,1,0),IF(9=$AR59,$AU59,IF(9=$AS59,1-$AU59,0))),P461))))))</f>
        <v>0.0416666666666667</v>
      </c>
      <c r="Q59" s="681">
        <f>IF($AS59&lt;$AR59,0,IF($AT59="L",IF(AND(10&gt;=$AR59,10&lt;=$AS59),1/($AS59-$AR59+1),0),IF($AT59="I",IF(10=$AR59,1,0),IF($AT59="F",IF(10=$AS59,1,0),IF($AT59="S",IF(AND(10&gt;=$AR59,10&lt;=$AS59,MOD(10-$AR59,6)=0),1/(INT(($AS59-$AR59)/6)+1),0),IF($AT59="A",IF($AR59=$AS59,IF(10=$AR59,1,0),IF(10=$AR59,$AU59,IF(10=$AS59,1-$AU59,0))),Q461))))))</f>
        <v>0.0416666666666667</v>
      </c>
      <c r="R59" s="681">
        <f>IF($AS59&lt;$AR59,0,IF($AT59="L",IF(AND(11&gt;=$AR59,11&lt;=$AS59),1/($AS59-$AR59+1),0),IF($AT59="I",IF(11=$AR59,1,0),IF($AT59="F",IF(11=$AS59,1,0),IF($AT59="S",IF(AND(11&gt;=$AR59,11&lt;=$AS59,MOD(11-$AR59,6)=0),1/(INT(($AS59-$AR59)/6)+1),0),IF($AT59="A",IF($AR59=$AS59,IF(11=$AR59,1,0),IF(11=$AR59,$AU59,IF(11=$AS59,1-$AU59,0))),R461))))))</f>
        <v>0.0416666666666667</v>
      </c>
      <c r="S59" s="681">
        <f>IF($AS59&lt;$AR59,0,IF($AT59="L",IF(AND(12&gt;=$AR59,12&lt;=$AS59),1/($AS59-$AR59+1),0),IF($AT59="I",IF(12=$AR59,1,0),IF($AT59="F",IF(12=$AS59,1,0),IF($AT59="S",IF(AND(12&gt;=$AR59,12&lt;=$AS59,MOD(12-$AR59,6)=0),1/(INT(($AS59-$AR59)/6)+1),0),IF($AT59="A",IF($AR59=$AS59,IF(12=$AR59,1,0),IF(12=$AR59,$AU59,IF(12=$AS59,1-$AU59,0))),S461))))))</f>
        <v>0.0416666666666667</v>
      </c>
      <c r="T59" s="681">
        <f>IF($AS59&lt;$AR59,0,IF($AT59="L",IF(AND(13&gt;=$AR59,13&lt;=$AS59),1/($AS59-$AR59+1),0),IF($AT59="I",IF(13=$AR59,1,0),IF($AT59="F",IF(13=$AS59,1,0),IF($AT59="S",IF(AND(13&gt;=$AR59,13&lt;=$AS59,MOD(13-$AR59,6)=0),1/(INT(($AS59-$AR59)/6)+1),0),IF($AT59="A",IF($AR59=$AS59,IF(13=$AR59,1,0),IF(13=$AR59,$AU59,IF(13=$AS59,1-$AU59,0))),T461))))))</f>
        <v>0.0416666666666667</v>
      </c>
      <c r="U59" s="681">
        <f>IF($AS59&lt;$AR59,0,IF($AT59="L",IF(AND(14&gt;=$AR59,14&lt;=$AS59),1/($AS59-$AR59+1),0),IF($AT59="I",IF(14=$AR59,1,0),IF($AT59="F",IF(14=$AS59,1,0),IF($AT59="S",IF(AND(14&gt;=$AR59,14&lt;=$AS59,MOD(14-$AR59,6)=0),1/(INT(($AS59-$AR59)/6)+1),0),IF($AT59="A",IF($AR59=$AS59,IF(14=$AR59,1,0),IF(14=$AR59,$AU59,IF(14=$AS59,1-$AU59,0))),U461))))))</f>
        <v>0.0416666666666667</v>
      </c>
      <c r="V59" s="681">
        <f>IF($AS59&lt;$AR59,0,IF($AT59="L",IF(AND(15&gt;=$AR59,15&lt;=$AS59),1/($AS59-$AR59+1),0),IF($AT59="I",IF(15=$AR59,1,0),IF($AT59="F",IF(15=$AS59,1,0),IF($AT59="S",IF(AND(15&gt;=$AR59,15&lt;=$AS59,MOD(15-$AR59,6)=0),1/(INT(($AS59-$AR59)/6)+1),0),IF($AT59="A",IF($AR59=$AS59,IF(15=$AR59,1,0),IF(15=$AR59,$AU59,IF(15=$AS59,1-$AU59,0))),V461))))))</f>
        <v>0.0416666666666667</v>
      </c>
      <c r="W59" s="681">
        <f>IF($AS59&lt;$AR59,0,IF($AT59="L",IF(AND(16&gt;=$AR59,16&lt;=$AS59),1/($AS59-$AR59+1),0),IF($AT59="I",IF(16=$AR59,1,0),IF($AT59="F",IF(16=$AS59,1,0),IF($AT59="S",IF(AND(16&gt;=$AR59,16&lt;=$AS59,MOD(16-$AR59,6)=0),1/(INT(($AS59-$AR59)/6)+1),0),IF($AT59="A",IF($AR59=$AS59,IF(16=$AR59,1,0),IF(16=$AR59,$AU59,IF(16=$AS59,1-$AU59,0))),W461))))))</f>
        <v>0.0416666666666667</v>
      </c>
      <c r="X59" s="681">
        <f>IF($AS59&lt;$AR59,0,IF($AT59="L",IF(AND(17&gt;=$AR59,17&lt;=$AS59),1/($AS59-$AR59+1),0),IF($AT59="I",IF(17=$AR59,1,0),IF($AT59="F",IF(17=$AS59,1,0),IF($AT59="S",IF(AND(17&gt;=$AR59,17&lt;=$AS59,MOD(17-$AR59,6)=0),1/(INT(($AS59-$AR59)/6)+1),0),IF($AT59="A",IF($AR59=$AS59,IF(17=$AR59,1,0),IF(17=$AR59,$AU59,IF(17=$AS59,1-$AU59,0))),X461))))))</f>
        <v>0.0416666666666667</v>
      </c>
      <c r="Y59" s="681">
        <f>IF($AS59&lt;$AR59,0,IF($AT59="L",IF(AND(18&gt;=$AR59,18&lt;=$AS59),1/($AS59-$AR59+1),0),IF($AT59="I",IF(18=$AR59,1,0),IF($AT59="F",IF(18=$AS59,1,0),IF($AT59="S",IF(AND(18&gt;=$AR59,18&lt;=$AS59,MOD(18-$AR59,6)=0),1/(INT(($AS59-$AR59)/6)+1),0),IF($AT59="A",IF($AR59=$AS59,IF(18=$AR59,1,0),IF(18=$AR59,$AU59,IF(18=$AS59,1-$AU59,0))),Y461))))))</f>
        <v>0.0416666666666667</v>
      </c>
      <c r="Z59" s="681">
        <f>IF($AS59&lt;$AR59,0,IF($AT59="L",IF(AND(19&gt;=$AR59,19&lt;=$AS59),1/($AS59-$AR59+1),0),IF($AT59="I",IF(19=$AR59,1,0),IF($AT59="F",IF(19=$AS59,1,0),IF($AT59="S",IF(AND(19&gt;=$AR59,19&lt;=$AS59,MOD(19-$AR59,6)=0),1/(INT(($AS59-$AR59)/6)+1),0),IF($AT59="A",IF($AR59=$AS59,IF(19=$AR59,1,0),IF(19=$AR59,$AU59,IF(19=$AS59,1-$AU59,0))),Z461))))))</f>
        <v>0.0416666666666667</v>
      </c>
      <c r="AA59" s="681">
        <f>IF($AS59&lt;$AR59,0,IF($AT59="L",IF(AND(20&gt;=$AR59,20&lt;=$AS59),1/($AS59-$AR59+1),0),IF($AT59="I",IF(20=$AR59,1,0),IF($AT59="F",IF(20=$AS59,1,0),IF($AT59="S",IF(AND(20&gt;=$AR59,20&lt;=$AS59,MOD(20-$AR59,6)=0),1/(INT(($AS59-$AR59)/6)+1),0),IF($AT59="A",IF($AR59=$AS59,IF(20=$AR59,1,0),IF(20=$AR59,$AU59,IF(20=$AS59,1-$AU59,0))),AA461))))))</f>
        <v>0.0416666666666667</v>
      </c>
      <c r="AB59" s="681">
        <f>IF($AS59&lt;$AR59,0,IF($AT59="L",IF(AND(21&gt;=$AR59,21&lt;=$AS59),1/($AS59-$AR59+1),0),IF($AT59="I",IF(21=$AR59,1,0),IF($AT59="F",IF(21=$AS59,1,0),IF($AT59="S",IF(AND(21&gt;=$AR59,21&lt;=$AS59,MOD(21-$AR59,6)=0),1/(INT(($AS59-$AR59)/6)+1),0),IF($AT59="A",IF($AR59=$AS59,IF(21=$AR59,1,0),IF(21=$AR59,$AU59,IF(21=$AS59,1-$AU59,0))),AB461))))))</f>
        <v>0.0416666666666667</v>
      </c>
      <c r="AC59" s="681">
        <f>IF($AS59&lt;$AR59,0,IF($AT59="L",IF(AND(22&gt;=$AR59,22&lt;=$AS59),1/($AS59-$AR59+1),0),IF($AT59="I",IF(22=$AR59,1,0),IF($AT59="F",IF(22=$AS59,1,0),IF($AT59="S",IF(AND(22&gt;=$AR59,22&lt;=$AS59,MOD(22-$AR59,6)=0),1/(INT(($AS59-$AR59)/6)+1),0),IF($AT59="A",IF($AR59=$AS59,IF(22=$AR59,1,0),IF(22=$AR59,$AU59,IF(22=$AS59,1-$AU59,0))),AC461))))))</f>
        <v>0.0416666666666667</v>
      </c>
      <c r="AD59" s="681">
        <f>IF($AS59&lt;$AR59,0,IF($AT59="L",IF(AND(23&gt;=$AR59,23&lt;=$AS59),1/($AS59-$AR59+1),0),IF($AT59="I",IF(23=$AR59,1,0),IF($AT59="F",IF(23=$AS59,1,0),IF($AT59="S",IF(AND(23&gt;=$AR59,23&lt;=$AS59,MOD(23-$AR59,6)=0),1/(INT(($AS59-$AR59)/6)+1),0),IF($AT59="A",IF($AR59=$AS59,IF(23=$AR59,1,0),IF(23=$AR59,$AU59,IF(23=$AS59,1-$AU59,0))),AD461))))))</f>
        <v>0.0416666666666667</v>
      </c>
      <c r="AE59" s="681">
        <f>IF($AS59&lt;$AR59,0,IF($AT59="L",IF(AND(24&gt;=$AR59,24&lt;=$AS59),1/($AS59-$AR59+1),0),IF($AT59="I",IF(24=$AR59,1,0),IF($AT59="F",IF(24=$AS59,1,0),IF($AT59="S",IF(AND(24&gt;=$AR59,24&lt;=$AS59,MOD(24-$AR59,6)=0),1/(INT(($AS59-$AR59)/6)+1),0),IF($AT59="A",IF($AR59=$AS59,IF(24=$AR59,1,0),IF(24=$AR59,$AU59,IF(24=$AS59,1-$AU59,0))),AE461))))))</f>
        <v>0.0416666666666667</v>
      </c>
      <c r="AF59" s="682">
        <f>SUM(H59:AE59)</f>
        <v>1</v>
      </c>
      <c r="AG59" s="521">
        <f>'02. Equipos y Software'!$J$34</f>
        <v>0</v>
      </c>
      <c r="AH59" s="521">
        <f>'02. Equipos y Software'!$I$34</f>
        <v>0</v>
      </c>
      <c r="AI59" s="521">
        <f>'02. Equipos y Software'!$L$34</f>
        <v>0</v>
      </c>
      <c r="AJ59" s="521">
        <f>'02. Equipos y Software'!$K$34</f>
        <v>0</v>
      </c>
      <c r="AK59" s="521">
        <f>'02. Equipos y Software'!$N$34</f>
        <v>0</v>
      </c>
      <c r="AL59" s="521">
        <f>'02. Equipos y Software'!$M$34</f>
        <v>0</v>
      </c>
      <c r="AM59" s="521">
        <f>'02. Equipos y Software'!$P$34</f>
        <v>0</v>
      </c>
      <c r="AN59" s="521">
        <f>'02. Equipos y Software'!$O$34</f>
        <v>0</v>
      </c>
      <c r="AO59" s="521">
        <f>'02. Equipos y Software'!$R$34</f>
        <v>0</v>
      </c>
      <c r="AP59" s="521">
        <f>'02. Equipos y Software'!$Q$34</f>
        <v>0</v>
      </c>
      <c r="AQ59" s="683" t="inlineStr"/>
      <c r="AR59" s="683" t="n">
        <v>1</v>
      </c>
      <c r="AS59" s="683" t="n">
        <v>24</v>
      </c>
      <c r="AT59" s="683" t="inlineStr">
        <is>
          <t>L</t>
        </is>
      </c>
      <c r="AU59" s="684" t="n">
        <v>0</v>
      </c>
      <c r="AV59" s="683" t="inlineStr"/>
    </row>
    <row r="60">
      <c r="B60" s="513" t="inlineStr">
        <is>
          <t>ADIC-02-2</t>
        </is>
      </c>
      <c r="C60" s="513" t="inlineStr">
        <is>
          <t>R02</t>
        </is>
      </c>
      <c r="D60" s="513" t="str">
        <f>IF('02. Equipos y Software'!B35="","(fila reservada para un ítem nuevo)",'02. Equipos y Software'!B35)</f>
        <v>(fila reservada para un ítem nuevo)</v>
      </c>
      <c r="E60" s="513" t="str">
        <f>"Perfil "&amp;AT60&amp;" · M"&amp;AR60&amp;"–M"&amp;AS60</f>
        <v>Perfil L · M1–M24</v>
      </c>
      <c r="F60" s="513">
        <f>'02. Equipos y Software'!$H$35</f>
        <v>0</v>
      </c>
      <c r="G60" s="513">
        <f>'02. Equipos y Software'!$S$35</f>
        <v>0</v>
      </c>
      <c r="H60" s="681">
        <f>IF($AS60&lt;$AR60,0,IF($AT60="L",IF(AND(1&gt;=$AR60,1&lt;=$AS60),1/($AS60-$AR60+1),0),IF($AT60="I",IF(1=$AR60,1,0),IF($AT60="F",IF(1=$AS60,1,0),IF($AT60="S",IF(AND(1&gt;=$AR60,1&lt;=$AS60,MOD(1-$AR60,6)=0),1/(INT(($AS60-$AR60)/6)+1),0),IF($AT60="A",IF($AR60=$AS60,IF(1=$AR60,1,0),IF(1=$AR60,$AU60,IF(1=$AS60,1-$AU60,0))),H462))))))</f>
        <v>0.0416666666666667</v>
      </c>
      <c r="I60" s="681">
        <f>IF($AS60&lt;$AR60,0,IF($AT60="L",IF(AND(2&gt;=$AR60,2&lt;=$AS60),1/($AS60-$AR60+1),0),IF($AT60="I",IF(2=$AR60,1,0),IF($AT60="F",IF(2=$AS60,1,0),IF($AT60="S",IF(AND(2&gt;=$AR60,2&lt;=$AS60,MOD(2-$AR60,6)=0),1/(INT(($AS60-$AR60)/6)+1),0),IF($AT60="A",IF($AR60=$AS60,IF(2=$AR60,1,0),IF(2=$AR60,$AU60,IF(2=$AS60,1-$AU60,0))),I462))))))</f>
        <v>0.0416666666666667</v>
      </c>
      <c r="J60" s="681">
        <f>IF($AS60&lt;$AR60,0,IF($AT60="L",IF(AND(3&gt;=$AR60,3&lt;=$AS60),1/($AS60-$AR60+1),0),IF($AT60="I",IF(3=$AR60,1,0),IF($AT60="F",IF(3=$AS60,1,0),IF($AT60="S",IF(AND(3&gt;=$AR60,3&lt;=$AS60,MOD(3-$AR60,6)=0),1/(INT(($AS60-$AR60)/6)+1),0),IF($AT60="A",IF($AR60=$AS60,IF(3=$AR60,1,0),IF(3=$AR60,$AU60,IF(3=$AS60,1-$AU60,0))),J462))))))</f>
        <v>0.0416666666666667</v>
      </c>
      <c r="K60" s="681">
        <f>IF($AS60&lt;$AR60,0,IF($AT60="L",IF(AND(4&gt;=$AR60,4&lt;=$AS60),1/($AS60-$AR60+1),0),IF($AT60="I",IF(4=$AR60,1,0),IF($AT60="F",IF(4=$AS60,1,0),IF($AT60="S",IF(AND(4&gt;=$AR60,4&lt;=$AS60,MOD(4-$AR60,6)=0),1/(INT(($AS60-$AR60)/6)+1),0),IF($AT60="A",IF($AR60=$AS60,IF(4=$AR60,1,0),IF(4=$AR60,$AU60,IF(4=$AS60,1-$AU60,0))),K462))))))</f>
        <v>0.0416666666666667</v>
      </c>
      <c r="L60" s="681">
        <f>IF($AS60&lt;$AR60,0,IF($AT60="L",IF(AND(5&gt;=$AR60,5&lt;=$AS60),1/($AS60-$AR60+1),0),IF($AT60="I",IF(5=$AR60,1,0),IF($AT60="F",IF(5=$AS60,1,0),IF($AT60="S",IF(AND(5&gt;=$AR60,5&lt;=$AS60,MOD(5-$AR60,6)=0),1/(INT(($AS60-$AR60)/6)+1),0),IF($AT60="A",IF($AR60=$AS60,IF(5=$AR60,1,0),IF(5=$AR60,$AU60,IF(5=$AS60,1-$AU60,0))),L462))))))</f>
        <v>0.0416666666666667</v>
      </c>
      <c r="M60" s="681">
        <f>IF($AS60&lt;$AR60,0,IF($AT60="L",IF(AND(6&gt;=$AR60,6&lt;=$AS60),1/($AS60-$AR60+1),0),IF($AT60="I",IF(6=$AR60,1,0),IF($AT60="F",IF(6=$AS60,1,0),IF($AT60="S",IF(AND(6&gt;=$AR60,6&lt;=$AS60,MOD(6-$AR60,6)=0),1/(INT(($AS60-$AR60)/6)+1),0),IF($AT60="A",IF($AR60=$AS60,IF(6=$AR60,1,0),IF(6=$AR60,$AU60,IF(6=$AS60,1-$AU60,0))),M462))))))</f>
        <v>0.0416666666666667</v>
      </c>
      <c r="N60" s="681">
        <f>IF($AS60&lt;$AR60,0,IF($AT60="L",IF(AND(7&gt;=$AR60,7&lt;=$AS60),1/($AS60-$AR60+1),0),IF($AT60="I",IF(7=$AR60,1,0),IF($AT60="F",IF(7=$AS60,1,0),IF($AT60="S",IF(AND(7&gt;=$AR60,7&lt;=$AS60,MOD(7-$AR60,6)=0),1/(INT(($AS60-$AR60)/6)+1),0),IF($AT60="A",IF($AR60=$AS60,IF(7=$AR60,1,0),IF(7=$AR60,$AU60,IF(7=$AS60,1-$AU60,0))),N462))))))</f>
        <v>0.0416666666666667</v>
      </c>
      <c r="O60" s="681">
        <f>IF($AS60&lt;$AR60,0,IF($AT60="L",IF(AND(8&gt;=$AR60,8&lt;=$AS60),1/($AS60-$AR60+1),0),IF($AT60="I",IF(8=$AR60,1,0),IF($AT60="F",IF(8=$AS60,1,0),IF($AT60="S",IF(AND(8&gt;=$AR60,8&lt;=$AS60,MOD(8-$AR60,6)=0),1/(INT(($AS60-$AR60)/6)+1),0),IF($AT60="A",IF($AR60=$AS60,IF(8=$AR60,1,0),IF(8=$AR60,$AU60,IF(8=$AS60,1-$AU60,0))),O462))))))</f>
        <v>0.0416666666666667</v>
      </c>
      <c r="P60" s="681">
        <f>IF($AS60&lt;$AR60,0,IF($AT60="L",IF(AND(9&gt;=$AR60,9&lt;=$AS60),1/($AS60-$AR60+1),0),IF($AT60="I",IF(9=$AR60,1,0),IF($AT60="F",IF(9=$AS60,1,0),IF($AT60="S",IF(AND(9&gt;=$AR60,9&lt;=$AS60,MOD(9-$AR60,6)=0),1/(INT(($AS60-$AR60)/6)+1),0),IF($AT60="A",IF($AR60=$AS60,IF(9=$AR60,1,0),IF(9=$AR60,$AU60,IF(9=$AS60,1-$AU60,0))),P462))))))</f>
        <v>0.0416666666666667</v>
      </c>
      <c r="Q60" s="681">
        <f>IF($AS60&lt;$AR60,0,IF($AT60="L",IF(AND(10&gt;=$AR60,10&lt;=$AS60),1/($AS60-$AR60+1),0),IF($AT60="I",IF(10=$AR60,1,0),IF($AT60="F",IF(10=$AS60,1,0),IF($AT60="S",IF(AND(10&gt;=$AR60,10&lt;=$AS60,MOD(10-$AR60,6)=0),1/(INT(($AS60-$AR60)/6)+1),0),IF($AT60="A",IF($AR60=$AS60,IF(10=$AR60,1,0),IF(10=$AR60,$AU60,IF(10=$AS60,1-$AU60,0))),Q462))))))</f>
        <v>0.0416666666666667</v>
      </c>
      <c r="R60" s="681">
        <f>IF($AS60&lt;$AR60,0,IF($AT60="L",IF(AND(11&gt;=$AR60,11&lt;=$AS60),1/($AS60-$AR60+1),0),IF($AT60="I",IF(11=$AR60,1,0),IF($AT60="F",IF(11=$AS60,1,0),IF($AT60="S",IF(AND(11&gt;=$AR60,11&lt;=$AS60,MOD(11-$AR60,6)=0),1/(INT(($AS60-$AR60)/6)+1),0),IF($AT60="A",IF($AR60=$AS60,IF(11=$AR60,1,0),IF(11=$AR60,$AU60,IF(11=$AS60,1-$AU60,0))),R462))))))</f>
        <v>0.0416666666666667</v>
      </c>
      <c r="S60" s="681">
        <f>IF($AS60&lt;$AR60,0,IF($AT60="L",IF(AND(12&gt;=$AR60,12&lt;=$AS60),1/($AS60-$AR60+1),0),IF($AT60="I",IF(12=$AR60,1,0),IF($AT60="F",IF(12=$AS60,1,0),IF($AT60="S",IF(AND(12&gt;=$AR60,12&lt;=$AS60,MOD(12-$AR60,6)=0),1/(INT(($AS60-$AR60)/6)+1),0),IF($AT60="A",IF($AR60=$AS60,IF(12=$AR60,1,0),IF(12=$AR60,$AU60,IF(12=$AS60,1-$AU60,0))),S462))))))</f>
        <v>0.0416666666666667</v>
      </c>
      <c r="T60" s="681">
        <f>IF($AS60&lt;$AR60,0,IF($AT60="L",IF(AND(13&gt;=$AR60,13&lt;=$AS60),1/($AS60-$AR60+1),0),IF($AT60="I",IF(13=$AR60,1,0),IF($AT60="F",IF(13=$AS60,1,0),IF($AT60="S",IF(AND(13&gt;=$AR60,13&lt;=$AS60,MOD(13-$AR60,6)=0),1/(INT(($AS60-$AR60)/6)+1),0),IF($AT60="A",IF($AR60=$AS60,IF(13=$AR60,1,0),IF(13=$AR60,$AU60,IF(13=$AS60,1-$AU60,0))),T462))))))</f>
        <v>0.0416666666666667</v>
      </c>
      <c r="U60" s="681">
        <f>IF($AS60&lt;$AR60,0,IF($AT60="L",IF(AND(14&gt;=$AR60,14&lt;=$AS60),1/($AS60-$AR60+1),0),IF($AT60="I",IF(14=$AR60,1,0),IF($AT60="F",IF(14=$AS60,1,0),IF($AT60="S",IF(AND(14&gt;=$AR60,14&lt;=$AS60,MOD(14-$AR60,6)=0),1/(INT(($AS60-$AR60)/6)+1),0),IF($AT60="A",IF($AR60=$AS60,IF(14=$AR60,1,0),IF(14=$AR60,$AU60,IF(14=$AS60,1-$AU60,0))),U462))))))</f>
        <v>0.0416666666666667</v>
      </c>
      <c r="V60" s="681">
        <f>IF($AS60&lt;$AR60,0,IF($AT60="L",IF(AND(15&gt;=$AR60,15&lt;=$AS60),1/($AS60-$AR60+1),0),IF($AT60="I",IF(15=$AR60,1,0),IF($AT60="F",IF(15=$AS60,1,0),IF($AT60="S",IF(AND(15&gt;=$AR60,15&lt;=$AS60,MOD(15-$AR60,6)=0),1/(INT(($AS60-$AR60)/6)+1),0),IF($AT60="A",IF($AR60=$AS60,IF(15=$AR60,1,0),IF(15=$AR60,$AU60,IF(15=$AS60,1-$AU60,0))),V462))))))</f>
        <v>0.0416666666666667</v>
      </c>
      <c r="W60" s="681">
        <f>IF($AS60&lt;$AR60,0,IF($AT60="L",IF(AND(16&gt;=$AR60,16&lt;=$AS60),1/($AS60-$AR60+1),0),IF($AT60="I",IF(16=$AR60,1,0),IF($AT60="F",IF(16=$AS60,1,0),IF($AT60="S",IF(AND(16&gt;=$AR60,16&lt;=$AS60,MOD(16-$AR60,6)=0),1/(INT(($AS60-$AR60)/6)+1),0),IF($AT60="A",IF($AR60=$AS60,IF(16=$AR60,1,0),IF(16=$AR60,$AU60,IF(16=$AS60,1-$AU60,0))),W462))))))</f>
        <v>0.0416666666666667</v>
      </c>
      <c r="X60" s="681">
        <f>IF($AS60&lt;$AR60,0,IF($AT60="L",IF(AND(17&gt;=$AR60,17&lt;=$AS60),1/($AS60-$AR60+1),0),IF($AT60="I",IF(17=$AR60,1,0),IF($AT60="F",IF(17=$AS60,1,0),IF($AT60="S",IF(AND(17&gt;=$AR60,17&lt;=$AS60,MOD(17-$AR60,6)=0),1/(INT(($AS60-$AR60)/6)+1),0),IF($AT60="A",IF($AR60=$AS60,IF(17=$AR60,1,0),IF(17=$AR60,$AU60,IF(17=$AS60,1-$AU60,0))),X462))))))</f>
        <v>0.0416666666666667</v>
      </c>
      <c r="Y60" s="681">
        <f>IF($AS60&lt;$AR60,0,IF($AT60="L",IF(AND(18&gt;=$AR60,18&lt;=$AS60),1/($AS60-$AR60+1),0),IF($AT60="I",IF(18=$AR60,1,0),IF($AT60="F",IF(18=$AS60,1,0),IF($AT60="S",IF(AND(18&gt;=$AR60,18&lt;=$AS60,MOD(18-$AR60,6)=0),1/(INT(($AS60-$AR60)/6)+1),0),IF($AT60="A",IF($AR60=$AS60,IF(18=$AR60,1,0),IF(18=$AR60,$AU60,IF(18=$AS60,1-$AU60,0))),Y462))))))</f>
        <v>0.0416666666666667</v>
      </c>
      <c r="Z60" s="681">
        <f>IF($AS60&lt;$AR60,0,IF($AT60="L",IF(AND(19&gt;=$AR60,19&lt;=$AS60),1/($AS60-$AR60+1),0),IF($AT60="I",IF(19=$AR60,1,0),IF($AT60="F",IF(19=$AS60,1,0),IF($AT60="S",IF(AND(19&gt;=$AR60,19&lt;=$AS60,MOD(19-$AR60,6)=0),1/(INT(($AS60-$AR60)/6)+1),0),IF($AT60="A",IF($AR60=$AS60,IF(19=$AR60,1,0),IF(19=$AR60,$AU60,IF(19=$AS60,1-$AU60,0))),Z462))))))</f>
        <v>0.0416666666666667</v>
      </c>
      <c r="AA60" s="681">
        <f>IF($AS60&lt;$AR60,0,IF($AT60="L",IF(AND(20&gt;=$AR60,20&lt;=$AS60),1/($AS60-$AR60+1),0),IF($AT60="I",IF(20=$AR60,1,0),IF($AT60="F",IF(20=$AS60,1,0),IF($AT60="S",IF(AND(20&gt;=$AR60,20&lt;=$AS60,MOD(20-$AR60,6)=0),1/(INT(($AS60-$AR60)/6)+1),0),IF($AT60="A",IF($AR60=$AS60,IF(20=$AR60,1,0),IF(20=$AR60,$AU60,IF(20=$AS60,1-$AU60,0))),AA462))))))</f>
        <v>0.0416666666666667</v>
      </c>
      <c r="AB60" s="681">
        <f>IF($AS60&lt;$AR60,0,IF($AT60="L",IF(AND(21&gt;=$AR60,21&lt;=$AS60),1/($AS60-$AR60+1),0),IF($AT60="I",IF(21=$AR60,1,0),IF($AT60="F",IF(21=$AS60,1,0),IF($AT60="S",IF(AND(21&gt;=$AR60,21&lt;=$AS60,MOD(21-$AR60,6)=0),1/(INT(($AS60-$AR60)/6)+1),0),IF($AT60="A",IF($AR60=$AS60,IF(21=$AR60,1,0),IF(21=$AR60,$AU60,IF(21=$AS60,1-$AU60,0))),AB462))))))</f>
        <v>0.0416666666666667</v>
      </c>
      <c r="AC60" s="681">
        <f>IF($AS60&lt;$AR60,0,IF($AT60="L",IF(AND(22&gt;=$AR60,22&lt;=$AS60),1/($AS60-$AR60+1),0),IF($AT60="I",IF(22=$AR60,1,0),IF($AT60="F",IF(22=$AS60,1,0),IF($AT60="S",IF(AND(22&gt;=$AR60,22&lt;=$AS60,MOD(22-$AR60,6)=0),1/(INT(($AS60-$AR60)/6)+1),0),IF($AT60="A",IF($AR60=$AS60,IF(22=$AR60,1,0),IF(22=$AR60,$AU60,IF(22=$AS60,1-$AU60,0))),AC462))))))</f>
        <v>0.0416666666666667</v>
      </c>
      <c r="AD60" s="681">
        <f>IF($AS60&lt;$AR60,0,IF($AT60="L",IF(AND(23&gt;=$AR60,23&lt;=$AS60),1/($AS60-$AR60+1),0),IF($AT60="I",IF(23=$AR60,1,0),IF($AT60="F",IF(23=$AS60,1,0),IF($AT60="S",IF(AND(23&gt;=$AR60,23&lt;=$AS60,MOD(23-$AR60,6)=0),1/(INT(($AS60-$AR60)/6)+1),0),IF($AT60="A",IF($AR60=$AS60,IF(23=$AR60,1,0),IF(23=$AR60,$AU60,IF(23=$AS60,1-$AU60,0))),AD462))))))</f>
        <v>0.0416666666666667</v>
      </c>
      <c r="AE60" s="681">
        <f>IF($AS60&lt;$AR60,0,IF($AT60="L",IF(AND(24&gt;=$AR60,24&lt;=$AS60),1/($AS60-$AR60+1),0),IF($AT60="I",IF(24=$AR60,1,0),IF($AT60="F",IF(24=$AS60,1,0),IF($AT60="S",IF(AND(24&gt;=$AR60,24&lt;=$AS60,MOD(24-$AR60,6)=0),1/(INT(($AS60-$AR60)/6)+1),0),IF($AT60="A",IF($AR60=$AS60,IF(24=$AR60,1,0),IF(24=$AR60,$AU60,IF(24=$AS60,1-$AU60,0))),AE462))))))</f>
        <v>0.0416666666666667</v>
      </c>
      <c r="AF60" s="682">
        <f>SUM(H60:AE60)</f>
        <v>1</v>
      </c>
      <c r="AG60" s="521">
        <f>'02. Equipos y Software'!$J$35</f>
        <v>0</v>
      </c>
      <c r="AH60" s="521">
        <f>'02. Equipos y Software'!$I$35</f>
        <v>0</v>
      </c>
      <c r="AI60" s="521">
        <f>'02. Equipos y Software'!$L$35</f>
        <v>0</v>
      </c>
      <c r="AJ60" s="521">
        <f>'02. Equipos y Software'!$K$35</f>
        <v>0</v>
      </c>
      <c r="AK60" s="521">
        <f>'02. Equipos y Software'!$N$35</f>
        <v>0</v>
      </c>
      <c r="AL60" s="521">
        <f>'02. Equipos y Software'!$M$35</f>
        <v>0</v>
      </c>
      <c r="AM60" s="521">
        <f>'02. Equipos y Software'!$P$35</f>
        <v>0</v>
      </c>
      <c r="AN60" s="521">
        <f>'02. Equipos y Software'!$O$35</f>
        <v>0</v>
      </c>
      <c r="AO60" s="521">
        <f>'02. Equipos y Software'!$R$35</f>
        <v>0</v>
      </c>
      <c r="AP60" s="521">
        <f>'02. Equipos y Software'!$Q$35</f>
        <v>0</v>
      </c>
      <c r="AQ60" s="683" t="inlineStr"/>
      <c r="AR60" s="683" t="n">
        <v>1</v>
      </c>
      <c r="AS60" s="683" t="n">
        <v>24</v>
      </c>
      <c r="AT60" s="683" t="inlineStr">
        <is>
          <t>L</t>
        </is>
      </c>
      <c r="AU60" s="684" t="n">
        <v>0</v>
      </c>
      <c r="AV60" s="683" t="inlineStr"/>
    </row>
    <row r="61">
      <c r="B61" s="513" t="inlineStr">
        <is>
          <t>ADIC-02-3</t>
        </is>
      </c>
      <c r="C61" s="513" t="inlineStr">
        <is>
          <t>R02</t>
        </is>
      </c>
      <c r="D61" s="513" t="str">
        <f>IF('02. Equipos y Software'!B36="","(fila reservada para un ítem nuevo)",'02. Equipos y Software'!B36)</f>
        <v>(fila reservada para un ítem nuevo)</v>
      </c>
      <c r="E61" s="513" t="str">
        <f>"Perfil "&amp;AT61&amp;" · M"&amp;AR61&amp;"–M"&amp;AS61</f>
        <v>Perfil L · M1–M24</v>
      </c>
      <c r="F61" s="513">
        <f>'02. Equipos y Software'!$H$36</f>
        <v>0</v>
      </c>
      <c r="G61" s="513">
        <f>'02. Equipos y Software'!$S$36</f>
        <v>0</v>
      </c>
      <c r="H61" s="681">
        <f>IF($AS61&lt;$AR61,0,IF($AT61="L",IF(AND(1&gt;=$AR61,1&lt;=$AS61),1/($AS61-$AR61+1),0),IF($AT61="I",IF(1=$AR61,1,0),IF($AT61="F",IF(1=$AS61,1,0),IF($AT61="S",IF(AND(1&gt;=$AR61,1&lt;=$AS61,MOD(1-$AR61,6)=0),1/(INT(($AS61-$AR61)/6)+1),0),IF($AT61="A",IF($AR61=$AS61,IF(1=$AR61,1,0),IF(1=$AR61,$AU61,IF(1=$AS61,1-$AU61,0))),H463))))))</f>
        <v>0.0416666666666667</v>
      </c>
      <c r="I61" s="681">
        <f>IF($AS61&lt;$AR61,0,IF($AT61="L",IF(AND(2&gt;=$AR61,2&lt;=$AS61),1/($AS61-$AR61+1),0),IF($AT61="I",IF(2=$AR61,1,0),IF($AT61="F",IF(2=$AS61,1,0),IF($AT61="S",IF(AND(2&gt;=$AR61,2&lt;=$AS61,MOD(2-$AR61,6)=0),1/(INT(($AS61-$AR61)/6)+1),0),IF($AT61="A",IF($AR61=$AS61,IF(2=$AR61,1,0),IF(2=$AR61,$AU61,IF(2=$AS61,1-$AU61,0))),I463))))))</f>
        <v>0.0416666666666667</v>
      </c>
      <c r="J61" s="681">
        <f>IF($AS61&lt;$AR61,0,IF($AT61="L",IF(AND(3&gt;=$AR61,3&lt;=$AS61),1/($AS61-$AR61+1),0),IF($AT61="I",IF(3=$AR61,1,0),IF($AT61="F",IF(3=$AS61,1,0),IF($AT61="S",IF(AND(3&gt;=$AR61,3&lt;=$AS61,MOD(3-$AR61,6)=0),1/(INT(($AS61-$AR61)/6)+1),0),IF($AT61="A",IF($AR61=$AS61,IF(3=$AR61,1,0),IF(3=$AR61,$AU61,IF(3=$AS61,1-$AU61,0))),J463))))))</f>
        <v>0.0416666666666667</v>
      </c>
      <c r="K61" s="681">
        <f>IF($AS61&lt;$AR61,0,IF($AT61="L",IF(AND(4&gt;=$AR61,4&lt;=$AS61),1/($AS61-$AR61+1),0),IF($AT61="I",IF(4=$AR61,1,0),IF($AT61="F",IF(4=$AS61,1,0),IF($AT61="S",IF(AND(4&gt;=$AR61,4&lt;=$AS61,MOD(4-$AR61,6)=0),1/(INT(($AS61-$AR61)/6)+1),0),IF($AT61="A",IF($AR61=$AS61,IF(4=$AR61,1,0),IF(4=$AR61,$AU61,IF(4=$AS61,1-$AU61,0))),K463))))))</f>
        <v>0.0416666666666667</v>
      </c>
      <c r="L61" s="681">
        <f>IF($AS61&lt;$AR61,0,IF($AT61="L",IF(AND(5&gt;=$AR61,5&lt;=$AS61),1/($AS61-$AR61+1),0),IF($AT61="I",IF(5=$AR61,1,0),IF($AT61="F",IF(5=$AS61,1,0),IF($AT61="S",IF(AND(5&gt;=$AR61,5&lt;=$AS61,MOD(5-$AR61,6)=0),1/(INT(($AS61-$AR61)/6)+1),0),IF($AT61="A",IF($AR61=$AS61,IF(5=$AR61,1,0),IF(5=$AR61,$AU61,IF(5=$AS61,1-$AU61,0))),L463))))))</f>
        <v>0.0416666666666667</v>
      </c>
      <c r="M61" s="681">
        <f>IF($AS61&lt;$AR61,0,IF($AT61="L",IF(AND(6&gt;=$AR61,6&lt;=$AS61),1/($AS61-$AR61+1),0),IF($AT61="I",IF(6=$AR61,1,0),IF($AT61="F",IF(6=$AS61,1,0),IF($AT61="S",IF(AND(6&gt;=$AR61,6&lt;=$AS61,MOD(6-$AR61,6)=0),1/(INT(($AS61-$AR61)/6)+1),0),IF($AT61="A",IF($AR61=$AS61,IF(6=$AR61,1,0),IF(6=$AR61,$AU61,IF(6=$AS61,1-$AU61,0))),M463))))))</f>
        <v>0.0416666666666667</v>
      </c>
      <c r="N61" s="681">
        <f>IF($AS61&lt;$AR61,0,IF($AT61="L",IF(AND(7&gt;=$AR61,7&lt;=$AS61),1/($AS61-$AR61+1),0),IF($AT61="I",IF(7=$AR61,1,0),IF($AT61="F",IF(7=$AS61,1,0),IF($AT61="S",IF(AND(7&gt;=$AR61,7&lt;=$AS61,MOD(7-$AR61,6)=0),1/(INT(($AS61-$AR61)/6)+1),0),IF($AT61="A",IF($AR61=$AS61,IF(7=$AR61,1,0),IF(7=$AR61,$AU61,IF(7=$AS61,1-$AU61,0))),N463))))))</f>
        <v>0.0416666666666667</v>
      </c>
      <c r="O61" s="681">
        <f>IF($AS61&lt;$AR61,0,IF($AT61="L",IF(AND(8&gt;=$AR61,8&lt;=$AS61),1/($AS61-$AR61+1),0),IF($AT61="I",IF(8=$AR61,1,0),IF($AT61="F",IF(8=$AS61,1,0),IF($AT61="S",IF(AND(8&gt;=$AR61,8&lt;=$AS61,MOD(8-$AR61,6)=0),1/(INT(($AS61-$AR61)/6)+1),0),IF($AT61="A",IF($AR61=$AS61,IF(8=$AR61,1,0),IF(8=$AR61,$AU61,IF(8=$AS61,1-$AU61,0))),O463))))))</f>
        <v>0.0416666666666667</v>
      </c>
      <c r="P61" s="681">
        <f>IF($AS61&lt;$AR61,0,IF($AT61="L",IF(AND(9&gt;=$AR61,9&lt;=$AS61),1/($AS61-$AR61+1),0),IF($AT61="I",IF(9=$AR61,1,0),IF($AT61="F",IF(9=$AS61,1,0),IF($AT61="S",IF(AND(9&gt;=$AR61,9&lt;=$AS61,MOD(9-$AR61,6)=0),1/(INT(($AS61-$AR61)/6)+1),0),IF($AT61="A",IF($AR61=$AS61,IF(9=$AR61,1,0),IF(9=$AR61,$AU61,IF(9=$AS61,1-$AU61,0))),P463))))))</f>
        <v>0.0416666666666667</v>
      </c>
      <c r="Q61" s="681">
        <f>IF($AS61&lt;$AR61,0,IF($AT61="L",IF(AND(10&gt;=$AR61,10&lt;=$AS61),1/($AS61-$AR61+1),0),IF($AT61="I",IF(10=$AR61,1,0),IF($AT61="F",IF(10=$AS61,1,0),IF($AT61="S",IF(AND(10&gt;=$AR61,10&lt;=$AS61,MOD(10-$AR61,6)=0),1/(INT(($AS61-$AR61)/6)+1),0),IF($AT61="A",IF($AR61=$AS61,IF(10=$AR61,1,0),IF(10=$AR61,$AU61,IF(10=$AS61,1-$AU61,0))),Q463))))))</f>
        <v>0.0416666666666667</v>
      </c>
      <c r="R61" s="681">
        <f>IF($AS61&lt;$AR61,0,IF($AT61="L",IF(AND(11&gt;=$AR61,11&lt;=$AS61),1/($AS61-$AR61+1),0),IF($AT61="I",IF(11=$AR61,1,0),IF($AT61="F",IF(11=$AS61,1,0),IF($AT61="S",IF(AND(11&gt;=$AR61,11&lt;=$AS61,MOD(11-$AR61,6)=0),1/(INT(($AS61-$AR61)/6)+1),0),IF($AT61="A",IF($AR61=$AS61,IF(11=$AR61,1,0),IF(11=$AR61,$AU61,IF(11=$AS61,1-$AU61,0))),R463))))))</f>
        <v>0.0416666666666667</v>
      </c>
      <c r="S61" s="681">
        <f>IF($AS61&lt;$AR61,0,IF($AT61="L",IF(AND(12&gt;=$AR61,12&lt;=$AS61),1/($AS61-$AR61+1),0),IF($AT61="I",IF(12=$AR61,1,0),IF($AT61="F",IF(12=$AS61,1,0),IF($AT61="S",IF(AND(12&gt;=$AR61,12&lt;=$AS61,MOD(12-$AR61,6)=0),1/(INT(($AS61-$AR61)/6)+1),0),IF($AT61="A",IF($AR61=$AS61,IF(12=$AR61,1,0),IF(12=$AR61,$AU61,IF(12=$AS61,1-$AU61,0))),S463))))))</f>
        <v>0.0416666666666667</v>
      </c>
      <c r="T61" s="681">
        <f>IF($AS61&lt;$AR61,0,IF($AT61="L",IF(AND(13&gt;=$AR61,13&lt;=$AS61),1/($AS61-$AR61+1),0),IF($AT61="I",IF(13=$AR61,1,0),IF($AT61="F",IF(13=$AS61,1,0),IF($AT61="S",IF(AND(13&gt;=$AR61,13&lt;=$AS61,MOD(13-$AR61,6)=0),1/(INT(($AS61-$AR61)/6)+1),0),IF($AT61="A",IF($AR61=$AS61,IF(13=$AR61,1,0),IF(13=$AR61,$AU61,IF(13=$AS61,1-$AU61,0))),T463))))))</f>
        <v>0.0416666666666667</v>
      </c>
      <c r="U61" s="681">
        <f>IF($AS61&lt;$AR61,0,IF($AT61="L",IF(AND(14&gt;=$AR61,14&lt;=$AS61),1/($AS61-$AR61+1),0),IF($AT61="I",IF(14=$AR61,1,0),IF($AT61="F",IF(14=$AS61,1,0),IF($AT61="S",IF(AND(14&gt;=$AR61,14&lt;=$AS61,MOD(14-$AR61,6)=0),1/(INT(($AS61-$AR61)/6)+1),0),IF($AT61="A",IF($AR61=$AS61,IF(14=$AR61,1,0),IF(14=$AR61,$AU61,IF(14=$AS61,1-$AU61,0))),U463))))))</f>
        <v>0.0416666666666667</v>
      </c>
      <c r="V61" s="681">
        <f>IF($AS61&lt;$AR61,0,IF($AT61="L",IF(AND(15&gt;=$AR61,15&lt;=$AS61),1/($AS61-$AR61+1),0),IF($AT61="I",IF(15=$AR61,1,0),IF($AT61="F",IF(15=$AS61,1,0),IF($AT61="S",IF(AND(15&gt;=$AR61,15&lt;=$AS61,MOD(15-$AR61,6)=0),1/(INT(($AS61-$AR61)/6)+1),0),IF($AT61="A",IF($AR61=$AS61,IF(15=$AR61,1,0),IF(15=$AR61,$AU61,IF(15=$AS61,1-$AU61,0))),V463))))))</f>
        <v>0.0416666666666667</v>
      </c>
      <c r="W61" s="681">
        <f>IF($AS61&lt;$AR61,0,IF($AT61="L",IF(AND(16&gt;=$AR61,16&lt;=$AS61),1/($AS61-$AR61+1),0),IF($AT61="I",IF(16=$AR61,1,0),IF($AT61="F",IF(16=$AS61,1,0),IF($AT61="S",IF(AND(16&gt;=$AR61,16&lt;=$AS61,MOD(16-$AR61,6)=0),1/(INT(($AS61-$AR61)/6)+1),0),IF($AT61="A",IF($AR61=$AS61,IF(16=$AR61,1,0),IF(16=$AR61,$AU61,IF(16=$AS61,1-$AU61,0))),W463))))))</f>
        <v>0.0416666666666667</v>
      </c>
      <c r="X61" s="681">
        <f>IF($AS61&lt;$AR61,0,IF($AT61="L",IF(AND(17&gt;=$AR61,17&lt;=$AS61),1/($AS61-$AR61+1),0),IF($AT61="I",IF(17=$AR61,1,0),IF($AT61="F",IF(17=$AS61,1,0),IF($AT61="S",IF(AND(17&gt;=$AR61,17&lt;=$AS61,MOD(17-$AR61,6)=0),1/(INT(($AS61-$AR61)/6)+1),0),IF($AT61="A",IF($AR61=$AS61,IF(17=$AR61,1,0),IF(17=$AR61,$AU61,IF(17=$AS61,1-$AU61,0))),X463))))))</f>
        <v>0.0416666666666667</v>
      </c>
      <c r="Y61" s="681">
        <f>IF($AS61&lt;$AR61,0,IF($AT61="L",IF(AND(18&gt;=$AR61,18&lt;=$AS61),1/($AS61-$AR61+1),0),IF($AT61="I",IF(18=$AR61,1,0),IF($AT61="F",IF(18=$AS61,1,0),IF($AT61="S",IF(AND(18&gt;=$AR61,18&lt;=$AS61,MOD(18-$AR61,6)=0),1/(INT(($AS61-$AR61)/6)+1),0),IF($AT61="A",IF($AR61=$AS61,IF(18=$AR61,1,0),IF(18=$AR61,$AU61,IF(18=$AS61,1-$AU61,0))),Y463))))))</f>
        <v>0.0416666666666667</v>
      </c>
      <c r="Z61" s="681">
        <f>IF($AS61&lt;$AR61,0,IF($AT61="L",IF(AND(19&gt;=$AR61,19&lt;=$AS61),1/($AS61-$AR61+1),0),IF($AT61="I",IF(19=$AR61,1,0),IF($AT61="F",IF(19=$AS61,1,0),IF($AT61="S",IF(AND(19&gt;=$AR61,19&lt;=$AS61,MOD(19-$AR61,6)=0),1/(INT(($AS61-$AR61)/6)+1),0),IF($AT61="A",IF($AR61=$AS61,IF(19=$AR61,1,0),IF(19=$AR61,$AU61,IF(19=$AS61,1-$AU61,0))),Z463))))))</f>
        <v>0.0416666666666667</v>
      </c>
      <c r="AA61" s="681">
        <f>IF($AS61&lt;$AR61,0,IF($AT61="L",IF(AND(20&gt;=$AR61,20&lt;=$AS61),1/($AS61-$AR61+1),0),IF($AT61="I",IF(20=$AR61,1,0),IF($AT61="F",IF(20=$AS61,1,0),IF($AT61="S",IF(AND(20&gt;=$AR61,20&lt;=$AS61,MOD(20-$AR61,6)=0),1/(INT(($AS61-$AR61)/6)+1),0),IF($AT61="A",IF($AR61=$AS61,IF(20=$AR61,1,0),IF(20=$AR61,$AU61,IF(20=$AS61,1-$AU61,0))),AA463))))))</f>
        <v>0.0416666666666667</v>
      </c>
      <c r="AB61" s="681">
        <f>IF($AS61&lt;$AR61,0,IF($AT61="L",IF(AND(21&gt;=$AR61,21&lt;=$AS61),1/($AS61-$AR61+1),0),IF($AT61="I",IF(21=$AR61,1,0),IF($AT61="F",IF(21=$AS61,1,0),IF($AT61="S",IF(AND(21&gt;=$AR61,21&lt;=$AS61,MOD(21-$AR61,6)=0),1/(INT(($AS61-$AR61)/6)+1),0),IF($AT61="A",IF($AR61=$AS61,IF(21=$AR61,1,0),IF(21=$AR61,$AU61,IF(21=$AS61,1-$AU61,0))),AB463))))))</f>
        <v>0.0416666666666667</v>
      </c>
      <c r="AC61" s="681">
        <f>IF($AS61&lt;$AR61,0,IF($AT61="L",IF(AND(22&gt;=$AR61,22&lt;=$AS61),1/($AS61-$AR61+1),0),IF($AT61="I",IF(22=$AR61,1,0),IF($AT61="F",IF(22=$AS61,1,0),IF($AT61="S",IF(AND(22&gt;=$AR61,22&lt;=$AS61,MOD(22-$AR61,6)=0),1/(INT(($AS61-$AR61)/6)+1),0),IF($AT61="A",IF($AR61=$AS61,IF(22=$AR61,1,0),IF(22=$AR61,$AU61,IF(22=$AS61,1-$AU61,0))),AC463))))))</f>
        <v>0.0416666666666667</v>
      </c>
      <c r="AD61" s="681">
        <f>IF($AS61&lt;$AR61,0,IF($AT61="L",IF(AND(23&gt;=$AR61,23&lt;=$AS61),1/($AS61-$AR61+1),0),IF($AT61="I",IF(23=$AR61,1,0),IF($AT61="F",IF(23=$AS61,1,0),IF($AT61="S",IF(AND(23&gt;=$AR61,23&lt;=$AS61,MOD(23-$AR61,6)=0),1/(INT(($AS61-$AR61)/6)+1),0),IF($AT61="A",IF($AR61=$AS61,IF(23=$AR61,1,0),IF(23=$AR61,$AU61,IF(23=$AS61,1-$AU61,0))),AD463))))))</f>
        <v>0.0416666666666667</v>
      </c>
      <c r="AE61" s="681">
        <f>IF($AS61&lt;$AR61,0,IF($AT61="L",IF(AND(24&gt;=$AR61,24&lt;=$AS61),1/($AS61-$AR61+1),0),IF($AT61="I",IF(24=$AR61,1,0),IF($AT61="F",IF(24=$AS61,1,0),IF($AT61="S",IF(AND(24&gt;=$AR61,24&lt;=$AS61,MOD(24-$AR61,6)=0),1/(INT(($AS61-$AR61)/6)+1),0),IF($AT61="A",IF($AR61=$AS61,IF(24=$AR61,1,0),IF(24=$AR61,$AU61,IF(24=$AS61,1-$AU61,0))),AE463))))))</f>
        <v>0.0416666666666667</v>
      </c>
      <c r="AF61" s="682">
        <f>SUM(H61:AE61)</f>
        <v>1</v>
      </c>
      <c r="AG61" s="521">
        <f>'02. Equipos y Software'!$J$36</f>
        <v>0</v>
      </c>
      <c r="AH61" s="521">
        <f>'02. Equipos y Software'!$I$36</f>
        <v>0</v>
      </c>
      <c r="AI61" s="521">
        <f>'02. Equipos y Software'!$L$36</f>
        <v>0</v>
      </c>
      <c r="AJ61" s="521">
        <f>'02. Equipos y Software'!$K$36</f>
        <v>0</v>
      </c>
      <c r="AK61" s="521">
        <f>'02. Equipos y Software'!$N$36</f>
        <v>0</v>
      </c>
      <c r="AL61" s="521">
        <f>'02. Equipos y Software'!$M$36</f>
        <v>0</v>
      </c>
      <c r="AM61" s="521">
        <f>'02. Equipos y Software'!$P$36</f>
        <v>0</v>
      </c>
      <c r="AN61" s="521">
        <f>'02. Equipos y Software'!$O$36</f>
        <v>0</v>
      </c>
      <c r="AO61" s="521">
        <f>'02. Equipos y Software'!$R$36</f>
        <v>0</v>
      </c>
      <c r="AP61" s="521">
        <f>'02. Equipos y Software'!$Q$36</f>
        <v>0</v>
      </c>
      <c r="AQ61" s="683" t="inlineStr"/>
      <c r="AR61" s="683" t="n">
        <v>1</v>
      </c>
      <c r="AS61" s="683" t="n">
        <v>24</v>
      </c>
      <c r="AT61" s="683" t="inlineStr">
        <is>
          <t>L</t>
        </is>
      </c>
      <c r="AU61" s="684" t="n">
        <v>0</v>
      </c>
      <c r="AV61" s="683" t="inlineStr"/>
    </row>
    <row r="62">
      <c r="B62" s="513" t="inlineStr">
        <is>
          <t>CA-01</t>
        </is>
      </c>
      <c r="C62" s="513" t="inlineStr">
        <is>
          <t>R03</t>
        </is>
      </c>
      <c r="D62" s="513" t="str">
        <f>IF('03. Capacitación Y Eventos'!B12="","(fila reservada para un ítem nuevo)",'03. Capacitación Y Eventos'!B12)</f>
        <v>Formación y soporte a custodios por tramo</v>
      </c>
      <c r="E62" s="513" t="str">
        <f>"Perfil "&amp;AT62&amp;" · M"&amp;AR62&amp;"–M"&amp;AS62</f>
        <v>Perfil L · M17–M20</v>
      </c>
      <c r="F62" s="513">
        <f>'03. Capacitación Y Eventos'!$E$12</f>
        <v>150000000</v>
      </c>
      <c r="G62" s="513">
        <f>'03. Capacitación Y Eventos'!$P$12</f>
        <v>150000000</v>
      </c>
      <c r="H62" s="681">
        <f>IF($AS62&lt;$AR62,0,IF($AT62="L",IF(AND(1&gt;=$AR62,1&lt;=$AS62),1/($AS62-$AR62+1),0),IF($AT62="I",IF(1=$AR62,1,0),IF($AT62="F",IF(1=$AS62,1,0),IF($AT62="S",IF(AND(1&gt;=$AR62,1&lt;=$AS62,MOD(1-$AR62,6)=0),1/(INT(($AS62-$AR62)/6)+1),0),IF($AT62="A",IF($AR62=$AS62,IF(1=$AR62,1,0),IF(1=$AR62,$AU62,IF(1=$AS62,1-$AU62,0))),H464))))))</f>
        <v>0</v>
      </c>
      <c r="I62" s="681">
        <f>IF($AS62&lt;$AR62,0,IF($AT62="L",IF(AND(2&gt;=$AR62,2&lt;=$AS62),1/($AS62-$AR62+1),0),IF($AT62="I",IF(2=$AR62,1,0),IF($AT62="F",IF(2=$AS62,1,0),IF($AT62="S",IF(AND(2&gt;=$AR62,2&lt;=$AS62,MOD(2-$AR62,6)=0),1/(INT(($AS62-$AR62)/6)+1),0),IF($AT62="A",IF($AR62=$AS62,IF(2=$AR62,1,0),IF(2=$AR62,$AU62,IF(2=$AS62,1-$AU62,0))),I464))))))</f>
        <v>0</v>
      </c>
      <c r="J62" s="681">
        <f>IF($AS62&lt;$AR62,0,IF($AT62="L",IF(AND(3&gt;=$AR62,3&lt;=$AS62),1/($AS62-$AR62+1),0),IF($AT62="I",IF(3=$AR62,1,0),IF($AT62="F",IF(3=$AS62,1,0),IF($AT62="S",IF(AND(3&gt;=$AR62,3&lt;=$AS62,MOD(3-$AR62,6)=0),1/(INT(($AS62-$AR62)/6)+1),0),IF($AT62="A",IF($AR62=$AS62,IF(3=$AR62,1,0),IF(3=$AR62,$AU62,IF(3=$AS62,1-$AU62,0))),J464))))))</f>
        <v>0</v>
      </c>
      <c r="K62" s="681">
        <f>IF($AS62&lt;$AR62,0,IF($AT62="L",IF(AND(4&gt;=$AR62,4&lt;=$AS62),1/($AS62-$AR62+1),0),IF($AT62="I",IF(4=$AR62,1,0),IF($AT62="F",IF(4=$AS62,1,0),IF($AT62="S",IF(AND(4&gt;=$AR62,4&lt;=$AS62,MOD(4-$AR62,6)=0),1/(INT(($AS62-$AR62)/6)+1),0),IF($AT62="A",IF($AR62=$AS62,IF(4=$AR62,1,0),IF(4=$AR62,$AU62,IF(4=$AS62,1-$AU62,0))),K464))))))</f>
        <v>0</v>
      </c>
      <c r="L62" s="681">
        <f>IF($AS62&lt;$AR62,0,IF($AT62="L",IF(AND(5&gt;=$AR62,5&lt;=$AS62),1/($AS62-$AR62+1),0),IF($AT62="I",IF(5=$AR62,1,0),IF($AT62="F",IF(5=$AS62,1,0),IF($AT62="S",IF(AND(5&gt;=$AR62,5&lt;=$AS62,MOD(5-$AR62,6)=0),1/(INT(($AS62-$AR62)/6)+1),0),IF($AT62="A",IF($AR62=$AS62,IF(5=$AR62,1,0),IF(5=$AR62,$AU62,IF(5=$AS62,1-$AU62,0))),L464))))))</f>
        <v>0</v>
      </c>
      <c r="M62" s="681">
        <f>IF($AS62&lt;$AR62,0,IF($AT62="L",IF(AND(6&gt;=$AR62,6&lt;=$AS62),1/($AS62-$AR62+1),0),IF($AT62="I",IF(6=$AR62,1,0),IF($AT62="F",IF(6=$AS62,1,0),IF($AT62="S",IF(AND(6&gt;=$AR62,6&lt;=$AS62,MOD(6-$AR62,6)=0),1/(INT(($AS62-$AR62)/6)+1),0),IF($AT62="A",IF($AR62=$AS62,IF(6=$AR62,1,0),IF(6=$AR62,$AU62,IF(6=$AS62,1-$AU62,0))),M464))))))</f>
        <v>0</v>
      </c>
      <c r="N62" s="681">
        <f>IF($AS62&lt;$AR62,0,IF($AT62="L",IF(AND(7&gt;=$AR62,7&lt;=$AS62),1/($AS62-$AR62+1),0),IF($AT62="I",IF(7=$AR62,1,0),IF($AT62="F",IF(7=$AS62,1,0),IF($AT62="S",IF(AND(7&gt;=$AR62,7&lt;=$AS62,MOD(7-$AR62,6)=0),1/(INT(($AS62-$AR62)/6)+1),0),IF($AT62="A",IF($AR62=$AS62,IF(7=$AR62,1,0),IF(7=$AR62,$AU62,IF(7=$AS62,1-$AU62,0))),N464))))))</f>
        <v>0</v>
      </c>
      <c r="O62" s="681">
        <f>IF($AS62&lt;$AR62,0,IF($AT62="L",IF(AND(8&gt;=$AR62,8&lt;=$AS62),1/($AS62-$AR62+1),0),IF($AT62="I",IF(8=$AR62,1,0),IF($AT62="F",IF(8=$AS62,1,0),IF($AT62="S",IF(AND(8&gt;=$AR62,8&lt;=$AS62,MOD(8-$AR62,6)=0),1/(INT(($AS62-$AR62)/6)+1),0),IF($AT62="A",IF($AR62=$AS62,IF(8=$AR62,1,0),IF(8=$AR62,$AU62,IF(8=$AS62,1-$AU62,0))),O464))))))</f>
        <v>0</v>
      </c>
      <c r="P62" s="681">
        <f>IF($AS62&lt;$AR62,0,IF($AT62="L",IF(AND(9&gt;=$AR62,9&lt;=$AS62),1/($AS62-$AR62+1),0),IF($AT62="I",IF(9=$AR62,1,0),IF($AT62="F",IF(9=$AS62,1,0),IF($AT62="S",IF(AND(9&gt;=$AR62,9&lt;=$AS62,MOD(9-$AR62,6)=0),1/(INT(($AS62-$AR62)/6)+1),0),IF($AT62="A",IF($AR62=$AS62,IF(9=$AR62,1,0),IF(9=$AR62,$AU62,IF(9=$AS62,1-$AU62,0))),P464))))))</f>
        <v>0</v>
      </c>
      <c r="Q62" s="681">
        <f>IF($AS62&lt;$AR62,0,IF($AT62="L",IF(AND(10&gt;=$AR62,10&lt;=$AS62),1/($AS62-$AR62+1),0),IF($AT62="I",IF(10=$AR62,1,0),IF($AT62="F",IF(10=$AS62,1,0),IF($AT62="S",IF(AND(10&gt;=$AR62,10&lt;=$AS62,MOD(10-$AR62,6)=0),1/(INT(($AS62-$AR62)/6)+1),0),IF($AT62="A",IF($AR62=$AS62,IF(10=$AR62,1,0),IF(10=$AR62,$AU62,IF(10=$AS62,1-$AU62,0))),Q464))))))</f>
        <v>0</v>
      </c>
      <c r="R62" s="681">
        <f>IF($AS62&lt;$AR62,0,IF($AT62="L",IF(AND(11&gt;=$AR62,11&lt;=$AS62),1/($AS62-$AR62+1),0),IF($AT62="I",IF(11=$AR62,1,0),IF($AT62="F",IF(11=$AS62,1,0),IF($AT62="S",IF(AND(11&gt;=$AR62,11&lt;=$AS62,MOD(11-$AR62,6)=0),1/(INT(($AS62-$AR62)/6)+1),0),IF($AT62="A",IF($AR62=$AS62,IF(11=$AR62,1,0),IF(11=$AR62,$AU62,IF(11=$AS62,1-$AU62,0))),R464))))))</f>
        <v>0</v>
      </c>
      <c r="S62" s="681">
        <f>IF($AS62&lt;$AR62,0,IF($AT62="L",IF(AND(12&gt;=$AR62,12&lt;=$AS62),1/($AS62-$AR62+1),0),IF($AT62="I",IF(12=$AR62,1,0),IF($AT62="F",IF(12=$AS62,1,0),IF($AT62="S",IF(AND(12&gt;=$AR62,12&lt;=$AS62,MOD(12-$AR62,6)=0),1/(INT(($AS62-$AR62)/6)+1),0),IF($AT62="A",IF($AR62=$AS62,IF(12=$AR62,1,0),IF(12=$AR62,$AU62,IF(12=$AS62,1-$AU62,0))),S464))))))</f>
        <v>0</v>
      </c>
      <c r="T62" s="681">
        <f>IF($AS62&lt;$AR62,0,IF($AT62="L",IF(AND(13&gt;=$AR62,13&lt;=$AS62),1/($AS62-$AR62+1),0),IF($AT62="I",IF(13=$AR62,1,0),IF($AT62="F",IF(13=$AS62,1,0),IF($AT62="S",IF(AND(13&gt;=$AR62,13&lt;=$AS62,MOD(13-$AR62,6)=0),1/(INT(($AS62-$AR62)/6)+1),0),IF($AT62="A",IF($AR62=$AS62,IF(13=$AR62,1,0),IF(13=$AR62,$AU62,IF(13=$AS62,1-$AU62,0))),T464))))))</f>
        <v>0</v>
      </c>
      <c r="U62" s="681">
        <f>IF($AS62&lt;$AR62,0,IF($AT62="L",IF(AND(14&gt;=$AR62,14&lt;=$AS62),1/($AS62-$AR62+1),0),IF($AT62="I",IF(14=$AR62,1,0),IF($AT62="F",IF(14=$AS62,1,0),IF($AT62="S",IF(AND(14&gt;=$AR62,14&lt;=$AS62,MOD(14-$AR62,6)=0),1/(INT(($AS62-$AR62)/6)+1),0),IF($AT62="A",IF($AR62=$AS62,IF(14=$AR62,1,0),IF(14=$AR62,$AU62,IF(14=$AS62,1-$AU62,0))),U464))))))</f>
        <v>0</v>
      </c>
      <c r="V62" s="681">
        <f>IF($AS62&lt;$AR62,0,IF($AT62="L",IF(AND(15&gt;=$AR62,15&lt;=$AS62),1/($AS62-$AR62+1),0),IF($AT62="I",IF(15=$AR62,1,0),IF($AT62="F",IF(15=$AS62,1,0),IF($AT62="S",IF(AND(15&gt;=$AR62,15&lt;=$AS62,MOD(15-$AR62,6)=0),1/(INT(($AS62-$AR62)/6)+1),0),IF($AT62="A",IF($AR62=$AS62,IF(15=$AR62,1,0),IF(15=$AR62,$AU62,IF(15=$AS62,1-$AU62,0))),V464))))))</f>
        <v>0</v>
      </c>
      <c r="W62" s="681">
        <f>IF($AS62&lt;$AR62,0,IF($AT62="L",IF(AND(16&gt;=$AR62,16&lt;=$AS62),1/($AS62-$AR62+1),0),IF($AT62="I",IF(16=$AR62,1,0),IF($AT62="F",IF(16=$AS62,1,0),IF($AT62="S",IF(AND(16&gt;=$AR62,16&lt;=$AS62,MOD(16-$AR62,6)=0),1/(INT(($AS62-$AR62)/6)+1),0),IF($AT62="A",IF($AR62=$AS62,IF(16=$AR62,1,0),IF(16=$AR62,$AU62,IF(16=$AS62,1-$AU62,0))),W464))))))</f>
        <v>0</v>
      </c>
      <c r="X62" s="681">
        <f>IF($AS62&lt;$AR62,0,IF($AT62="L",IF(AND(17&gt;=$AR62,17&lt;=$AS62),1/($AS62-$AR62+1),0),IF($AT62="I",IF(17=$AR62,1,0),IF($AT62="F",IF(17=$AS62,1,0),IF($AT62="S",IF(AND(17&gt;=$AR62,17&lt;=$AS62,MOD(17-$AR62,6)=0),1/(INT(($AS62-$AR62)/6)+1),0),IF($AT62="A",IF($AR62=$AS62,IF(17=$AR62,1,0),IF(17=$AR62,$AU62,IF(17=$AS62,1-$AU62,0))),X464))))))</f>
        <v>0.25</v>
      </c>
      <c r="Y62" s="681">
        <f>IF($AS62&lt;$AR62,0,IF($AT62="L",IF(AND(18&gt;=$AR62,18&lt;=$AS62),1/($AS62-$AR62+1),0),IF($AT62="I",IF(18=$AR62,1,0),IF($AT62="F",IF(18=$AS62,1,0),IF($AT62="S",IF(AND(18&gt;=$AR62,18&lt;=$AS62,MOD(18-$AR62,6)=0),1/(INT(($AS62-$AR62)/6)+1),0),IF($AT62="A",IF($AR62=$AS62,IF(18=$AR62,1,0),IF(18=$AR62,$AU62,IF(18=$AS62,1-$AU62,0))),Y464))))))</f>
        <v>0.25</v>
      </c>
      <c r="Z62" s="681">
        <f>IF($AS62&lt;$AR62,0,IF($AT62="L",IF(AND(19&gt;=$AR62,19&lt;=$AS62),1/($AS62-$AR62+1),0),IF($AT62="I",IF(19=$AR62,1,0),IF($AT62="F",IF(19=$AS62,1,0),IF($AT62="S",IF(AND(19&gt;=$AR62,19&lt;=$AS62,MOD(19-$AR62,6)=0),1/(INT(($AS62-$AR62)/6)+1),0),IF($AT62="A",IF($AR62=$AS62,IF(19=$AR62,1,0),IF(19=$AR62,$AU62,IF(19=$AS62,1-$AU62,0))),Z464))))))</f>
        <v>0.25</v>
      </c>
      <c r="AA62" s="681">
        <f>IF($AS62&lt;$AR62,0,IF($AT62="L",IF(AND(20&gt;=$AR62,20&lt;=$AS62),1/($AS62-$AR62+1),0),IF($AT62="I",IF(20=$AR62,1,0),IF($AT62="F",IF(20=$AS62,1,0),IF($AT62="S",IF(AND(20&gt;=$AR62,20&lt;=$AS62,MOD(20-$AR62,6)=0),1/(INT(($AS62-$AR62)/6)+1),0),IF($AT62="A",IF($AR62=$AS62,IF(20=$AR62,1,0),IF(20=$AR62,$AU62,IF(20=$AS62,1-$AU62,0))),AA464))))))</f>
        <v>0.25</v>
      </c>
      <c r="AB62" s="681">
        <f>IF($AS62&lt;$AR62,0,IF($AT62="L",IF(AND(21&gt;=$AR62,21&lt;=$AS62),1/($AS62-$AR62+1),0),IF($AT62="I",IF(21=$AR62,1,0),IF($AT62="F",IF(21=$AS62,1,0),IF($AT62="S",IF(AND(21&gt;=$AR62,21&lt;=$AS62,MOD(21-$AR62,6)=0),1/(INT(($AS62-$AR62)/6)+1),0),IF($AT62="A",IF($AR62=$AS62,IF(21=$AR62,1,0),IF(21=$AR62,$AU62,IF(21=$AS62,1-$AU62,0))),AB464))))))</f>
        <v>0</v>
      </c>
      <c r="AC62" s="681">
        <f>IF($AS62&lt;$AR62,0,IF($AT62="L",IF(AND(22&gt;=$AR62,22&lt;=$AS62),1/($AS62-$AR62+1),0),IF($AT62="I",IF(22=$AR62,1,0),IF($AT62="F",IF(22=$AS62,1,0),IF($AT62="S",IF(AND(22&gt;=$AR62,22&lt;=$AS62,MOD(22-$AR62,6)=0),1/(INT(($AS62-$AR62)/6)+1),0),IF($AT62="A",IF($AR62=$AS62,IF(22=$AR62,1,0),IF(22=$AR62,$AU62,IF(22=$AS62,1-$AU62,0))),AC464))))))</f>
        <v>0</v>
      </c>
      <c r="AD62" s="681">
        <f>IF($AS62&lt;$AR62,0,IF($AT62="L",IF(AND(23&gt;=$AR62,23&lt;=$AS62),1/($AS62-$AR62+1),0),IF($AT62="I",IF(23=$AR62,1,0),IF($AT62="F",IF(23=$AS62,1,0),IF($AT62="S",IF(AND(23&gt;=$AR62,23&lt;=$AS62,MOD(23-$AR62,6)=0),1/(INT(($AS62-$AR62)/6)+1),0),IF($AT62="A",IF($AR62=$AS62,IF(23=$AR62,1,0),IF(23=$AR62,$AU62,IF(23=$AS62,1-$AU62,0))),AD464))))))</f>
        <v>0</v>
      </c>
      <c r="AE62" s="681">
        <f>IF($AS62&lt;$AR62,0,IF($AT62="L",IF(AND(24&gt;=$AR62,24&lt;=$AS62),1/($AS62-$AR62+1),0),IF($AT62="I",IF(24=$AR62,1,0),IF($AT62="F",IF(24=$AS62,1,0),IF($AT62="S",IF(AND(24&gt;=$AR62,24&lt;=$AS62,MOD(24-$AR62,6)=0),1/(INT(($AS62-$AR62)/6)+1),0),IF($AT62="A",IF($AR62=$AS62,IF(24=$AR62,1,0),IF(24=$AR62,$AU62,IF(24=$AS62,1-$AU62,0))),AE464))))))</f>
        <v>0</v>
      </c>
      <c r="AF62" s="682">
        <f>SUM(H62:AE62)</f>
        <v>1</v>
      </c>
      <c r="AG62" s="521">
        <f>'03. Capacitación Y Eventos'!$G$12</f>
        <v>0</v>
      </c>
      <c r="AH62" s="521">
        <f>'03. Capacitación Y Eventos'!$F$12</f>
        <v>0</v>
      </c>
      <c r="AI62" s="521">
        <f>'03. Capacitación Y Eventos'!$I$12</f>
        <v>0</v>
      </c>
      <c r="AJ62" s="521">
        <f>'03. Capacitación Y Eventos'!$H$12</f>
        <v>0</v>
      </c>
      <c r="AK62" s="521">
        <f>'03. Capacitación Y Eventos'!$K$12</f>
        <v>0</v>
      </c>
      <c r="AL62" s="521">
        <f>'03. Capacitación Y Eventos'!$J$12</f>
        <v>0</v>
      </c>
      <c r="AM62" s="521">
        <f>'03. Capacitación Y Eventos'!$M$12</f>
        <v>0</v>
      </c>
      <c r="AN62" s="521">
        <f>'03. Capacitación Y Eventos'!$L$12</f>
        <v>0</v>
      </c>
      <c r="AO62" s="521">
        <f>'03. Capacitación Y Eventos'!$O$12</f>
        <v>0</v>
      </c>
      <c r="AP62" s="521">
        <f>'03. Capacitación Y Eventos'!$N$12</f>
        <v>0</v>
      </c>
      <c r="AQ62" s="683" t="inlineStr">
        <is>
          <t>A3.3</t>
        </is>
      </c>
      <c r="AR62" s="683" t="n">
        <v>17</v>
      </c>
      <c r="AS62" s="683" t="n">
        <v>20</v>
      </c>
      <c r="AT62" s="683" t="inlineStr">
        <is>
          <t>L</t>
        </is>
      </c>
      <c r="AU62" s="684" t="n">
        <v>0</v>
      </c>
      <c r="AV62" s="683" t="inlineStr">
        <is>
          <t>E4</t>
        </is>
      </c>
    </row>
    <row r="63">
      <c r="B63" s="513" t="inlineStr">
        <is>
          <t>CA-02</t>
        </is>
      </c>
      <c r="C63" s="513" t="inlineStr">
        <is>
          <t>R03</t>
        </is>
      </c>
      <c r="D63" s="513" t="str">
        <f>IF('03. Capacitación Y Eventos'!B13="","(fila reservada para un ítem nuevo)",'03. Capacitación Y Eventos'!B13)</f>
        <v>Alimentación de laboratorios ciudadanos</v>
      </c>
      <c r="E63" s="513" t="str">
        <f>"Perfil "&amp;AT63&amp;" · M"&amp;AR63&amp;"–M"&amp;AS63</f>
        <v>Perfil L · M3–M9</v>
      </c>
      <c r="F63" s="513">
        <f>'03. Capacitación Y Eventos'!$E$13</f>
        <v>30000000</v>
      </c>
      <c r="G63" s="513">
        <f>'03. Capacitación Y Eventos'!$P$13</f>
        <v>30000000</v>
      </c>
      <c r="H63" s="681">
        <f>IF($AS63&lt;$AR63,0,IF($AT63="L",IF(AND(1&gt;=$AR63,1&lt;=$AS63),1/($AS63-$AR63+1),0),IF($AT63="I",IF(1=$AR63,1,0),IF($AT63="F",IF(1=$AS63,1,0),IF($AT63="S",IF(AND(1&gt;=$AR63,1&lt;=$AS63,MOD(1-$AR63,6)=0),1/(INT(($AS63-$AR63)/6)+1),0),IF($AT63="A",IF($AR63=$AS63,IF(1=$AR63,1,0),IF(1=$AR63,$AU63,IF(1=$AS63,1-$AU63,0))),H465))))))</f>
        <v>0</v>
      </c>
      <c r="I63" s="681">
        <f>IF($AS63&lt;$AR63,0,IF($AT63="L",IF(AND(2&gt;=$AR63,2&lt;=$AS63),1/($AS63-$AR63+1),0),IF($AT63="I",IF(2=$AR63,1,0),IF($AT63="F",IF(2=$AS63,1,0),IF($AT63="S",IF(AND(2&gt;=$AR63,2&lt;=$AS63,MOD(2-$AR63,6)=0),1/(INT(($AS63-$AR63)/6)+1),0),IF($AT63="A",IF($AR63=$AS63,IF(2=$AR63,1,0),IF(2=$AR63,$AU63,IF(2=$AS63,1-$AU63,0))),I465))))))</f>
        <v>0</v>
      </c>
      <c r="J63" s="681">
        <f>IF($AS63&lt;$AR63,0,IF($AT63="L",IF(AND(3&gt;=$AR63,3&lt;=$AS63),1/($AS63-$AR63+1),0),IF($AT63="I",IF(3=$AR63,1,0),IF($AT63="F",IF(3=$AS63,1,0),IF($AT63="S",IF(AND(3&gt;=$AR63,3&lt;=$AS63,MOD(3-$AR63,6)=0),1/(INT(($AS63-$AR63)/6)+1),0),IF($AT63="A",IF($AR63=$AS63,IF(3=$AR63,1,0),IF(3=$AR63,$AU63,IF(3=$AS63,1-$AU63,0))),J465))))))</f>
        <v>0.142857142857143</v>
      </c>
      <c r="K63" s="681">
        <f>IF($AS63&lt;$AR63,0,IF($AT63="L",IF(AND(4&gt;=$AR63,4&lt;=$AS63),1/($AS63-$AR63+1),0),IF($AT63="I",IF(4=$AR63,1,0),IF($AT63="F",IF(4=$AS63,1,0),IF($AT63="S",IF(AND(4&gt;=$AR63,4&lt;=$AS63,MOD(4-$AR63,6)=0),1/(INT(($AS63-$AR63)/6)+1),0),IF($AT63="A",IF($AR63=$AS63,IF(4=$AR63,1,0),IF(4=$AR63,$AU63,IF(4=$AS63,1-$AU63,0))),K465))))))</f>
        <v>0.142857142857143</v>
      </c>
      <c r="L63" s="681">
        <f>IF($AS63&lt;$AR63,0,IF($AT63="L",IF(AND(5&gt;=$AR63,5&lt;=$AS63),1/($AS63-$AR63+1),0),IF($AT63="I",IF(5=$AR63,1,0),IF($AT63="F",IF(5=$AS63,1,0),IF($AT63="S",IF(AND(5&gt;=$AR63,5&lt;=$AS63,MOD(5-$AR63,6)=0),1/(INT(($AS63-$AR63)/6)+1),0),IF($AT63="A",IF($AR63=$AS63,IF(5=$AR63,1,0),IF(5=$AR63,$AU63,IF(5=$AS63,1-$AU63,0))),L465))))))</f>
        <v>0.142857142857143</v>
      </c>
      <c r="M63" s="681">
        <f>IF($AS63&lt;$AR63,0,IF($AT63="L",IF(AND(6&gt;=$AR63,6&lt;=$AS63),1/($AS63-$AR63+1),0),IF($AT63="I",IF(6=$AR63,1,0),IF($AT63="F",IF(6=$AS63,1,0),IF($AT63="S",IF(AND(6&gt;=$AR63,6&lt;=$AS63,MOD(6-$AR63,6)=0),1/(INT(($AS63-$AR63)/6)+1),0),IF($AT63="A",IF($AR63=$AS63,IF(6=$AR63,1,0),IF(6=$AR63,$AU63,IF(6=$AS63,1-$AU63,0))),M465))))))</f>
        <v>0.142857142857143</v>
      </c>
      <c r="N63" s="681">
        <f>IF($AS63&lt;$AR63,0,IF($AT63="L",IF(AND(7&gt;=$AR63,7&lt;=$AS63),1/($AS63-$AR63+1),0),IF($AT63="I",IF(7=$AR63,1,0),IF($AT63="F",IF(7=$AS63,1,0),IF($AT63="S",IF(AND(7&gt;=$AR63,7&lt;=$AS63,MOD(7-$AR63,6)=0),1/(INT(($AS63-$AR63)/6)+1),0),IF($AT63="A",IF($AR63=$AS63,IF(7=$AR63,1,0),IF(7=$AR63,$AU63,IF(7=$AS63,1-$AU63,0))),N465))))))</f>
        <v>0.142857142857143</v>
      </c>
      <c r="O63" s="681">
        <f>IF($AS63&lt;$AR63,0,IF($AT63="L",IF(AND(8&gt;=$AR63,8&lt;=$AS63),1/($AS63-$AR63+1),0),IF($AT63="I",IF(8=$AR63,1,0),IF($AT63="F",IF(8=$AS63,1,0),IF($AT63="S",IF(AND(8&gt;=$AR63,8&lt;=$AS63,MOD(8-$AR63,6)=0),1/(INT(($AS63-$AR63)/6)+1),0),IF($AT63="A",IF($AR63=$AS63,IF(8=$AR63,1,0),IF(8=$AR63,$AU63,IF(8=$AS63,1-$AU63,0))),O465))))))</f>
        <v>0.142857142857143</v>
      </c>
      <c r="P63" s="681">
        <f>IF($AS63&lt;$AR63,0,IF($AT63="L",IF(AND(9&gt;=$AR63,9&lt;=$AS63),1/($AS63-$AR63+1),0),IF($AT63="I",IF(9=$AR63,1,0),IF($AT63="F",IF(9=$AS63,1,0),IF($AT63="S",IF(AND(9&gt;=$AR63,9&lt;=$AS63,MOD(9-$AR63,6)=0),1/(INT(($AS63-$AR63)/6)+1),0),IF($AT63="A",IF($AR63=$AS63,IF(9=$AR63,1,0),IF(9=$AR63,$AU63,IF(9=$AS63,1-$AU63,0))),P465))))))</f>
        <v>0.142857142857143</v>
      </c>
      <c r="Q63" s="681">
        <f>IF($AS63&lt;$AR63,0,IF($AT63="L",IF(AND(10&gt;=$AR63,10&lt;=$AS63),1/($AS63-$AR63+1),0),IF($AT63="I",IF(10=$AR63,1,0),IF($AT63="F",IF(10=$AS63,1,0),IF($AT63="S",IF(AND(10&gt;=$AR63,10&lt;=$AS63,MOD(10-$AR63,6)=0),1/(INT(($AS63-$AR63)/6)+1),0),IF($AT63="A",IF($AR63=$AS63,IF(10=$AR63,1,0),IF(10=$AR63,$AU63,IF(10=$AS63,1-$AU63,0))),Q465))))))</f>
        <v>0</v>
      </c>
      <c r="R63" s="681">
        <f>IF($AS63&lt;$AR63,0,IF($AT63="L",IF(AND(11&gt;=$AR63,11&lt;=$AS63),1/($AS63-$AR63+1),0),IF($AT63="I",IF(11=$AR63,1,0),IF($AT63="F",IF(11=$AS63,1,0),IF($AT63="S",IF(AND(11&gt;=$AR63,11&lt;=$AS63,MOD(11-$AR63,6)=0),1/(INT(($AS63-$AR63)/6)+1),0),IF($AT63="A",IF($AR63=$AS63,IF(11=$AR63,1,0),IF(11=$AR63,$AU63,IF(11=$AS63,1-$AU63,0))),R465))))))</f>
        <v>0</v>
      </c>
      <c r="S63" s="681">
        <f>IF($AS63&lt;$AR63,0,IF($AT63="L",IF(AND(12&gt;=$AR63,12&lt;=$AS63),1/($AS63-$AR63+1),0),IF($AT63="I",IF(12=$AR63,1,0),IF($AT63="F",IF(12=$AS63,1,0),IF($AT63="S",IF(AND(12&gt;=$AR63,12&lt;=$AS63,MOD(12-$AR63,6)=0),1/(INT(($AS63-$AR63)/6)+1),0),IF($AT63="A",IF($AR63=$AS63,IF(12=$AR63,1,0),IF(12=$AR63,$AU63,IF(12=$AS63,1-$AU63,0))),S465))))))</f>
        <v>0</v>
      </c>
      <c r="T63" s="681">
        <f>IF($AS63&lt;$AR63,0,IF($AT63="L",IF(AND(13&gt;=$AR63,13&lt;=$AS63),1/($AS63-$AR63+1),0),IF($AT63="I",IF(13=$AR63,1,0),IF($AT63="F",IF(13=$AS63,1,0),IF($AT63="S",IF(AND(13&gt;=$AR63,13&lt;=$AS63,MOD(13-$AR63,6)=0),1/(INT(($AS63-$AR63)/6)+1),0),IF($AT63="A",IF($AR63=$AS63,IF(13=$AR63,1,0),IF(13=$AR63,$AU63,IF(13=$AS63,1-$AU63,0))),T465))))))</f>
        <v>0</v>
      </c>
      <c r="U63" s="681">
        <f>IF($AS63&lt;$AR63,0,IF($AT63="L",IF(AND(14&gt;=$AR63,14&lt;=$AS63),1/($AS63-$AR63+1),0),IF($AT63="I",IF(14=$AR63,1,0),IF($AT63="F",IF(14=$AS63,1,0),IF($AT63="S",IF(AND(14&gt;=$AR63,14&lt;=$AS63,MOD(14-$AR63,6)=0),1/(INT(($AS63-$AR63)/6)+1),0),IF($AT63="A",IF($AR63=$AS63,IF(14=$AR63,1,0),IF(14=$AR63,$AU63,IF(14=$AS63,1-$AU63,0))),U465))))))</f>
        <v>0</v>
      </c>
      <c r="V63" s="681">
        <f>IF($AS63&lt;$AR63,0,IF($AT63="L",IF(AND(15&gt;=$AR63,15&lt;=$AS63),1/($AS63-$AR63+1),0),IF($AT63="I",IF(15=$AR63,1,0),IF($AT63="F",IF(15=$AS63,1,0),IF($AT63="S",IF(AND(15&gt;=$AR63,15&lt;=$AS63,MOD(15-$AR63,6)=0),1/(INT(($AS63-$AR63)/6)+1),0),IF($AT63="A",IF($AR63=$AS63,IF(15=$AR63,1,0),IF(15=$AR63,$AU63,IF(15=$AS63,1-$AU63,0))),V465))))))</f>
        <v>0</v>
      </c>
      <c r="W63" s="681">
        <f>IF($AS63&lt;$AR63,0,IF($AT63="L",IF(AND(16&gt;=$AR63,16&lt;=$AS63),1/($AS63-$AR63+1),0),IF($AT63="I",IF(16=$AR63,1,0),IF($AT63="F",IF(16=$AS63,1,0),IF($AT63="S",IF(AND(16&gt;=$AR63,16&lt;=$AS63,MOD(16-$AR63,6)=0),1/(INT(($AS63-$AR63)/6)+1),0),IF($AT63="A",IF($AR63=$AS63,IF(16=$AR63,1,0),IF(16=$AR63,$AU63,IF(16=$AS63,1-$AU63,0))),W465))))))</f>
        <v>0</v>
      </c>
      <c r="X63" s="681">
        <f>IF($AS63&lt;$AR63,0,IF($AT63="L",IF(AND(17&gt;=$AR63,17&lt;=$AS63),1/($AS63-$AR63+1),0),IF($AT63="I",IF(17=$AR63,1,0),IF($AT63="F",IF(17=$AS63,1,0),IF($AT63="S",IF(AND(17&gt;=$AR63,17&lt;=$AS63,MOD(17-$AR63,6)=0),1/(INT(($AS63-$AR63)/6)+1),0),IF($AT63="A",IF($AR63=$AS63,IF(17=$AR63,1,0),IF(17=$AR63,$AU63,IF(17=$AS63,1-$AU63,0))),X465))))))</f>
        <v>0</v>
      </c>
      <c r="Y63" s="681">
        <f>IF($AS63&lt;$AR63,0,IF($AT63="L",IF(AND(18&gt;=$AR63,18&lt;=$AS63),1/($AS63-$AR63+1),0),IF($AT63="I",IF(18=$AR63,1,0),IF($AT63="F",IF(18=$AS63,1,0),IF($AT63="S",IF(AND(18&gt;=$AR63,18&lt;=$AS63,MOD(18-$AR63,6)=0),1/(INT(($AS63-$AR63)/6)+1),0),IF($AT63="A",IF($AR63=$AS63,IF(18=$AR63,1,0),IF(18=$AR63,$AU63,IF(18=$AS63,1-$AU63,0))),Y465))))))</f>
        <v>0</v>
      </c>
      <c r="Z63" s="681">
        <f>IF($AS63&lt;$AR63,0,IF($AT63="L",IF(AND(19&gt;=$AR63,19&lt;=$AS63),1/($AS63-$AR63+1),0),IF($AT63="I",IF(19=$AR63,1,0),IF($AT63="F",IF(19=$AS63,1,0),IF($AT63="S",IF(AND(19&gt;=$AR63,19&lt;=$AS63,MOD(19-$AR63,6)=0),1/(INT(($AS63-$AR63)/6)+1),0),IF($AT63="A",IF($AR63=$AS63,IF(19=$AR63,1,0),IF(19=$AR63,$AU63,IF(19=$AS63,1-$AU63,0))),Z465))))))</f>
        <v>0</v>
      </c>
      <c r="AA63" s="681">
        <f>IF($AS63&lt;$AR63,0,IF($AT63="L",IF(AND(20&gt;=$AR63,20&lt;=$AS63),1/($AS63-$AR63+1),0),IF($AT63="I",IF(20=$AR63,1,0),IF($AT63="F",IF(20=$AS63,1,0),IF($AT63="S",IF(AND(20&gt;=$AR63,20&lt;=$AS63,MOD(20-$AR63,6)=0),1/(INT(($AS63-$AR63)/6)+1),0),IF($AT63="A",IF($AR63=$AS63,IF(20=$AR63,1,0),IF(20=$AR63,$AU63,IF(20=$AS63,1-$AU63,0))),AA465))))))</f>
        <v>0</v>
      </c>
      <c r="AB63" s="681">
        <f>IF($AS63&lt;$AR63,0,IF($AT63="L",IF(AND(21&gt;=$AR63,21&lt;=$AS63),1/($AS63-$AR63+1),0),IF($AT63="I",IF(21=$AR63,1,0),IF($AT63="F",IF(21=$AS63,1,0),IF($AT63="S",IF(AND(21&gt;=$AR63,21&lt;=$AS63,MOD(21-$AR63,6)=0),1/(INT(($AS63-$AR63)/6)+1),0),IF($AT63="A",IF($AR63=$AS63,IF(21=$AR63,1,0),IF(21=$AR63,$AU63,IF(21=$AS63,1-$AU63,0))),AB465))))))</f>
        <v>0</v>
      </c>
      <c r="AC63" s="681">
        <f>IF($AS63&lt;$AR63,0,IF($AT63="L",IF(AND(22&gt;=$AR63,22&lt;=$AS63),1/($AS63-$AR63+1),0),IF($AT63="I",IF(22=$AR63,1,0),IF($AT63="F",IF(22=$AS63,1,0),IF($AT63="S",IF(AND(22&gt;=$AR63,22&lt;=$AS63,MOD(22-$AR63,6)=0),1/(INT(($AS63-$AR63)/6)+1),0),IF($AT63="A",IF($AR63=$AS63,IF(22=$AR63,1,0),IF(22=$AR63,$AU63,IF(22=$AS63,1-$AU63,0))),AC465))))))</f>
        <v>0</v>
      </c>
      <c r="AD63" s="681">
        <f>IF($AS63&lt;$AR63,0,IF($AT63="L",IF(AND(23&gt;=$AR63,23&lt;=$AS63),1/($AS63-$AR63+1),0),IF($AT63="I",IF(23=$AR63,1,0),IF($AT63="F",IF(23=$AS63,1,0),IF($AT63="S",IF(AND(23&gt;=$AR63,23&lt;=$AS63,MOD(23-$AR63,6)=0),1/(INT(($AS63-$AR63)/6)+1),0),IF($AT63="A",IF($AR63=$AS63,IF(23=$AR63,1,0),IF(23=$AR63,$AU63,IF(23=$AS63,1-$AU63,0))),AD465))))))</f>
        <v>0</v>
      </c>
      <c r="AE63" s="681">
        <f>IF($AS63&lt;$AR63,0,IF($AT63="L",IF(AND(24&gt;=$AR63,24&lt;=$AS63),1/($AS63-$AR63+1),0),IF($AT63="I",IF(24=$AR63,1,0),IF($AT63="F",IF(24=$AS63,1,0),IF($AT63="S",IF(AND(24&gt;=$AR63,24&lt;=$AS63,MOD(24-$AR63,6)=0),1/(INT(($AS63-$AR63)/6)+1),0),IF($AT63="A",IF($AR63=$AS63,IF(24=$AR63,1,0),IF(24=$AR63,$AU63,IF(24=$AS63,1-$AU63,0))),AE465))))))</f>
        <v>0</v>
      </c>
      <c r="AF63" s="682">
        <f>SUM(H63:AE63)</f>
        <v>1</v>
      </c>
      <c r="AG63" s="521">
        <f>'03. Capacitación Y Eventos'!$G$13</f>
        <v>0</v>
      </c>
      <c r="AH63" s="521">
        <f>'03. Capacitación Y Eventos'!$F$13</f>
        <v>0</v>
      </c>
      <c r="AI63" s="521">
        <f>'03. Capacitación Y Eventos'!$I$13</f>
        <v>0</v>
      </c>
      <c r="AJ63" s="521">
        <f>'03. Capacitación Y Eventos'!$H$13</f>
        <v>0</v>
      </c>
      <c r="AK63" s="521">
        <f>'03. Capacitación Y Eventos'!$K$13</f>
        <v>0</v>
      </c>
      <c r="AL63" s="521">
        <f>'03. Capacitación Y Eventos'!$J$13</f>
        <v>0</v>
      </c>
      <c r="AM63" s="521">
        <f>'03. Capacitación Y Eventos'!$M$13</f>
        <v>0</v>
      </c>
      <c r="AN63" s="521">
        <f>'03. Capacitación Y Eventos'!$L$13</f>
        <v>0</v>
      </c>
      <c r="AO63" s="521">
        <f>'03. Capacitación Y Eventos'!$O$13</f>
        <v>0</v>
      </c>
      <c r="AP63" s="521">
        <f>'03. Capacitación Y Eventos'!$N$13</f>
        <v>0</v>
      </c>
      <c r="AQ63" s="683" t="inlineStr">
        <is>
          <t>A3.1</t>
        </is>
      </c>
      <c r="AR63" s="683" t="n">
        <v>3</v>
      </c>
      <c r="AS63" s="683" t="n">
        <v>9</v>
      </c>
      <c r="AT63" s="683" t="inlineStr">
        <is>
          <t>L</t>
        </is>
      </c>
      <c r="AU63" s="684" t="n">
        <v>0</v>
      </c>
      <c r="AV63" s="683" t="inlineStr">
        <is>
          <t>E4</t>
        </is>
      </c>
    </row>
    <row r="64">
      <c r="B64" s="513" t="inlineStr">
        <is>
          <t>CA-03</t>
        </is>
      </c>
      <c r="C64" s="513" t="inlineStr">
        <is>
          <t>R03</t>
        </is>
      </c>
      <c r="D64" s="513" t="str">
        <f>IF('03. Capacitación Y Eventos'!B14="","(fila reservada para un ítem nuevo)",'03. Capacitación Y Eventos'!B14)</f>
        <v>Logística de ferias y laboratorios de apropiación</v>
      </c>
      <c r="E64" s="513" t="str">
        <f>"Perfil "&amp;AT64&amp;" · M"&amp;AR64&amp;"–M"&amp;AS64</f>
        <v>Perfil L · M12–M24</v>
      </c>
      <c r="F64" s="513">
        <f>'03. Capacitación Y Eventos'!$E$14</f>
        <v>72000000</v>
      </c>
      <c r="G64" s="513">
        <f>'03. Capacitación Y Eventos'!$P$14</f>
        <v>72000000</v>
      </c>
      <c r="H64" s="681">
        <f>IF($AS64&lt;$AR64,0,IF($AT64="L",IF(AND(1&gt;=$AR64,1&lt;=$AS64),1/($AS64-$AR64+1),0),IF($AT64="I",IF(1=$AR64,1,0),IF($AT64="F",IF(1=$AS64,1,0),IF($AT64="S",IF(AND(1&gt;=$AR64,1&lt;=$AS64,MOD(1-$AR64,6)=0),1/(INT(($AS64-$AR64)/6)+1),0),IF($AT64="A",IF($AR64=$AS64,IF(1=$AR64,1,0),IF(1=$AR64,$AU64,IF(1=$AS64,1-$AU64,0))),H466))))))</f>
        <v>0</v>
      </c>
      <c r="I64" s="681">
        <f>IF($AS64&lt;$AR64,0,IF($AT64="L",IF(AND(2&gt;=$AR64,2&lt;=$AS64),1/($AS64-$AR64+1),0),IF($AT64="I",IF(2=$AR64,1,0),IF($AT64="F",IF(2=$AS64,1,0),IF($AT64="S",IF(AND(2&gt;=$AR64,2&lt;=$AS64,MOD(2-$AR64,6)=0),1/(INT(($AS64-$AR64)/6)+1),0),IF($AT64="A",IF($AR64=$AS64,IF(2=$AR64,1,0),IF(2=$AR64,$AU64,IF(2=$AS64,1-$AU64,0))),I466))))))</f>
        <v>0</v>
      </c>
      <c r="J64" s="681">
        <f>IF($AS64&lt;$AR64,0,IF($AT64="L",IF(AND(3&gt;=$AR64,3&lt;=$AS64),1/($AS64-$AR64+1),0),IF($AT64="I",IF(3=$AR64,1,0),IF($AT64="F",IF(3=$AS64,1,0),IF($AT64="S",IF(AND(3&gt;=$AR64,3&lt;=$AS64,MOD(3-$AR64,6)=0),1/(INT(($AS64-$AR64)/6)+1),0),IF($AT64="A",IF($AR64=$AS64,IF(3=$AR64,1,0),IF(3=$AR64,$AU64,IF(3=$AS64,1-$AU64,0))),J466))))))</f>
        <v>0</v>
      </c>
      <c r="K64" s="681">
        <f>IF($AS64&lt;$AR64,0,IF($AT64="L",IF(AND(4&gt;=$AR64,4&lt;=$AS64),1/($AS64-$AR64+1),0),IF($AT64="I",IF(4=$AR64,1,0),IF($AT64="F",IF(4=$AS64,1,0),IF($AT64="S",IF(AND(4&gt;=$AR64,4&lt;=$AS64,MOD(4-$AR64,6)=0),1/(INT(($AS64-$AR64)/6)+1),0),IF($AT64="A",IF($AR64=$AS64,IF(4=$AR64,1,0),IF(4=$AR64,$AU64,IF(4=$AS64,1-$AU64,0))),K466))))))</f>
        <v>0</v>
      </c>
      <c r="L64" s="681">
        <f>IF($AS64&lt;$AR64,0,IF($AT64="L",IF(AND(5&gt;=$AR64,5&lt;=$AS64),1/($AS64-$AR64+1),0),IF($AT64="I",IF(5=$AR64,1,0),IF($AT64="F",IF(5=$AS64,1,0),IF($AT64="S",IF(AND(5&gt;=$AR64,5&lt;=$AS64,MOD(5-$AR64,6)=0),1/(INT(($AS64-$AR64)/6)+1),0),IF($AT64="A",IF($AR64=$AS64,IF(5=$AR64,1,0),IF(5=$AR64,$AU64,IF(5=$AS64,1-$AU64,0))),L466))))))</f>
        <v>0</v>
      </c>
      <c r="M64" s="681">
        <f>IF($AS64&lt;$AR64,0,IF($AT64="L",IF(AND(6&gt;=$AR64,6&lt;=$AS64),1/($AS64-$AR64+1),0),IF($AT64="I",IF(6=$AR64,1,0),IF($AT64="F",IF(6=$AS64,1,0),IF($AT64="S",IF(AND(6&gt;=$AR64,6&lt;=$AS64,MOD(6-$AR64,6)=0),1/(INT(($AS64-$AR64)/6)+1),0),IF($AT64="A",IF($AR64=$AS64,IF(6=$AR64,1,0),IF(6=$AR64,$AU64,IF(6=$AS64,1-$AU64,0))),M466))))))</f>
        <v>0</v>
      </c>
      <c r="N64" s="681">
        <f>IF($AS64&lt;$AR64,0,IF($AT64="L",IF(AND(7&gt;=$AR64,7&lt;=$AS64),1/($AS64-$AR64+1),0),IF($AT64="I",IF(7=$AR64,1,0),IF($AT64="F",IF(7=$AS64,1,0),IF($AT64="S",IF(AND(7&gt;=$AR64,7&lt;=$AS64,MOD(7-$AR64,6)=0),1/(INT(($AS64-$AR64)/6)+1),0),IF($AT64="A",IF($AR64=$AS64,IF(7=$AR64,1,0),IF(7=$AR64,$AU64,IF(7=$AS64,1-$AU64,0))),N466))))))</f>
        <v>0</v>
      </c>
      <c r="O64" s="681">
        <f>IF($AS64&lt;$AR64,0,IF($AT64="L",IF(AND(8&gt;=$AR64,8&lt;=$AS64),1/($AS64-$AR64+1),0),IF($AT64="I",IF(8=$AR64,1,0),IF($AT64="F",IF(8=$AS64,1,0),IF($AT64="S",IF(AND(8&gt;=$AR64,8&lt;=$AS64,MOD(8-$AR64,6)=0),1/(INT(($AS64-$AR64)/6)+1),0),IF($AT64="A",IF($AR64=$AS64,IF(8=$AR64,1,0),IF(8=$AR64,$AU64,IF(8=$AS64,1-$AU64,0))),O466))))))</f>
        <v>0</v>
      </c>
      <c r="P64" s="681">
        <f>IF($AS64&lt;$AR64,0,IF($AT64="L",IF(AND(9&gt;=$AR64,9&lt;=$AS64),1/($AS64-$AR64+1),0),IF($AT64="I",IF(9=$AR64,1,0),IF($AT64="F",IF(9=$AS64,1,0),IF($AT64="S",IF(AND(9&gt;=$AR64,9&lt;=$AS64,MOD(9-$AR64,6)=0),1/(INT(($AS64-$AR64)/6)+1),0),IF($AT64="A",IF($AR64=$AS64,IF(9=$AR64,1,0),IF(9=$AR64,$AU64,IF(9=$AS64,1-$AU64,0))),P466))))))</f>
        <v>0</v>
      </c>
      <c r="Q64" s="681">
        <f>IF($AS64&lt;$AR64,0,IF($AT64="L",IF(AND(10&gt;=$AR64,10&lt;=$AS64),1/($AS64-$AR64+1),0),IF($AT64="I",IF(10=$AR64,1,0),IF($AT64="F",IF(10=$AS64,1,0),IF($AT64="S",IF(AND(10&gt;=$AR64,10&lt;=$AS64,MOD(10-$AR64,6)=0),1/(INT(($AS64-$AR64)/6)+1),0),IF($AT64="A",IF($AR64=$AS64,IF(10=$AR64,1,0),IF(10=$AR64,$AU64,IF(10=$AS64,1-$AU64,0))),Q466))))))</f>
        <v>0</v>
      </c>
      <c r="R64" s="681">
        <f>IF($AS64&lt;$AR64,0,IF($AT64="L",IF(AND(11&gt;=$AR64,11&lt;=$AS64),1/($AS64-$AR64+1),0),IF($AT64="I",IF(11=$AR64,1,0),IF($AT64="F",IF(11=$AS64,1,0),IF($AT64="S",IF(AND(11&gt;=$AR64,11&lt;=$AS64,MOD(11-$AR64,6)=0),1/(INT(($AS64-$AR64)/6)+1),0),IF($AT64="A",IF($AR64=$AS64,IF(11=$AR64,1,0),IF(11=$AR64,$AU64,IF(11=$AS64,1-$AU64,0))),R466))))))</f>
        <v>0</v>
      </c>
      <c r="S64" s="681">
        <f>IF($AS64&lt;$AR64,0,IF($AT64="L",IF(AND(12&gt;=$AR64,12&lt;=$AS64),1/($AS64-$AR64+1),0),IF($AT64="I",IF(12=$AR64,1,0),IF($AT64="F",IF(12=$AS64,1,0),IF($AT64="S",IF(AND(12&gt;=$AR64,12&lt;=$AS64,MOD(12-$AR64,6)=0),1/(INT(($AS64-$AR64)/6)+1),0),IF($AT64="A",IF($AR64=$AS64,IF(12=$AR64,1,0),IF(12=$AR64,$AU64,IF(12=$AS64,1-$AU64,0))),S466))))))</f>
        <v>0.0769230769230769</v>
      </c>
      <c r="T64" s="681">
        <f>IF($AS64&lt;$AR64,0,IF($AT64="L",IF(AND(13&gt;=$AR64,13&lt;=$AS64),1/($AS64-$AR64+1),0),IF($AT64="I",IF(13=$AR64,1,0),IF($AT64="F",IF(13=$AS64,1,0),IF($AT64="S",IF(AND(13&gt;=$AR64,13&lt;=$AS64,MOD(13-$AR64,6)=0),1/(INT(($AS64-$AR64)/6)+1),0),IF($AT64="A",IF($AR64=$AS64,IF(13=$AR64,1,0),IF(13=$AR64,$AU64,IF(13=$AS64,1-$AU64,0))),T466))))))</f>
        <v>0.0769230769230769</v>
      </c>
      <c r="U64" s="681">
        <f>IF($AS64&lt;$AR64,0,IF($AT64="L",IF(AND(14&gt;=$AR64,14&lt;=$AS64),1/($AS64-$AR64+1),0),IF($AT64="I",IF(14=$AR64,1,0),IF($AT64="F",IF(14=$AS64,1,0),IF($AT64="S",IF(AND(14&gt;=$AR64,14&lt;=$AS64,MOD(14-$AR64,6)=0),1/(INT(($AS64-$AR64)/6)+1),0),IF($AT64="A",IF($AR64=$AS64,IF(14=$AR64,1,0),IF(14=$AR64,$AU64,IF(14=$AS64,1-$AU64,0))),U466))))))</f>
        <v>0.0769230769230769</v>
      </c>
      <c r="V64" s="681">
        <f>IF($AS64&lt;$AR64,0,IF($AT64="L",IF(AND(15&gt;=$AR64,15&lt;=$AS64),1/($AS64-$AR64+1),0),IF($AT64="I",IF(15=$AR64,1,0),IF($AT64="F",IF(15=$AS64,1,0),IF($AT64="S",IF(AND(15&gt;=$AR64,15&lt;=$AS64,MOD(15-$AR64,6)=0),1/(INT(($AS64-$AR64)/6)+1),0),IF($AT64="A",IF($AR64=$AS64,IF(15=$AR64,1,0),IF(15=$AR64,$AU64,IF(15=$AS64,1-$AU64,0))),V466))))))</f>
        <v>0.0769230769230769</v>
      </c>
      <c r="W64" s="681">
        <f>IF($AS64&lt;$AR64,0,IF($AT64="L",IF(AND(16&gt;=$AR64,16&lt;=$AS64),1/($AS64-$AR64+1),0),IF($AT64="I",IF(16=$AR64,1,0),IF($AT64="F",IF(16=$AS64,1,0),IF($AT64="S",IF(AND(16&gt;=$AR64,16&lt;=$AS64,MOD(16-$AR64,6)=0),1/(INT(($AS64-$AR64)/6)+1),0),IF($AT64="A",IF($AR64=$AS64,IF(16=$AR64,1,0),IF(16=$AR64,$AU64,IF(16=$AS64,1-$AU64,0))),W466))))))</f>
        <v>0.0769230769230769</v>
      </c>
      <c r="X64" s="681">
        <f>IF($AS64&lt;$AR64,0,IF($AT64="L",IF(AND(17&gt;=$AR64,17&lt;=$AS64),1/($AS64-$AR64+1),0),IF($AT64="I",IF(17=$AR64,1,0),IF($AT64="F",IF(17=$AS64,1,0),IF($AT64="S",IF(AND(17&gt;=$AR64,17&lt;=$AS64,MOD(17-$AR64,6)=0),1/(INT(($AS64-$AR64)/6)+1),0),IF($AT64="A",IF($AR64=$AS64,IF(17=$AR64,1,0),IF(17=$AR64,$AU64,IF(17=$AS64,1-$AU64,0))),X466))))))</f>
        <v>0.0769230769230769</v>
      </c>
      <c r="Y64" s="681">
        <f>IF($AS64&lt;$AR64,0,IF($AT64="L",IF(AND(18&gt;=$AR64,18&lt;=$AS64),1/($AS64-$AR64+1),0),IF($AT64="I",IF(18=$AR64,1,0),IF($AT64="F",IF(18=$AS64,1,0),IF($AT64="S",IF(AND(18&gt;=$AR64,18&lt;=$AS64,MOD(18-$AR64,6)=0),1/(INT(($AS64-$AR64)/6)+1),0),IF($AT64="A",IF($AR64=$AS64,IF(18=$AR64,1,0),IF(18=$AR64,$AU64,IF(18=$AS64,1-$AU64,0))),Y466))))))</f>
        <v>0.0769230769230769</v>
      </c>
      <c r="Z64" s="681">
        <f>IF($AS64&lt;$AR64,0,IF($AT64="L",IF(AND(19&gt;=$AR64,19&lt;=$AS64),1/($AS64-$AR64+1),0),IF($AT64="I",IF(19=$AR64,1,0),IF($AT64="F",IF(19=$AS64,1,0),IF($AT64="S",IF(AND(19&gt;=$AR64,19&lt;=$AS64,MOD(19-$AR64,6)=0),1/(INT(($AS64-$AR64)/6)+1),0),IF($AT64="A",IF($AR64=$AS64,IF(19=$AR64,1,0),IF(19=$AR64,$AU64,IF(19=$AS64,1-$AU64,0))),Z466))))))</f>
        <v>0.0769230769230769</v>
      </c>
      <c r="AA64" s="681">
        <f>IF($AS64&lt;$AR64,0,IF($AT64="L",IF(AND(20&gt;=$AR64,20&lt;=$AS64),1/($AS64-$AR64+1),0),IF($AT64="I",IF(20=$AR64,1,0),IF($AT64="F",IF(20=$AS64,1,0),IF($AT64="S",IF(AND(20&gt;=$AR64,20&lt;=$AS64,MOD(20-$AR64,6)=0),1/(INT(($AS64-$AR64)/6)+1),0),IF($AT64="A",IF($AR64=$AS64,IF(20=$AR64,1,0),IF(20=$AR64,$AU64,IF(20=$AS64,1-$AU64,0))),AA466))))))</f>
        <v>0.0769230769230769</v>
      </c>
      <c r="AB64" s="681">
        <f>IF($AS64&lt;$AR64,0,IF($AT64="L",IF(AND(21&gt;=$AR64,21&lt;=$AS64),1/($AS64-$AR64+1),0),IF($AT64="I",IF(21=$AR64,1,0),IF($AT64="F",IF(21=$AS64,1,0),IF($AT64="S",IF(AND(21&gt;=$AR64,21&lt;=$AS64,MOD(21-$AR64,6)=0),1/(INT(($AS64-$AR64)/6)+1),0),IF($AT64="A",IF($AR64=$AS64,IF(21=$AR64,1,0),IF(21=$AR64,$AU64,IF(21=$AS64,1-$AU64,0))),AB466))))))</f>
        <v>0.0769230769230769</v>
      </c>
      <c r="AC64" s="681">
        <f>IF($AS64&lt;$AR64,0,IF($AT64="L",IF(AND(22&gt;=$AR64,22&lt;=$AS64),1/($AS64-$AR64+1),0),IF($AT64="I",IF(22=$AR64,1,0),IF($AT64="F",IF(22=$AS64,1,0),IF($AT64="S",IF(AND(22&gt;=$AR64,22&lt;=$AS64,MOD(22-$AR64,6)=0),1/(INT(($AS64-$AR64)/6)+1),0),IF($AT64="A",IF($AR64=$AS64,IF(22=$AR64,1,0),IF(22=$AR64,$AU64,IF(22=$AS64,1-$AU64,0))),AC466))))))</f>
        <v>0.0769230769230769</v>
      </c>
      <c r="AD64" s="681">
        <f>IF($AS64&lt;$AR64,0,IF($AT64="L",IF(AND(23&gt;=$AR64,23&lt;=$AS64),1/($AS64-$AR64+1),0),IF($AT64="I",IF(23=$AR64,1,0),IF($AT64="F",IF(23=$AS64,1,0),IF($AT64="S",IF(AND(23&gt;=$AR64,23&lt;=$AS64,MOD(23-$AR64,6)=0),1/(INT(($AS64-$AR64)/6)+1),0),IF($AT64="A",IF($AR64=$AS64,IF(23=$AR64,1,0),IF(23=$AR64,$AU64,IF(23=$AS64,1-$AU64,0))),AD466))))))</f>
        <v>0.0769230769230769</v>
      </c>
      <c r="AE64" s="681">
        <f>IF($AS64&lt;$AR64,0,IF($AT64="L",IF(AND(24&gt;=$AR64,24&lt;=$AS64),1/($AS64-$AR64+1),0),IF($AT64="I",IF(24=$AR64,1,0),IF($AT64="F",IF(24=$AS64,1,0),IF($AT64="S",IF(AND(24&gt;=$AR64,24&lt;=$AS64,MOD(24-$AR64,6)=0),1/(INT(($AS64-$AR64)/6)+1),0),IF($AT64="A",IF($AR64=$AS64,IF(24=$AR64,1,0),IF(24=$AR64,$AU64,IF(24=$AS64,1-$AU64,0))),AE466))))))</f>
        <v>0.0769230769230769</v>
      </c>
      <c r="AF64" s="682">
        <f>SUM(H64:AE64)</f>
        <v>1</v>
      </c>
      <c r="AG64" s="521">
        <f>'03. Capacitación Y Eventos'!$G$14</f>
        <v>0</v>
      </c>
      <c r="AH64" s="521">
        <f>'03. Capacitación Y Eventos'!$F$14</f>
        <v>0</v>
      </c>
      <c r="AI64" s="521">
        <f>'03. Capacitación Y Eventos'!$I$14</f>
        <v>0</v>
      </c>
      <c r="AJ64" s="521">
        <f>'03. Capacitación Y Eventos'!$H$14</f>
        <v>0</v>
      </c>
      <c r="AK64" s="521">
        <f>'03. Capacitación Y Eventos'!$K$14</f>
        <v>0</v>
      </c>
      <c r="AL64" s="521">
        <f>'03. Capacitación Y Eventos'!$J$14</f>
        <v>0</v>
      </c>
      <c r="AM64" s="521">
        <f>'03. Capacitación Y Eventos'!$M$14</f>
        <v>0</v>
      </c>
      <c r="AN64" s="521">
        <f>'03. Capacitación Y Eventos'!$L$14</f>
        <v>0</v>
      </c>
      <c r="AO64" s="521">
        <f>'03. Capacitación Y Eventos'!$O$14</f>
        <v>0</v>
      </c>
      <c r="AP64" s="521">
        <f>'03. Capacitación Y Eventos'!$N$14</f>
        <v>0</v>
      </c>
      <c r="AQ64" s="683" t="inlineStr">
        <is>
          <t>A3.2</t>
        </is>
      </c>
      <c r="AR64" s="683" t="n">
        <v>12</v>
      </c>
      <c r="AS64" s="683" t="n">
        <v>24</v>
      </c>
      <c r="AT64" s="683" t="inlineStr">
        <is>
          <t>L</t>
        </is>
      </c>
      <c r="AU64" s="684" t="n">
        <v>0</v>
      </c>
      <c r="AV64" s="683" t="inlineStr">
        <is>
          <t>E4</t>
        </is>
      </c>
    </row>
    <row r="65">
      <c r="B65" s="513" t="inlineStr">
        <is>
          <t>CA-04</t>
        </is>
      </c>
      <c r="C65" s="513" t="inlineStr">
        <is>
          <t>R03</t>
        </is>
      </c>
      <c r="D65" s="513" t="str">
        <f>IF('03. Capacitación Y Eventos'!B15="","(fila reservada para un ítem nuevo)",'03. Capacitación Y Eventos'!B15)</f>
        <v>Talleres de evaluación previa de demolición con los consejos de gestión del riesgo y responsables de obra</v>
      </c>
      <c r="E65" s="513" t="str">
        <f>"Perfil "&amp;AT65&amp;" · M"&amp;AR65&amp;"–M"&amp;AS65</f>
        <v>Perfil L · M21–M24</v>
      </c>
      <c r="F65" s="513">
        <f>'03. Capacitación Y Eventos'!$E$15</f>
        <v>48000000</v>
      </c>
      <c r="G65" s="513">
        <f>'03. Capacitación Y Eventos'!$P$15</f>
        <v>48000000</v>
      </c>
      <c r="H65" s="681">
        <f>IF($AS65&lt;$AR65,0,IF($AT65="L",IF(AND(1&gt;=$AR65,1&lt;=$AS65),1/($AS65-$AR65+1),0),IF($AT65="I",IF(1=$AR65,1,0),IF($AT65="F",IF(1=$AS65,1,0),IF($AT65="S",IF(AND(1&gt;=$AR65,1&lt;=$AS65,MOD(1-$AR65,6)=0),1/(INT(($AS65-$AR65)/6)+1),0),IF($AT65="A",IF($AR65=$AS65,IF(1=$AR65,1,0),IF(1=$AR65,$AU65,IF(1=$AS65,1-$AU65,0))),H467))))))</f>
        <v>0</v>
      </c>
      <c r="I65" s="681">
        <f>IF($AS65&lt;$AR65,0,IF($AT65="L",IF(AND(2&gt;=$AR65,2&lt;=$AS65),1/($AS65-$AR65+1),0),IF($AT65="I",IF(2=$AR65,1,0),IF($AT65="F",IF(2=$AS65,1,0),IF($AT65="S",IF(AND(2&gt;=$AR65,2&lt;=$AS65,MOD(2-$AR65,6)=0),1/(INT(($AS65-$AR65)/6)+1),0),IF($AT65="A",IF($AR65=$AS65,IF(2=$AR65,1,0),IF(2=$AR65,$AU65,IF(2=$AS65,1-$AU65,0))),I467))))))</f>
        <v>0</v>
      </c>
      <c r="J65" s="681">
        <f>IF($AS65&lt;$AR65,0,IF($AT65="L",IF(AND(3&gt;=$AR65,3&lt;=$AS65),1/($AS65-$AR65+1),0),IF($AT65="I",IF(3=$AR65,1,0),IF($AT65="F",IF(3=$AS65,1,0),IF($AT65="S",IF(AND(3&gt;=$AR65,3&lt;=$AS65,MOD(3-$AR65,6)=0),1/(INT(($AS65-$AR65)/6)+1),0),IF($AT65="A",IF($AR65=$AS65,IF(3=$AR65,1,0),IF(3=$AR65,$AU65,IF(3=$AS65,1-$AU65,0))),J467))))))</f>
        <v>0</v>
      </c>
      <c r="K65" s="681">
        <f>IF($AS65&lt;$AR65,0,IF($AT65="L",IF(AND(4&gt;=$AR65,4&lt;=$AS65),1/($AS65-$AR65+1),0),IF($AT65="I",IF(4=$AR65,1,0),IF($AT65="F",IF(4=$AS65,1,0),IF($AT65="S",IF(AND(4&gt;=$AR65,4&lt;=$AS65,MOD(4-$AR65,6)=0),1/(INT(($AS65-$AR65)/6)+1),0),IF($AT65="A",IF($AR65=$AS65,IF(4=$AR65,1,0),IF(4=$AR65,$AU65,IF(4=$AS65,1-$AU65,0))),K467))))))</f>
        <v>0</v>
      </c>
      <c r="L65" s="681">
        <f>IF($AS65&lt;$AR65,0,IF($AT65="L",IF(AND(5&gt;=$AR65,5&lt;=$AS65),1/($AS65-$AR65+1),0),IF($AT65="I",IF(5=$AR65,1,0),IF($AT65="F",IF(5=$AS65,1,0),IF($AT65="S",IF(AND(5&gt;=$AR65,5&lt;=$AS65,MOD(5-$AR65,6)=0),1/(INT(($AS65-$AR65)/6)+1),0),IF($AT65="A",IF($AR65=$AS65,IF(5=$AR65,1,0),IF(5=$AR65,$AU65,IF(5=$AS65,1-$AU65,0))),L467))))))</f>
        <v>0</v>
      </c>
      <c r="M65" s="681">
        <f>IF($AS65&lt;$AR65,0,IF($AT65="L",IF(AND(6&gt;=$AR65,6&lt;=$AS65),1/($AS65-$AR65+1),0),IF($AT65="I",IF(6=$AR65,1,0),IF($AT65="F",IF(6=$AS65,1,0),IF($AT65="S",IF(AND(6&gt;=$AR65,6&lt;=$AS65,MOD(6-$AR65,6)=0),1/(INT(($AS65-$AR65)/6)+1),0),IF($AT65="A",IF($AR65=$AS65,IF(6=$AR65,1,0),IF(6=$AR65,$AU65,IF(6=$AS65,1-$AU65,0))),M467))))))</f>
        <v>0</v>
      </c>
      <c r="N65" s="681">
        <f>IF($AS65&lt;$AR65,0,IF($AT65="L",IF(AND(7&gt;=$AR65,7&lt;=$AS65),1/($AS65-$AR65+1),0),IF($AT65="I",IF(7=$AR65,1,0),IF($AT65="F",IF(7=$AS65,1,0),IF($AT65="S",IF(AND(7&gt;=$AR65,7&lt;=$AS65,MOD(7-$AR65,6)=0),1/(INT(($AS65-$AR65)/6)+1),0),IF($AT65="A",IF($AR65=$AS65,IF(7=$AR65,1,0),IF(7=$AR65,$AU65,IF(7=$AS65,1-$AU65,0))),N467))))))</f>
        <v>0</v>
      </c>
      <c r="O65" s="681">
        <f>IF($AS65&lt;$AR65,0,IF($AT65="L",IF(AND(8&gt;=$AR65,8&lt;=$AS65),1/($AS65-$AR65+1),0),IF($AT65="I",IF(8=$AR65,1,0),IF($AT65="F",IF(8=$AS65,1,0),IF($AT65="S",IF(AND(8&gt;=$AR65,8&lt;=$AS65,MOD(8-$AR65,6)=0),1/(INT(($AS65-$AR65)/6)+1),0),IF($AT65="A",IF($AR65=$AS65,IF(8=$AR65,1,0),IF(8=$AR65,$AU65,IF(8=$AS65,1-$AU65,0))),O467))))))</f>
        <v>0</v>
      </c>
      <c r="P65" s="681">
        <f>IF($AS65&lt;$AR65,0,IF($AT65="L",IF(AND(9&gt;=$AR65,9&lt;=$AS65),1/($AS65-$AR65+1),0),IF($AT65="I",IF(9=$AR65,1,0),IF($AT65="F",IF(9=$AS65,1,0),IF($AT65="S",IF(AND(9&gt;=$AR65,9&lt;=$AS65,MOD(9-$AR65,6)=0),1/(INT(($AS65-$AR65)/6)+1),0),IF($AT65="A",IF($AR65=$AS65,IF(9=$AR65,1,0),IF(9=$AR65,$AU65,IF(9=$AS65,1-$AU65,0))),P467))))))</f>
        <v>0</v>
      </c>
      <c r="Q65" s="681">
        <f>IF($AS65&lt;$AR65,0,IF($AT65="L",IF(AND(10&gt;=$AR65,10&lt;=$AS65),1/($AS65-$AR65+1),0),IF($AT65="I",IF(10=$AR65,1,0),IF($AT65="F",IF(10=$AS65,1,0),IF($AT65="S",IF(AND(10&gt;=$AR65,10&lt;=$AS65,MOD(10-$AR65,6)=0),1/(INT(($AS65-$AR65)/6)+1),0),IF($AT65="A",IF($AR65=$AS65,IF(10=$AR65,1,0),IF(10=$AR65,$AU65,IF(10=$AS65,1-$AU65,0))),Q467))))))</f>
        <v>0</v>
      </c>
      <c r="R65" s="681">
        <f>IF($AS65&lt;$AR65,0,IF($AT65="L",IF(AND(11&gt;=$AR65,11&lt;=$AS65),1/($AS65-$AR65+1),0),IF($AT65="I",IF(11=$AR65,1,0),IF($AT65="F",IF(11=$AS65,1,0),IF($AT65="S",IF(AND(11&gt;=$AR65,11&lt;=$AS65,MOD(11-$AR65,6)=0),1/(INT(($AS65-$AR65)/6)+1),0),IF($AT65="A",IF($AR65=$AS65,IF(11=$AR65,1,0),IF(11=$AR65,$AU65,IF(11=$AS65,1-$AU65,0))),R467))))))</f>
        <v>0</v>
      </c>
      <c r="S65" s="681">
        <f>IF($AS65&lt;$AR65,0,IF($AT65="L",IF(AND(12&gt;=$AR65,12&lt;=$AS65),1/($AS65-$AR65+1),0),IF($AT65="I",IF(12=$AR65,1,0),IF($AT65="F",IF(12=$AS65,1,0),IF($AT65="S",IF(AND(12&gt;=$AR65,12&lt;=$AS65,MOD(12-$AR65,6)=0),1/(INT(($AS65-$AR65)/6)+1),0),IF($AT65="A",IF($AR65=$AS65,IF(12=$AR65,1,0),IF(12=$AR65,$AU65,IF(12=$AS65,1-$AU65,0))),S467))))))</f>
        <v>0</v>
      </c>
      <c r="T65" s="681">
        <f>IF($AS65&lt;$AR65,0,IF($AT65="L",IF(AND(13&gt;=$AR65,13&lt;=$AS65),1/($AS65-$AR65+1),0),IF($AT65="I",IF(13=$AR65,1,0),IF($AT65="F",IF(13=$AS65,1,0),IF($AT65="S",IF(AND(13&gt;=$AR65,13&lt;=$AS65,MOD(13-$AR65,6)=0),1/(INT(($AS65-$AR65)/6)+1),0),IF($AT65="A",IF($AR65=$AS65,IF(13=$AR65,1,0),IF(13=$AR65,$AU65,IF(13=$AS65,1-$AU65,0))),T467))))))</f>
        <v>0</v>
      </c>
      <c r="U65" s="681">
        <f>IF($AS65&lt;$AR65,0,IF($AT65="L",IF(AND(14&gt;=$AR65,14&lt;=$AS65),1/($AS65-$AR65+1),0),IF($AT65="I",IF(14=$AR65,1,0),IF($AT65="F",IF(14=$AS65,1,0),IF($AT65="S",IF(AND(14&gt;=$AR65,14&lt;=$AS65,MOD(14-$AR65,6)=0),1/(INT(($AS65-$AR65)/6)+1),0),IF($AT65="A",IF($AR65=$AS65,IF(14=$AR65,1,0),IF(14=$AR65,$AU65,IF(14=$AS65,1-$AU65,0))),U467))))))</f>
        <v>0</v>
      </c>
      <c r="V65" s="681">
        <f>IF($AS65&lt;$AR65,0,IF($AT65="L",IF(AND(15&gt;=$AR65,15&lt;=$AS65),1/($AS65-$AR65+1),0),IF($AT65="I",IF(15=$AR65,1,0),IF($AT65="F",IF(15=$AS65,1,0),IF($AT65="S",IF(AND(15&gt;=$AR65,15&lt;=$AS65,MOD(15-$AR65,6)=0),1/(INT(($AS65-$AR65)/6)+1),0),IF($AT65="A",IF($AR65=$AS65,IF(15=$AR65,1,0),IF(15=$AR65,$AU65,IF(15=$AS65,1-$AU65,0))),V467))))))</f>
        <v>0</v>
      </c>
      <c r="W65" s="681">
        <f>IF($AS65&lt;$AR65,0,IF($AT65="L",IF(AND(16&gt;=$AR65,16&lt;=$AS65),1/($AS65-$AR65+1),0),IF($AT65="I",IF(16=$AR65,1,0),IF($AT65="F",IF(16=$AS65,1,0),IF($AT65="S",IF(AND(16&gt;=$AR65,16&lt;=$AS65,MOD(16-$AR65,6)=0),1/(INT(($AS65-$AR65)/6)+1),0),IF($AT65="A",IF($AR65=$AS65,IF(16=$AR65,1,0),IF(16=$AR65,$AU65,IF(16=$AS65,1-$AU65,0))),W467))))))</f>
        <v>0</v>
      </c>
      <c r="X65" s="681">
        <f>IF($AS65&lt;$AR65,0,IF($AT65="L",IF(AND(17&gt;=$AR65,17&lt;=$AS65),1/($AS65-$AR65+1),0),IF($AT65="I",IF(17=$AR65,1,0),IF($AT65="F",IF(17=$AS65,1,0),IF($AT65="S",IF(AND(17&gt;=$AR65,17&lt;=$AS65,MOD(17-$AR65,6)=0),1/(INT(($AS65-$AR65)/6)+1),0),IF($AT65="A",IF($AR65=$AS65,IF(17=$AR65,1,0),IF(17=$AR65,$AU65,IF(17=$AS65,1-$AU65,0))),X467))))))</f>
        <v>0</v>
      </c>
      <c r="Y65" s="681">
        <f>IF($AS65&lt;$AR65,0,IF($AT65="L",IF(AND(18&gt;=$AR65,18&lt;=$AS65),1/($AS65-$AR65+1),0),IF($AT65="I",IF(18=$AR65,1,0),IF($AT65="F",IF(18=$AS65,1,0),IF($AT65="S",IF(AND(18&gt;=$AR65,18&lt;=$AS65,MOD(18-$AR65,6)=0),1/(INT(($AS65-$AR65)/6)+1),0),IF($AT65="A",IF($AR65=$AS65,IF(18=$AR65,1,0),IF(18=$AR65,$AU65,IF(18=$AS65,1-$AU65,0))),Y467))))))</f>
        <v>0</v>
      </c>
      <c r="Z65" s="681">
        <f>IF($AS65&lt;$AR65,0,IF($AT65="L",IF(AND(19&gt;=$AR65,19&lt;=$AS65),1/($AS65-$AR65+1),0),IF($AT65="I",IF(19=$AR65,1,0),IF($AT65="F",IF(19=$AS65,1,0),IF($AT65="S",IF(AND(19&gt;=$AR65,19&lt;=$AS65,MOD(19-$AR65,6)=0),1/(INT(($AS65-$AR65)/6)+1),0),IF($AT65="A",IF($AR65=$AS65,IF(19=$AR65,1,0),IF(19=$AR65,$AU65,IF(19=$AS65,1-$AU65,0))),Z467))))))</f>
        <v>0</v>
      </c>
      <c r="AA65" s="681">
        <f>IF($AS65&lt;$AR65,0,IF($AT65="L",IF(AND(20&gt;=$AR65,20&lt;=$AS65),1/($AS65-$AR65+1),0),IF($AT65="I",IF(20=$AR65,1,0),IF($AT65="F",IF(20=$AS65,1,0),IF($AT65="S",IF(AND(20&gt;=$AR65,20&lt;=$AS65,MOD(20-$AR65,6)=0),1/(INT(($AS65-$AR65)/6)+1),0),IF($AT65="A",IF($AR65=$AS65,IF(20=$AR65,1,0),IF(20=$AR65,$AU65,IF(20=$AS65,1-$AU65,0))),AA467))))))</f>
        <v>0</v>
      </c>
      <c r="AB65" s="681">
        <f>IF($AS65&lt;$AR65,0,IF($AT65="L",IF(AND(21&gt;=$AR65,21&lt;=$AS65),1/($AS65-$AR65+1),0),IF($AT65="I",IF(21=$AR65,1,0),IF($AT65="F",IF(21=$AS65,1,0),IF($AT65="S",IF(AND(21&gt;=$AR65,21&lt;=$AS65,MOD(21-$AR65,6)=0),1/(INT(($AS65-$AR65)/6)+1),0),IF($AT65="A",IF($AR65=$AS65,IF(21=$AR65,1,0),IF(21=$AR65,$AU65,IF(21=$AS65,1-$AU65,0))),AB467))))))</f>
        <v>0.25</v>
      </c>
      <c r="AC65" s="681">
        <f>IF($AS65&lt;$AR65,0,IF($AT65="L",IF(AND(22&gt;=$AR65,22&lt;=$AS65),1/($AS65-$AR65+1),0),IF($AT65="I",IF(22=$AR65,1,0),IF($AT65="F",IF(22=$AS65,1,0),IF($AT65="S",IF(AND(22&gt;=$AR65,22&lt;=$AS65,MOD(22-$AR65,6)=0),1/(INT(($AS65-$AR65)/6)+1),0),IF($AT65="A",IF($AR65=$AS65,IF(22=$AR65,1,0),IF(22=$AR65,$AU65,IF(22=$AS65,1-$AU65,0))),AC467))))))</f>
        <v>0.25</v>
      </c>
      <c r="AD65" s="681">
        <f>IF($AS65&lt;$AR65,0,IF($AT65="L",IF(AND(23&gt;=$AR65,23&lt;=$AS65),1/($AS65-$AR65+1),0),IF($AT65="I",IF(23=$AR65,1,0),IF($AT65="F",IF(23=$AS65,1,0),IF($AT65="S",IF(AND(23&gt;=$AR65,23&lt;=$AS65,MOD(23-$AR65,6)=0),1/(INT(($AS65-$AR65)/6)+1),0),IF($AT65="A",IF($AR65=$AS65,IF(23=$AR65,1,0),IF(23=$AR65,$AU65,IF(23=$AS65,1-$AU65,0))),AD467))))))</f>
        <v>0.25</v>
      </c>
      <c r="AE65" s="681">
        <f>IF($AS65&lt;$AR65,0,IF($AT65="L",IF(AND(24&gt;=$AR65,24&lt;=$AS65),1/($AS65-$AR65+1),0),IF($AT65="I",IF(24=$AR65,1,0),IF($AT65="F",IF(24=$AS65,1,0),IF($AT65="S",IF(AND(24&gt;=$AR65,24&lt;=$AS65,MOD(24-$AR65,6)=0),1/(INT(($AS65-$AR65)/6)+1),0),IF($AT65="A",IF($AR65=$AS65,IF(24=$AR65,1,0),IF(24=$AR65,$AU65,IF(24=$AS65,1-$AU65,0))),AE467))))))</f>
        <v>0.25</v>
      </c>
      <c r="AF65" s="682">
        <f>SUM(H65:AE65)</f>
        <v>1</v>
      </c>
      <c r="AG65" s="521">
        <f>'03. Capacitación Y Eventos'!$G$15</f>
        <v>0</v>
      </c>
      <c r="AH65" s="521">
        <f>'03. Capacitación Y Eventos'!$F$15</f>
        <v>0</v>
      </c>
      <c r="AI65" s="521">
        <f>'03. Capacitación Y Eventos'!$I$15</f>
        <v>0</v>
      </c>
      <c r="AJ65" s="521">
        <f>'03. Capacitación Y Eventos'!$H$15</f>
        <v>0</v>
      </c>
      <c r="AK65" s="521">
        <f>'03. Capacitación Y Eventos'!$K$15</f>
        <v>0</v>
      </c>
      <c r="AL65" s="521">
        <f>'03. Capacitación Y Eventos'!$J$15</f>
        <v>0</v>
      </c>
      <c r="AM65" s="521">
        <f>'03. Capacitación Y Eventos'!$M$15</f>
        <v>0</v>
      </c>
      <c r="AN65" s="521">
        <f>'03. Capacitación Y Eventos'!$L$15</f>
        <v>0</v>
      </c>
      <c r="AO65" s="521">
        <f>'03. Capacitación Y Eventos'!$O$15</f>
        <v>0</v>
      </c>
      <c r="AP65" s="521">
        <f>'03. Capacitación Y Eventos'!$N$15</f>
        <v>0</v>
      </c>
      <c r="AQ65" s="683" t="inlineStr">
        <is>
          <t>A3.5</t>
        </is>
      </c>
      <c r="AR65" s="683" t="n">
        <v>21</v>
      </c>
      <c r="AS65" s="683" t="n">
        <v>24</v>
      </c>
      <c r="AT65" s="683" t="inlineStr">
        <is>
          <t>L</t>
        </is>
      </c>
      <c r="AU65" s="684" t="n">
        <v>0</v>
      </c>
      <c r="AV65" s="683" t="inlineStr">
        <is>
          <t>E1</t>
        </is>
      </c>
    </row>
    <row r="66">
      <c r="B66" s="513" t="inlineStr">
        <is>
          <t>CA-05</t>
        </is>
      </c>
      <c r="C66" s="513" t="inlineStr">
        <is>
          <t>R03</t>
        </is>
      </c>
      <c r="D66" s="513" t="str">
        <f>IF('03. Capacitación Y Eventos'!B16="","(fila reservada para un ítem nuevo)",'03. Capacitación Y Eventos'!B16)</f>
        <v>Desplazamientos del equipo de apropiación social de Avanciencia a los talleres y jornadas</v>
      </c>
      <c r="E66" s="513" t="str">
        <f>"Perfil "&amp;AT66&amp;" · M"&amp;AR66&amp;"–M"&amp;AS66</f>
        <v>Perfil L · M3–M24</v>
      </c>
      <c r="F66" s="513">
        <f>'03. Capacitación Y Eventos'!$E$16</f>
        <v>116968410</v>
      </c>
      <c r="G66" s="513">
        <f>'03. Capacitación Y Eventos'!$P$16</f>
        <v>116968410</v>
      </c>
      <c r="H66" s="681">
        <f>IF($AS66&lt;$AR66,0,IF($AT66="L",IF(AND(1&gt;=$AR66,1&lt;=$AS66),1/($AS66-$AR66+1),0),IF($AT66="I",IF(1=$AR66,1,0),IF($AT66="F",IF(1=$AS66,1,0),IF($AT66="S",IF(AND(1&gt;=$AR66,1&lt;=$AS66,MOD(1-$AR66,6)=0),1/(INT(($AS66-$AR66)/6)+1),0),IF($AT66="A",IF($AR66=$AS66,IF(1=$AR66,1,0),IF(1=$AR66,$AU66,IF(1=$AS66,1-$AU66,0))),H468))))))</f>
        <v>0</v>
      </c>
      <c r="I66" s="681">
        <f>IF($AS66&lt;$AR66,0,IF($AT66="L",IF(AND(2&gt;=$AR66,2&lt;=$AS66),1/($AS66-$AR66+1),0),IF($AT66="I",IF(2=$AR66,1,0),IF($AT66="F",IF(2=$AS66,1,0),IF($AT66="S",IF(AND(2&gt;=$AR66,2&lt;=$AS66,MOD(2-$AR66,6)=0),1/(INT(($AS66-$AR66)/6)+1),0),IF($AT66="A",IF($AR66=$AS66,IF(2=$AR66,1,0),IF(2=$AR66,$AU66,IF(2=$AS66,1-$AU66,0))),I468))))))</f>
        <v>0</v>
      </c>
      <c r="J66" s="681">
        <f>IF($AS66&lt;$AR66,0,IF($AT66="L",IF(AND(3&gt;=$AR66,3&lt;=$AS66),1/($AS66-$AR66+1),0),IF($AT66="I",IF(3=$AR66,1,0),IF($AT66="F",IF(3=$AS66,1,0),IF($AT66="S",IF(AND(3&gt;=$AR66,3&lt;=$AS66,MOD(3-$AR66,6)=0),1/(INT(($AS66-$AR66)/6)+1),0),IF($AT66="A",IF($AR66=$AS66,IF(3=$AR66,1,0),IF(3=$AR66,$AU66,IF(3=$AS66,1-$AU66,0))),J468))))))</f>
        <v>0.0454545454545455</v>
      </c>
      <c r="K66" s="681">
        <f>IF($AS66&lt;$AR66,0,IF($AT66="L",IF(AND(4&gt;=$AR66,4&lt;=$AS66),1/($AS66-$AR66+1),0),IF($AT66="I",IF(4=$AR66,1,0),IF($AT66="F",IF(4=$AS66,1,0),IF($AT66="S",IF(AND(4&gt;=$AR66,4&lt;=$AS66,MOD(4-$AR66,6)=0),1/(INT(($AS66-$AR66)/6)+1),0),IF($AT66="A",IF($AR66=$AS66,IF(4=$AR66,1,0),IF(4=$AR66,$AU66,IF(4=$AS66,1-$AU66,0))),K468))))))</f>
        <v>0.0454545454545455</v>
      </c>
      <c r="L66" s="681">
        <f>IF($AS66&lt;$AR66,0,IF($AT66="L",IF(AND(5&gt;=$AR66,5&lt;=$AS66),1/($AS66-$AR66+1),0),IF($AT66="I",IF(5=$AR66,1,0),IF($AT66="F",IF(5=$AS66,1,0),IF($AT66="S",IF(AND(5&gt;=$AR66,5&lt;=$AS66,MOD(5-$AR66,6)=0),1/(INT(($AS66-$AR66)/6)+1),0),IF($AT66="A",IF($AR66=$AS66,IF(5=$AR66,1,0),IF(5=$AR66,$AU66,IF(5=$AS66,1-$AU66,0))),L468))))))</f>
        <v>0.0454545454545455</v>
      </c>
      <c r="M66" s="681">
        <f>IF($AS66&lt;$AR66,0,IF($AT66="L",IF(AND(6&gt;=$AR66,6&lt;=$AS66),1/($AS66-$AR66+1),0),IF($AT66="I",IF(6=$AR66,1,0),IF($AT66="F",IF(6=$AS66,1,0),IF($AT66="S",IF(AND(6&gt;=$AR66,6&lt;=$AS66,MOD(6-$AR66,6)=0),1/(INT(($AS66-$AR66)/6)+1),0),IF($AT66="A",IF($AR66=$AS66,IF(6=$AR66,1,0),IF(6=$AR66,$AU66,IF(6=$AS66,1-$AU66,0))),M468))))))</f>
        <v>0.0454545454545455</v>
      </c>
      <c r="N66" s="681">
        <f>IF($AS66&lt;$AR66,0,IF($AT66="L",IF(AND(7&gt;=$AR66,7&lt;=$AS66),1/($AS66-$AR66+1),0),IF($AT66="I",IF(7=$AR66,1,0),IF($AT66="F",IF(7=$AS66,1,0),IF($AT66="S",IF(AND(7&gt;=$AR66,7&lt;=$AS66,MOD(7-$AR66,6)=0),1/(INT(($AS66-$AR66)/6)+1),0),IF($AT66="A",IF($AR66=$AS66,IF(7=$AR66,1,0),IF(7=$AR66,$AU66,IF(7=$AS66,1-$AU66,0))),N468))))))</f>
        <v>0.0454545454545455</v>
      </c>
      <c r="O66" s="681">
        <f>IF($AS66&lt;$AR66,0,IF($AT66="L",IF(AND(8&gt;=$AR66,8&lt;=$AS66),1/($AS66-$AR66+1),0),IF($AT66="I",IF(8=$AR66,1,0),IF($AT66="F",IF(8=$AS66,1,0),IF($AT66="S",IF(AND(8&gt;=$AR66,8&lt;=$AS66,MOD(8-$AR66,6)=0),1/(INT(($AS66-$AR66)/6)+1),0),IF($AT66="A",IF($AR66=$AS66,IF(8=$AR66,1,0),IF(8=$AR66,$AU66,IF(8=$AS66,1-$AU66,0))),O468))))))</f>
        <v>0.0454545454545455</v>
      </c>
      <c r="P66" s="681">
        <f>IF($AS66&lt;$AR66,0,IF($AT66="L",IF(AND(9&gt;=$AR66,9&lt;=$AS66),1/($AS66-$AR66+1),0),IF($AT66="I",IF(9=$AR66,1,0),IF($AT66="F",IF(9=$AS66,1,0),IF($AT66="S",IF(AND(9&gt;=$AR66,9&lt;=$AS66,MOD(9-$AR66,6)=0),1/(INT(($AS66-$AR66)/6)+1),0),IF($AT66="A",IF($AR66=$AS66,IF(9=$AR66,1,0),IF(9=$AR66,$AU66,IF(9=$AS66,1-$AU66,0))),P468))))))</f>
        <v>0.0454545454545455</v>
      </c>
      <c r="Q66" s="681">
        <f>IF($AS66&lt;$AR66,0,IF($AT66="L",IF(AND(10&gt;=$AR66,10&lt;=$AS66),1/($AS66-$AR66+1),0),IF($AT66="I",IF(10=$AR66,1,0),IF($AT66="F",IF(10=$AS66,1,0),IF($AT66="S",IF(AND(10&gt;=$AR66,10&lt;=$AS66,MOD(10-$AR66,6)=0),1/(INT(($AS66-$AR66)/6)+1),0),IF($AT66="A",IF($AR66=$AS66,IF(10=$AR66,1,0),IF(10=$AR66,$AU66,IF(10=$AS66,1-$AU66,0))),Q468))))))</f>
        <v>0.0454545454545455</v>
      </c>
      <c r="R66" s="681">
        <f>IF($AS66&lt;$AR66,0,IF($AT66="L",IF(AND(11&gt;=$AR66,11&lt;=$AS66),1/($AS66-$AR66+1),0),IF($AT66="I",IF(11=$AR66,1,0),IF($AT66="F",IF(11=$AS66,1,0),IF($AT66="S",IF(AND(11&gt;=$AR66,11&lt;=$AS66,MOD(11-$AR66,6)=0),1/(INT(($AS66-$AR66)/6)+1),0),IF($AT66="A",IF($AR66=$AS66,IF(11=$AR66,1,0),IF(11=$AR66,$AU66,IF(11=$AS66,1-$AU66,0))),R468))))))</f>
        <v>0.0454545454545455</v>
      </c>
      <c r="S66" s="681">
        <f>IF($AS66&lt;$AR66,0,IF($AT66="L",IF(AND(12&gt;=$AR66,12&lt;=$AS66),1/($AS66-$AR66+1),0),IF($AT66="I",IF(12=$AR66,1,0),IF($AT66="F",IF(12=$AS66,1,0),IF($AT66="S",IF(AND(12&gt;=$AR66,12&lt;=$AS66,MOD(12-$AR66,6)=0),1/(INT(($AS66-$AR66)/6)+1),0),IF($AT66="A",IF($AR66=$AS66,IF(12=$AR66,1,0),IF(12=$AR66,$AU66,IF(12=$AS66,1-$AU66,0))),S468))))))</f>
        <v>0.0454545454545455</v>
      </c>
      <c r="T66" s="681">
        <f>IF($AS66&lt;$AR66,0,IF($AT66="L",IF(AND(13&gt;=$AR66,13&lt;=$AS66),1/($AS66-$AR66+1),0),IF($AT66="I",IF(13=$AR66,1,0),IF($AT66="F",IF(13=$AS66,1,0),IF($AT66="S",IF(AND(13&gt;=$AR66,13&lt;=$AS66,MOD(13-$AR66,6)=0),1/(INT(($AS66-$AR66)/6)+1),0),IF($AT66="A",IF($AR66=$AS66,IF(13=$AR66,1,0),IF(13=$AR66,$AU66,IF(13=$AS66,1-$AU66,0))),T468))))))</f>
        <v>0.0454545454545455</v>
      </c>
      <c r="U66" s="681">
        <f>IF($AS66&lt;$AR66,0,IF($AT66="L",IF(AND(14&gt;=$AR66,14&lt;=$AS66),1/($AS66-$AR66+1),0),IF($AT66="I",IF(14=$AR66,1,0),IF($AT66="F",IF(14=$AS66,1,0),IF($AT66="S",IF(AND(14&gt;=$AR66,14&lt;=$AS66,MOD(14-$AR66,6)=0),1/(INT(($AS66-$AR66)/6)+1),0),IF($AT66="A",IF($AR66=$AS66,IF(14=$AR66,1,0),IF(14=$AR66,$AU66,IF(14=$AS66,1-$AU66,0))),U468))))))</f>
        <v>0.0454545454545455</v>
      </c>
      <c r="V66" s="681">
        <f>IF($AS66&lt;$AR66,0,IF($AT66="L",IF(AND(15&gt;=$AR66,15&lt;=$AS66),1/($AS66-$AR66+1),0),IF($AT66="I",IF(15=$AR66,1,0),IF($AT66="F",IF(15=$AS66,1,0),IF($AT66="S",IF(AND(15&gt;=$AR66,15&lt;=$AS66,MOD(15-$AR66,6)=0),1/(INT(($AS66-$AR66)/6)+1),0),IF($AT66="A",IF($AR66=$AS66,IF(15=$AR66,1,0),IF(15=$AR66,$AU66,IF(15=$AS66,1-$AU66,0))),V468))))))</f>
        <v>0.0454545454545455</v>
      </c>
      <c r="W66" s="681">
        <f>IF($AS66&lt;$AR66,0,IF($AT66="L",IF(AND(16&gt;=$AR66,16&lt;=$AS66),1/($AS66-$AR66+1),0),IF($AT66="I",IF(16=$AR66,1,0),IF($AT66="F",IF(16=$AS66,1,0),IF($AT66="S",IF(AND(16&gt;=$AR66,16&lt;=$AS66,MOD(16-$AR66,6)=0),1/(INT(($AS66-$AR66)/6)+1),0),IF($AT66="A",IF($AR66=$AS66,IF(16=$AR66,1,0),IF(16=$AR66,$AU66,IF(16=$AS66,1-$AU66,0))),W468))))))</f>
        <v>0.0454545454545455</v>
      </c>
      <c r="X66" s="681">
        <f>IF($AS66&lt;$AR66,0,IF($AT66="L",IF(AND(17&gt;=$AR66,17&lt;=$AS66),1/($AS66-$AR66+1),0),IF($AT66="I",IF(17=$AR66,1,0),IF($AT66="F",IF(17=$AS66,1,0),IF($AT66="S",IF(AND(17&gt;=$AR66,17&lt;=$AS66,MOD(17-$AR66,6)=0),1/(INT(($AS66-$AR66)/6)+1),0),IF($AT66="A",IF($AR66=$AS66,IF(17=$AR66,1,0),IF(17=$AR66,$AU66,IF(17=$AS66,1-$AU66,0))),X468))))))</f>
        <v>0.0454545454545455</v>
      </c>
      <c r="Y66" s="681">
        <f>IF($AS66&lt;$AR66,0,IF($AT66="L",IF(AND(18&gt;=$AR66,18&lt;=$AS66),1/($AS66-$AR66+1),0),IF($AT66="I",IF(18=$AR66,1,0),IF($AT66="F",IF(18=$AS66,1,0),IF($AT66="S",IF(AND(18&gt;=$AR66,18&lt;=$AS66,MOD(18-$AR66,6)=0),1/(INT(($AS66-$AR66)/6)+1),0),IF($AT66="A",IF($AR66=$AS66,IF(18=$AR66,1,0),IF(18=$AR66,$AU66,IF(18=$AS66,1-$AU66,0))),Y468))))))</f>
        <v>0.0454545454545455</v>
      </c>
      <c r="Z66" s="681">
        <f>IF($AS66&lt;$AR66,0,IF($AT66="L",IF(AND(19&gt;=$AR66,19&lt;=$AS66),1/($AS66-$AR66+1),0),IF($AT66="I",IF(19=$AR66,1,0),IF($AT66="F",IF(19=$AS66,1,0),IF($AT66="S",IF(AND(19&gt;=$AR66,19&lt;=$AS66,MOD(19-$AR66,6)=0),1/(INT(($AS66-$AR66)/6)+1),0),IF($AT66="A",IF($AR66=$AS66,IF(19=$AR66,1,0),IF(19=$AR66,$AU66,IF(19=$AS66,1-$AU66,0))),Z468))))))</f>
        <v>0.0454545454545455</v>
      </c>
      <c r="AA66" s="681">
        <f>IF($AS66&lt;$AR66,0,IF($AT66="L",IF(AND(20&gt;=$AR66,20&lt;=$AS66),1/($AS66-$AR66+1),0),IF($AT66="I",IF(20=$AR66,1,0),IF($AT66="F",IF(20=$AS66,1,0),IF($AT66="S",IF(AND(20&gt;=$AR66,20&lt;=$AS66,MOD(20-$AR66,6)=0),1/(INT(($AS66-$AR66)/6)+1),0),IF($AT66="A",IF($AR66=$AS66,IF(20=$AR66,1,0),IF(20=$AR66,$AU66,IF(20=$AS66,1-$AU66,0))),AA468))))))</f>
        <v>0.0454545454545455</v>
      </c>
      <c r="AB66" s="681">
        <f>IF($AS66&lt;$AR66,0,IF($AT66="L",IF(AND(21&gt;=$AR66,21&lt;=$AS66),1/($AS66-$AR66+1),0),IF($AT66="I",IF(21=$AR66,1,0),IF($AT66="F",IF(21=$AS66,1,0),IF($AT66="S",IF(AND(21&gt;=$AR66,21&lt;=$AS66,MOD(21-$AR66,6)=0),1/(INT(($AS66-$AR66)/6)+1),0),IF($AT66="A",IF($AR66=$AS66,IF(21=$AR66,1,0),IF(21=$AR66,$AU66,IF(21=$AS66,1-$AU66,0))),AB468))))))</f>
        <v>0.0454545454545455</v>
      </c>
      <c r="AC66" s="681">
        <f>IF($AS66&lt;$AR66,0,IF($AT66="L",IF(AND(22&gt;=$AR66,22&lt;=$AS66),1/($AS66-$AR66+1),0),IF($AT66="I",IF(22=$AR66,1,0),IF($AT66="F",IF(22=$AS66,1,0),IF($AT66="S",IF(AND(22&gt;=$AR66,22&lt;=$AS66,MOD(22-$AR66,6)=0),1/(INT(($AS66-$AR66)/6)+1),0),IF($AT66="A",IF($AR66=$AS66,IF(22=$AR66,1,0),IF(22=$AR66,$AU66,IF(22=$AS66,1-$AU66,0))),AC468))))))</f>
        <v>0.0454545454545455</v>
      </c>
      <c r="AD66" s="681">
        <f>IF($AS66&lt;$AR66,0,IF($AT66="L",IF(AND(23&gt;=$AR66,23&lt;=$AS66),1/($AS66-$AR66+1),0),IF($AT66="I",IF(23=$AR66,1,0),IF($AT66="F",IF(23=$AS66,1,0),IF($AT66="S",IF(AND(23&gt;=$AR66,23&lt;=$AS66,MOD(23-$AR66,6)=0),1/(INT(($AS66-$AR66)/6)+1),0),IF($AT66="A",IF($AR66=$AS66,IF(23=$AR66,1,0),IF(23=$AR66,$AU66,IF(23=$AS66,1-$AU66,0))),AD468))))))</f>
        <v>0.0454545454545455</v>
      </c>
      <c r="AE66" s="681">
        <f>IF($AS66&lt;$AR66,0,IF($AT66="L",IF(AND(24&gt;=$AR66,24&lt;=$AS66),1/($AS66-$AR66+1),0),IF($AT66="I",IF(24=$AR66,1,0),IF($AT66="F",IF(24=$AS66,1,0),IF($AT66="S",IF(AND(24&gt;=$AR66,24&lt;=$AS66,MOD(24-$AR66,6)=0),1/(INT(($AS66-$AR66)/6)+1),0),IF($AT66="A",IF($AR66=$AS66,IF(24=$AR66,1,0),IF(24=$AR66,$AU66,IF(24=$AS66,1-$AU66,0))),AE468))))))</f>
        <v>0.0454545454545455</v>
      </c>
      <c r="AF66" s="682">
        <f>SUM(H66:AE66)</f>
        <v>1</v>
      </c>
      <c r="AG66" s="521">
        <f>'03. Capacitación Y Eventos'!$G$16</f>
        <v>0</v>
      </c>
      <c r="AH66" s="521">
        <f>'03. Capacitación Y Eventos'!$F$16</f>
        <v>0</v>
      </c>
      <c r="AI66" s="521">
        <f>'03. Capacitación Y Eventos'!$I$16</f>
        <v>0</v>
      </c>
      <c r="AJ66" s="521">
        <f>'03. Capacitación Y Eventos'!$H$16</f>
        <v>0</v>
      </c>
      <c r="AK66" s="521">
        <f>'03. Capacitación Y Eventos'!$K$16</f>
        <v>0</v>
      </c>
      <c r="AL66" s="521">
        <f>'03. Capacitación Y Eventos'!$J$16</f>
        <v>0</v>
      </c>
      <c r="AM66" s="521">
        <f>'03. Capacitación Y Eventos'!$M$16</f>
        <v>0</v>
      </c>
      <c r="AN66" s="521">
        <f>'03. Capacitación Y Eventos'!$L$16</f>
        <v>0</v>
      </c>
      <c r="AO66" s="521">
        <f>'03. Capacitación Y Eventos'!$O$16</f>
        <v>0</v>
      </c>
      <c r="AP66" s="521">
        <f>'03. Capacitación Y Eventos'!$N$16</f>
        <v>0</v>
      </c>
      <c r="AQ66" s="683" t="inlineStr">
        <is>
          <t>A3.1</t>
        </is>
      </c>
      <c r="AR66" s="683" t="n">
        <v>3</v>
      </c>
      <c r="AS66" s="683" t="n">
        <v>24</v>
      </c>
      <c r="AT66" s="683" t="inlineStr">
        <is>
          <t>L</t>
        </is>
      </c>
      <c r="AU66" s="684" t="n">
        <v>0</v>
      </c>
      <c r="AV66" s="683" t="inlineStr">
        <is>
          <t>E4</t>
        </is>
      </c>
    </row>
    <row r="67">
      <c r="B67" s="513" t="inlineStr">
        <is>
          <t>ADIC-03-1</t>
        </is>
      </c>
      <c r="C67" s="513" t="inlineStr">
        <is>
          <t>R03</t>
        </is>
      </c>
      <c r="D67" s="513" t="str">
        <f>IF('03. Capacitación Y Eventos'!B17="","(fila reservada para un ítem nuevo)",'03. Capacitación Y Eventos'!B17)</f>
        <v>(fila reservada para un ítem nuevo)</v>
      </c>
      <c r="E67" s="513" t="str">
        <f>"Perfil "&amp;AT67&amp;" · M"&amp;AR67&amp;"–M"&amp;AS67</f>
        <v>Perfil L · M1–M24</v>
      </c>
      <c r="F67" s="513">
        <f>'03. Capacitación Y Eventos'!$E$17</f>
        <v>0</v>
      </c>
      <c r="G67" s="513">
        <f>'03. Capacitación Y Eventos'!$P$17</f>
        <v>0</v>
      </c>
      <c r="H67" s="681">
        <f>IF($AS67&lt;$AR67,0,IF($AT67="L",IF(AND(1&gt;=$AR67,1&lt;=$AS67),1/($AS67-$AR67+1),0),IF($AT67="I",IF(1=$AR67,1,0),IF($AT67="F",IF(1=$AS67,1,0),IF($AT67="S",IF(AND(1&gt;=$AR67,1&lt;=$AS67,MOD(1-$AR67,6)=0),1/(INT(($AS67-$AR67)/6)+1),0),IF($AT67="A",IF($AR67=$AS67,IF(1=$AR67,1,0),IF(1=$AR67,$AU67,IF(1=$AS67,1-$AU67,0))),H469))))))</f>
        <v>0.0416666666666667</v>
      </c>
      <c r="I67" s="681">
        <f>IF($AS67&lt;$AR67,0,IF($AT67="L",IF(AND(2&gt;=$AR67,2&lt;=$AS67),1/($AS67-$AR67+1),0),IF($AT67="I",IF(2=$AR67,1,0),IF($AT67="F",IF(2=$AS67,1,0),IF($AT67="S",IF(AND(2&gt;=$AR67,2&lt;=$AS67,MOD(2-$AR67,6)=0),1/(INT(($AS67-$AR67)/6)+1),0),IF($AT67="A",IF($AR67=$AS67,IF(2=$AR67,1,0),IF(2=$AR67,$AU67,IF(2=$AS67,1-$AU67,0))),I469))))))</f>
        <v>0.0416666666666667</v>
      </c>
      <c r="J67" s="681">
        <f>IF($AS67&lt;$AR67,0,IF($AT67="L",IF(AND(3&gt;=$AR67,3&lt;=$AS67),1/($AS67-$AR67+1),0),IF($AT67="I",IF(3=$AR67,1,0),IF($AT67="F",IF(3=$AS67,1,0),IF($AT67="S",IF(AND(3&gt;=$AR67,3&lt;=$AS67,MOD(3-$AR67,6)=0),1/(INT(($AS67-$AR67)/6)+1),0),IF($AT67="A",IF($AR67=$AS67,IF(3=$AR67,1,0),IF(3=$AR67,$AU67,IF(3=$AS67,1-$AU67,0))),J469))))))</f>
        <v>0.0416666666666667</v>
      </c>
      <c r="K67" s="681">
        <f>IF($AS67&lt;$AR67,0,IF($AT67="L",IF(AND(4&gt;=$AR67,4&lt;=$AS67),1/($AS67-$AR67+1),0),IF($AT67="I",IF(4=$AR67,1,0),IF($AT67="F",IF(4=$AS67,1,0),IF($AT67="S",IF(AND(4&gt;=$AR67,4&lt;=$AS67,MOD(4-$AR67,6)=0),1/(INT(($AS67-$AR67)/6)+1),0),IF($AT67="A",IF($AR67=$AS67,IF(4=$AR67,1,0),IF(4=$AR67,$AU67,IF(4=$AS67,1-$AU67,0))),K469))))))</f>
        <v>0.0416666666666667</v>
      </c>
      <c r="L67" s="681">
        <f>IF($AS67&lt;$AR67,0,IF($AT67="L",IF(AND(5&gt;=$AR67,5&lt;=$AS67),1/($AS67-$AR67+1),0),IF($AT67="I",IF(5=$AR67,1,0),IF($AT67="F",IF(5=$AS67,1,0),IF($AT67="S",IF(AND(5&gt;=$AR67,5&lt;=$AS67,MOD(5-$AR67,6)=0),1/(INT(($AS67-$AR67)/6)+1),0),IF($AT67="A",IF($AR67=$AS67,IF(5=$AR67,1,0),IF(5=$AR67,$AU67,IF(5=$AS67,1-$AU67,0))),L469))))))</f>
        <v>0.0416666666666667</v>
      </c>
      <c r="M67" s="681">
        <f>IF($AS67&lt;$AR67,0,IF($AT67="L",IF(AND(6&gt;=$AR67,6&lt;=$AS67),1/($AS67-$AR67+1),0),IF($AT67="I",IF(6=$AR67,1,0),IF($AT67="F",IF(6=$AS67,1,0),IF($AT67="S",IF(AND(6&gt;=$AR67,6&lt;=$AS67,MOD(6-$AR67,6)=0),1/(INT(($AS67-$AR67)/6)+1),0),IF($AT67="A",IF($AR67=$AS67,IF(6=$AR67,1,0),IF(6=$AR67,$AU67,IF(6=$AS67,1-$AU67,0))),M469))))))</f>
        <v>0.0416666666666667</v>
      </c>
      <c r="N67" s="681">
        <f>IF($AS67&lt;$AR67,0,IF($AT67="L",IF(AND(7&gt;=$AR67,7&lt;=$AS67),1/($AS67-$AR67+1),0),IF($AT67="I",IF(7=$AR67,1,0),IF($AT67="F",IF(7=$AS67,1,0),IF($AT67="S",IF(AND(7&gt;=$AR67,7&lt;=$AS67,MOD(7-$AR67,6)=0),1/(INT(($AS67-$AR67)/6)+1),0),IF($AT67="A",IF($AR67=$AS67,IF(7=$AR67,1,0),IF(7=$AR67,$AU67,IF(7=$AS67,1-$AU67,0))),N469))))))</f>
        <v>0.0416666666666667</v>
      </c>
      <c r="O67" s="681">
        <f>IF($AS67&lt;$AR67,0,IF($AT67="L",IF(AND(8&gt;=$AR67,8&lt;=$AS67),1/($AS67-$AR67+1),0),IF($AT67="I",IF(8=$AR67,1,0),IF($AT67="F",IF(8=$AS67,1,0),IF($AT67="S",IF(AND(8&gt;=$AR67,8&lt;=$AS67,MOD(8-$AR67,6)=0),1/(INT(($AS67-$AR67)/6)+1),0),IF($AT67="A",IF($AR67=$AS67,IF(8=$AR67,1,0),IF(8=$AR67,$AU67,IF(8=$AS67,1-$AU67,0))),O469))))))</f>
        <v>0.0416666666666667</v>
      </c>
      <c r="P67" s="681">
        <f>IF($AS67&lt;$AR67,0,IF($AT67="L",IF(AND(9&gt;=$AR67,9&lt;=$AS67),1/($AS67-$AR67+1),0),IF($AT67="I",IF(9=$AR67,1,0),IF($AT67="F",IF(9=$AS67,1,0),IF($AT67="S",IF(AND(9&gt;=$AR67,9&lt;=$AS67,MOD(9-$AR67,6)=0),1/(INT(($AS67-$AR67)/6)+1),0),IF($AT67="A",IF($AR67=$AS67,IF(9=$AR67,1,0),IF(9=$AR67,$AU67,IF(9=$AS67,1-$AU67,0))),P469))))))</f>
        <v>0.0416666666666667</v>
      </c>
      <c r="Q67" s="681">
        <f>IF($AS67&lt;$AR67,0,IF($AT67="L",IF(AND(10&gt;=$AR67,10&lt;=$AS67),1/($AS67-$AR67+1),0),IF($AT67="I",IF(10=$AR67,1,0),IF($AT67="F",IF(10=$AS67,1,0),IF($AT67="S",IF(AND(10&gt;=$AR67,10&lt;=$AS67,MOD(10-$AR67,6)=0),1/(INT(($AS67-$AR67)/6)+1),0),IF($AT67="A",IF($AR67=$AS67,IF(10=$AR67,1,0),IF(10=$AR67,$AU67,IF(10=$AS67,1-$AU67,0))),Q469))))))</f>
        <v>0.0416666666666667</v>
      </c>
      <c r="R67" s="681">
        <f>IF($AS67&lt;$AR67,0,IF($AT67="L",IF(AND(11&gt;=$AR67,11&lt;=$AS67),1/($AS67-$AR67+1),0),IF($AT67="I",IF(11=$AR67,1,0),IF($AT67="F",IF(11=$AS67,1,0),IF($AT67="S",IF(AND(11&gt;=$AR67,11&lt;=$AS67,MOD(11-$AR67,6)=0),1/(INT(($AS67-$AR67)/6)+1),0),IF($AT67="A",IF($AR67=$AS67,IF(11=$AR67,1,0),IF(11=$AR67,$AU67,IF(11=$AS67,1-$AU67,0))),R469))))))</f>
        <v>0.0416666666666667</v>
      </c>
      <c r="S67" s="681">
        <f>IF($AS67&lt;$AR67,0,IF($AT67="L",IF(AND(12&gt;=$AR67,12&lt;=$AS67),1/($AS67-$AR67+1),0),IF($AT67="I",IF(12=$AR67,1,0),IF($AT67="F",IF(12=$AS67,1,0),IF($AT67="S",IF(AND(12&gt;=$AR67,12&lt;=$AS67,MOD(12-$AR67,6)=0),1/(INT(($AS67-$AR67)/6)+1),0),IF($AT67="A",IF($AR67=$AS67,IF(12=$AR67,1,0),IF(12=$AR67,$AU67,IF(12=$AS67,1-$AU67,0))),S469))))))</f>
        <v>0.0416666666666667</v>
      </c>
      <c r="T67" s="681">
        <f>IF($AS67&lt;$AR67,0,IF($AT67="L",IF(AND(13&gt;=$AR67,13&lt;=$AS67),1/($AS67-$AR67+1),0),IF($AT67="I",IF(13=$AR67,1,0),IF($AT67="F",IF(13=$AS67,1,0),IF($AT67="S",IF(AND(13&gt;=$AR67,13&lt;=$AS67,MOD(13-$AR67,6)=0),1/(INT(($AS67-$AR67)/6)+1),0),IF($AT67="A",IF($AR67=$AS67,IF(13=$AR67,1,0),IF(13=$AR67,$AU67,IF(13=$AS67,1-$AU67,0))),T469))))))</f>
        <v>0.0416666666666667</v>
      </c>
      <c r="U67" s="681">
        <f>IF($AS67&lt;$AR67,0,IF($AT67="L",IF(AND(14&gt;=$AR67,14&lt;=$AS67),1/($AS67-$AR67+1),0),IF($AT67="I",IF(14=$AR67,1,0),IF($AT67="F",IF(14=$AS67,1,0),IF($AT67="S",IF(AND(14&gt;=$AR67,14&lt;=$AS67,MOD(14-$AR67,6)=0),1/(INT(($AS67-$AR67)/6)+1),0),IF($AT67="A",IF($AR67=$AS67,IF(14=$AR67,1,0),IF(14=$AR67,$AU67,IF(14=$AS67,1-$AU67,0))),U469))))))</f>
        <v>0.0416666666666667</v>
      </c>
      <c r="V67" s="681">
        <f>IF($AS67&lt;$AR67,0,IF($AT67="L",IF(AND(15&gt;=$AR67,15&lt;=$AS67),1/($AS67-$AR67+1),0),IF($AT67="I",IF(15=$AR67,1,0),IF($AT67="F",IF(15=$AS67,1,0),IF($AT67="S",IF(AND(15&gt;=$AR67,15&lt;=$AS67,MOD(15-$AR67,6)=0),1/(INT(($AS67-$AR67)/6)+1),0),IF($AT67="A",IF($AR67=$AS67,IF(15=$AR67,1,0),IF(15=$AR67,$AU67,IF(15=$AS67,1-$AU67,0))),V469))))))</f>
        <v>0.0416666666666667</v>
      </c>
      <c r="W67" s="681">
        <f>IF($AS67&lt;$AR67,0,IF($AT67="L",IF(AND(16&gt;=$AR67,16&lt;=$AS67),1/($AS67-$AR67+1),0),IF($AT67="I",IF(16=$AR67,1,0),IF($AT67="F",IF(16=$AS67,1,0),IF($AT67="S",IF(AND(16&gt;=$AR67,16&lt;=$AS67,MOD(16-$AR67,6)=0),1/(INT(($AS67-$AR67)/6)+1),0),IF($AT67="A",IF($AR67=$AS67,IF(16=$AR67,1,0),IF(16=$AR67,$AU67,IF(16=$AS67,1-$AU67,0))),W469))))))</f>
        <v>0.0416666666666667</v>
      </c>
      <c r="X67" s="681">
        <f>IF($AS67&lt;$AR67,0,IF($AT67="L",IF(AND(17&gt;=$AR67,17&lt;=$AS67),1/($AS67-$AR67+1),0),IF($AT67="I",IF(17=$AR67,1,0),IF($AT67="F",IF(17=$AS67,1,0),IF($AT67="S",IF(AND(17&gt;=$AR67,17&lt;=$AS67,MOD(17-$AR67,6)=0),1/(INT(($AS67-$AR67)/6)+1),0),IF($AT67="A",IF($AR67=$AS67,IF(17=$AR67,1,0),IF(17=$AR67,$AU67,IF(17=$AS67,1-$AU67,0))),X469))))))</f>
        <v>0.0416666666666667</v>
      </c>
      <c r="Y67" s="681">
        <f>IF($AS67&lt;$AR67,0,IF($AT67="L",IF(AND(18&gt;=$AR67,18&lt;=$AS67),1/($AS67-$AR67+1),0),IF($AT67="I",IF(18=$AR67,1,0),IF($AT67="F",IF(18=$AS67,1,0),IF($AT67="S",IF(AND(18&gt;=$AR67,18&lt;=$AS67,MOD(18-$AR67,6)=0),1/(INT(($AS67-$AR67)/6)+1),0),IF($AT67="A",IF($AR67=$AS67,IF(18=$AR67,1,0),IF(18=$AR67,$AU67,IF(18=$AS67,1-$AU67,0))),Y469))))))</f>
        <v>0.0416666666666667</v>
      </c>
      <c r="Z67" s="681">
        <f>IF($AS67&lt;$AR67,0,IF($AT67="L",IF(AND(19&gt;=$AR67,19&lt;=$AS67),1/($AS67-$AR67+1),0),IF($AT67="I",IF(19=$AR67,1,0),IF($AT67="F",IF(19=$AS67,1,0),IF($AT67="S",IF(AND(19&gt;=$AR67,19&lt;=$AS67,MOD(19-$AR67,6)=0),1/(INT(($AS67-$AR67)/6)+1),0),IF($AT67="A",IF($AR67=$AS67,IF(19=$AR67,1,0),IF(19=$AR67,$AU67,IF(19=$AS67,1-$AU67,0))),Z469))))))</f>
        <v>0.0416666666666667</v>
      </c>
      <c r="AA67" s="681">
        <f>IF($AS67&lt;$AR67,0,IF($AT67="L",IF(AND(20&gt;=$AR67,20&lt;=$AS67),1/($AS67-$AR67+1),0),IF($AT67="I",IF(20=$AR67,1,0),IF($AT67="F",IF(20=$AS67,1,0),IF($AT67="S",IF(AND(20&gt;=$AR67,20&lt;=$AS67,MOD(20-$AR67,6)=0),1/(INT(($AS67-$AR67)/6)+1),0),IF($AT67="A",IF($AR67=$AS67,IF(20=$AR67,1,0),IF(20=$AR67,$AU67,IF(20=$AS67,1-$AU67,0))),AA469))))))</f>
        <v>0.0416666666666667</v>
      </c>
      <c r="AB67" s="681">
        <f>IF($AS67&lt;$AR67,0,IF($AT67="L",IF(AND(21&gt;=$AR67,21&lt;=$AS67),1/($AS67-$AR67+1),0),IF($AT67="I",IF(21=$AR67,1,0),IF($AT67="F",IF(21=$AS67,1,0),IF($AT67="S",IF(AND(21&gt;=$AR67,21&lt;=$AS67,MOD(21-$AR67,6)=0),1/(INT(($AS67-$AR67)/6)+1),0),IF($AT67="A",IF($AR67=$AS67,IF(21=$AR67,1,0),IF(21=$AR67,$AU67,IF(21=$AS67,1-$AU67,0))),AB469))))))</f>
        <v>0.0416666666666667</v>
      </c>
      <c r="AC67" s="681">
        <f>IF($AS67&lt;$AR67,0,IF($AT67="L",IF(AND(22&gt;=$AR67,22&lt;=$AS67),1/($AS67-$AR67+1),0),IF($AT67="I",IF(22=$AR67,1,0),IF($AT67="F",IF(22=$AS67,1,0),IF($AT67="S",IF(AND(22&gt;=$AR67,22&lt;=$AS67,MOD(22-$AR67,6)=0),1/(INT(($AS67-$AR67)/6)+1),0),IF($AT67="A",IF($AR67=$AS67,IF(22=$AR67,1,0),IF(22=$AR67,$AU67,IF(22=$AS67,1-$AU67,0))),AC469))))))</f>
        <v>0.0416666666666667</v>
      </c>
      <c r="AD67" s="681">
        <f>IF($AS67&lt;$AR67,0,IF($AT67="L",IF(AND(23&gt;=$AR67,23&lt;=$AS67),1/($AS67-$AR67+1),0),IF($AT67="I",IF(23=$AR67,1,0),IF($AT67="F",IF(23=$AS67,1,0),IF($AT67="S",IF(AND(23&gt;=$AR67,23&lt;=$AS67,MOD(23-$AR67,6)=0),1/(INT(($AS67-$AR67)/6)+1),0),IF($AT67="A",IF($AR67=$AS67,IF(23=$AR67,1,0),IF(23=$AR67,$AU67,IF(23=$AS67,1-$AU67,0))),AD469))))))</f>
        <v>0.0416666666666667</v>
      </c>
      <c r="AE67" s="681">
        <f>IF($AS67&lt;$AR67,0,IF($AT67="L",IF(AND(24&gt;=$AR67,24&lt;=$AS67),1/($AS67-$AR67+1),0),IF($AT67="I",IF(24=$AR67,1,0),IF($AT67="F",IF(24=$AS67,1,0),IF($AT67="S",IF(AND(24&gt;=$AR67,24&lt;=$AS67,MOD(24-$AR67,6)=0),1/(INT(($AS67-$AR67)/6)+1),0),IF($AT67="A",IF($AR67=$AS67,IF(24=$AR67,1,0),IF(24=$AR67,$AU67,IF(24=$AS67,1-$AU67,0))),AE469))))))</f>
        <v>0.0416666666666667</v>
      </c>
      <c r="AF67" s="682">
        <f>SUM(H67:AE67)</f>
        <v>1</v>
      </c>
      <c r="AG67" s="521">
        <f>'03. Capacitación Y Eventos'!$G$17</f>
        <v>0</v>
      </c>
      <c r="AH67" s="521">
        <f>'03. Capacitación Y Eventos'!$F$17</f>
        <v>0</v>
      </c>
      <c r="AI67" s="521">
        <f>'03. Capacitación Y Eventos'!$I$17</f>
        <v>0</v>
      </c>
      <c r="AJ67" s="521">
        <f>'03. Capacitación Y Eventos'!$H$17</f>
        <v>0</v>
      </c>
      <c r="AK67" s="521">
        <f>'03. Capacitación Y Eventos'!$K$17</f>
        <v>0</v>
      </c>
      <c r="AL67" s="521">
        <f>'03. Capacitación Y Eventos'!$J$17</f>
        <v>0</v>
      </c>
      <c r="AM67" s="521">
        <f>'03. Capacitación Y Eventos'!$M$17</f>
        <v>0</v>
      </c>
      <c r="AN67" s="521">
        <f>'03. Capacitación Y Eventos'!$L$17</f>
        <v>0</v>
      </c>
      <c r="AO67" s="521">
        <f>'03. Capacitación Y Eventos'!$O$17</f>
        <v>0</v>
      </c>
      <c r="AP67" s="521">
        <f>'03. Capacitación Y Eventos'!$N$17</f>
        <v>0</v>
      </c>
      <c r="AQ67" s="683" t="inlineStr"/>
      <c r="AR67" s="683" t="n">
        <v>1</v>
      </c>
      <c r="AS67" s="683" t="n">
        <v>24</v>
      </c>
      <c r="AT67" s="683" t="inlineStr">
        <is>
          <t>L</t>
        </is>
      </c>
      <c r="AU67" s="684" t="n">
        <v>0</v>
      </c>
      <c r="AV67" s="683" t="inlineStr"/>
    </row>
    <row r="68">
      <c r="B68" s="513" t="inlineStr">
        <is>
          <t>ADIC-03-2</t>
        </is>
      </c>
      <c r="C68" s="513" t="inlineStr">
        <is>
          <t>R03</t>
        </is>
      </c>
      <c r="D68" s="513" t="str">
        <f>IF('03. Capacitación Y Eventos'!B18="","(fila reservada para un ítem nuevo)",'03. Capacitación Y Eventos'!B18)</f>
        <v>(fila reservada para un ítem nuevo)</v>
      </c>
      <c r="E68" s="513" t="str">
        <f>"Perfil "&amp;AT68&amp;" · M"&amp;AR68&amp;"–M"&amp;AS68</f>
        <v>Perfil L · M1–M24</v>
      </c>
      <c r="F68" s="513">
        <f>'03. Capacitación Y Eventos'!$E$18</f>
        <v>0</v>
      </c>
      <c r="G68" s="513">
        <f>'03. Capacitación Y Eventos'!$P$18</f>
        <v>0</v>
      </c>
      <c r="H68" s="681">
        <f>IF($AS68&lt;$AR68,0,IF($AT68="L",IF(AND(1&gt;=$AR68,1&lt;=$AS68),1/($AS68-$AR68+1),0),IF($AT68="I",IF(1=$AR68,1,0),IF($AT68="F",IF(1=$AS68,1,0),IF($AT68="S",IF(AND(1&gt;=$AR68,1&lt;=$AS68,MOD(1-$AR68,6)=0),1/(INT(($AS68-$AR68)/6)+1),0),IF($AT68="A",IF($AR68=$AS68,IF(1=$AR68,1,0),IF(1=$AR68,$AU68,IF(1=$AS68,1-$AU68,0))),H470))))))</f>
        <v>0.0416666666666667</v>
      </c>
      <c r="I68" s="681">
        <f>IF($AS68&lt;$AR68,0,IF($AT68="L",IF(AND(2&gt;=$AR68,2&lt;=$AS68),1/($AS68-$AR68+1),0),IF($AT68="I",IF(2=$AR68,1,0),IF($AT68="F",IF(2=$AS68,1,0),IF($AT68="S",IF(AND(2&gt;=$AR68,2&lt;=$AS68,MOD(2-$AR68,6)=0),1/(INT(($AS68-$AR68)/6)+1),0),IF($AT68="A",IF($AR68=$AS68,IF(2=$AR68,1,0),IF(2=$AR68,$AU68,IF(2=$AS68,1-$AU68,0))),I470))))))</f>
        <v>0.0416666666666667</v>
      </c>
      <c r="J68" s="681">
        <f>IF($AS68&lt;$AR68,0,IF($AT68="L",IF(AND(3&gt;=$AR68,3&lt;=$AS68),1/($AS68-$AR68+1),0),IF($AT68="I",IF(3=$AR68,1,0),IF($AT68="F",IF(3=$AS68,1,0),IF($AT68="S",IF(AND(3&gt;=$AR68,3&lt;=$AS68,MOD(3-$AR68,6)=0),1/(INT(($AS68-$AR68)/6)+1),0),IF($AT68="A",IF($AR68=$AS68,IF(3=$AR68,1,0),IF(3=$AR68,$AU68,IF(3=$AS68,1-$AU68,0))),J470))))))</f>
        <v>0.0416666666666667</v>
      </c>
      <c r="K68" s="681">
        <f>IF($AS68&lt;$AR68,0,IF($AT68="L",IF(AND(4&gt;=$AR68,4&lt;=$AS68),1/($AS68-$AR68+1),0),IF($AT68="I",IF(4=$AR68,1,0),IF($AT68="F",IF(4=$AS68,1,0),IF($AT68="S",IF(AND(4&gt;=$AR68,4&lt;=$AS68,MOD(4-$AR68,6)=0),1/(INT(($AS68-$AR68)/6)+1),0),IF($AT68="A",IF($AR68=$AS68,IF(4=$AR68,1,0),IF(4=$AR68,$AU68,IF(4=$AS68,1-$AU68,0))),K470))))))</f>
        <v>0.0416666666666667</v>
      </c>
      <c r="L68" s="681">
        <f>IF($AS68&lt;$AR68,0,IF($AT68="L",IF(AND(5&gt;=$AR68,5&lt;=$AS68),1/($AS68-$AR68+1),0),IF($AT68="I",IF(5=$AR68,1,0),IF($AT68="F",IF(5=$AS68,1,0),IF($AT68="S",IF(AND(5&gt;=$AR68,5&lt;=$AS68,MOD(5-$AR68,6)=0),1/(INT(($AS68-$AR68)/6)+1),0),IF($AT68="A",IF($AR68=$AS68,IF(5=$AR68,1,0),IF(5=$AR68,$AU68,IF(5=$AS68,1-$AU68,0))),L470))))))</f>
        <v>0.0416666666666667</v>
      </c>
      <c r="M68" s="681">
        <f>IF($AS68&lt;$AR68,0,IF($AT68="L",IF(AND(6&gt;=$AR68,6&lt;=$AS68),1/($AS68-$AR68+1),0),IF($AT68="I",IF(6=$AR68,1,0),IF($AT68="F",IF(6=$AS68,1,0),IF($AT68="S",IF(AND(6&gt;=$AR68,6&lt;=$AS68,MOD(6-$AR68,6)=0),1/(INT(($AS68-$AR68)/6)+1),0),IF($AT68="A",IF($AR68=$AS68,IF(6=$AR68,1,0),IF(6=$AR68,$AU68,IF(6=$AS68,1-$AU68,0))),M470))))))</f>
        <v>0.0416666666666667</v>
      </c>
      <c r="N68" s="681">
        <f>IF($AS68&lt;$AR68,0,IF($AT68="L",IF(AND(7&gt;=$AR68,7&lt;=$AS68),1/($AS68-$AR68+1),0),IF($AT68="I",IF(7=$AR68,1,0),IF($AT68="F",IF(7=$AS68,1,0),IF($AT68="S",IF(AND(7&gt;=$AR68,7&lt;=$AS68,MOD(7-$AR68,6)=0),1/(INT(($AS68-$AR68)/6)+1),0),IF($AT68="A",IF($AR68=$AS68,IF(7=$AR68,1,0),IF(7=$AR68,$AU68,IF(7=$AS68,1-$AU68,0))),N470))))))</f>
        <v>0.0416666666666667</v>
      </c>
      <c r="O68" s="681">
        <f>IF($AS68&lt;$AR68,0,IF($AT68="L",IF(AND(8&gt;=$AR68,8&lt;=$AS68),1/($AS68-$AR68+1),0),IF($AT68="I",IF(8=$AR68,1,0),IF($AT68="F",IF(8=$AS68,1,0),IF($AT68="S",IF(AND(8&gt;=$AR68,8&lt;=$AS68,MOD(8-$AR68,6)=0),1/(INT(($AS68-$AR68)/6)+1),0),IF($AT68="A",IF($AR68=$AS68,IF(8=$AR68,1,0),IF(8=$AR68,$AU68,IF(8=$AS68,1-$AU68,0))),O470))))))</f>
        <v>0.0416666666666667</v>
      </c>
      <c r="P68" s="681">
        <f>IF($AS68&lt;$AR68,0,IF($AT68="L",IF(AND(9&gt;=$AR68,9&lt;=$AS68),1/($AS68-$AR68+1),0),IF($AT68="I",IF(9=$AR68,1,0),IF($AT68="F",IF(9=$AS68,1,0),IF($AT68="S",IF(AND(9&gt;=$AR68,9&lt;=$AS68,MOD(9-$AR68,6)=0),1/(INT(($AS68-$AR68)/6)+1),0),IF($AT68="A",IF($AR68=$AS68,IF(9=$AR68,1,0),IF(9=$AR68,$AU68,IF(9=$AS68,1-$AU68,0))),P470))))))</f>
        <v>0.0416666666666667</v>
      </c>
      <c r="Q68" s="681">
        <f>IF($AS68&lt;$AR68,0,IF($AT68="L",IF(AND(10&gt;=$AR68,10&lt;=$AS68),1/($AS68-$AR68+1),0),IF($AT68="I",IF(10=$AR68,1,0),IF($AT68="F",IF(10=$AS68,1,0),IF($AT68="S",IF(AND(10&gt;=$AR68,10&lt;=$AS68,MOD(10-$AR68,6)=0),1/(INT(($AS68-$AR68)/6)+1),0),IF($AT68="A",IF($AR68=$AS68,IF(10=$AR68,1,0),IF(10=$AR68,$AU68,IF(10=$AS68,1-$AU68,0))),Q470))))))</f>
        <v>0.0416666666666667</v>
      </c>
      <c r="R68" s="681">
        <f>IF($AS68&lt;$AR68,0,IF($AT68="L",IF(AND(11&gt;=$AR68,11&lt;=$AS68),1/($AS68-$AR68+1),0),IF($AT68="I",IF(11=$AR68,1,0),IF($AT68="F",IF(11=$AS68,1,0),IF($AT68="S",IF(AND(11&gt;=$AR68,11&lt;=$AS68,MOD(11-$AR68,6)=0),1/(INT(($AS68-$AR68)/6)+1),0),IF($AT68="A",IF($AR68=$AS68,IF(11=$AR68,1,0),IF(11=$AR68,$AU68,IF(11=$AS68,1-$AU68,0))),R470))))))</f>
        <v>0.0416666666666667</v>
      </c>
      <c r="S68" s="681">
        <f>IF($AS68&lt;$AR68,0,IF($AT68="L",IF(AND(12&gt;=$AR68,12&lt;=$AS68),1/($AS68-$AR68+1),0),IF($AT68="I",IF(12=$AR68,1,0),IF($AT68="F",IF(12=$AS68,1,0),IF($AT68="S",IF(AND(12&gt;=$AR68,12&lt;=$AS68,MOD(12-$AR68,6)=0),1/(INT(($AS68-$AR68)/6)+1),0),IF($AT68="A",IF($AR68=$AS68,IF(12=$AR68,1,0),IF(12=$AR68,$AU68,IF(12=$AS68,1-$AU68,0))),S470))))))</f>
        <v>0.0416666666666667</v>
      </c>
      <c r="T68" s="681">
        <f>IF($AS68&lt;$AR68,0,IF($AT68="L",IF(AND(13&gt;=$AR68,13&lt;=$AS68),1/($AS68-$AR68+1),0),IF($AT68="I",IF(13=$AR68,1,0),IF($AT68="F",IF(13=$AS68,1,0),IF($AT68="S",IF(AND(13&gt;=$AR68,13&lt;=$AS68,MOD(13-$AR68,6)=0),1/(INT(($AS68-$AR68)/6)+1),0),IF($AT68="A",IF($AR68=$AS68,IF(13=$AR68,1,0),IF(13=$AR68,$AU68,IF(13=$AS68,1-$AU68,0))),T470))))))</f>
        <v>0.0416666666666667</v>
      </c>
      <c r="U68" s="681">
        <f>IF($AS68&lt;$AR68,0,IF($AT68="L",IF(AND(14&gt;=$AR68,14&lt;=$AS68),1/($AS68-$AR68+1),0),IF($AT68="I",IF(14=$AR68,1,0),IF($AT68="F",IF(14=$AS68,1,0),IF($AT68="S",IF(AND(14&gt;=$AR68,14&lt;=$AS68,MOD(14-$AR68,6)=0),1/(INT(($AS68-$AR68)/6)+1),0),IF($AT68="A",IF($AR68=$AS68,IF(14=$AR68,1,0),IF(14=$AR68,$AU68,IF(14=$AS68,1-$AU68,0))),U470))))))</f>
        <v>0.0416666666666667</v>
      </c>
      <c r="V68" s="681">
        <f>IF($AS68&lt;$AR68,0,IF($AT68="L",IF(AND(15&gt;=$AR68,15&lt;=$AS68),1/($AS68-$AR68+1),0),IF($AT68="I",IF(15=$AR68,1,0),IF($AT68="F",IF(15=$AS68,1,0),IF($AT68="S",IF(AND(15&gt;=$AR68,15&lt;=$AS68,MOD(15-$AR68,6)=0),1/(INT(($AS68-$AR68)/6)+1),0),IF($AT68="A",IF($AR68=$AS68,IF(15=$AR68,1,0),IF(15=$AR68,$AU68,IF(15=$AS68,1-$AU68,0))),V470))))))</f>
        <v>0.0416666666666667</v>
      </c>
      <c r="W68" s="681">
        <f>IF($AS68&lt;$AR68,0,IF($AT68="L",IF(AND(16&gt;=$AR68,16&lt;=$AS68),1/($AS68-$AR68+1),0),IF($AT68="I",IF(16=$AR68,1,0),IF($AT68="F",IF(16=$AS68,1,0),IF($AT68="S",IF(AND(16&gt;=$AR68,16&lt;=$AS68,MOD(16-$AR68,6)=0),1/(INT(($AS68-$AR68)/6)+1),0),IF($AT68="A",IF($AR68=$AS68,IF(16=$AR68,1,0),IF(16=$AR68,$AU68,IF(16=$AS68,1-$AU68,0))),W470))))))</f>
        <v>0.0416666666666667</v>
      </c>
      <c r="X68" s="681">
        <f>IF($AS68&lt;$AR68,0,IF($AT68="L",IF(AND(17&gt;=$AR68,17&lt;=$AS68),1/($AS68-$AR68+1),0),IF($AT68="I",IF(17=$AR68,1,0),IF($AT68="F",IF(17=$AS68,1,0),IF($AT68="S",IF(AND(17&gt;=$AR68,17&lt;=$AS68,MOD(17-$AR68,6)=0),1/(INT(($AS68-$AR68)/6)+1),0),IF($AT68="A",IF($AR68=$AS68,IF(17=$AR68,1,0),IF(17=$AR68,$AU68,IF(17=$AS68,1-$AU68,0))),X470))))))</f>
        <v>0.0416666666666667</v>
      </c>
      <c r="Y68" s="681">
        <f>IF($AS68&lt;$AR68,0,IF($AT68="L",IF(AND(18&gt;=$AR68,18&lt;=$AS68),1/($AS68-$AR68+1),0),IF($AT68="I",IF(18=$AR68,1,0),IF($AT68="F",IF(18=$AS68,1,0),IF($AT68="S",IF(AND(18&gt;=$AR68,18&lt;=$AS68,MOD(18-$AR68,6)=0),1/(INT(($AS68-$AR68)/6)+1),0),IF($AT68="A",IF($AR68=$AS68,IF(18=$AR68,1,0),IF(18=$AR68,$AU68,IF(18=$AS68,1-$AU68,0))),Y470))))))</f>
        <v>0.0416666666666667</v>
      </c>
      <c r="Z68" s="681">
        <f>IF($AS68&lt;$AR68,0,IF($AT68="L",IF(AND(19&gt;=$AR68,19&lt;=$AS68),1/($AS68-$AR68+1),0),IF($AT68="I",IF(19=$AR68,1,0),IF($AT68="F",IF(19=$AS68,1,0),IF($AT68="S",IF(AND(19&gt;=$AR68,19&lt;=$AS68,MOD(19-$AR68,6)=0),1/(INT(($AS68-$AR68)/6)+1),0),IF($AT68="A",IF($AR68=$AS68,IF(19=$AR68,1,0),IF(19=$AR68,$AU68,IF(19=$AS68,1-$AU68,0))),Z470))))))</f>
        <v>0.0416666666666667</v>
      </c>
      <c r="AA68" s="681">
        <f>IF($AS68&lt;$AR68,0,IF($AT68="L",IF(AND(20&gt;=$AR68,20&lt;=$AS68),1/($AS68-$AR68+1),0),IF($AT68="I",IF(20=$AR68,1,0),IF($AT68="F",IF(20=$AS68,1,0),IF($AT68="S",IF(AND(20&gt;=$AR68,20&lt;=$AS68,MOD(20-$AR68,6)=0),1/(INT(($AS68-$AR68)/6)+1),0),IF($AT68="A",IF($AR68=$AS68,IF(20=$AR68,1,0),IF(20=$AR68,$AU68,IF(20=$AS68,1-$AU68,0))),AA470))))))</f>
        <v>0.0416666666666667</v>
      </c>
      <c r="AB68" s="681">
        <f>IF($AS68&lt;$AR68,0,IF($AT68="L",IF(AND(21&gt;=$AR68,21&lt;=$AS68),1/($AS68-$AR68+1),0),IF($AT68="I",IF(21=$AR68,1,0),IF($AT68="F",IF(21=$AS68,1,0),IF($AT68="S",IF(AND(21&gt;=$AR68,21&lt;=$AS68,MOD(21-$AR68,6)=0),1/(INT(($AS68-$AR68)/6)+1),0),IF($AT68="A",IF($AR68=$AS68,IF(21=$AR68,1,0),IF(21=$AR68,$AU68,IF(21=$AS68,1-$AU68,0))),AB470))))))</f>
        <v>0.0416666666666667</v>
      </c>
      <c r="AC68" s="681">
        <f>IF($AS68&lt;$AR68,0,IF($AT68="L",IF(AND(22&gt;=$AR68,22&lt;=$AS68),1/($AS68-$AR68+1),0),IF($AT68="I",IF(22=$AR68,1,0),IF($AT68="F",IF(22=$AS68,1,0),IF($AT68="S",IF(AND(22&gt;=$AR68,22&lt;=$AS68,MOD(22-$AR68,6)=0),1/(INT(($AS68-$AR68)/6)+1),0),IF($AT68="A",IF($AR68=$AS68,IF(22=$AR68,1,0),IF(22=$AR68,$AU68,IF(22=$AS68,1-$AU68,0))),AC470))))))</f>
        <v>0.0416666666666667</v>
      </c>
      <c r="AD68" s="681">
        <f>IF($AS68&lt;$AR68,0,IF($AT68="L",IF(AND(23&gt;=$AR68,23&lt;=$AS68),1/($AS68-$AR68+1),0),IF($AT68="I",IF(23=$AR68,1,0),IF($AT68="F",IF(23=$AS68,1,0),IF($AT68="S",IF(AND(23&gt;=$AR68,23&lt;=$AS68,MOD(23-$AR68,6)=0),1/(INT(($AS68-$AR68)/6)+1),0),IF($AT68="A",IF($AR68=$AS68,IF(23=$AR68,1,0),IF(23=$AR68,$AU68,IF(23=$AS68,1-$AU68,0))),AD470))))))</f>
        <v>0.0416666666666667</v>
      </c>
      <c r="AE68" s="681">
        <f>IF($AS68&lt;$AR68,0,IF($AT68="L",IF(AND(24&gt;=$AR68,24&lt;=$AS68),1/($AS68-$AR68+1),0),IF($AT68="I",IF(24=$AR68,1,0),IF($AT68="F",IF(24=$AS68,1,0),IF($AT68="S",IF(AND(24&gt;=$AR68,24&lt;=$AS68,MOD(24-$AR68,6)=0),1/(INT(($AS68-$AR68)/6)+1),0),IF($AT68="A",IF($AR68=$AS68,IF(24=$AR68,1,0),IF(24=$AR68,$AU68,IF(24=$AS68,1-$AU68,0))),AE470))))))</f>
        <v>0.0416666666666667</v>
      </c>
      <c r="AF68" s="682">
        <f>SUM(H68:AE68)</f>
        <v>1</v>
      </c>
      <c r="AG68" s="521">
        <f>'03. Capacitación Y Eventos'!$G$18</f>
        <v>0</v>
      </c>
      <c r="AH68" s="521">
        <f>'03. Capacitación Y Eventos'!$F$18</f>
        <v>0</v>
      </c>
      <c r="AI68" s="521">
        <f>'03. Capacitación Y Eventos'!$I$18</f>
        <v>0</v>
      </c>
      <c r="AJ68" s="521">
        <f>'03. Capacitación Y Eventos'!$H$18</f>
        <v>0</v>
      </c>
      <c r="AK68" s="521">
        <f>'03. Capacitación Y Eventos'!$K$18</f>
        <v>0</v>
      </c>
      <c r="AL68" s="521">
        <f>'03. Capacitación Y Eventos'!$J$18</f>
        <v>0</v>
      </c>
      <c r="AM68" s="521">
        <f>'03. Capacitación Y Eventos'!$M$18</f>
        <v>0</v>
      </c>
      <c r="AN68" s="521">
        <f>'03. Capacitación Y Eventos'!$L$18</f>
        <v>0</v>
      </c>
      <c r="AO68" s="521">
        <f>'03. Capacitación Y Eventos'!$O$18</f>
        <v>0</v>
      </c>
      <c r="AP68" s="521">
        <f>'03. Capacitación Y Eventos'!$N$18</f>
        <v>0</v>
      </c>
      <c r="AQ68" s="683" t="inlineStr"/>
      <c r="AR68" s="683" t="n">
        <v>1</v>
      </c>
      <c r="AS68" s="683" t="n">
        <v>24</v>
      </c>
      <c r="AT68" s="683" t="inlineStr">
        <is>
          <t>L</t>
        </is>
      </c>
      <c r="AU68" s="684" t="n">
        <v>0</v>
      </c>
      <c r="AV68" s="683" t="inlineStr"/>
    </row>
    <row r="69">
      <c r="B69" s="513" t="inlineStr">
        <is>
          <t>ADIC-03-3</t>
        </is>
      </c>
      <c r="C69" s="513" t="inlineStr">
        <is>
          <t>R03</t>
        </is>
      </c>
      <c r="D69" s="513" t="str">
        <f>IF('03. Capacitación Y Eventos'!B19="","(fila reservada para un ítem nuevo)",'03. Capacitación Y Eventos'!B19)</f>
        <v>(fila reservada para un ítem nuevo)</v>
      </c>
      <c r="E69" s="513" t="str">
        <f>"Perfil "&amp;AT69&amp;" · M"&amp;AR69&amp;"–M"&amp;AS69</f>
        <v>Perfil L · M1–M24</v>
      </c>
      <c r="F69" s="513">
        <f>'03. Capacitación Y Eventos'!$E$19</f>
        <v>0</v>
      </c>
      <c r="G69" s="513">
        <f>'03. Capacitación Y Eventos'!$P$19</f>
        <v>0</v>
      </c>
      <c r="H69" s="681">
        <f>IF($AS69&lt;$AR69,0,IF($AT69="L",IF(AND(1&gt;=$AR69,1&lt;=$AS69),1/($AS69-$AR69+1),0),IF($AT69="I",IF(1=$AR69,1,0),IF($AT69="F",IF(1=$AS69,1,0),IF($AT69="S",IF(AND(1&gt;=$AR69,1&lt;=$AS69,MOD(1-$AR69,6)=0),1/(INT(($AS69-$AR69)/6)+1),0),IF($AT69="A",IF($AR69=$AS69,IF(1=$AR69,1,0),IF(1=$AR69,$AU69,IF(1=$AS69,1-$AU69,0))),H471))))))</f>
        <v>0.0416666666666667</v>
      </c>
      <c r="I69" s="681">
        <f>IF($AS69&lt;$AR69,0,IF($AT69="L",IF(AND(2&gt;=$AR69,2&lt;=$AS69),1/($AS69-$AR69+1),0),IF($AT69="I",IF(2=$AR69,1,0),IF($AT69="F",IF(2=$AS69,1,0),IF($AT69="S",IF(AND(2&gt;=$AR69,2&lt;=$AS69,MOD(2-$AR69,6)=0),1/(INT(($AS69-$AR69)/6)+1),0),IF($AT69="A",IF($AR69=$AS69,IF(2=$AR69,1,0),IF(2=$AR69,$AU69,IF(2=$AS69,1-$AU69,0))),I471))))))</f>
        <v>0.0416666666666667</v>
      </c>
      <c r="J69" s="681">
        <f>IF($AS69&lt;$AR69,0,IF($AT69="L",IF(AND(3&gt;=$AR69,3&lt;=$AS69),1/($AS69-$AR69+1),0),IF($AT69="I",IF(3=$AR69,1,0),IF($AT69="F",IF(3=$AS69,1,0),IF($AT69="S",IF(AND(3&gt;=$AR69,3&lt;=$AS69,MOD(3-$AR69,6)=0),1/(INT(($AS69-$AR69)/6)+1),0),IF($AT69="A",IF($AR69=$AS69,IF(3=$AR69,1,0),IF(3=$AR69,$AU69,IF(3=$AS69,1-$AU69,0))),J471))))))</f>
        <v>0.0416666666666667</v>
      </c>
      <c r="K69" s="681">
        <f>IF($AS69&lt;$AR69,0,IF($AT69="L",IF(AND(4&gt;=$AR69,4&lt;=$AS69),1/($AS69-$AR69+1),0),IF($AT69="I",IF(4=$AR69,1,0),IF($AT69="F",IF(4=$AS69,1,0),IF($AT69="S",IF(AND(4&gt;=$AR69,4&lt;=$AS69,MOD(4-$AR69,6)=0),1/(INT(($AS69-$AR69)/6)+1),0),IF($AT69="A",IF($AR69=$AS69,IF(4=$AR69,1,0),IF(4=$AR69,$AU69,IF(4=$AS69,1-$AU69,0))),K471))))))</f>
        <v>0.0416666666666667</v>
      </c>
      <c r="L69" s="681">
        <f>IF($AS69&lt;$AR69,0,IF($AT69="L",IF(AND(5&gt;=$AR69,5&lt;=$AS69),1/($AS69-$AR69+1),0),IF($AT69="I",IF(5=$AR69,1,0),IF($AT69="F",IF(5=$AS69,1,0),IF($AT69="S",IF(AND(5&gt;=$AR69,5&lt;=$AS69,MOD(5-$AR69,6)=0),1/(INT(($AS69-$AR69)/6)+1),0),IF($AT69="A",IF($AR69=$AS69,IF(5=$AR69,1,0),IF(5=$AR69,$AU69,IF(5=$AS69,1-$AU69,0))),L471))))))</f>
        <v>0.0416666666666667</v>
      </c>
      <c r="M69" s="681">
        <f>IF($AS69&lt;$AR69,0,IF($AT69="L",IF(AND(6&gt;=$AR69,6&lt;=$AS69),1/($AS69-$AR69+1),0),IF($AT69="I",IF(6=$AR69,1,0),IF($AT69="F",IF(6=$AS69,1,0),IF($AT69="S",IF(AND(6&gt;=$AR69,6&lt;=$AS69,MOD(6-$AR69,6)=0),1/(INT(($AS69-$AR69)/6)+1),0),IF($AT69="A",IF($AR69=$AS69,IF(6=$AR69,1,0),IF(6=$AR69,$AU69,IF(6=$AS69,1-$AU69,0))),M471))))))</f>
        <v>0.0416666666666667</v>
      </c>
      <c r="N69" s="681">
        <f>IF($AS69&lt;$AR69,0,IF($AT69="L",IF(AND(7&gt;=$AR69,7&lt;=$AS69),1/($AS69-$AR69+1),0),IF($AT69="I",IF(7=$AR69,1,0),IF($AT69="F",IF(7=$AS69,1,0),IF($AT69="S",IF(AND(7&gt;=$AR69,7&lt;=$AS69,MOD(7-$AR69,6)=0),1/(INT(($AS69-$AR69)/6)+1),0),IF($AT69="A",IF($AR69=$AS69,IF(7=$AR69,1,0),IF(7=$AR69,$AU69,IF(7=$AS69,1-$AU69,0))),N471))))))</f>
        <v>0.0416666666666667</v>
      </c>
      <c r="O69" s="681">
        <f>IF($AS69&lt;$AR69,0,IF($AT69="L",IF(AND(8&gt;=$AR69,8&lt;=$AS69),1/($AS69-$AR69+1),0),IF($AT69="I",IF(8=$AR69,1,0),IF($AT69="F",IF(8=$AS69,1,0),IF($AT69="S",IF(AND(8&gt;=$AR69,8&lt;=$AS69,MOD(8-$AR69,6)=0),1/(INT(($AS69-$AR69)/6)+1),0),IF($AT69="A",IF($AR69=$AS69,IF(8=$AR69,1,0),IF(8=$AR69,$AU69,IF(8=$AS69,1-$AU69,0))),O471))))))</f>
        <v>0.0416666666666667</v>
      </c>
      <c r="P69" s="681">
        <f>IF($AS69&lt;$AR69,0,IF($AT69="L",IF(AND(9&gt;=$AR69,9&lt;=$AS69),1/($AS69-$AR69+1),0),IF($AT69="I",IF(9=$AR69,1,0),IF($AT69="F",IF(9=$AS69,1,0),IF($AT69="S",IF(AND(9&gt;=$AR69,9&lt;=$AS69,MOD(9-$AR69,6)=0),1/(INT(($AS69-$AR69)/6)+1),0),IF($AT69="A",IF($AR69=$AS69,IF(9=$AR69,1,0),IF(9=$AR69,$AU69,IF(9=$AS69,1-$AU69,0))),P471))))))</f>
        <v>0.0416666666666667</v>
      </c>
      <c r="Q69" s="681">
        <f>IF($AS69&lt;$AR69,0,IF($AT69="L",IF(AND(10&gt;=$AR69,10&lt;=$AS69),1/($AS69-$AR69+1),0),IF($AT69="I",IF(10=$AR69,1,0),IF($AT69="F",IF(10=$AS69,1,0),IF($AT69="S",IF(AND(10&gt;=$AR69,10&lt;=$AS69,MOD(10-$AR69,6)=0),1/(INT(($AS69-$AR69)/6)+1),0),IF($AT69="A",IF($AR69=$AS69,IF(10=$AR69,1,0),IF(10=$AR69,$AU69,IF(10=$AS69,1-$AU69,0))),Q471))))))</f>
        <v>0.0416666666666667</v>
      </c>
      <c r="R69" s="681">
        <f>IF($AS69&lt;$AR69,0,IF($AT69="L",IF(AND(11&gt;=$AR69,11&lt;=$AS69),1/($AS69-$AR69+1),0),IF($AT69="I",IF(11=$AR69,1,0),IF($AT69="F",IF(11=$AS69,1,0),IF($AT69="S",IF(AND(11&gt;=$AR69,11&lt;=$AS69,MOD(11-$AR69,6)=0),1/(INT(($AS69-$AR69)/6)+1),0),IF($AT69="A",IF($AR69=$AS69,IF(11=$AR69,1,0),IF(11=$AR69,$AU69,IF(11=$AS69,1-$AU69,0))),R471))))))</f>
        <v>0.0416666666666667</v>
      </c>
      <c r="S69" s="681">
        <f>IF($AS69&lt;$AR69,0,IF($AT69="L",IF(AND(12&gt;=$AR69,12&lt;=$AS69),1/($AS69-$AR69+1),0),IF($AT69="I",IF(12=$AR69,1,0),IF($AT69="F",IF(12=$AS69,1,0),IF($AT69="S",IF(AND(12&gt;=$AR69,12&lt;=$AS69,MOD(12-$AR69,6)=0),1/(INT(($AS69-$AR69)/6)+1),0),IF($AT69="A",IF($AR69=$AS69,IF(12=$AR69,1,0),IF(12=$AR69,$AU69,IF(12=$AS69,1-$AU69,0))),S471))))))</f>
        <v>0.0416666666666667</v>
      </c>
      <c r="T69" s="681">
        <f>IF($AS69&lt;$AR69,0,IF($AT69="L",IF(AND(13&gt;=$AR69,13&lt;=$AS69),1/($AS69-$AR69+1),0),IF($AT69="I",IF(13=$AR69,1,0),IF($AT69="F",IF(13=$AS69,1,0),IF($AT69="S",IF(AND(13&gt;=$AR69,13&lt;=$AS69,MOD(13-$AR69,6)=0),1/(INT(($AS69-$AR69)/6)+1),0),IF($AT69="A",IF($AR69=$AS69,IF(13=$AR69,1,0),IF(13=$AR69,$AU69,IF(13=$AS69,1-$AU69,0))),T471))))))</f>
        <v>0.0416666666666667</v>
      </c>
      <c r="U69" s="681">
        <f>IF($AS69&lt;$AR69,0,IF($AT69="L",IF(AND(14&gt;=$AR69,14&lt;=$AS69),1/($AS69-$AR69+1),0),IF($AT69="I",IF(14=$AR69,1,0),IF($AT69="F",IF(14=$AS69,1,0),IF($AT69="S",IF(AND(14&gt;=$AR69,14&lt;=$AS69,MOD(14-$AR69,6)=0),1/(INT(($AS69-$AR69)/6)+1),0),IF($AT69="A",IF($AR69=$AS69,IF(14=$AR69,1,0),IF(14=$AR69,$AU69,IF(14=$AS69,1-$AU69,0))),U471))))))</f>
        <v>0.0416666666666667</v>
      </c>
      <c r="V69" s="681">
        <f>IF($AS69&lt;$AR69,0,IF($AT69="L",IF(AND(15&gt;=$AR69,15&lt;=$AS69),1/($AS69-$AR69+1),0),IF($AT69="I",IF(15=$AR69,1,0),IF($AT69="F",IF(15=$AS69,1,0),IF($AT69="S",IF(AND(15&gt;=$AR69,15&lt;=$AS69,MOD(15-$AR69,6)=0),1/(INT(($AS69-$AR69)/6)+1),0),IF($AT69="A",IF($AR69=$AS69,IF(15=$AR69,1,0),IF(15=$AR69,$AU69,IF(15=$AS69,1-$AU69,0))),V471))))))</f>
        <v>0.0416666666666667</v>
      </c>
      <c r="W69" s="681">
        <f>IF($AS69&lt;$AR69,0,IF($AT69="L",IF(AND(16&gt;=$AR69,16&lt;=$AS69),1/($AS69-$AR69+1),0),IF($AT69="I",IF(16=$AR69,1,0),IF($AT69="F",IF(16=$AS69,1,0),IF($AT69="S",IF(AND(16&gt;=$AR69,16&lt;=$AS69,MOD(16-$AR69,6)=0),1/(INT(($AS69-$AR69)/6)+1),0),IF($AT69="A",IF($AR69=$AS69,IF(16=$AR69,1,0),IF(16=$AR69,$AU69,IF(16=$AS69,1-$AU69,0))),W471))))))</f>
        <v>0.0416666666666667</v>
      </c>
      <c r="X69" s="681">
        <f>IF($AS69&lt;$AR69,0,IF($AT69="L",IF(AND(17&gt;=$AR69,17&lt;=$AS69),1/($AS69-$AR69+1),0),IF($AT69="I",IF(17=$AR69,1,0),IF($AT69="F",IF(17=$AS69,1,0),IF($AT69="S",IF(AND(17&gt;=$AR69,17&lt;=$AS69,MOD(17-$AR69,6)=0),1/(INT(($AS69-$AR69)/6)+1),0),IF($AT69="A",IF($AR69=$AS69,IF(17=$AR69,1,0),IF(17=$AR69,$AU69,IF(17=$AS69,1-$AU69,0))),X471))))))</f>
        <v>0.0416666666666667</v>
      </c>
      <c r="Y69" s="681">
        <f>IF($AS69&lt;$AR69,0,IF($AT69="L",IF(AND(18&gt;=$AR69,18&lt;=$AS69),1/($AS69-$AR69+1),0),IF($AT69="I",IF(18=$AR69,1,0),IF($AT69="F",IF(18=$AS69,1,0),IF($AT69="S",IF(AND(18&gt;=$AR69,18&lt;=$AS69,MOD(18-$AR69,6)=0),1/(INT(($AS69-$AR69)/6)+1),0),IF($AT69="A",IF($AR69=$AS69,IF(18=$AR69,1,0),IF(18=$AR69,$AU69,IF(18=$AS69,1-$AU69,0))),Y471))))))</f>
        <v>0.0416666666666667</v>
      </c>
      <c r="Z69" s="681">
        <f>IF($AS69&lt;$AR69,0,IF($AT69="L",IF(AND(19&gt;=$AR69,19&lt;=$AS69),1/($AS69-$AR69+1),0),IF($AT69="I",IF(19=$AR69,1,0),IF($AT69="F",IF(19=$AS69,1,0),IF($AT69="S",IF(AND(19&gt;=$AR69,19&lt;=$AS69,MOD(19-$AR69,6)=0),1/(INT(($AS69-$AR69)/6)+1),0),IF($AT69="A",IF($AR69=$AS69,IF(19=$AR69,1,0),IF(19=$AR69,$AU69,IF(19=$AS69,1-$AU69,0))),Z471))))))</f>
        <v>0.0416666666666667</v>
      </c>
      <c r="AA69" s="681">
        <f>IF($AS69&lt;$AR69,0,IF($AT69="L",IF(AND(20&gt;=$AR69,20&lt;=$AS69),1/($AS69-$AR69+1),0),IF($AT69="I",IF(20=$AR69,1,0),IF($AT69="F",IF(20=$AS69,1,0),IF($AT69="S",IF(AND(20&gt;=$AR69,20&lt;=$AS69,MOD(20-$AR69,6)=0),1/(INT(($AS69-$AR69)/6)+1),0),IF($AT69="A",IF($AR69=$AS69,IF(20=$AR69,1,0),IF(20=$AR69,$AU69,IF(20=$AS69,1-$AU69,0))),AA471))))))</f>
        <v>0.0416666666666667</v>
      </c>
      <c r="AB69" s="681">
        <f>IF($AS69&lt;$AR69,0,IF($AT69="L",IF(AND(21&gt;=$AR69,21&lt;=$AS69),1/($AS69-$AR69+1),0),IF($AT69="I",IF(21=$AR69,1,0),IF($AT69="F",IF(21=$AS69,1,0),IF($AT69="S",IF(AND(21&gt;=$AR69,21&lt;=$AS69,MOD(21-$AR69,6)=0),1/(INT(($AS69-$AR69)/6)+1),0),IF($AT69="A",IF($AR69=$AS69,IF(21=$AR69,1,0),IF(21=$AR69,$AU69,IF(21=$AS69,1-$AU69,0))),AB471))))))</f>
        <v>0.0416666666666667</v>
      </c>
      <c r="AC69" s="681">
        <f>IF($AS69&lt;$AR69,0,IF($AT69="L",IF(AND(22&gt;=$AR69,22&lt;=$AS69),1/($AS69-$AR69+1),0),IF($AT69="I",IF(22=$AR69,1,0),IF($AT69="F",IF(22=$AS69,1,0),IF($AT69="S",IF(AND(22&gt;=$AR69,22&lt;=$AS69,MOD(22-$AR69,6)=0),1/(INT(($AS69-$AR69)/6)+1),0),IF($AT69="A",IF($AR69=$AS69,IF(22=$AR69,1,0),IF(22=$AR69,$AU69,IF(22=$AS69,1-$AU69,0))),AC471))))))</f>
        <v>0.0416666666666667</v>
      </c>
      <c r="AD69" s="681">
        <f>IF($AS69&lt;$AR69,0,IF($AT69="L",IF(AND(23&gt;=$AR69,23&lt;=$AS69),1/($AS69-$AR69+1),0),IF($AT69="I",IF(23=$AR69,1,0),IF($AT69="F",IF(23=$AS69,1,0),IF($AT69="S",IF(AND(23&gt;=$AR69,23&lt;=$AS69,MOD(23-$AR69,6)=0),1/(INT(($AS69-$AR69)/6)+1),0),IF($AT69="A",IF($AR69=$AS69,IF(23=$AR69,1,0),IF(23=$AR69,$AU69,IF(23=$AS69,1-$AU69,0))),AD471))))))</f>
        <v>0.0416666666666667</v>
      </c>
      <c r="AE69" s="681">
        <f>IF($AS69&lt;$AR69,0,IF($AT69="L",IF(AND(24&gt;=$AR69,24&lt;=$AS69),1/($AS69-$AR69+1),0),IF($AT69="I",IF(24=$AR69,1,0),IF($AT69="F",IF(24=$AS69,1,0),IF($AT69="S",IF(AND(24&gt;=$AR69,24&lt;=$AS69,MOD(24-$AR69,6)=0),1/(INT(($AS69-$AR69)/6)+1),0),IF($AT69="A",IF($AR69=$AS69,IF(24=$AR69,1,0),IF(24=$AR69,$AU69,IF(24=$AS69,1-$AU69,0))),AE471))))))</f>
        <v>0.0416666666666667</v>
      </c>
      <c r="AF69" s="682">
        <f>SUM(H69:AE69)</f>
        <v>1</v>
      </c>
      <c r="AG69" s="521">
        <f>'03. Capacitación Y Eventos'!$G$19</f>
        <v>0</v>
      </c>
      <c r="AH69" s="521">
        <f>'03. Capacitación Y Eventos'!$F$19</f>
        <v>0</v>
      </c>
      <c r="AI69" s="521">
        <f>'03. Capacitación Y Eventos'!$I$19</f>
        <v>0</v>
      </c>
      <c r="AJ69" s="521">
        <f>'03. Capacitación Y Eventos'!$H$19</f>
        <v>0</v>
      </c>
      <c r="AK69" s="521">
        <f>'03. Capacitación Y Eventos'!$K$19</f>
        <v>0</v>
      </c>
      <c r="AL69" s="521">
        <f>'03. Capacitación Y Eventos'!$J$19</f>
        <v>0</v>
      </c>
      <c r="AM69" s="521">
        <f>'03. Capacitación Y Eventos'!$M$19</f>
        <v>0</v>
      </c>
      <c r="AN69" s="521">
        <f>'03. Capacitación Y Eventos'!$L$19</f>
        <v>0</v>
      </c>
      <c r="AO69" s="521">
        <f>'03. Capacitación Y Eventos'!$O$19</f>
        <v>0</v>
      </c>
      <c r="AP69" s="521">
        <f>'03. Capacitación Y Eventos'!$N$19</f>
        <v>0</v>
      </c>
      <c r="AQ69" s="683" t="inlineStr"/>
      <c r="AR69" s="683" t="n">
        <v>1</v>
      </c>
      <c r="AS69" s="683" t="n">
        <v>24</v>
      </c>
      <c r="AT69" s="683" t="inlineStr">
        <is>
          <t>L</t>
        </is>
      </c>
      <c r="AU69" s="684" t="n">
        <v>0</v>
      </c>
      <c r="AV69" s="683" t="inlineStr"/>
    </row>
    <row r="70">
      <c r="B70" s="513" t="inlineStr">
        <is>
          <t>ST-01</t>
        </is>
      </c>
      <c r="C70" s="513" t="inlineStr">
        <is>
          <t>R04</t>
        </is>
      </c>
      <c r="D70" s="513" t="str">
        <f>IF('04. Servicios Tecnologicos'!B13="","(fila reservada para un ítem nuevo)",'04. Servicios Tecnologicos'!B13)</f>
        <v>Planes de datos celulares M2M para gateways</v>
      </c>
      <c r="E70" s="513" t="str">
        <f>"Perfil "&amp;AT70&amp;" · M"&amp;AR70&amp;"–M"&amp;AS70</f>
        <v>Perfil L · M1–M24</v>
      </c>
      <c r="F70" s="513">
        <f>'04. Servicios Tecnologicos'!$G$13</f>
        <v>34560000</v>
      </c>
      <c r="G70" s="513">
        <f>'04. Servicios Tecnologicos'!$R$13</f>
        <v>34560000</v>
      </c>
      <c r="H70" s="681">
        <f>IF($AS70&lt;$AR70,0,IF($AT70="L",IF(AND(1&gt;=$AR70,1&lt;=$AS70),1/($AS70-$AR70+1),0),IF($AT70="I",IF(1=$AR70,1,0),IF($AT70="F",IF(1=$AS70,1,0),IF($AT70="S",IF(AND(1&gt;=$AR70,1&lt;=$AS70,MOD(1-$AR70,6)=0),1/(INT(($AS70-$AR70)/6)+1),0),IF($AT70="A",IF($AR70=$AS70,IF(1=$AR70,1,0),IF(1=$AR70,$AU70,IF(1=$AS70,1-$AU70,0))),H472))))))</f>
        <v>0.0416666666666667</v>
      </c>
      <c r="I70" s="681">
        <f>IF($AS70&lt;$AR70,0,IF($AT70="L",IF(AND(2&gt;=$AR70,2&lt;=$AS70),1/($AS70-$AR70+1),0),IF($AT70="I",IF(2=$AR70,1,0),IF($AT70="F",IF(2=$AS70,1,0),IF($AT70="S",IF(AND(2&gt;=$AR70,2&lt;=$AS70,MOD(2-$AR70,6)=0),1/(INT(($AS70-$AR70)/6)+1),0),IF($AT70="A",IF($AR70=$AS70,IF(2=$AR70,1,0),IF(2=$AR70,$AU70,IF(2=$AS70,1-$AU70,0))),I472))))))</f>
        <v>0.0416666666666667</v>
      </c>
      <c r="J70" s="681">
        <f>IF($AS70&lt;$AR70,0,IF($AT70="L",IF(AND(3&gt;=$AR70,3&lt;=$AS70),1/($AS70-$AR70+1),0),IF($AT70="I",IF(3=$AR70,1,0),IF($AT70="F",IF(3=$AS70,1,0),IF($AT70="S",IF(AND(3&gt;=$AR70,3&lt;=$AS70,MOD(3-$AR70,6)=0),1/(INT(($AS70-$AR70)/6)+1),0),IF($AT70="A",IF($AR70=$AS70,IF(3=$AR70,1,0),IF(3=$AR70,$AU70,IF(3=$AS70,1-$AU70,0))),J472))))))</f>
        <v>0.0416666666666667</v>
      </c>
      <c r="K70" s="681">
        <f>IF($AS70&lt;$AR70,0,IF($AT70="L",IF(AND(4&gt;=$AR70,4&lt;=$AS70),1/($AS70-$AR70+1),0),IF($AT70="I",IF(4=$AR70,1,0),IF($AT70="F",IF(4=$AS70,1,0),IF($AT70="S",IF(AND(4&gt;=$AR70,4&lt;=$AS70,MOD(4-$AR70,6)=0),1/(INT(($AS70-$AR70)/6)+1),0),IF($AT70="A",IF($AR70=$AS70,IF(4=$AR70,1,0),IF(4=$AR70,$AU70,IF(4=$AS70,1-$AU70,0))),K472))))))</f>
        <v>0.0416666666666667</v>
      </c>
      <c r="L70" s="681">
        <f>IF($AS70&lt;$AR70,0,IF($AT70="L",IF(AND(5&gt;=$AR70,5&lt;=$AS70),1/($AS70-$AR70+1),0),IF($AT70="I",IF(5=$AR70,1,0),IF($AT70="F",IF(5=$AS70,1,0),IF($AT70="S",IF(AND(5&gt;=$AR70,5&lt;=$AS70,MOD(5-$AR70,6)=0),1/(INT(($AS70-$AR70)/6)+1),0),IF($AT70="A",IF($AR70=$AS70,IF(5=$AR70,1,0),IF(5=$AR70,$AU70,IF(5=$AS70,1-$AU70,0))),L472))))))</f>
        <v>0.0416666666666667</v>
      </c>
      <c r="M70" s="681">
        <f>IF($AS70&lt;$AR70,0,IF($AT70="L",IF(AND(6&gt;=$AR70,6&lt;=$AS70),1/($AS70-$AR70+1),0),IF($AT70="I",IF(6=$AR70,1,0),IF($AT70="F",IF(6=$AS70,1,0),IF($AT70="S",IF(AND(6&gt;=$AR70,6&lt;=$AS70,MOD(6-$AR70,6)=0),1/(INT(($AS70-$AR70)/6)+1),0),IF($AT70="A",IF($AR70=$AS70,IF(6=$AR70,1,0),IF(6=$AR70,$AU70,IF(6=$AS70,1-$AU70,0))),M472))))))</f>
        <v>0.0416666666666667</v>
      </c>
      <c r="N70" s="681">
        <f>IF($AS70&lt;$AR70,0,IF($AT70="L",IF(AND(7&gt;=$AR70,7&lt;=$AS70),1/($AS70-$AR70+1),0),IF($AT70="I",IF(7=$AR70,1,0),IF($AT70="F",IF(7=$AS70,1,0),IF($AT70="S",IF(AND(7&gt;=$AR70,7&lt;=$AS70,MOD(7-$AR70,6)=0),1/(INT(($AS70-$AR70)/6)+1),0),IF($AT70="A",IF($AR70=$AS70,IF(7=$AR70,1,0),IF(7=$AR70,$AU70,IF(7=$AS70,1-$AU70,0))),N472))))))</f>
        <v>0.0416666666666667</v>
      </c>
      <c r="O70" s="681">
        <f>IF($AS70&lt;$AR70,0,IF($AT70="L",IF(AND(8&gt;=$AR70,8&lt;=$AS70),1/($AS70-$AR70+1),0),IF($AT70="I",IF(8=$AR70,1,0),IF($AT70="F",IF(8=$AS70,1,0),IF($AT70="S",IF(AND(8&gt;=$AR70,8&lt;=$AS70,MOD(8-$AR70,6)=0),1/(INT(($AS70-$AR70)/6)+1),0),IF($AT70="A",IF($AR70=$AS70,IF(8=$AR70,1,0),IF(8=$AR70,$AU70,IF(8=$AS70,1-$AU70,0))),O472))))))</f>
        <v>0.0416666666666667</v>
      </c>
      <c r="P70" s="681">
        <f>IF($AS70&lt;$AR70,0,IF($AT70="L",IF(AND(9&gt;=$AR70,9&lt;=$AS70),1/($AS70-$AR70+1),0),IF($AT70="I",IF(9=$AR70,1,0),IF($AT70="F",IF(9=$AS70,1,0),IF($AT70="S",IF(AND(9&gt;=$AR70,9&lt;=$AS70,MOD(9-$AR70,6)=0),1/(INT(($AS70-$AR70)/6)+1),0),IF($AT70="A",IF($AR70=$AS70,IF(9=$AR70,1,0),IF(9=$AR70,$AU70,IF(9=$AS70,1-$AU70,0))),P472))))))</f>
        <v>0.0416666666666667</v>
      </c>
      <c r="Q70" s="681">
        <f>IF($AS70&lt;$AR70,0,IF($AT70="L",IF(AND(10&gt;=$AR70,10&lt;=$AS70),1/($AS70-$AR70+1),0),IF($AT70="I",IF(10=$AR70,1,0),IF($AT70="F",IF(10=$AS70,1,0),IF($AT70="S",IF(AND(10&gt;=$AR70,10&lt;=$AS70,MOD(10-$AR70,6)=0),1/(INT(($AS70-$AR70)/6)+1),0),IF($AT70="A",IF($AR70=$AS70,IF(10=$AR70,1,0),IF(10=$AR70,$AU70,IF(10=$AS70,1-$AU70,0))),Q472))))))</f>
        <v>0.0416666666666667</v>
      </c>
      <c r="R70" s="681">
        <f>IF($AS70&lt;$AR70,0,IF($AT70="L",IF(AND(11&gt;=$AR70,11&lt;=$AS70),1/($AS70-$AR70+1),0),IF($AT70="I",IF(11=$AR70,1,0),IF($AT70="F",IF(11=$AS70,1,0),IF($AT70="S",IF(AND(11&gt;=$AR70,11&lt;=$AS70,MOD(11-$AR70,6)=0),1/(INT(($AS70-$AR70)/6)+1),0),IF($AT70="A",IF($AR70=$AS70,IF(11=$AR70,1,0),IF(11=$AR70,$AU70,IF(11=$AS70,1-$AU70,0))),R472))))))</f>
        <v>0.0416666666666667</v>
      </c>
      <c r="S70" s="681">
        <f>IF($AS70&lt;$AR70,0,IF($AT70="L",IF(AND(12&gt;=$AR70,12&lt;=$AS70),1/($AS70-$AR70+1),0),IF($AT70="I",IF(12=$AR70,1,0),IF($AT70="F",IF(12=$AS70,1,0),IF($AT70="S",IF(AND(12&gt;=$AR70,12&lt;=$AS70,MOD(12-$AR70,6)=0),1/(INT(($AS70-$AR70)/6)+1),0),IF($AT70="A",IF($AR70=$AS70,IF(12=$AR70,1,0),IF(12=$AR70,$AU70,IF(12=$AS70,1-$AU70,0))),S472))))))</f>
        <v>0.0416666666666667</v>
      </c>
      <c r="T70" s="681">
        <f>IF($AS70&lt;$AR70,0,IF($AT70="L",IF(AND(13&gt;=$AR70,13&lt;=$AS70),1/($AS70-$AR70+1),0),IF($AT70="I",IF(13=$AR70,1,0),IF($AT70="F",IF(13=$AS70,1,0),IF($AT70="S",IF(AND(13&gt;=$AR70,13&lt;=$AS70,MOD(13-$AR70,6)=0),1/(INT(($AS70-$AR70)/6)+1),0),IF($AT70="A",IF($AR70=$AS70,IF(13=$AR70,1,0),IF(13=$AR70,$AU70,IF(13=$AS70,1-$AU70,0))),T472))))))</f>
        <v>0.0416666666666667</v>
      </c>
      <c r="U70" s="681">
        <f>IF($AS70&lt;$AR70,0,IF($AT70="L",IF(AND(14&gt;=$AR70,14&lt;=$AS70),1/($AS70-$AR70+1),0),IF($AT70="I",IF(14=$AR70,1,0),IF($AT70="F",IF(14=$AS70,1,0),IF($AT70="S",IF(AND(14&gt;=$AR70,14&lt;=$AS70,MOD(14-$AR70,6)=0),1/(INT(($AS70-$AR70)/6)+1),0),IF($AT70="A",IF($AR70=$AS70,IF(14=$AR70,1,0),IF(14=$AR70,$AU70,IF(14=$AS70,1-$AU70,0))),U472))))))</f>
        <v>0.0416666666666667</v>
      </c>
      <c r="V70" s="681">
        <f>IF($AS70&lt;$AR70,0,IF($AT70="L",IF(AND(15&gt;=$AR70,15&lt;=$AS70),1/($AS70-$AR70+1),0),IF($AT70="I",IF(15=$AR70,1,0),IF($AT70="F",IF(15=$AS70,1,0),IF($AT70="S",IF(AND(15&gt;=$AR70,15&lt;=$AS70,MOD(15-$AR70,6)=0),1/(INT(($AS70-$AR70)/6)+1),0),IF($AT70="A",IF($AR70=$AS70,IF(15=$AR70,1,0),IF(15=$AR70,$AU70,IF(15=$AS70,1-$AU70,0))),V472))))))</f>
        <v>0.0416666666666667</v>
      </c>
      <c r="W70" s="681">
        <f>IF($AS70&lt;$AR70,0,IF($AT70="L",IF(AND(16&gt;=$AR70,16&lt;=$AS70),1/($AS70-$AR70+1),0),IF($AT70="I",IF(16=$AR70,1,0),IF($AT70="F",IF(16=$AS70,1,0),IF($AT70="S",IF(AND(16&gt;=$AR70,16&lt;=$AS70,MOD(16-$AR70,6)=0),1/(INT(($AS70-$AR70)/6)+1),0),IF($AT70="A",IF($AR70=$AS70,IF(16=$AR70,1,0),IF(16=$AR70,$AU70,IF(16=$AS70,1-$AU70,0))),W472))))))</f>
        <v>0.0416666666666667</v>
      </c>
      <c r="X70" s="681">
        <f>IF($AS70&lt;$AR70,0,IF($AT70="L",IF(AND(17&gt;=$AR70,17&lt;=$AS70),1/($AS70-$AR70+1),0),IF($AT70="I",IF(17=$AR70,1,0),IF($AT70="F",IF(17=$AS70,1,0),IF($AT70="S",IF(AND(17&gt;=$AR70,17&lt;=$AS70,MOD(17-$AR70,6)=0),1/(INT(($AS70-$AR70)/6)+1),0),IF($AT70="A",IF($AR70=$AS70,IF(17=$AR70,1,0),IF(17=$AR70,$AU70,IF(17=$AS70,1-$AU70,0))),X472))))))</f>
        <v>0.0416666666666667</v>
      </c>
      <c r="Y70" s="681">
        <f>IF($AS70&lt;$AR70,0,IF($AT70="L",IF(AND(18&gt;=$AR70,18&lt;=$AS70),1/($AS70-$AR70+1),0),IF($AT70="I",IF(18=$AR70,1,0),IF($AT70="F",IF(18=$AS70,1,0),IF($AT70="S",IF(AND(18&gt;=$AR70,18&lt;=$AS70,MOD(18-$AR70,6)=0),1/(INT(($AS70-$AR70)/6)+1),0),IF($AT70="A",IF($AR70=$AS70,IF(18=$AR70,1,0),IF(18=$AR70,$AU70,IF(18=$AS70,1-$AU70,0))),Y472))))))</f>
        <v>0.0416666666666667</v>
      </c>
      <c r="Z70" s="681">
        <f>IF($AS70&lt;$AR70,0,IF($AT70="L",IF(AND(19&gt;=$AR70,19&lt;=$AS70),1/($AS70-$AR70+1),0),IF($AT70="I",IF(19=$AR70,1,0),IF($AT70="F",IF(19=$AS70,1,0),IF($AT70="S",IF(AND(19&gt;=$AR70,19&lt;=$AS70,MOD(19-$AR70,6)=0),1/(INT(($AS70-$AR70)/6)+1),0),IF($AT70="A",IF($AR70=$AS70,IF(19=$AR70,1,0),IF(19=$AR70,$AU70,IF(19=$AS70,1-$AU70,0))),Z472))))))</f>
        <v>0.0416666666666667</v>
      </c>
      <c r="AA70" s="681">
        <f>IF($AS70&lt;$AR70,0,IF($AT70="L",IF(AND(20&gt;=$AR70,20&lt;=$AS70),1/($AS70-$AR70+1),0),IF($AT70="I",IF(20=$AR70,1,0),IF($AT70="F",IF(20=$AS70,1,0),IF($AT70="S",IF(AND(20&gt;=$AR70,20&lt;=$AS70,MOD(20-$AR70,6)=0),1/(INT(($AS70-$AR70)/6)+1),0),IF($AT70="A",IF($AR70=$AS70,IF(20=$AR70,1,0),IF(20=$AR70,$AU70,IF(20=$AS70,1-$AU70,0))),AA472))))))</f>
        <v>0.0416666666666667</v>
      </c>
      <c r="AB70" s="681">
        <f>IF($AS70&lt;$AR70,0,IF($AT70="L",IF(AND(21&gt;=$AR70,21&lt;=$AS70),1/($AS70-$AR70+1),0),IF($AT70="I",IF(21=$AR70,1,0),IF($AT70="F",IF(21=$AS70,1,0),IF($AT70="S",IF(AND(21&gt;=$AR70,21&lt;=$AS70,MOD(21-$AR70,6)=0),1/(INT(($AS70-$AR70)/6)+1),0),IF($AT70="A",IF($AR70=$AS70,IF(21=$AR70,1,0),IF(21=$AR70,$AU70,IF(21=$AS70,1-$AU70,0))),AB472))))))</f>
        <v>0.0416666666666667</v>
      </c>
      <c r="AC70" s="681">
        <f>IF($AS70&lt;$AR70,0,IF($AT70="L",IF(AND(22&gt;=$AR70,22&lt;=$AS70),1/($AS70-$AR70+1),0),IF($AT70="I",IF(22=$AR70,1,0),IF($AT70="F",IF(22=$AS70,1,0),IF($AT70="S",IF(AND(22&gt;=$AR70,22&lt;=$AS70,MOD(22-$AR70,6)=0),1/(INT(($AS70-$AR70)/6)+1),0),IF($AT70="A",IF($AR70=$AS70,IF(22=$AR70,1,0),IF(22=$AR70,$AU70,IF(22=$AS70,1-$AU70,0))),AC472))))))</f>
        <v>0.0416666666666667</v>
      </c>
      <c r="AD70" s="681">
        <f>IF($AS70&lt;$AR70,0,IF($AT70="L",IF(AND(23&gt;=$AR70,23&lt;=$AS70),1/($AS70-$AR70+1),0),IF($AT70="I",IF(23=$AR70,1,0),IF($AT70="F",IF(23=$AS70,1,0),IF($AT70="S",IF(AND(23&gt;=$AR70,23&lt;=$AS70,MOD(23-$AR70,6)=0),1/(INT(($AS70-$AR70)/6)+1),0),IF($AT70="A",IF($AR70=$AS70,IF(23=$AR70,1,0),IF(23=$AR70,$AU70,IF(23=$AS70,1-$AU70,0))),AD472))))))</f>
        <v>0.0416666666666667</v>
      </c>
      <c r="AE70" s="681">
        <f>IF($AS70&lt;$AR70,0,IF($AT70="L",IF(AND(24&gt;=$AR70,24&lt;=$AS70),1/($AS70-$AR70+1),0),IF($AT70="I",IF(24=$AR70,1,0),IF($AT70="F",IF(24=$AS70,1,0),IF($AT70="S",IF(AND(24&gt;=$AR70,24&lt;=$AS70,MOD(24-$AR70,6)=0),1/(INT(($AS70-$AR70)/6)+1),0),IF($AT70="A",IF($AR70=$AS70,IF(24=$AR70,1,0),IF(24=$AR70,$AU70,IF(24=$AS70,1-$AU70,0))),AE472))))))</f>
        <v>0.0416666666666667</v>
      </c>
      <c r="AF70" s="682">
        <f>SUM(H70:AE70)</f>
        <v>1</v>
      </c>
      <c r="AG70" s="521">
        <f>'04. Servicios Tecnologicos'!$I$13</f>
        <v>0</v>
      </c>
      <c r="AH70" s="521">
        <f>'04. Servicios Tecnologicos'!$H$13</f>
        <v>0</v>
      </c>
      <c r="AI70" s="521">
        <f>'04. Servicios Tecnologicos'!$K$13</f>
        <v>0</v>
      </c>
      <c r="AJ70" s="521">
        <f>'04. Servicios Tecnologicos'!$J$13</f>
        <v>0</v>
      </c>
      <c r="AK70" s="521">
        <f>'04. Servicios Tecnologicos'!$M$13</f>
        <v>0</v>
      </c>
      <c r="AL70" s="521">
        <f>'04. Servicios Tecnologicos'!$L$13</f>
        <v>0</v>
      </c>
      <c r="AM70" s="521">
        <f>'04. Servicios Tecnologicos'!$O$13</f>
        <v>0</v>
      </c>
      <c r="AN70" s="521">
        <f>'04. Servicios Tecnologicos'!$N$13</f>
        <v>0</v>
      </c>
      <c r="AO70" s="521">
        <f>'04. Servicios Tecnologicos'!$Q$13</f>
        <v>0</v>
      </c>
      <c r="AP70" s="521">
        <f>'04. Servicios Tecnologicos'!$P$13</f>
        <v>0</v>
      </c>
      <c r="AQ70" s="683" t="inlineStr">
        <is>
          <t>A1.3</t>
        </is>
      </c>
      <c r="AR70" s="683" t="n">
        <v>1</v>
      </c>
      <c r="AS70" s="683" t="n">
        <v>24</v>
      </c>
      <c r="AT70" s="683" t="inlineStr">
        <is>
          <t>L</t>
        </is>
      </c>
      <c r="AU70" s="684" t="n">
        <v>0</v>
      </c>
      <c r="AV70" s="683" t="inlineStr">
        <is>
          <t>E1</t>
        </is>
      </c>
    </row>
    <row r="71">
      <c r="B71" s="513" t="inlineStr">
        <is>
          <t>ST-02</t>
        </is>
      </c>
      <c r="C71" s="513" t="inlineStr">
        <is>
          <t>R04</t>
        </is>
      </c>
      <c r="D71" s="513" t="str">
        <f>IF('04. Servicios Tecnologicos'!B14="","(fila reservada para un ítem nuevo)",'04. Servicios Tecnologicos'!B14)</f>
        <v>Análisis gravimétrico en laboratorio acreditado</v>
      </c>
      <c r="E71" s="513" t="str">
        <f>"Perfil "&amp;AT71&amp;" · M"&amp;AR71&amp;"–M"&amp;AS71</f>
        <v>Perfil L · M6–M23</v>
      </c>
      <c r="F71" s="513">
        <f>'04. Servicios Tecnologicos'!$G$14</f>
        <v>84000000</v>
      </c>
      <c r="G71" s="513">
        <f>'04. Servicios Tecnologicos'!$R$14</f>
        <v>84000000</v>
      </c>
      <c r="H71" s="681">
        <f>IF($AS71&lt;$AR71,0,IF($AT71="L",IF(AND(1&gt;=$AR71,1&lt;=$AS71),1/($AS71-$AR71+1),0),IF($AT71="I",IF(1=$AR71,1,0),IF($AT71="F",IF(1=$AS71,1,0),IF($AT71="S",IF(AND(1&gt;=$AR71,1&lt;=$AS71,MOD(1-$AR71,6)=0),1/(INT(($AS71-$AR71)/6)+1),0),IF($AT71="A",IF($AR71=$AS71,IF(1=$AR71,1,0),IF(1=$AR71,$AU71,IF(1=$AS71,1-$AU71,0))),H473))))))</f>
        <v>0</v>
      </c>
      <c r="I71" s="681">
        <f>IF($AS71&lt;$AR71,0,IF($AT71="L",IF(AND(2&gt;=$AR71,2&lt;=$AS71),1/($AS71-$AR71+1),0),IF($AT71="I",IF(2=$AR71,1,0),IF($AT71="F",IF(2=$AS71,1,0),IF($AT71="S",IF(AND(2&gt;=$AR71,2&lt;=$AS71,MOD(2-$AR71,6)=0),1/(INT(($AS71-$AR71)/6)+1),0),IF($AT71="A",IF($AR71=$AS71,IF(2=$AR71,1,0),IF(2=$AR71,$AU71,IF(2=$AS71,1-$AU71,0))),I473))))))</f>
        <v>0</v>
      </c>
      <c r="J71" s="681">
        <f>IF($AS71&lt;$AR71,0,IF($AT71="L",IF(AND(3&gt;=$AR71,3&lt;=$AS71),1/($AS71-$AR71+1),0),IF($AT71="I",IF(3=$AR71,1,0),IF($AT71="F",IF(3=$AS71,1,0),IF($AT71="S",IF(AND(3&gt;=$AR71,3&lt;=$AS71,MOD(3-$AR71,6)=0),1/(INT(($AS71-$AR71)/6)+1),0),IF($AT71="A",IF($AR71=$AS71,IF(3=$AR71,1,0),IF(3=$AR71,$AU71,IF(3=$AS71,1-$AU71,0))),J473))))))</f>
        <v>0</v>
      </c>
      <c r="K71" s="681">
        <f>IF($AS71&lt;$AR71,0,IF($AT71="L",IF(AND(4&gt;=$AR71,4&lt;=$AS71),1/($AS71-$AR71+1),0),IF($AT71="I",IF(4=$AR71,1,0),IF($AT71="F",IF(4=$AS71,1,0),IF($AT71="S",IF(AND(4&gt;=$AR71,4&lt;=$AS71,MOD(4-$AR71,6)=0),1/(INT(($AS71-$AR71)/6)+1),0),IF($AT71="A",IF($AR71=$AS71,IF(4=$AR71,1,0),IF(4=$AR71,$AU71,IF(4=$AS71,1-$AU71,0))),K473))))))</f>
        <v>0</v>
      </c>
      <c r="L71" s="681">
        <f>IF($AS71&lt;$AR71,0,IF($AT71="L",IF(AND(5&gt;=$AR71,5&lt;=$AS71),1/($AS71-$AR71+1),0),IF($AT71="I",IF(5=$AR71,1,0),IF($AT71="F",IF(5=$AS71,1,0),IF($AT71="S",IF(AND(5&gt;=$AR71,5&lt;=$AS71,MOD(5-$AR71,6)=0),1/(INT(($AS71-$AR71)/6)+1),0),IF($AT71="A",IF($AR71=$AS71,IF(5=$AR71,1,0),IF(5=$AR71,$AU71,IF(5=$AS71,1-$AU71,0))),L473))))))</f>
        <v>0</v>
      </c>
      <c r="M71" s="681">
        <f>IF($AS71&lt;$AR71,0,IF($AT71="L",IF(AND(6&gt;=$AR71,6&lt;=$AS71),1/($AS71-$AR71+1),0),IF($AT71="I",IF(6=$AR71,1,0),IF($AT71="F",IF(6=$AS71,1,0),IF($AT71="S",IF(AND(6&gt;=$AR71,6&lt;=$AS71,MOD(6-$AR71,6)=0),1/(INT(($AS71-$AR71)/6)+1),0),IF($AT71="A",IF($AR71=$AS71,IF(6=$AR71,1,0),IF(6=$AR71,$AU71,IF(6=$AS71,1-$AU71,0))),M473))))))</f>
        <v>0.0555555555555556</v>
      </c>
      <c r="N71" s="681">
        <f>IF($AS71&lt;$AR71,0,IF($AT71="L",IF(AND(7&gt;=$AR71,7&lt;=$AS71),1/($AS71-$AR71+1),0),IF($AT71="I",IF(7=$AR71,1,0),IF($AT71="F",IF(7=$AS71,1,0),IF($AT71="S",IF(AND(7&gt;=$AR71,7&lt;=$AS71,MOD(7-$AR71,6)=0),1/(INT(($AS71-$AR71)/6)+1),0),IF($AT71="A",IF($AR71=$AS71,IF(7=$AR71,1,0),IF(7=$AR71,$AU71,IF(7=$AS71,1-$AU71,0))),N473))))))</f>
        <v>0.0555555555555556</v>
      </c>
      <c r="O71" s="681">
        <f>IF($AS71&lt;$AR71,0,IF($AT71="L",IF(AND(8&gt;=$AR71,8&lt;=$AS71),1/($AS71-$AR71+1),0),IF($AT71="I",IF(8=$AR71,1,0),IF($AT71="F",IF(8=$AS71,1,0),IF($AT71="S",IF(AND(8&gt;=$AR71,8&lt;=$AS71,MOD(8-$AR71,6)=0),1/(INT(($AS71-$AR71)/6)+1),0),IF($AT71="A",IF($AR71=$AS71,IF(8=$AR71,1,0),IF(8=$AR71,$AU71,IF(8=$AS71,1-$AU71,0))),O473))))))</f>
        <v>0.0555555555555556</v>
      </c>
      <c r="P71" s="681">
        <f>IF($AS71&lt;$AR71,0,IF($AT71="L",IF(AND(9&gt;=$AR71,9&lt;=$AS71),1/($AS71-$AR71+1),0),IF($AT71="I",IF(9=$AR71,1,0),IF($AT71="F",IF(9=$AS71,1,0),IF($AT71="S",IF(AND(9&gt;=$AR71,9&lt;=$AS71,MOD(9-$AR71,6)=0),1/(INT(($AS71-$AR71)/6)+1),0),IF($AT71="A",IF($AR71=$AS71,IF(9=$AR71,1,0),IF(9=$AR71,$AU71,IF(9=$AS71,1-$AU71,0))),P473))))))</f>
        <v>0.0555555555555556</v>
      </c>
      <c r="Q71" s="681">
        <f>IF($AS71&lt;$AR71,0,IF($AT71="L",IF(AND(10&gt;=$AR71,10&lt;=$AS71),1/($AS71-$AR71+1),0),IF($AT71="I",IF(10=$AR71,1,0),IF($AT71="F",IF(10=$AS71,1,0),IF($AT71="S",IF(AND(10&gt;=$AR71,10&lt;=$AS71,MOD(10-$AR71,6)=0),1/(INT(($AS71-$AR71)/6)+1),0),IF($AT71="A",IF($AR71=$AS71,IF(10=$AR71,1,0),IF(10=$AR71,$AU71,IF(10=$AS71,1-$AU71,0))),Q473))))))</f>
        <v>0.0555555555555556</v>
      </c>
      <c r="R71" s="681">
        <f>IF($AS71&lt;$AR71,0,IF($AT71="L",IF(AND(11&gt;=$AR71,11&lt;=$AS71),1/($AS71-$AR71+1),0),IF($AT71="I",IF(11=$AR71,1,0),IF($AT71="F",IF(11=$AS71,1,0),IF($AT71="S",IF(AND(11&gt;=$AR71,11&lt;=$AS71,MOD(11-$AR71,6)=0),1/(INT(($AS71-$AR71)/6)+1),0),IF($AT71="A",IF($AR71=$AS71,IF(11=$AR71,1,0),IF(11=$AR71,$AU71,IF(11=$AS71,1-$AU71,0))),R473))))))</f>
        <v>0.0555555555555556</v>
      </c>
      <c r="S71" s="681">
        <f>IF($AS71&lt;$AR71,0,IF($AT71="L",IF(AND(12&gt;=$AR71,12&lt;=$AS71),1/($AS71-$AR71+1),0),IF($AT71="I",IF(12=$AR71,1,0),IF($AT71="F",IF(12=$AS71,1,0),IF($AT71="S",IF(AND(12&gt;=$AR71,12&lt;=$AS71,MOD(12-$AR71,6)=0),1/(INT(($AS71-$AR71)/6)+1),0),IF($AT71="A",IF($AR71=$AS71,IF(12=$AR71,1,0),IF(12=$AR71,$AU71,IF(12=$AS71,1-$AU71,0))),S473))))))</f>
        <v>0.0555555555555556</v>
      </c>
      <c r="T71" s="681">
        <f>IF($AS71&lt;$AR71,0,IF($AT71="L",IF(AND(13&gt;=$AR71,13&lt;=$AS71),1/($AS71-$AR71+1),0),IF($AT71="I",IF(13=$AR71,1,0),IF($AT71="F",IF(13=$AS71,1,0),IF($AT71="S",IF(AND(13&gt;=$AR71,13&lt;=$AS71,MOD(13-$AR71,6)=0),1/(INT(($AS71-$AR71)/6)+1),0),IF($AT71="A",IF($AR71=$AS71,IF(13=$AR71,1,0),IF(13=$AR71,$AU71,IF(13=$AS71,1-$AU71,0))),T473))))))</f>
        <v>0.0555555555555556</v>
      </c>
      <c r="U71" s="681">
        <f>IF($AS71&lt;$AR71,0,IF($AT71="L",IF(AND(14&gt;=$AR71,14&lt;=$AS71),1/($AS71-$AR71+1),0),IF($AT71="I",IF(14=$AR71,1,0),IF($AT71="F",IF(14=$AS71,1,0),IF($AT71="S",IF(AND(14&gt;=$AR71,14&lt;=$AS71,MOD(14-$AR71,6)=0),1/(INT(($AS71-$AR71)/6)+1),0),IF($AT71="A",IF($AR71=$AS71,IF(14=$AR71,1,0),IF(14=$AR71,$AU71,IF(14=$AS71,1-$AU71,0))),U473))))))</f>
        <v>0.0555555555555556</v>
      </c>
      <c r="V71" s="681">
        <f>IF($AS71&lt;$AR71,0,IF($AT71="L",IF(AND(15&gt;=$AR71,15&lt;=$AS71),1/($AS71-$AR71+1),0),IF($AT71="I",IF(15=$AR71,1,0),IF($AT71="F",IF(15=$AS71,1,0),IF($AT71="S",IF(AND(15&gt;=$AR71,15&lt;=$AS71,MOD(15-$AR71,6)=0),1/(INT(($AS71-$AR71)/6)+1),0),IF($AT71="A",IF($AR71=$AS71,IF(15=$AR71,1,0),IF(15=$AR71,$AU71,IF(15=$AS71,1-$AU71,0))),V473))))))</f>
        <v>0.0555555555555556</v>
      </c>
      <c r="W71" s="681">
        <f>IF($AS71&lt;$AR71,0,IF($AT71="L",IF(AND(16&gt;=$AR71,16&lt;=$AS71),1/($AS71-$AR71+1),0),IF($AT71="I",IF(16=$AR71,1,0),IF($AT71="F",IF(16=$AS71,1,0),IF($AT71="S",IF(AND(16&gt;=$AR71,16&lt;=$AS71,MOD(16-$AR71,6)=0),1/(INT(($AS71-$AR71)/6)+1),0),IF($AT71="A",IF($AR71=$AS71,IF(16=$AR71,1,0),IF(16=$AR71,$AU71,IF(16=$AS71,1-$AU71,0))),W473))))))</f>
        <v>0.0555555555555556</v>
      </c>
      <c r="X71" s="681">
        <f>IF($AS71&lt;$AR71,0,IF($AT71="L",IF(AND(17&gt;=$AR71,17&lt;=$AS71),1/($AS71-$AR71+1),0),IF($AT71="I",IF(17=$AR71,1,0),IF($AT71="F",IF(17=$AS71,1,0),IF($AT71="S",IF(AND(17&gt;=$AR71,17&lt;=$AS71,MOD(17-$AR71,6)=0),1/(INT(($AS71-$AR71)/6)+1),0),IF($AT71="A",IF($AR71=$AS71,IF(17=$AR71,1,0),IF(17=$AR71,$AU71,IF(17=$AS71,1-$AU71,0))),X473))))))</f>
        <v>0.0555555555555556</v>
      </c>
      <c r="Y71" s="681">
        <f>IF($AS71&lt;$AR71,0,IF($AT71="L",IF(AND(18&gt;=$AR71,18&lt;=$AS71),1/($AS71-$AR71+1),0),IF($AT71="I",IF(18=$AR71,1,0),IF($AT71="F",IF(18=$AS71,1,0),IF($AT71="S",IF(AND(18&gt;=$AR71,18&lt;=$AS71,MOD(18-$AR71,6)=0),1/(INT(($AS71-$AR71)/6)+1),0),IF($AT71="A",IF($AR71=$AS71,IF(18=$AR71,1,0),IF(18=$AR71,$AU71,IF(18=$AS71,1-$AU71,0))),Y473))))))</f>
        <v>0.0555555555555556</v>
      </c>
      <c r="Z71" s="681">
        <f>IF($AS71&lt;$AR71,0,IF($AT71="L",IF(AND(19&gt;=$AR71,19&lt;=$AS71),1/($AS71-$AR71+1),0),IF($AT71="I",IF(19=$AR71,1,0),IF($AT71="F",IF(19=$AS71,1,0),IF($AT71="S",IF(AND(19&gt;=$AR71,19&lt;=$AS71,MOD(19-$AR71,6)=0),1/(INT(($AS71-$AR71)/6)+1),0),IF($AT71="A",IF($AR71=$AS71,IF(19=$AR71,1,0),IF(19=$AR71,$AU71,IF(19=$AS71,1-$AU71,0))),Z473))))))</f>
        <v>0.0555555555555556</v>
      </c>
      <c r="AA71" s="681">
        <f>IF($AS71&lt;$AR71,0,IF($AT71="L",IF(AND(20&gt;=$AR71,20&lt;=$AS71),1/($AS71-$AR71+1),0),IF($AT71="I",IF(20=$AR71,1,0),IF($AT71="F",IF(20=$AS71,1,0),IF($AT71="S",IF(AND(20&gt;=$AR71,20&lt;=$AS71,MOD(20-$AR71,6)=0),1/(INT(($AS71-$AR71)/6)+1),0),IF($AT71="A",IF($AR71=$AS71,IF(20=$AR71,1,0),IF(20=$AR71,$AU71,IF(20=$AS71,1-$AU71,0))),AA473))))))</f>
        <v>0.0555555555555556</v>
      </c>
      <c r="AB71" s="681">
        <f>IF($AS71&lt;$AR71,0,IF($AT71="L",IF(AND(21&gt;=$AR71,21&lt;=$AS71),1/($AS71-$AR71+1),0),IF($AT71="I",IF(21=$AR71,1,0),IF($AT71="F",IF(21=$AS71,1,0),IF($AT71="S",IF(AND(21&gt;=$AR71,21&lt;=$AS71,MOD(21-$AR71,6)=0),1/(INT(($AS71-$AR71)/6)+1),0),IF($AT71="A",IF($AR71=$AS71,IF(21=$AR71,1,0),IF(21=$AR71,$AU71,IF(21=$AS71,1-$AU71,0))),AB473))))))</f>
        <v>0.0555555555555556</v>
      </c>
      <c r="AC71" s="681">
        <f>IF($AS71&lt;$AR71,0,IF($AT71="L",IF(AND(22&gt;=$AR71,22&lt;=$AS71),1/($AS71-$AR71+1),0),IF($AT71="I",IF(22=$AR71,1,0),IF($AT71="F",IF(22=$AS71,1,0),IF($AT71="S",IF(AND(22&gt;=$AR71,22&lt;=$AS71,MOD(22-$AR71,6)=0),1/(INT(($AS71-$AR71)/6)+1),0),IF($AT71="A",IF($AR71=$AS71,IF(22=$AR71,1,0),IF(22=$AR71,$AU71,IF(22=$AS71,1-$AU71,0))),AC473))))))</f>
        <v>0.0555555555555556</v>
      </c>
      <c r="AD71" s="681">
        <f>IF($AS71&lt;$AR71,0,IF($AT71="L",IF(AND(23&gt;=$AR71,23&lt;=$AS71),1/($AS71-$AR71+1),0),IF($AT71="I",IF(23=$AR71,1,0),IF($AT71="F",IF(23=$AS71,1,0),IF($AT71="S",IF(AND(23&gt;=$AR71,23&lt;=$AS71,MOD(23-$AR71,6)=0),1/(INT(($AS71-$AR71)/6)+1),0),IF($AT71="A",IF($AR71=$AS71,IF(23=$AR71,1,0),IF(23=$AR71,$AU71,IF(23=$AS71,1-$AU71,0))),AD473))))))</f>
        <v>0.0555555555555556</v>
      </c>
      <c r="AE71" s="681">
        <f>IF($AS71&lt;$AR71,0,IF($AT71="L",IF(AND(24&gt;=$AR71,24&lt;=$AS71),1/($AS71-$AR71+1),0),IF($AT71="I",IF(24=$AR71,1,0),IF($AT71="F",IF(24=$AS71,1,0),IF($AT71="S",IF(AND(24&gt;=$AR71,24&lt;=$AS71,MOD(24-$AR71,6)=0),1/(INT(($AS71-$AR71)/6)+1),0),IF($AT71="A",IF($AR71=$AS71,IF(24=$AR71,1,0),IF(24=$AR71,$AU71,IF(24=$AS71,1-$AU71,0))),AE473))))))</f>
        <v>0</v>
      </c>
      <c r="AF71" s="682">
        <f>SUM(H71:AE71)</f>
        <v>1</v>
      </c>
      <c r="AG71" s="521">
        <f>'04. Servicios Tecnologicos'!$I$14</f>
        <v>0</v>
      </c>
      <c r="AH71" s="521">
        <f>'04. Servicios Tecnologicos'!$H$14</f>
        <v>0</v>
      </c>
      <c r="AI71" s="521">
        <f>'04. Servicios Tecnologicos'!$K$14</f>
        <v>0</v>
      </c>
      <c r="AJ71" s="521">
        <f>'04. Servicios Tecnologicos'!$J$14</f>
        <v>0</v>
      </c>
      <c r="AK71" s="521">
        <f>'04. Servicios Tecnologicos'!$M$14</f>
        <v>0</v>
      </c>
      <c r="AL71" s="521">
        <f>'04. Servicios Tecnologicos'!$L$14</f>
        <v>0</v>
      </c>
      <c r="AM71" s="521">
        <f>'04. Servicios Tecnologicos'!$O$14</f>
        <v>0</v>
      </c>
      <c r="AN71" s="521">
        <f>'04. Servicios Tecnologicos'!$N$14</f>
        <v>0</v>
      </c>
      <c r="AO71" s="521">
        <f>'04. Servicios Tecnologicos'!$Q$14</f>
        <v>0</v>
      </c>
      <c r="AP71" s="521">
        <f>'04. Servicios Tecnologicos'!$P$14</f>
        <v>0</v>
      </c>
      <c r="AQ71" s="683" t="inlineStr">
        <is>
          <t>A1.3</t>
        </is>
      </c>
      <c r="AR71" s="683" t="n">
        <v>6</v>
      </c>
      <c r="AS71" s="683" t="n">
        <v>23</v>
      </c>
      <c r="AT71" s="683" t="inlineStr">
        <is>
          <t>L</t>
        </is>
      </c>
      <c r="AU71" s="684" t="n">
        <v>0</v>
      </c>
      <c r="AV71" s="683" t="inlineStr">
        <is>
          <t>E1</t>
        </is>
      </c>
    </row>
    <row r="72">
      <c r="B72" s="513" t="inlineStr">
        <is>
          <t>ST-03</t>
        </is>
      </c>
      <c r="C72" s="513" t="inlineStr">
        <is>
          <t>R04</t>
        </is>
      </c>
      <c r="D72" s="513" t="str">
        <f>IF('04. Servicios Tecnologicos'!B15="","(fila reservada para un ítem nuevo)",'04. Servicios Tecnologicos'!B15)</f>
        <v>Auditoría externa de ciberseguridad</v>
      </c>
      <c r="E72" s="513" t="str">
        <f>"Perfil "&amp;AT72&amp;" · M"&amp;AR72&amp;"–M"&amp;AS72</f>
        <v>Perfil L · M6–M19</v>
      </c>
      <c r="F72" s="513">
        <f>'04. Servicios Tecnologicos'!$G$15</f>
        <v>30000000</v>
      </c>
      <c r="G72" s="513">
        <f>'04. Servicios Tecnologicos'!$R$15</f>
        <v>30000000</v>
      </c>
      <c r="H72" s="681">
        <f>IF($AS72&lt;$AR72,0,IF($AT72="L",IF(AND(1&gt;=$AR72,1&lt;=$AS72),1/($AS72-$AR72+1),0),IF($AT72="I",IF(1=$AR72,1,0),IF($AT72="F",IF(1=$AS72,1,0),IF($AT72="S",IF(AND(1&gt;=$AR72,1&lt;=$AS72,MOD(1-$AR72,6)=0),1/(INT(($AS72-$AR72)/6)+1),0),IF($AT72="A",IF($AR72=$AS72,IF(1=$AR72,1,0),IF(1=$AR72,$AU72,IF(1=$AS72,1-$AU72,0))),H474))))))</f>
        <v>0</v>
      </c>
      <c r="I72" s="681">
        <f>IF($AS72&lt;$AR72,0,IF($AT72="L",IF(AND(2&gt;=$AR72,2&lt;=$AS72),1/($AS72-$AR72+1),0),IF($AT72="I",IF(2=$AR72,1,0),IF($AT72="F",IF(2=$AS72,1,0),IF($AT72="S",IF(AND(2&gt;=$AR72,2&lt;=$AS72,MOD(2-$AR72,6)=0),1/(INT(($AS72-$AR72)/6)+1),0),IF($AT72="A",IF($AR72=$AS72,IF(2=$AR72,1,0),IF(2=$AR72,$AU72,IF(2=$AS72,1-$AU72,0))),I474))))))</f>
        <v>0</v>
      </c>
      <c r="J72" s="681">
        <f>IF($AS72&lt;$AR72,0,IF($AT72="L",IF(AND(3&gt;=$AR72,3&lt;=$AS72),1/($AS72-$AR72+1),0),IF($AT72="I",IF(3=$AR72,1,0),IF($AT72="F",IF(3=$AS72,1,0),IF($AT72="S",IF(AND(3&gt;=$AR72,3&lt;=$AS72,MOD(3-$AR72,6)=0),1/(INT(($AS72-$AR72)/6)+1),0),IF($AT72="A",IF($AR72=$AS72,IF(3=$AR72,1,0),IF(3=$AR72,$AU72,IF(3=$AS72,1-$AU72,0))),J474))))))</f>
        <v>0</v>
      </c>
      <c r="K72" s="681">
        <f>IF($AS72&lt;$AR72,0,IF($AT72="L",IF(AND(4&gt;=$AR72,4&lt;=$AS72),1/($AS72-$AR72+1),0),IF($AT72="I",IF(4=$AR72,1,0),IF($AT72="F",IF(4=$AS72,1,0),IF($AT72="S",IF(AND(4&gt;=$AR72,4&lt;=$AS72,MOD(4-$AR72,6)=0),1/(INT(($AS72-$AR72)/6)+1),0),IF($AT72="A",IF($AR72=$AS72,IF(4=$AR72,1,0),IF(4=$AR72,$AU72,IF(4=$AS72,1-$AU72,0))),K474))))))</f>
        <v>0</v>
      </c>
      <c r="L72" s="681">
        <f>IF($AS72&lt;$AR72,0,IF($AT72="L",IF(AND(5&gt;=$AR72,5&lt;=$AS72),1/($AS72-$AR72+1),0),IF($AT72="I",IF(5=$AR72,1,0),IF($AT72="F",IF(5=$AS72,1,0),IF($AT72="S",IF(AND(5&gt;=$AR72,5&lt;=$AS72,MOD(5-$AR72,6)=0),1/(INT(($AS72-$AR72)/6)+1),0),IF($AT72="A",IF($AR72=$AS72,IF(5=$AR72,1,0),IF(5=$AR72,$AU72,IF(5=$AS72,1-$AU72,0))),L474))))))</f>
        <v>0</v>
      </c>
      <c r="M72" s="681">
        <f>IF($AS72&lt;$AR72,0,IF($AT72="L",IF(AND(6&gt;=$AR72,6&lt;=$AS72),1/($AS72-$AR72+1),0),IF($AT72="I",IF(6=$AR72,1,0),IF($AT72="F",IF(6=$AS72,1,0),IF($AT72="S",IF(AND(6&gt;=$AR72,6&lt;=$AS72,MOD(6-$AR72,6)=0),1/(INT(($AS72-$AR72)/6)+1),0),IF($AT72="A",IF($AR72=$AS72,IF(6=$AR72,1,0),IF(6=$AR72,$AU72,IF(6=$AS72,1-$AU72,0))),M474))))))</f>
        <v>0.0714285714285714</v>
      </c>
      <c r="N72" s="681">
        <f>IF($AS72&lt;$AR72,0,IF($AT72="L",IF(AND(7&gt;=$AR72,7&lt;=$AS72),1/($AS72-$AR72+1),0),IF($AT72="I",IF(7=$AR72,1,0),IF($AT72="F",IF(7=$AS72,1,0),IF($AT72="S",IF(AND(7&gt;=$AR72,7&lt;=$AS72,MOD(7-$AR72,6)=0),1/(INT(($AS72-$AR72)/6)+1),0),IF($AT72="A",IF($AR72=$AS72,IF(7=$AR72,1,0),IF(7=$AR72,$AU72,IF(7=$AS72,1-$AU72,0))),N474))))))</f>
        <v>0.0714285714285714</v>
      </c>
      <c r="O72" s="681">
        <f>IF($AS72&lt;$AR72,0,IF($AT72="L",IF(AND(8&gt;=$AR72,8&lt;=$AS72),1/($AS72-$AR72+1),0),IF($AT72="I",IF(8=$AR72,1,0),IF($AT72="F",IF(8=$AS72,1,0),IF($AT72="S",IF(AND(8&gt;=$AR72,8&lt;=$AS72,MOD(8-$AR72,6)=0),1/(INT(($AS72-$AR72)/6)+1),0),IF($AT72="A",IF($AR72=$AS72,IF(8=$AR72,1,0),IF(8=$AR72,$AU72,IF(8=$AS72,1-$AU72,0))),O474))))))</f>
        <v>0.0714285714285714</v>
      </c>
      <c r="P72" s="681">
        <f>IF($AS72&lt;$AR72,0,IF($AT72="L",IF(AND(9&gt;=$AR72,9&lt;=$AS72),1/($AS72-$AR72+1),0),IF($AT72="I",IF(9=$AR72,1,0),IF($AT72="F",IF(9=$AS72,1,0),IF($AT72="S",IF(AND(9&gt;=$AR72,9&lt;=$AS72,MOD(9-$AR72,6)=0),1/(INT(($AS72-$AR72)/6)+1),0),IF($AT72="A",IF($AR72=$AS72,IF(9=$AR72,1,0),IF(9=$AR72,$AU72,IF(9=$AS72,1-$AU72,0))),P474))))))</f>
        <v>0.0714285714285714</v>
      </c>
      <c r="Q72" s="681">
        <f>IF($AS72&lt;$AR72,0,IF($AT72="L",IF(AND(10&gt;=$AR72,10&lt;=$AS72),1/($AS72-$AR72+1),0),IF($AT72="I",IF(10=$AR72,1,0),IF($AT72="F",IF(10=$AS72,1,0),IF($AT72="S",IF(AND(10&gt;=$AR72,10&lt;=$AS72,MOD(10-$AR72,6)=0),1/(INT(($AS72-$AR72)/6)+1),0),IF($AT72="A",IF($AR72=$AS72,IF(10=$AR72,1,0),IF(10=$AR72,$AU72,IF(10=$AS72,1-$AU72,0))),Q474))))))</f>
        <v>0.0714285714285714</v>
      </c>
      <c r="R72" s="681">
        <f>IF($AS72&lt;$AR72,0,IF($AT72="L",IF(AND(11&gt;=$AR72,11&lt;=$AS72),1/($AS72-$AR72+1),0),IF($AT72="I",IF(11=$AR72,1,0),IF($AT72="F",IF(11=$AS72,1,0),IF($AT72="S",IF(AND(11&gt;=$AR72,11&lt;=$AS72,MOD(11-$AR72,6)=0),1/(INT(($AS72-$AR72)/6)+1),0),IF($AT72="A",IF($AR72=$AS72,IF(11=$AR72,1,0),IF(11=$AR72,$AU72,IF(11=$AS72,1-$AU72,0))),R474))))))</f>
        <v>0.0714285714285714</v>
      </c>
      <c r="S72" s="681">
        <f>IF($AS72&lt;$AR72,0,IF($AT72="L",IF(AND(12&gt;=$AR72,12&lt;=$AS72),1/($AS72-$AR72+1),0),IF($AT72="I",IF(12=$AR72,1,0),IF($AT72="F",IF(12=$AS72,1,0),IF($AT72="S",IF(AND(12&gt;=$AR72,12&lt;=$AS72,MOD(12-$AR72,6)=0),1/(INT(($AS72-$AR72)/6)+1),0),IF($AT72="A",IF($AR72=$AS72,IF(12=$AR72,1,0),IF(12=$AR72,$AU72,IF(12=$AS72,1-$AU72,0))),S474))))))</f>
        <v>0.0714285714285714</v>
      </c>
      <c r="T72" s="681">
        <f>IF($AS72&lt;$AR72,0,IF($AT72="L",IF(AND(13&gt;=$AR72,13&lt;=$AS72),1/($AS72-$AR72+1),0),IF($AT72="I",IF(13=$AR72,1,0),IF($AT72="F",IF(13=$AS72,1,0),IF($AT72="S",IF(AND(13&gt;=$AR72,13&lt;=$AS72,MOD(13-$AR72,6)=0),1/(INT(($AS72-$AR72)/6)+1),0),IF($AT72="A",IF($AR72=$AS72,IF(13=$AR72,1,0),IF(13=$AR72,$AU72,IF(13=$AS72,1-$AU72,0))),T474))))))</f>
        <v>0.0714285714285714</v>
      </c>
      <c r="U72" s="681">
        <f>IF($AS72&lt;$AR72,0,IF($AT72="L",IF(AND(14&gt;=$AR72,14&lt;=$AS72),1/($AS72-$AR72+1),0),IF($AT72="I",IF(14=$AR72,1,0),IF($AT72="F",IF(14=$AS72,1,0),IF($AT72="S",IF(AND(14&gt;=$AR72,14&lt;=$AS72,MOD(14-$AR72,6)=0),1/(INT(($AS72-$AR72)/6)+1),0),IF($AT72="A",IF($AR72=$AS72,IF(14=$AR72,1,0),IF(14=$AR72,$AU72,IF(14=$AS72,1-$AU72,0))),U474))))))</f>
        <v>0.0714285714285714</v>
      </c>
      <c r="V72" s="681">
        <f>IF($AS72&lt;$AR72,0,IF($AT72="L",IF(AND(15&gt;=$AR72,15&lt;=$AS72),1/($AS72-$AR72+1),0),IF($AT72="I",IF(15=$AR72,1,0),IF($AT72="F",IF(15=$AS72,1,0),IF($AT72="S",IF(AND(15&gt;=$AR72,15&lt;=$AS72,MOD(15-$AR72,6)=0),1/(INT(($AS72-$AR72)/6)+1),0),IF($AT72="A",IF($AR72=$AS72,IF(15=$AR72,1,0),IF(15=$AR72,$AU72,IF(15=$AS72,1-$AU72,0))),V474))))))</f>
        <v>0.0714285714285714</v>
      </c>
      <c r="W72" s="681">
        <f>IF($AS72&lt;$AR72,0,IF($AT72="L",IF(AND(16&gt;=$AR72,16&lt;=$AS72),1/($AS72-$AR72+1),0),IF($AT72="I",IF(16=$AR72,1,0),IF($AT72="F",IF(16=$AS72,1,0),IF($AT72="S",IF(AND(16&gt;=$AR72,16&lt;=$AS72,MOD(16-$AR72,6)=0),1/(INT(($AS72-$AR72)/6)+1),0),IF($AT72="A",IF($AR72=$AS72,IF(16=$AR72,1,0),IF(16=$AR72,$AU72,IF(16=$AS72,1-$AU72,0))),W474))))))</f>
        <v>0.0714285714285714</v>
      </c>
      <c r="X72" s="681">
        <f>IF($AS72&lt;$AR72,0,IF($AT72="L",IF(AND(17&gt;=$AR72,17&lt;=$AS72),1/($AS72-$AR72+1),0),IF($AT72="I",IF(17=$AR72,1,0),IF($AT72="F",IF(17=$AS72,1,0),IF($AT72="S",IF(AND(17&gt;=$AR72,17&lt;=$AS72,MOD(17-$AR72,6)=0),1/(INT(($AS72-$AR72)/6)+1),0),IF($AT72="A",IF($AR72=$AS72,IF(17=$AR72,1,0),IF(17=$AR72,$AU72,IF(17=$AS72,1-$AU72,0))),X474))))))</f>
        <v>0.0714285714285714</v>
      </c>
      <c r="Y72" s="681">
        <f>IF($AS72&lt;$AR72,0,IF($AT72="L",IF(AND(18&gt;=$AR72,18&lt;=$AS72),1/($AS72-$AR72+1),0),IF($AT72="I",IF(18=$AR72,1,0),IF($AT72="F",IF(18=$AS72,1,0),IF($AT72="S",IF(AND(18&gt;=$AR72,18&lt;=$AS72,MOD(18-$AR72,6)=0),1/(INT(($AS72-$AR72)/6)+1),0),IF($AT72="A",IF($AR72=$AS72,IF(18=$AR72,1,0),IF(18=$AR72,$AU72,IF(18=$AS72,1-$AU72,0))),Y474))))))</f>
        <v>0.0714285714285714</v>
      </c>
      <c r="Z72" s="681">
        <f>IF($AS72&lt;$AR72,0,IF($AT72="L",IF(AND(19&gt;=$AR72,19&lt;=$AS72),1/($AS72-$AR72+1),0),IF($AT72="I",IF(19=$AR72,1,0),IF($AT72="F",IF(19=$AS72,1,0),IF($AT72="S",IF(AND(19&gt;=$AR72,19&lt;=$AS72,MOD(19-$AR72,6)=0),1/(INT(($AS72-$AR72)/6)+1),0),IF($AT72="A",IF($AR72=$AS72,IF(19=$AR72,1,0),IF(19=$AR72,$AU72,IF(19=$AS72,1-$AU72,0))),Z474))))))</f>
        <v>0.0714285714285714</v>
      </c>
      <c r="AA72" s="681">
        <f>IF($AS72&lt;$AR72,0,IF($AT72="L",IF(AND(20&gt;=$AR72,20&lt;=$AS72),1/($AS72-$AR72+1),0),IF($AT72="I",IF(20=$AR72,1,0),IF($AT72="F",IF(20=$AS72,1,0),IF($AT72="S",IF(AND(20&gt;=$AR72,20&lt;=$AS72,MOD(20-$AR72,6)=0),1/(INT(($AS72-$AR72)/6)+1),0),IF($AT72="A",IF($AR72=$AS72,IF(20=$AR72,1,0),IF(20=$AR72,$AU72,IF(20=$AS72,1-$AU72,0))),AA474))))))</f>
        <v>0</v>
      </c>
      <c r="AB72" s="681">
        <f>IF($AS72&lt;$AR72,0,IF($AT72="L",IF(AND(21&gt;=$AR72,21&lt;=$AS72),1/($AS72-$AR72+1),0),IF($AT72="I",IF(21=$AR72,1,0),IF($AT72="F",IF(21=$AS72,1,0),IF($AT72="S",IF(AND(21&gt;=$AR72,21&lt;=$AS72,MOD(21-$AR72,6)=0),1/(INT(($AS72-$AR72)/6)+1),0),IF($AT72="A",IF($AR72=$AS72,IF(21=$AR72,1,0),IF(21=$AR72,$AU72,IF(21=$AS72,1-$AU72,0))),AB474))))))</f>
        <v>0</v>
      </c>
      <c r="AC72" s="681">
        <f>IF($AS72&lt;$AR72,0,IF($AT72="L",IF(AND(22&gt;=$AR72,22&lt;=$AS72),1/($AS72-$AR72+1),0),IF($AT72="I",IF(22=$AR72,1,0),IF($AT72="F",IF(22=$AS72,1,0),IF($AT72="S",IF(AND(22&gt;=$AR72,22&lt;=$AS72,MOD(22-$AR72,6)=0),1/(INT(($AS72-$AR72)/6)+1),0),IF($AT72="A",IF($AR72=$AS72,IF(22=$AR72,1,0),IF(22=$AR72,$AU72,IF(22=$AS72,1-$AU72,0))),AC474))))))</f>
        <v>0</v>
      </c>
      <c r="AD72" s="681">
        <f>IF($AS72&lt;$AR72,0,IF($AT72="L",IF(AND(23&gt;=$AR72,23&lt;=$AS72),1/($AS72-$AR72+1),0),IF($AT72="I",IF(23=$AR72,1,0),IF($AT72="F",IF(23=$AS72,1,0),IF($AT72="S",IF(AND(23&gt;=$AR72,23&lt;=$AS72,MOD(23-$AR72,6)=0),1/(INT(($AS72-$AR72)/6)+1),0),IF($AT72="A",IF($AR72=$AS72,IF(23=$AR72,1,0),IF(23=$AR72,$AU72,IF(23=$AS72,1-$AU72,0))),AD474))))))</f>
        <v>0</v>
      </c>
      <c r="AE72" s="681">
        <f>IF($AS72&lt;$AR72,0,IF($AT72="L",IF(AND(24&gt;=$AR72,24&lt;=$AS72),1/($AS72-$AR72+1),0),IF($AT72="I",IF(24=$AR72,1,0),IF($AT72="F",IF(24=$AS72,1,0),IF($AT72="S",IF(AND(24&gt;=$AR72,24&lt;=$AS72,MOD(24-$AR72,6)=0),1/(INT(($AS72-$AR72)/6)+1),0),IF($AT72="A",IF($AR72=$AS72,IF(24=$AR72,1,0),IF(24=$AR72,$AU72,IF(24=$AS72,1-$AU72,0))),AE474))))))</f>
        <v>0</v>
      </c>
      <c r="AF72" s="682">
        <f>SUM(H72:AE72)</f>
        <v>1</v>
      </c>
      <c r="AG72" s="521">
        <f>'04. Servicios Tecnologicos'!$I$15</f>
        <v>0</v>
      </c>
      <c r="AH72" s="521">
        <f>'04. Servicios Tecnologicos'!$H$15</f>
        <v>0</v>
      </c>
      <c r="AI72" s="521">
        <f>'04. Servicios Tecnologicos'!$K$15</f>
        <v>0</v>
      </c>
      <c r="AJ72" s="521">
        <f>'04. Servicios Tecnologicos'!$J$15</f>
        <v>0</v>
      </c>
      <c r="AK72" s="521">
        <f>'04. Servicios Tecnologicos'!$M$15</f>
        <v>0</v>
      </c>
      <c r="AL72" s="521">
        <f>'04. Servicios Tecnologicos'!$L$15</f>
        <v>0</v>
      </c>
      <c r="AM72" s="521">
        <f>'04. Servicios Tecnologicos'!$O$15</f>
        <v>0</v>
      </c>
      <c r="AN72" s="521">
        <f>'04. Servicios Tecnologicos'!$N$15</f>
        <v>0</v>
      </c>
      <c r="AO72" s="521">
        <f>'04. Servicios Tecnologicos'!$Q$15</f>
        <v>0</v>
      </c>
      <c r="AP72" s="521">
        <f>'04. Servicios Tecnologicos'!$P$15</f>
        <v>0</v>
      </c>
      <c r="AQ72" s="683" t="inlineStr">
        <is>
          <t>A2.2</t>
        </is>
      </c>
      <c r="AR72" s="683" t="n">
        <v>6</v>
      </c>
      <c r="AS72" s="683" t="n">
        <v>19</v>
      </c>
      <c r="AT72" s="683" t="inlineStr">
        <is>
          <t>L</t>
        </is>
      </c>
      <c r="AU72" s="684" t="n">
        <v>0</v>
      </c>
      <c r="AV72" s="683" t="inlineStr">
        <is>
          <t>E1</t>
        </is>
      </c>
    </row>
    <row r="73">
      <c r="B73" s="513" t="inlineStr">
        <is>
          <t>ST-04</t>
        </is>
      </c>
      <c r="C73" s="513" t="inlineStr">
        <is>
          <t>R04</t>
        </is>
      </c>
      <c r="D73" s="513" t="str">
        <f>IF('04. Servicios Tecnologicos'!B16="","(fila reservada para un ítem nuevo)",'04. Servicios Tecnologicos'!B16)</f>
        <v>Estudio de cobertura y de enlace en los dos municipios</v>
      </c>
      <c r="E73" s="513" t="str">
        <f>"Perfil "&amp;AT73&amp;" · M"&amp;AR73&amp;"–M"&amp;AS73</f>
        <v>Perfil L · M2–M4</v>
      </c>
      <c r="F73" s="513">
        <f>'04. Servicios Tecnologicos'!$G$16</f>
        <v>40000000</v>
      </c>
      <c r="G73" s="513">
        <f>'04. Servicios Tecnologicos'!$R$16</f>
        <v>40000000</v>
      </c>
      <c r="H73" s="681">
        <f>IF($AS73&lt;$AR73,0,IF($AT73="L",IF(AND(1&gt;=$AR73,1&lt;=$AS73),1/($AS73-$AR73+1),0),IF($AT73="I",IF(1=$AR73,1,0),IF($AT73="F",IF(1=$AS73,1,0),IF($AT73="S",IF(AND(1&gt;=$AR73,1&lt;=$AS73,MOD(1-$AR73,6)=0),1/(INT(($AS73-$AR73)/6)+1),0),IF($AT73="A",IF($AR73=$AS73,IF(1=$AR73,1,0),IF(1=$AR73,$AU73,IF(1=$AS73,1-$AU73,0))),H475))))))</f>
        <v>0</v>
      </c>
      <c r="I73" s="681">
        <f>IF($AS73&lt;$AR73,0,IF($AT73="L",IF(AND(2&gt;=$AR73,2&lt;=$AS73),1/($AS73-$AR73+1),0),IF($AT73="I",IF(2=$AR73,1,0),IF($AT73="F",IF(2=$AS73,1,0),IF($AT73="S",IF(AND(2&gt;=$AR73,2&lt;=$AS73,MOD(2-$AR73,6)=0),1/(INT(($AS73-$AR73)/6)+1),0),IF($AT73="A",IF($AR73=$AS73,IF(2=$AR73,1,0),IF(2=$AR73,$AU73,IF(2=$AS73,1-$AU73,0))),I475))))))</f>
        <v>0.333333333333333</v>
      </c>
      <c r="J73" s="681">
        <f>IF($AS73&lt;$AR73,0,IF($AT73="L",IF(AND(3&gt;=$AR73,3&lt;=$AS73),1/($AS73-$AR73+1),0),IF($AT73="I",IF(3=$AR73,1,0),IF($AT73="F",IF(3=$AS73,1,0),IF($AT73="S",IF(AND(3&gt;=$AR73,3&lt;=$AS73,MOD(3-$AR73,6)=0),1/(INT(($AS73-$AR73)/6)+1),0),IF($AT73="A",IF($AR73=$AS73,IF(3=$AR73,1,0),IF(3=$AR73,$AU73,IF(3=$AS73,1-$AU73,0))),J475))))))</f>
        <v>0.333333333333333</v>
      </c>
      <c r="K73" s="681">
        <f>IF($AS73&lt;$AR73,0,IF($AT73="L",IF(AND(4&gt;=$AR73,4&lt;=$AS73),1/($AS73-$AR73+1),0),IF($AT73="I",IF(4=$AR73,1,0),IF($AT73="F",IF(4=$AS73,1,0),IF($AT73="S",IF(AND(4&gt;=$AR73,4&lt;=$AS73,MOD(4-$AR73,6)=0),1/(INT(($AS73-$AR73)/6)+1),0),IF($AT73="A",IF($AR73=$AS73,IF(4=$AR73,1,0),IF(4=$AR73,$AU73,IF(4=$AS73,1-$AU73,0))),K475))))))</f>
        <v>0.333333333333333</v>
      </c>
      <c r="L73" s="681">
        <f>IF($AS73&lt;$AR73,0,IF($AT73="L",IF(AND(5&gt;=$AR73,5&lt;=$AS73),1/($AS73-$AR73+1),0),IF($AT73="I",IF(5=$AR73,1,0),IF($AT73="F",IF(5=$AS73,1,0),IF($AT73="S",IF(AND(5&gt;=$AR73,5&lt;=$AS73,MOD(5-$AR73,6)=0),1/(INT(($AS73-$AR73)/6)+1),0),IF($AT73="A",IF($AR73=$AS73,IF(5=$AR73,1,0),IF(5=$AR73,$AU73,IF(5=$AS73,1-$AU73,0))),L475))))))</f>
        <v>0</v>
      </c>
      <c r="M73" s="681">
        <f>IF($AS73&lt;$AR73,0,IF($AT73="L",IF(AND(6&gt;=$AR73,6&lt;=$AS73),1/($AS73-$AR73+1),0),IF($AT73="I",IF(6=$AR73,1,0),IF($AT73="F",IF(6=$AS73,1,0),IF($AT73="S",IF(AND(6&gt;=$AR73,6&lt;=$AS73,MOD(6-$AR73,6)=0),1/(INT(($AS73-$AR73)/6)+1),0),IF($AT73="A",IF($AR73=$AS73,IF(6=$AR73,1,0),IF(6=$AR73,$AU73,IF(6=$AS73,1-$AU73,0))),M475))))))</f>
        <v>0</v>
      </c>
      <c r="N73" s="681">
        <f>IF($AS73&lt;$AR73,0,IF($AT73="L",IF(AND(7&gt;=$AR73,7&lt;=$AS73),1/($AS73-$AR73+1),0),IF($AT73="I",IF(7=$AR73,1,0),IF($AT73="F",IF(7=$AS73,1,0),IF($AT73="S",IF(AND(7&gt;=$AR73,7&lt;=$AS73,MOD(7-$AR73,6)=0),1/(INT(($AS73-$AR73)/6)+1),0),IF($AT73="A",IF($AR73=$AS73,IF(7=$AR73,1,0),IF(7=$AR73,$AU73,IF(7=$AS73,1-$AU73,0))),N475))))))</f>
        <v>0</v>
      </c>
      <c r="O73" s="681">
        <f>IF($AS73&lt;$AR73,0,IF($AT73="L",IF(AND(8&gt;=$AR73,8&lt;=$AS73),1/($AS73-$AR73+1),0),IF($AT73="I",IF(8=$AR73,1,0),IF($AT73="F",IF(8=$AS73,1,0),IF($AT73="S",IF(AND(8&gt;=$AR73,8&lt;=$AS73,MOD(8-$AR73,6)=0),1/(INT(($AS73-$AR73)/6)+1),0),IF($AT73="A",IF($AR73=$AS73,IF(8=$AR73,1,0),IF(8=$AR73,$AU73,IF(8=$AS73,1-$AU73,0))),O475))))))</f>
        <v>0</v>
      </c>
      <c r="P73" s="681">
        <f>IF($AS73&lt;$AR73,0,IF($AT73="L",IF(AND(9&gt;=$AR73,9&lt;=$AS73),1/($AS73-$AR73+1),0),IF($AT73="I",IF(9=$AR73,1,0),IF($AT73="F",IF(9=$AS73,1,0),IF($AT73="S",IF(AND(9&gt;=$AR73,9&lt;=$AS73,MOD(9-$AR73,6)=0),1/(INT(($AS73-$AR73)/6)+1),0),IF($AT73="A",IF($AR73=$AS73,IF(9=$AR73,1,0),IF(9=$AR73,$AU73,IF(9=$AS73,1-$AU73,0))),P475))))))</f>
        <v>0</v>
      </c>
      <c r="Q73" s="681">
        <f>IF($AS73&lt;$AR73,0,IF($AT73="L",IF(AND(10&gt;=$AR73,10&lt;=$AS73),1/($AS73-$AR73+1),0),IF($AT73="I",IF(10=$AR73,1,0),IF($AT73="F",IF(10=$AS73,1,0),IF($AT73="S",IF(AND(10&gt;=$AR73,10&lt;=$AS73,MOD(10-$AR73,6)=0),1/(INT(($AS73-$AR73)/6)+1),0),IF($AT73="A",IF($AR73=$AS73,IF(10=$AR73,1,0),IF(10=$AR73,$AU73,IF(10=$AS73,1-$AU73,0))),Q475))))))</f>
        <v>0</v>
      </c>
      <c r="R73" s="681">
        <f>IF($AS73&lt;$AR73,0,IF($AT73="L",IF(AND(11&gt;=$AR73,11&lt;=$AS73),1/($AS73-$AR73+1),0),IF($AT73="I",IF(11=$AR73,1,0),IF($AT73="F",IF(11=$AS73,1,0),IF($AT73="S",IF(AND(11&gt;=$AR73,11&lt;=$AS73,MOD(11-$AR73,6)=0),1/(INT(($AS73-$AR73)/6)+1),0),IF($AT73="A",IF($AR73=$AS73,IF(11=$AR73,1,0),IF(11=$AR73,$AU73,IF(11=$AS73,1-$AU73,0))),R475))))))</f>
        <v>0</v>
      </c>
      <c r="S73" s="681">
        <f>IF($AS73&lt;$AR73,0,IF($AT73="L",IF(AND(12&gt;=$AR73,12&lt;=$AS73),1/($AS73-$AR73+1),0),IF($AT73="I",IF(12=$AR73,1,0),IF($AT73="F",IF(12=$AS73,1,0),IF($AT73="S",IF(AND(12&gt;=$AR73,12&lt;=$AS73,MOD(12-$AR73,6)=0),1/(INT(($AS73-$AR73)/6)+1),0),IF($AT73="A",IF($AR73=$AS73,IF(12=$AR73,1,0),IF(12=$AR73,$AU73,IF(12=$AS73,1-$AU73,0))),S475))))))</f>
        <v>0</v>
      </c>
      <c r="T73" s="681">
        <f>IF($AS73&lt;$AR73,0,IF($AT73="L",IF(AND(13&gt;=$AR73,13&lt;=$AS73),1/($AS73-$AR73+1),0),IF($AT73="I",IF(13=$AR73,1,0),IF($AT73="F",IF(13=$AS73,1,0),IF($AT73="S",IF(AND(13&gt;=$AR73,13&lt;=$AS73,MOD(13-$AR73,6)=0),1/(INT(($AS73-$AR73)/6)+1),0),IF($AT73="A",IF($AR73=$AS73,IF(13=$AR73,1,0),IF(13=$AR73,$AU73,IF(13=$AS73,1-$AU73,0))),T475))))))</f>
        <v>0</v>
      </c>
      <c r="U73" s="681">
        <f>IF($AS73&lt;$AR73,0,IF($AT73="L",IF(AND(14&gt;=$AR73,14&lt;=$AS73),1/($AS73-$AR73+1),0),IF($AT73="I",IF(14=$AR73,1,0),IF($AT73="F",IF(14=$AS73,1,0),IF($AT73="S",IF(AND(14&gt;=$AR73,14&lt;=$AS73,MOD(14-$AR73,6)=0),1/(INT(($AS73-$AR73)/6)+1),0),IF($AT73="A",IF($AR73=$AS73,IF(14=$AR73,1,0),IF(14=$AR73,$AU73,IF(14=$AS73,1-$AU73,0))),U475))))))</f>
        <v>0</v>
      </c>
      <c r="V73" s="681">
        <f>IF($AS73&lt;$AR73,0,IF($AT73="L",IF(AND(15&gt;=$AR73,15&lt;=$AS73),1/($AS73-$AR73+1),0),IF($AT73="I",IF(15=$AR73,1,0),IF($AT73="F",IF(15=$AS73,1,0),IF($AT73="S",IF(AND(15&gt;=$AR73,15&lt;=$AS73,MOD(15-$AR73,6)=0),1/(INT(($AS73-$AR73)/6)+1),0),IF($AT73="A",IF($AR73=$AS73,IF(15=$AR73,1,0),IF(15=$AR73,$AU73,IF(15=$AS73,1-$AU73,0))),V475))))))</f>
        <v>0</v>
      </c>
      <c r="W73" s="681">
        <f>IF($AS73&lt;$AR73,0,IF($AT73="L",IF(AND(16&gt;=$AR73,16&lt;=$AS73),1/($AS73-$AR73+1),0),IF($AT73="I",IF(16=$AR73,1,0),IF($AT73="F",IF(16=$AS73,1,0),IF($AT73="S",IF(AND(16&gt;=$AR73,16&lt;=$AS73,MOD(16-$AR73,6)=0),1/(INT(($AS73-$AR73)/6)+1),0),IF($AT73="A",IF($AR73=$AS73,IF(16=$AR73,1,0),IF(16=$AR73,$AU73,IF(16=$AS73,1-$AU73,0))),W475))))))</f>
        <v>0</v>
      </c>
      <c r="X73" s="681">
        <f>IF($AS73&lt;$AR73,0,IF($AT73="L",IF(AND(17&gt;=$AR73,17&lt;=$AS73),1/($AS73-$AR73+1),0),IF($AT73="I",IF(17=$AR73,1,0),IF($AT73="F",IF(17=$AS73,1,0),IF($AT73="S",IF(AND(17&gt;=$AR73,17&lt;=$AS73,MOD(17-$AR73,6)=0),1/(INT(($AS73-$AR73)/6)+1),0),IF($AT73="A",IF($AR73=$AS73,IF(17=$AR73,1,0),IF(17=$AR73,$AU73,IF(17=$AS73,1-$AU73,0))),X475))))))</f>
        <v>0</v>
      </c>
      <c r="Y73" s="681">
        <f>IF($AS73&lt;$AR73,0,IF($AT73="L",IF(AND(18&gt;=$AR73,18&lt;=$AS73),1/($AS73-$AR73+1),0),IF($AT73="I",IF(18=$AR73,1,0),IF($AT73="F",IF(18=$AS73,1,0),IF($AT73="S",IF(AND(18&gt;=$AR73,18&lt;=$AS73,MOD(18-$AR73,6)=0),1/(INT(($AS73-$AR73)/6)+1),0),IF($AT73="A",IF($AR73=$AS73,IF(18=$AR73,1,0),IF(18=$AR73,$AU73,IF(18=$AS73,1-$AU73,0))),Y475))))))</f>
        <v>0</v>
      </c>
      <c r="Z73" s="681">
        <f>IF($AS73&lt;$AR73,0,IF($AT73="L",IF(AND(19&gt;=$AR73,19&lt;=$AS73),1/($AS73-$AR73+1),0),IF($AT73="I",IF(19=$AR73,1,0),IF($AT73="F",IF(19=$AS73,1,0),IF($AT73="S",IF(AND(19&gt;=$AR73,19&lt;=$AS73,MOD(19-$AR73,6)=0),1/(INT(($AS73-$AR73)/6)+1),0),IF($AT73="A",IF($AR73=$AS73,IF(19=$AR73,1,0),IF(19=$AR73,$AU73,IF(19=$AS73,1-$AU73,0))),Z475))))))</f>
        <v>0</v>
      </c>
      <c r="AA73" s="681">
        <f>IF($AS73&lt;$AR73,0,IF($AT73="L",IF(AND(20&gt;=$AR73,20&lt;=$AS73),1/($AS73-$AR73+1),0),IF($AT73="I",IF(20=$AR73,1,0),IF($AT73="F",IF(20=$AS73,1,0),IF($AT73="S",IF(AND(20&gt;=$AR73,20&lt;=$AS73,MOD(20-$AR73,6)=0),1/(INT(($AS73-$AR73)/6)+1),0),IF($AT73="A",IF($AR73=$AS73,IF(20=$AR73,1,0),IF(20=$AR73,$AU73,IF(20=$AS73,1-$AU73,0))),AA475))))))</f>
        <v>0</v>
      </c>
      <c r="AB73" s="681">
        <f>IF($AS73&lt;$AR73,0,IF($AT73="L",IF(AND(21&gt;=$AR73,21&lt;=$AS73),1/($AS73-$AR73+1),0),IF($AT73="I",IF(21=$AR73,1,0),IF($AT73="F",IF(21=$AS73,1,0),IF($AT73="S",IF(AND(21&gt;=$AR73,21&lt;=$AS73,MOD(21-$AR73,6)=0),1/(INT(($AS73-$AR73)/6)+1),0),IF($AT73="A",IF($AR73=$AS73,IF(21=$AR73,1,0),IF(21=$AR73,$AU73,IF(21=$AS73,1-$AU73,0))),AB475))))))</f>
        <v>0</v>
      </c>
      <c r="AC73" s="681">
        <f>IF($AS73&lt;$AR73,0,IF($AT73="L",IF(AND(22&gt;=$AR73,22&lt;=$AS73),1/($AS73-$AR73+1),0),IF($AT73="I",IF(22=$AR73,1,0),IF($AT73="F",IF(22=$AS73,1,0),IF($AT73="S",IF(AND(22&gt;=$AR73,22&lt;=$AS73,MOD(22-$AR73,6)=0),1/(INT(($AS73-$AR73)/6)+1),0),IF($AT73="A",IF($AR73=$AS73,IF(22=$AR73,1,0),IF(22=$AR73,$AU73,IF(22=$AS73,1-$AU73,0))),AC475))))))</f>
        <v>0</v>
      </c>
      <c r="AD73" s="681">
        <f>IF($AS73&lt;$AR73,0,IF($AT73="L",IF(AND(23&gt;=$AR73,23&lt;=$AS73),1/($AS73-$AR73+1),0),IF($AT73="I",IF(23=$AR73,1,0),IF($AT73="F",IF(23=$AS73,1,0),IF($AT73="S",IF(AND(23&gt;=$AR73,23&lt;=$AS73,MOD(23-$AR73,6)=0),1/(INT(($AS73-$AR73)/6)+1),0),IF($AT73="A",IF($AR73=$AS73,IF(23=$AR73,1,0),IF(23=$AR73,$AU73,IF(23=$AS73,1-$AU73,0))),AD475))))))</f>
        <v>0</v>
      </c>
      <c r="AE73" s="681">
        <f>IF($AS73&lt;$AR73,0,IF($AT73="L",IF(AND(24&gt;=$AR73,24&lt;=$AS73),1/($AS73-$AR73+1),0),IF($AT73="I",IF(24=$AR73,1,0),IF($AT73="F",IF(24=$AS73,1,0),IF($AT73="S",IF(AND(24&gt;=$AR73,24&lt;=$AS73,MOD(24-$AR73,6)=0),1/(INT(($AS73-$AR73)/6)+1),0),IF($AT73="A",IF($AR73=$AS73,IF(24=$AR73,1,0),IF(24=$AR73,$AU73,IF(24=$AS73,1-$AU73,0))),AE475))))))</f>
        <v>0</v>
      </c>
      <c r="AF73" s="682">
        <f>SUM(H73:AE73)</f>
        <v>1</v>
      </c>
      <c r="AG73" s="521">
        <f>'04. Servicios Tecnologicos'!$I$16</f>
        <v>0</v>
      </c>
      <c r="AH73" s="521">
        <f>'04. Servicios Tecnologicos'!$H$16</f>
        <v>0</v>
      </c>
      <c r="AI73" s="521">
        <f>'04. Servicios Tecnologicos'!$K$16</f>
        <v>0</v>
      </c>
      <c r="AJ73" s="521">
        <f>'04. Servicios Tecnologicos'!$J$16</f>
        <v>0</v>
      </c>
      <c r="AK73" s="521">
        <f>'04. Servicios Tecnologicos'!$M$16</f>
        <v>0</v>
      </c>
      <c r="AL73" s="521">
        <f>'04. Servicios Tecnologicos'!$L$16</f>
        <v>0</v>
      </c>
      <c r="AM73" s="521">
        <f>'04. Servicios Tecnologicos'!$O$16</f>
        <v>0</v>
      </c>
      <c r="AN73" s="521">
        <f>'04. Servicios Tecnologicos'!$N$16</f>
        <v>0</v>
      </c>
      <c r="AO73" s="521">
        <f>'04. Servicios Tecnologicos'!$Q$16</f>
        <v>0</v>
      </c>
      <c r="AP73" s="521">
        <f>'04. Servicios Tecnologicos'!$P$16</f>
        <v>0</v>
      </c>
      <c r="AQ73" s="683" t="inlineStr">
        <is>
          <t>A2.1</t>
        </is>
      </c>
      <c r="AR73" s="683" t="n">
        <v>2</v>
      </c>
      <c r="AS73" s="683" t="n">
        <v>4</v>
      </c>
      <c r="AT73" s="683" t="inlineStr">
        <is>
          <t>L</t>
        </is>
      </c>
      <c r="AU73" s="684" t="n">
        <v>0</v>
      </c>
      <c r="AV73" s="683" t="inlineStr">
        <is>
          <t>E1</t>
        </is>
      </c>
    </row>
    <row r="74">
      <c r="B74" s="513" t="inlineStr">
        <is>
          <t>ST-05</t>
        </is>
      </c>
      <c r="C74" s="513" t="inlineStr">
        <is>
          <t>R04</t>
        </is>
      </c>
      <c r="D74" s="513" t="str">
        <f>IF('04. Servicios Tecnologicos'!B17="","(fila reservada para un ítem nuevo)",'04. Servicios Tecnologicos'!B17)</f>
        <v>Evaluación externa independiente (meses 12 y 24)</v>
      </c>
      <c r="E74" s="513" t="str">
        <f>"Perfil "&amp;AT74&amp;" · M"&amp;AR74&amp;"–M"&amp;AS74</f>
        <v>Perfil M · M10–M24</v>
      </c>
      <c r="F74" s="513">
        <f>'04. Servicios Tecnologicos'!$G$17</f>
        <v>120000000</v>
      </c>
      <c r="G74" s="513">
        <f>'04. Servicios Tecnologicos'!$R$17</f>
        <v>120000000</v>
      </c>
      <c r="H74" s="681">
        <f>IF($AS74&lt;$AR74,0,IF($AT74="L",IF(AND(1&gt;=$AR74,1&lt;=$AS74),1/($AS74-$AR74+1),0),IF($AT74="I",IF(1=$AR74,1,0),IF($AT74="F",IF(1=$AS74,1,0),IF($AT74="S",IF(AND(1&gt;=$AR74,1&lt;=$AS74,MOD(1-$AR74,6)=0),1/(INT(($AS74-$AR74)/6)+1),0),IF($AT74="A",IF($AR74=$AS74,IF(1=$AR74,1,0),IF(1=$AR74,$AU74,IF(1=$AS74,1-$AU74,0))),H476))))))</f>
        <v>0</v>
      </c>
      <c r="I74" s="681">
        <f>IF($AS74&lt;$AR74,0,IF($AT74="L",IF(AND(2&gt;=$AR74,2&lt;=$AS74),1/($AS74-$AR74+1),0),IF($AT74="I",IF(2=$AR74,1,0),IF($AT74="F",IF(2=$AS74,1,0),IF($AT74="S",IF(AND(2&gt;=$AR74,2&lt;=$AS74,MOD(2-$AR74,6)=0),1/(INT(($AS74-$AR74)/6)+1),0),IF($AT74="A",IF($AR74=$AS74,IF(2=$AR74,1,0),IF(2=$AR74,$AU74,IF(2=$AS74,1-$AU74,0))),I476))))))</f>
        <v>0</v>
      </c>
      <c r="J74" s="681">
        <f>IF($AS74&lt;$AR74,0,IF($AT74="L",IF(AND(3&gt;=$AR74,3&lt;=$AS74),1/($AS74-$AR74+1),0),IF($AT74="I",IF(3=$AR74,1,0),IF($AT74="F",IF(3=$AS74,1,0),IF($AT74="S",IF(AND(3&gt;=$AR74,3&lt;=$AS74,MOD(3-$AR74,6)=0),1/(INT(($AS74-$AR74)/6)+1),0),IF($AT74="A",IF($AR74=$AS74,IF(3=$AR74,1,0),IF(3=$AR74,$AU74,IF(3=$AS74,1-$AU74,0))),J476))))))</f>
        <v>0</v>
      </c>
      <c r="K74" s="681">
        <f>IF($AS74&lt;$AR74,0,IF($AT74="L",IF(AND(4&gt;=$AR74,4&lt;=$AS74),1/($AS74-$AR74+1),0),IF($AT74="I",IF(4=$AR74,1,0),IF($AT74="F",IF(4=$AS74,1,0),IF($AT74="S",IF(AND(4&gt;=$AR74,4&lt;=$AS74,MOD(4-$AR74,6)=0),1/(INT(($AS74-$AR74)/6)+1),0),IF($AT74="A",IF($AR74=$AS74,IF(4=$AR74,1,0),IF(4=$AR74,$AU74,IF(4=$AS74,1-$AU74,0))),K476))))))</f>
        <v>0</v>
      </c>
      <c r="L74" s="681">
        <f>IF($AS74&lt;$AR74,0,IF($AT74="L",IF(AND(5&gt;=$AR74,5&lt;=$AS74),1/($AS74-$AR74+1),0),IF($AT74="I",IF(5=$AR74,1,0),IF($AT74="F",IF(5=$AS74,1,0),IF($AT74="S",IF(AND(5&gt;=$AR74,5&lt;=$AS74,MOD(5-$AR74,6)=0),1/(INT(($AS74-$AR74)/6)+1),0),IF($AT74="A",IF($AR74=$AS74,IF(5=$AR74,1,0),IF(5=$AR74,$AU74,IF(5=$AS74,1-$AU74,0))),L476))))))</f>
        <v>0</v>
      </c>
      <c r="M74" s="681">
        <f>IF($AS74&lt;$AR74,0,IF($AT74="L",IF(AND(6&gt;=$AR74,6&lt;=$AS74),1/($AS74-$AR74+1),0),IF($AT74="I",IF(6=$AR74,1,0),IF($AT74="F",IF(6=$AS74,1,0),IF($AT74="S",IF(AND(6&gt;=$AR74,6&lt;=$AS74,MOD(6-$AR74,6)=0),1/(INT(($AS74-$AR74)/6)+1),0),IF($AT74="A",IF($AR74=$AS74,IF(6=$AR74,1,0),IF(6=$AR74,$AU74,IF(6=$AS74,1-$AU74,0))),M476))))))</f>
        <v>0</v>
      </c>
      <c r="N74" s="681">
        <f>IF($AS74&lt;$AR74,0,IF($AT74="L",IF(AND(7&gt;=$AR74,7&lt;=$AS74),1/($AS74-$AR74+1),0),IF($AT74="I",IF(7=$AR74,1,0),IF($AT74="F",IF(7=$AS74,1,0),IF($AT74="S",IF(AND(7&gt;=$AR74,7&lt;=$AS74,MOD(7-$AR74,6)=0),1/(INT(($AS74-$AR74)/6)+1),0),IF($AT74="A",IF($AR74=$AS74,IF(7=$AR74,1,0),IF(7=$AR74,$AU74,IF(7=$AS74,1-$AU74,0))),N476))))))</f>
        <v>0</v>
      </c>
      <c r="O74" s="681">
        <f>IF($AS74&lt;$AR74,0,IF($AT74="L",IF(AND(8&gt;=$AR74,8&lt;=$AS74),1/($AS74-$AR74+1),0),IF($AT74="I",IF(8=$AR74,1,0),IF($AT74="F",IF(8=$AS74,1,0),IF($AT74="S",IF(AND(8&gt;=$AR74,8&lt;=$AS74,MOD(8-$AR74,6)=0),1/(INT(($AS74-$AR74)/6)+1),0),IF($AT74="A",IF($AR74=$AS74,IF(8=$AR74,1,0),IF(8=$AR74,$AU74,IF(8=$AS74,1-$AU74,0))),O476))))))</f>
        <v>0</v>
      </c>
      <c r="P74" s="681">
        <f>IF($AS74&lt;$AR74,0,IF($AT74="L",IF(AND(9&gt;=$AR74,9&lt;=$AS74),1/($AS74-$AR74+1),0),IF($AT74="I",IF(9=$AR74,1,0),IF($AT74="F",IF(9=$AS74,1,0),IF($AT74="S",IF(AND(9&gt;=$AR74,9&lt;=$AS74,MOD(9-$AR74,6)=0),1/(INT(($AS74-$AR74)/6)+1),0),IF($AT74="A",IF($AR74=$AS74,IF(9=$AR74,1,0),IF(9=$AR74,$AU74,IF(9=$AS74,1-$AU74,0))),P476))))))</f>
        <v>0</v>
      </c>
      <c r="Q74" s="681">
        <f>IF($AS74&lt;$AR74,0,IF($AT74="L",IF(AND(10&gt;=$AR74,10&lt;=$AS74),1/($AS74-$AR74+1),0),IF($AT74="I",IF(10=$AR74,1,0),IF($AT74="F",IF(10=$AS74,1,0),IF($AT74="S",IF(AND(10&gt;=$AR74,10&lt;=$AS74,MOD(10-$AR74,6)=0),1/(INT(($AS74-$AR74)/6)+1),0),IF($AT74="A",IF($AR74=$AS74,IF(10=$AR74,1,0),IF(10=$AR74,$AU74,IF(10=$AS74,1-$AU74,0))),Q476))))))</f>
        <v>0</v>
      </c>
      <c r="R74" s="681">
        <f>IF($AS74&lt;$AR74,0,IF($AT74="L",IF(AND(11&gt;=$AR74,11&lt;=$AS74),1/($AS74-$AR74+1),0),IF($AT74="I",IF(11=$AR74,1,0),IF($AT74="F",IF(11=$AS74,1,0),IF($AT74="S",IF(AND(11&gt;=$AR74,11&lt;=$AS74,MOD(11-$AR74,6)=0),1/(INT(($AS74-$AR74)/6)+1),0),IF($AT74="A",IF($AR74=$AS74,IF(11=$AR74,1,0),IF(11=$AR74,$AU74,IF(11=$AS74,1-$AU74,0))),R476))))))</f>
        <v>0</v>
      </c>
      <c r="S74" s="681">
        <f>IF($AS74&lt;$AR74,0,IF($AT74="L",IF(AND(12&gt;=$AR74,12&lt;=$AS74),1/($AS74-$AR74+1),0),IF($AT74="I",IF(12=$AR74,1,0),IF($AT74="F",IF(12=$AS74,1,0),IF($AT74="S",IF(AND(12&gt;=$AR74,12&lt;=$AS74,MOD(12-$AR74,6)=0),1/(INT(($AS74-$AR74)/6)+1),0),IF($AT74="A",IF($AR74=$AS74,IF(12=$AR74,1,0),IF(12=$AR74,$AU74,IF(12=$AS74,1-$AU74,0))),S476))))))</f>
        <v>0.5</v>
      </c>
      <c r="T74" s="681">
        <f>IF($AS74&lt;$AR74,0,IF($AT74="L",IF(AND(13&gt;=$AR74,13&lt;=$AS74),1/($AS74-$AR74+1),0),IF($AT74="I",IF(13=$AR74,1,0),IF($AT74="F",IF(13=$AS74,1,0),IF($AT74="S",IF(AND(13&gt;=$AR74,13&lt;=$AS74,MOD(13-$AR74,6)=0),1/(INT(($AS74-$AR74)/6)+1),0),IF($AT74="A",IF($AR74=$AS74,IF(13=$AR74,1,0),IF(13=$AR74,$AU74,IF(13=$AS74,1-$AU74,0))),T476))))))</f>
        <v>0</v>
      </c>
      <c r="U74" s="681">
        <f>IF($AS74&lt;$AR74,0,IF($AT74="L",IF(AND(14&gt;=$AR74,14&lt;=$AS74),1/($AS74-$AR74+1),0),IF($AT74="I",IF(14=$AR74,1,0),IF($AT74="F",IF(14=$AS74,1,0),IF($AT74="S",IF(AND(14&gt;=$AR74,14&lt;=$AS74,MOD(14-$AR74,6)=0),1/(INT(($AS74-$AR74)/6)+1),0),IF($AT74="A",IF($AR74=$AS74,IF(14=$AR74,1,0),IF(14=$AR74,$AU74,IF(14=$AS74,1-$AU74,0))),U476))))))</f>
        <v>0</v>
      </c>
      <c r="V74" s="681">
        <f>IF($AS74&lt;$AR74,0,IF($AT74="L",IF(AND(15&gt;=$AR74,15&lt;=$AS74),1/($AS74-$AR74+1),0),IF($AT74="I",IF(15=$AR74,1,0),IF($AT74="F",IF(15=$AS74,1,0),IF($AT74="S",IF(AND(15&gt;=$AR74,15&lt;=$AS74,MOD(15-$AR74,6)=0),1/(INT(($AS74-$AR74)/6)+1),0),IF($AT74="A",IF($AR74=$AS74,IF(15=$AR74,1,0),IF(15=$AR74,$AU74,IF(15=$AS74,1-$AU74,0))),V476))))))</f>
        <v>0</v>
      </c>
      <c r="W74" s="681">
        <f>IF($AS74&lt;$AR74,0,IF($AT74="L",IF(AND(16&gt;=$AR74,16&lt;=$AS74),1/($AS74-$AR74+1),0),IF($AT74="I",IF(16=$AR74,1,0),IF($AT74="F",IF(16=$AS74,1,0),IF($AT74="S",IF(AND(16&gt;=$AR74,16&lt;=$AS74,MOD(16-$AR74,6)=0),1/(INT(($AS74-$AR74)/6)+1),0),IF($AT74="A",IF($AR74=$AS74,IF(16=$AR74,1,0),IF(16=$AR74,$AU74,IF(16=$AS74,1-$AU74,0))),W476))))))</f>
        <v>0</v>
      </c>
      <c r="X74" s="681">
        <f>IF($AS74&lt;$AR74,0,IF($AT74="L",IF(AND(17&gt;=$AR74,17&lt;=$AS74),1/($AS74-$AR74+1),0),IF($AT74="I",IF(17=$AR74,1,0),IF($AT74="F",IF(17=$AS74,1,0),IF($AT74="S",IF(AND(17&gt;=$AR74,17&lt;=$AS74,MOD(17-$AR74,6)=0),1/(INT(($AS74-$AR74)/6)+1),0),IF($AT74="A",IF($AR74=$AS74,IF(17=$AR74,1,0),IF(17=$AR74,$AU74,IF(17=$AS74,1-$AU74,0))),X476))))))</f>
        <v>0</v>
      </c>
      <c r="Y74" s="681">
        <f>IF($AS74&lt;$AR74,0,IF($AT74="L",IF(AND(18&gt;=$AR74,18&lt;=$AS74),1/($AS74-$AR74+1),0),IF($AT74="I",IF(18=$AR74,1,0),IF($AT74="F",IF(18=$AS74,1,0),IF($AT74="S",IF(AND(18&gt;=$AR74,18&lt;=$AS74,MOD(18-$AR74,6)=0),1/(INT(($AS74-$AR74)/6)+1),0),IF($AT74="A",IF($AR74=$AS74,IF(18=$AR74,1,0),IF(18=$AR74,$AU74,IF(18=$AS74,1-$AU74,0))),Y476))))))</f>
        <v>0</v>
      </c>
      <c r="Z74" s="681">
        <f>IF($AS74&lt;$AR74,0,IF($AT74="L",IF(AND(19&gt;=$AR74,19&lt;=$AS74),1/($AS74-$AR74+1),0),IF($AT74="I",IF(19=$AR74,1,0),IF($AT74="F",IF(19=$AS74,1,0),IF($AT74="S",IF(AND(19&gt;=$AR74,19&lt;=$AS74,MOD(19-$AR74,6)=0),1/(INT(($AS74-$AR74)/6)+1),0),IF($AT74="A",IF($AR74=$AS74,IF(19=$AR74,1,0),IF(19=$AR74,$AU74,IF(19=$AS74,1-$AU74,0))),Z476))))))</f>
        <v>0</v>
      </c>
      <c r="AA74" s="681">
        <f>IF($AS74&lt;$AR74,0,IF($AT74="L",IF(AND(20&gt;=$AR74,20&lt;=$AS74),1/($AS74-$AR74+1),0),IF($AT74="I",IF(20=$AR74,1,0),IF($AT74="F",IF(20=$AS74,1,0),IF($AT74="S",IF(AND(20&gt;=$AR74,20&lt;=$AS74,MOD(20-$AR74,6)=0),1/(INT(($AS74-$AR74)/6)+1),0),IF($AT74="A",IF($AR74=$AS74,IF(20=$AR74,1,0),IF(20=$AR74,$AU74,IF(20=$AS74,1-$AU74,0))),AA476))))))</f>
        <v>0</v>
      </c>
      <c r="AB74" s="681">
        <f>IF($AS74&lt;$AR74,0,IF($AT74="L",IF(AND(21&gt;=$AR74,21&lt;=$AS74),1/($AS74-$AR74+1),0),IF($AT74="I",IF(21=$AR74,1,0),IF($AT74="F",IF(21=$AS74,1,0),IF($AT74="S",IF(AND(21&gt;=$AR74,21&lt;=$AS74,MOD(21-$AR74,6)=0),1/(INT(($AS74-$AR74)/6)+1),0),IF($AT74="A",IF($AR74=$AS74,IF(21=$AR74,1,0),IF(21=$AR74,$AU74,IF(21=$AS74,1-$AU74,0))),AB476))))))</f>
        <v>0</v>
      </c>
      <c r="AC74" s="681">
        <f>IF($AS74&lt;$AR74,0,IF($AT74="L",IF(AND(22&gt;=$AR74,22&lt;=$AS74),1/($AS74-$AR74+1),0),IF($AT74="I",IF(22=$AR74,1,0),IF($AT74="F",IF(22=$AS74,1,0),IF($AT74="S",IF(AND(22&gt;=$AR74,22&lt;=$AS74,MOD(22-$AR74,6)=0),1/(INT(($AS74-$AR74)/6)+1),0),IF($AT74="A",IF($AR74=$AS74,IF(22=$AR74,1,0),IF(22=$AR74,$AU74,IF(22=$AS74,1-$AU74,0))),AC476))))))</f>
        <v>0</v>
      </c>
      <c r="AD74" s="681">
        <f>IF($AS74&lt;$AR74,0,IF($AT74="L",IF(AND(23&gt;=$AR74,23&lt;=$AS74),1/($AS74-$AR74+1),0),IF($AT74="I",IF(23=$AR74,1,0),IF($AT74="F",IF(23=$AS74,1,0),IF($AT74="S",IF(AND(23&gt;=$AR74,23&lt;=$AS74,MOD(23-$AR74,6)=0),1/(INT(($AS74-$AR74)/6)+1),0),IF($AT74="A",IF($AR74=$AS74,IF(23=$AR74,1,0),IF(23=$AR74,$AU74,IF(23=$AS74,1-$AU74,0))),AD476))))))</f>
        <v>0</v>
      </c>
      <c r="AE74" s="681">
        <f>IF($AS74&lt;$AR74,0,IF($AT74="L",IF(AND(24&gt;=$AR74,24&lt;=$AS74),1/($AS74-$AR74+1),0),IF($AT74="I",IF(24=$AR74,1,0),IF($AT74="F",IF(24=$AS74,1,0),IF($AT74="S",IF(AND(24&gt;=$AR74,24&lt;=$AS74,MOD(24-$AR74,6)=0),1/(INT(($AS74-$AR74)/6)+1),0),IF($AT74="A",IF($AR74=$AS74,IF(24=$AR74,1,0),IF(24=$AR74,$AU74,IF(24=$AS74,1-$AU74,0))),AE476))))))</f>
        <v>0.5</v>
      </c>
      <c r="AF74" s="682">
        <f>SUM(H74:AE74)</f>
        <v>1</v>
      </c>
      <c r="AG74" s="521">
        <f>'04. Servicios Tecnologicos'!$I$17</f>
        <v>0</v>
      </c>
      <c r="AH74" s="521">
        <f>'04. Servicios Tecnologicos'!$H$17</f>
        <v>0</v>
      </c>
      <c r="AI74" s="521">
        <f>'04. Servicios Tecnologicos'!$K$17</f>
        <v>0</v>
      </c>
      <c r="AJ74" s="521">
        <f>'04. Servicios Tecnologicos'!$J$17</f>
        <v>0</v>
      </c>
      <c r="AK74" s="521">
        <f>'04. Servicios Tecnologicos'!$M$17</f>
        <v>0</v>
      </c>
      <c r="AL74" s="521">
        <f>'04. Servicios Tecnologicos'!$L$17</f>
        <v>0</v>
      </c>
      <c r="AM74" s="521">
        <f>'04. Servicios Tecnologicos'!$O$17</f>
        <v>0</v>
      </c>
      <c r="AN74" s="521">
        <f>'04. Servicios Tecnologicos'!$N$17</f>
        <v>0</v>
      </c>
      <c r="AO74" s="521">
        <f>'04. Servicios Tecnologicos'!$Q$17</f>
        <v>0</v>
      </c>
      <c r="AP74" s="521">
        <f>'04. Servicios Tecnologicos'!$P$17</f>
        <v>0</v>
      </c>
      <c r="AQ74" s="683" t="inlineStr">
        <is>
          <t>A1.4</t>
        </is>
      </c>
      <c r="AR74" s="683" t="n">
        <v>10</v>
      </c>
      <c r="AS74" s="683" t="n">
        <v>24</v>
      </c>
      <c r="AT74" s="683" t="inlineStr">
        <is>
          <t>M</t>
        </is>
      </c>
      <c r="AU74" s="684" t="n">
        <v>0</v>
      </c>
      <c r="AV74" s="683" t="inlineStr">
        <is>
          <t>E1</t>
        </is>
      </c>
    </row>
    <row r="75">
      <c r="B75" s="513" t="inlineStr">
        <is>
          <t>ST-06</t>
        </is>
      </c>
      <c r="C75" s="513" t="inlineStr">
        <is>
          <t>R04</t>
        </is>
      </c>
      <c r="D75" s="513" t="str">
        <f>IF('04. Servicios Tecnologicos'!B18="","(fila reservada para un ítem nuevo)",'04. Servicios Tecnologicos'!B18)</f>
        <v>Ensayo de desempeño con laboratorio externo</v>
      </c>
      <c r="E75" s="513" t="str">
        <f>"Perfil "&amp;AT75&amp;" · M"&amp;AR75&amp;"–M"&amp;AS75</f>
        <v>Perfil L · M19–M23</v>
      </c>
      <c r="F75" s="513">
        <f>'04. Servicios Tecnologicos'!$G$18</f>
        <v>90000000</v>
      </c>
      <c r="G75" s="513">
        <f>'04. Servicios Tecnologicos'!$R$18</f>
        <v>90000000</v>
      </c>
      <c r="H75" s="681">
        <f>IF($AS75&lt;$AR75,0,IF($AT75="L",IF(AND(1&gt;=$AR75,1&lt;=$AS75),1/($AS75-$AR75+1),0),IF($AT75="I",IF(1=$AR75,1,0),IF($AT75="F",IF(1=$AS75,1,0),IF($AT75="S",IF(AND(1&gt;=$AR75,1&lt;=$AS75,MOD(1-$AR75,6)=0),1/(INT(($AS75-$AR75)/6)+1),0),IF($AT75="A",IF($AR75=$AS75,IF(1=$AR75,1,0),IF(1=$AR75,$AU75,IF(1=$AS75,1-$AU75,0))),H477))))))</f>
        <v>0</v>
      </c>
      <c r="I75" s="681">
        <f>IF($AS75&lt;$AR75,0,IF($AT75="L",IF(AND(2&gt;=$AR75,2&lt;=$AS75),1/($AS75-$AR75+1),0),IF($AT75="I",IF(2=$AR75,1,0),IF($AT75="F",IF(2=$AS75,1,0),IF($AT75="S",IF(AND(2&gt;=$AR75,2&lt;=$AS75,MOD(2-$AR75,6)=0),1/(INT(($AS75-$AR75)/6)+1),0),IF($AT75="A",IF($AR75=$AS75,IF(2=$AR75,1,0),IF(2=$AR75,$AU75,IF(2=$AS75,1-$AU75,0))),I477))))))</f>
        <v>0</v>
      </c>
      <c r="J75" s="681">
        <f>IF($AS75&lt;$AR75,0,IF($AT75="L",IF(AND(3&gt;=$AR75,3&lt;=$AS75),1/($AS75-$AR75+1),0),IF($AT75="I",IF(3=$AR75,1,0),IF($AT75="F",IF(3=$AS75,1,0),IF($AT75="S",IF(AND(3&gt;=$AR75,3&lt;=$AS75,MOD(3-$AR75,6)=0),1/(INT(($AS75-$AR75)/6)+1),0),IF($AT75="A",IF($AR75=$AS75,IF(3=$AR75,1,0),IF(3=$AR75,$AU75,IF(3=$AS75,1-$AU75,0))),J477))))))</f>
        <v>0</v>
      </c>
      <c r="K75" s="681">
        <f>IF($AS75&lt;$AR75,0,IF($AT75="L",IF(AND(4&gt;=$AR75,4&lt;=$AS75),1/($AS75-$AR75+1),0),IF($AT75="I",IF(4=$AR75,1,0),IF($AT75="F",IF(4=$AS75,1,0),IF($AT75="S",IF(AND(4&gt;=$AR75,4&lt;=$AS75,MOD(4-$AR75,6)=0),1/(INT(($AS75-$AR75)/6)+1),0),IF($AT75="A",IF($AR75=$AS75,IF(4=$AR75,1,0),IF(4=$AR75,$AU75,IF(4=$AS75,1-$AU75,0))),K477))))))</f>
        <v>0</v>
      </c>
      <c r="L75" s="681">
        <f>IF($AS75&lt;$AR75,0,IF($AT75="L",IF(AND(5&gt;=$AR75,5&lt;=$AS75),1/($AS75-$AR75+1),0),IF($AT75="I",IF(5=$AR75,1,0),IF($AT75="F",IF(5=$AS75,1,0),IF($AT75="S",IF(AND(5&gt;=$AR75,5&lt;=$AS75,MOD(5-$AR75,6)=0),1/(INT(($AS75-$AR75)/6)+1),0),IF($AT75="A",IF($AR75=$AS75,IF(5=$AR75,1,0),IF(5=$AR75,$AU75,IF(5=$AS75,1-$AU75,0))),L477))))))</f>
        <v>0</v>
      </c>
      <c r="M75" s="681">
        <f>IF($AS75&lt;$AR75,0,IF($AT75="L",IF(AND(6&gt;=$AR75,6&lt;=$AS75),1/($AS75-$AR75+1),0),IF($AT75="I",IF(6=$AR75,1,0),IF($AT75="F",IF(6=$AS75,1,0),IF($AT75="S",IF(AND(6&gt;=$AR75,6&lt;=$AS75,MOD(6-$AR75,6)=0),1/(INT(($AS75-$AR75)/6)+1),0),IF($AT75="A",IF($AR75=$AS75,IF(6=$AR75,1,0),IF(6=$AR75,$AU75,IF(6=$AS75,1-$AU75,0))),M477))))))</f>
        <v>0</v>
      </c>
      <c r="N75" s="681">
        <f>IF($AS75&lt;$AR75,0,IF($AT75="L",IF(AND(7&gt;=$AR75,7&lt;=$AS75),1/($AS75-$AR75+1),0),IF($AT75="I",IF(7=$AR75,1,0),IF($AT75="F",IF(7=$AS75,1,0),IF($AT75="S",IF(AND(7&gt;=$AR75,7&lt;=$AS75,MOD(7-$AR75,6)=0),1/(INT(($AS75-$AR75)/6)+1),0),IF($AT75="A",IF($AR75=$AS75,IF(7=$AR75,1,0),IF(7=$AR75,$AU75,IF(7=$AS75,1-$AU75,0))),N477))))))</f>
        <v>0</v>
      </c>
      <c r="O75" s="681">
        <f>IF($AS75&lt;$AR75,0,IF($AT75="L",IF(AND(8&gt;=$AR75,8&lt;=$AS75),1/($AS75-$AR75+1),0),IF($AT75="I",IF(8=$AR75,1,0),IF($AT75="F",IF(8=$AS75,1,0),IF($AT75="S",IF(AND(8&gt;=$AR75,8&lt;=$AS75,MOD(8-$AR75,6)=0),1/(INT(($AS75-$AR75)/6)+1),0),IF($AT75="A",IF($AR75=$AS75,IF(8=$AR75,1,0),IF(8=$AR75,$AU75,IF(8=$AS75,1-$AU75,0))),O477))))))</f>
        <v>0</v>
      </c>
      <c r="P75" s="681">
        <f>IF($AS75&lt;$AR75,0,IF($AT75="L",IF(AND(9&gt;=$AR75,9&lt;=$AS75),1/($AS75-$AR75+1),0),IF($AT75="I",IF(9=$AR75,1,0),IF($AT75="F",IF(9=$AS75,1,0),IF($AT75="S",IF(AND(9&gt;=$AR75,9&lt;=$AS75,MOD(9-$AR75,6)=0),1/(INT(($AS75-$AR75)/6)+1),0),IF($AT75="A",IF($AR75=$AS75,IF(9=$AR75,1,0),IF(9=$AR75,$AU75,IF(9=$AS75,1-$AU75,0))),P477))))))</f>
        <v>0</v>
      </c>
      <c r="Q75" s="681">
        <f>IF($AS75&lt;$AR75,0,IF($AT75="L",IF(AND(10&gt;=$AR75,10&lt;=$AS75),1/($AS75-$AR75+1),0),IF($AT75="I",IF(10=$AR75,1,0),IF($AT75="F",IF(10=$AS75,1,0),IF($AT75="S",IF(AND(10&gt;=$AR75,10&lt;=$AS75,MOD(10-$AR75,6)=0),1/(INT(($AS75-$AR75)/6)+1),0),IF($AT75="A",IF($AR75=$AS75,IF(10=$AR75,1,0),IF(10=$AR75,$AU75,IF(10=$AS75,1-$AU75,0))),Q477))))))</f>
        <v>0</v>
      </c>
      <c r="R75" s="681">
        <f>IF($AS75&lt;$AR75,0,IF($AT75="L",IF(AND(11&gt;=$AR75,11&lt;=$AS75),1/($AS75-$AR75+1),0),IF($AT75="I",IF(11=$AR75,1,0),IF($AT75="F",IF(11=$AS75,1,0),IF($AT75="S",IF(AND(11&gt;=$AR75,11&lt;=$AS75,MOD(11-$AR75,6)=0),1/(INT(($AS75-$AR75)/6)+1),0),IF($AT75="A",IF($AR75=$AS75,IF(11=$AR75,1,0),IF(11=$AR75,$AU75,IF(11=$AS75,1-$AU75,0))),R477))))))</f>
        <v>0</v>
      </c>
      <c r="S75" s="681">
        <f>IF($AS75&lt;$AR75,0,IF($AT75="L",IF(AND(12&gt;=$AR75,12&lt;=$AS75),1/($AS75-$AR75+1),0),IF($AT75="I",IF(12=$AR75,1,0),IF($AT75="F",IF(12=$AS75,1,0),IF($AT75="S",IF(AND(12&gt;=$AR75,12&lt;=$AS75,MOD(12-$AR75,6)=0),1/(INT(($AS75-$AR75)/6)+1),0),IF($AT75="A",IF($AR75=$AS75,IF(12=$AR75,1,0),IF(12=$AR75,$AU75,IF(12=$AS75,1-$AU75,0))),S477))))))</f>
        <v>0</v>
      </c>
      <c r="T75" s="681">
        <f>IF($AS75&lt;$AR75,0,IF($AT75="L",IF(AND(13&gt;=$AR75,13&lt;=$AS75),1/($AS75-$AR75+1),0),IF($AT75="I",IF(13=$AR75,1,0),IF($AT75="F",IF(13=$AS75,1,0),IF($AT75="S",IF(AND(13&gt;=$AR75,13&lt;=$AS75,MOD(13-$AR75,6)=0),1/(INT(($AS75-$AR75)/6)+1),0),IF($AT75="A",IF($AR75=$AS75,IF(13=$AR75,1,0),IF(13=$AR75,$AU75,IF(13=$AS75,1-$AU75,0))),T477))))))</f>
        <v>0</v>
      </c>
      <c r="U75" s="681">
        <f>IF($AS75&lt;$AR75,0,IF($AT75="L",IF(AND(14&gt;=$AR75,14&lt;=$AS75),1/($AS75-$AR75+1),0),IF($AT75="I",IF(14=$AR75,1,0),IF($AT75="F",IF(14=$AS75,1,0),IF($AT75="S",IF(AND(14&gt;=$AR75,14&lt;=$AS75,MOD(14-$AR75,6)=0),1/(INT(($AS75-$AR75)/6)+1),0),IF($AT75="A",IF($AR75=$AS75,IF(14=$AR75,1,0),IF(14=$AR75,$AU75,IF(14=$AS75,1-$AU75,0))),U477))))))</f>
        <v>0</v>
      </c>
      <c r="V75" s="681">
        <f>IF($AS75&lt;$AR75,0,IF($AT75="L",IF(AND(15&gt;=$AR75,15&lt;=$AS75),1/($AS75-$AR75+1),0),IF($AT75="I",IF(15=$AR75,1,0),IF($AT75="F",IF(15=$AS75,1,0),IF($AT75="S",IF(AND(15&gt;=$AR75,15&lt;=$AS75,MOD(15-$AR75,6)=0),1/(INT(($AS75-$AR75)/6)+1),0),IF($AT75="A",IF($AR75=$AS75,IF(15=$AR75,1,0),IF(15=$AR75,$AU75,IF(15=$AS75,1-$AU75,0))),V477))))))</f>
        <v>0</v>
      </c>
      <c r="W75" s="681">
        <f>IF($AS75&lt;$AR75,0,IF($AT75="L",IF(AND(16&gt;=$AR75,16&lt;=$AS75),1/($AS75-$AR75+1),0),IF($AT75="I",IF(16=$AR75,1,0),IF($AT75="F",IF(16=$AS75,1,0),IF($AT75="S",IF(AND(16&gt;=$AR75,16&lt;=$AS75,MOD(16-$AR75,6)=0),1/(INT(($AS75-$AR75)/6)+1),0),IF($AT75="A",IF($AR75=$AS75,IF(16=$AR75,1,0),IF(16=$AR75,$AU75,IF(16=$AS75,1-$AU75,0))),W477))))))</f>
        <v>0</v>
      </c>
      <c r="X75" s="681">
        <f>IF($AS75&lt;$AR75,0,IF($AT75="L",IF(AND(17&gt;=$AR75,17&lt;=$AS75),1/($AS75-$AR75+1),0),IF($AT75="I",IF(17=$AR75,1,0),IF($AT75="F",IF(17=$AS75,1,0),IF($AT75="S",IF(AND(17&gt;=$AR75,17&lt;=$AS75,MOD(17-$AR75,6)=0),1/(INT(($AS75-$AR75)/6)+1),0),IF($AT75="A",IF($AR75=$AS75,IF(17=$AR75,1,0),IF(17=$AR75,$AU75,IF(17=$AS75,1-$AU75,0))),X477))))))</f>
        <v>0</v>
      </c>
      <c r="Y75" s="681">
        <f>IF($AS75&lt;$AR75,0,IF($AT75="L",IF(AND(18&gt;=$AR75,18&lt;=$AS75),1/($AS75-$AR75+1),0),IF($AT75="I",IF(18=$AR75,1,0),IF($AT75="F",IF(18=$AS75,1,0),IF($AT75="S",IF(AND(18&gt;=$AR75,18&lt;=$AS75,MOD(18-$AR75,6)=0),1/(INT(($AS75-$AR75)/6)+1),0),IF($AT75="A",IF($AR75=$AS75,IF(18=$AR75,1,0),IF(18=$AR75,$AU75,IF(18=$AS75,1-$AU75,0))),Y477))))))</f>
        <v>0</v>
      </c>
      <c r="Z75" s="681">
        <f>IF($AS75&lt;$AR75,0,IF($AT75="L",IF(AND(19&gt;=$AR75,19&lt;=$AS75),1/($AS75-$AR75+1),0),IF($AT75="I",IF(19=$AR75,1,0),IF($AT75="F",IF(19=$AS75,1,0),IF($AT75="S",IF(AND(19&gt;=$AR75,19&lt;=$AS75,MOD(19-$AR75,6)=0),1/(INT(($AS75-$AR75)/6)+1),0),IF($AT75="A",IF($AR75=$AS75,IF(19=$AR75,1,0),IF(19=$AR75,$AU75,IF(19=$AS75,1-$AU75,0))),Z477))))))</f>
        <v>0.2</v>
      </c>
      <c r="AA75" s="681">
        <f>IF($AS75&lt;$AR75,0,IF($AT75="L",IF(AND(20&gt;=$AR75,20&lt;=$AS75),1/($AS75-$AR75+1),0),IF($AT75="I",IF(20=$AR75,1,0),IF($AT75="F",IF(20=$AS75,1,0),IF($AT75="S",IF(AND(20&gt;=$AR75,20&lt;=$AS75,MOD(20-$AR75,6)=0),1/(INT(($AS75-$AR75)/6)+1),0),IF($AT75="A",IF($AR75=$AS75,IF(20=$AR75,1,0),IF(20=$AR75,$AU75,IF(20=$AS75,1-$AU75,0))),AA477))))))</f>
        <v>0.2</v>
      </c>
      <c r="AB75" s="681">
        <f>IF($AS75&lt;$AR75,0,IF($AT75="L",IF(AND(21&gt;=$AR75,21&lt;=$AS75),1/($AS75-$AR75+1),0),IF($AT75="I",IF(21=$AR75,1,0),IF($AT75="F",IF(21=$AS75,1,0),IF($AT75="S",IF(AND(21&gt;=$AR75,21&lt;=$AS75,MOD(21-$AR75,6)=0),1/(INT(($AS75-$AR75)/6)+1),0),IF($AT75="A",IF($AR75=$AS75,IF(21=$AR75,1,0),IF(21=$AR75,$AU75,IF(21=$AS75,1-$AU75,0))),AB477))))))</f>
        <v>0.2</v>
      </c>
      <c r="AC75" s="681">
        <f>IF($AS75&lt;$AR75,0,IF($AT75="L",IF(AND(22&gt;=$AR75,22&lt;=$AS75),1/($AS75-$AR75+1),0),IF($AT75="I",IF(22=$AR75,1,0),IF($AT75="F",IF(22=$AS75,1,0),IF($AT75="S",IF(AND(22&gt;=$AR75,22&lt;=$AS75,MOD(22-$AR75,6)=0),1/(INT(($AS75-$AR75)/6)+1),0),IF($AT75="A",IF($AR75=$AS75,IF(22=$AR75,1,0),IF(22=$AR75,$AU75,IF(22=$AS75,1-$AU75,0))),AC477))))))</f>
        <v>0.2</v>
      </c>
      <c r="AD75" s="681">
        <f>IF($AS75&lt;$AR75,0,IF($AT75="L",IF(AND(23&gt;=$AR75,23&lt;=$AS75),1/($AS75-$AR75+1),0),IF($AT75="I",IF(23=$AR75,1,0),IF($AT75="F",IF(23=$AS75,1,0),IF($AT75="S",IF(AND(23&gt;=$AR75,23&lt;=$AS75,MOD(23-$AR75,6)=0),1/(INT(($AS75-$AR75)/6)+1),0),IF($AT75="A",IF($AR75=$AS75,IF(23=$AR75,1,0),IF(23=$AR75,$AU75,IF(23=$AS75,1-$AU75,0))),AD477))))))</f>
        <v>0.2</v>
      </c>
      <c r="AE75" s="681">
        <f>IF($AS75&lt;$AR75,0,IF($AT75="L",IF(AND(24&gt;=$AR75,24&lt;=$AS75),1/($AS75-$AR75+1),0),IF($AT75="I",IF(24=$AR75,1,0),IF($AT75="F",IF(24=$AS75,1,0),IF($AT75="S",IF(AND(24&gt;=$AR75,24&lt;=$AS75,MOD(24-$AR75,6)=0),1/(INT(($AS75-$AR75)/6)+1),0),IF($AT75="A",IF($AR75=$AS75,IF(24=$AR75,1,0),IF(24=$AR75,$AU75,IF(24=$AS75,1-$AU75,0))),AE477))))))</f>
        <v>0</v>
      </c>
      <c r="AF75" s="682">
        <f>SUM(H75:AE75)</f>
        <v>1</v>
      </c>
      <c r="AG75" s="521">
        <f>'04. Servicios Tecnologicos'!$I$18</f>
        <v>0</v>
      </c>
      <c r="AH75" s="521">
        <f>'04. Servicios Tecnologicos'!$H$18</f>
        <v>0</v>
      </c>
      <c r="AI75" s="521">
        <f>'04. Servicios Tecnologicos'!$K$18</f>
        <v>0</v>
      </c>
      <c r="AJ75" s="521">
        <f>'04. Servicios Tecnologicos'!$J$18</f>
        <v>0</v>
      </c>
      <c r="AK75" s="521">
        <f>'04. Servicios Tecnologicos'!$M$18</f>
        <v>0</v>
      </c>
      <c r="AL75" s="521">
        <f>'04. Servicios Tecnologicos'!$L$18</f>
        <v>0</v>
      </c>
      <c r="AM75" s="521">
        <f>'04. Servicios Tecnologicos'!$O$18</f>
        <v>0</v>
      </c>
      <c r="AN75" s="521">
        <f>'04. Servicios Tecnologicos'!$N$18</f>
        <v>0</v>
      </c>
      <c r="AO75" s="521">
        <f>'04. Servicios Tecnologicos'!$Q$18</f>
        <v>0</v>
      </c>
      <c r="AP75" s="521">
        <f>'04. Servicios Tecnologicos'!$P$18</f>
        <v>0</v>
      </c>
      <c r="AQ75" s="683" t="inlineStr">
        <is>
          <t>A1.6</t>
        </is>
      </c>
      <c r="AR75" s="683" t="n">
        <v>19</v>
      </c>
      <c r="AS75" s="683" t="n">
        <v>23</v>
      </c>
      <c r="AT75" s="683" t="inlineStr">
        <is>
          <t>L</t>
        </is>
      </c>
      <c r="AU75" s="684" t="n">
        <v>0</v>
      </c>
      <c r="AV75" s="683" t="inlineStr">
        <is>
          <t>E1</t>
        </is>
      </c>
    </row>
    <row r="76">
      <c r="B76" s="513" t="inlineStr">
        <is>
          <t>ST-07</t>
        </is>
      </c>
      <c r="C76" s="513" t="inlineStr">
        <is>
          <t>R04</t>
        </is>
      </c>
      <c r="D76" s="513" t="str">
        <f>IF('04. Servicios Tecnologicos'!B19="","(fila reservada para un ítem nuevo)",'04. Servicios Tecnologicos'!B19)</f>
        <v>Planes de enlace satelital de respaldo</v>
      </c>
      <c r="E76" s="513" t="str">
        <f>"Perfil "&amp;AT76&amp;" · M"&amp;AR76&amp;"–M"&amp;AS76</f>
        <v>Perfil L · M3–M24</v>
      </c>
      <c r="F76" s="513">
        <f>'04. Servicios Tecnologicos'!$G$19</f>
        <v>44000000</v>
      </c>
      <c r="G76" s="513">
        <f>'04. Servicios Tecnologicos'!$R$19</f>
        <v>44000000</v>
      </c>
      <c r="H76" s="681">
        <f>IF($AS76&lt;$AR76,0,IF($AT76="L",IF(AND(1&gt;=$AR76,1&lt;=$AS76),1/($AS76-$AR76+1),0),IF($AT76="I",IF(1=$AR76,1,0),IF($AT76="F",IF(1=$AS76,1,0),IF($AT76="S",IF(AND(1&gt;=$AR76,1&lt;=$AS76,MOD(1-$AR76,6)=0),1/(INT(($AS76-$AR76)/6)+1),0),IF($AT76="A",IF($AR76=$AS76,IF(1=$AR76,1,0),IF(1=$AR76,$AU76,IF(1=$AS76,1-$AU76,0))),H478))))))</f>
        <v>0</v>
      </c>
      <c r="I76" s="681">
        <f>IF($AS76&lt;$AR76,0,IF($AT76="L",IF(AND(2&gt;=$AR76,2&lt;=$AS76),1/($AS76-$AR76+1),0),IF($AT76="I",IF(2=$AR76,1,0),IF($AT76="F",IF(2=$AS76,1,0),IF($AT76="S",IF(AND(2&gt;=$AR76,2&lt;=$AS76,MOD(2-$AR76,6)=0),1/(INT(($AS76-$AR76)/6)+1),0),IF($AT76="A",IF($AR76=$AS76,IF(2=$AR76,1,0),IF(2=$AR76,$AU76,IF(2=$AS76,1-$AU76,0))),I478))))))</f>
        <v>0</v>
      </c>
      <c r="J76" s="681">
        <f>IF($AS76&lt;$AR76,0,IF($AT76="L",IF(AND(3&gt;=$AR76,3&lt;=$AS76),1/($AS76-$AR76+1),0),IF($AT76="I",IF(3=$AR76,1,0),IF($AT76="F",IF(3=$AS76,1,0),IF($AT76="S",IF(AND(3&gt;=$AR76,3&lt;=$AS76,MOD(3-$AR76,6)=0),1/(INT(($AS76-$AR76)/6)+1),0),IF($AT76="A",IF($AR76=$AS76,IF(3=$AR76,1,0),IF(3=$AR76,$AU76,IF(3=$AS76,1-$AU76,0))),J478))))))</f>
        <v>0.0454545454545455</v>
      </c>
      <c r="K76" s="681">
        <f>IF($AS76&lt;$AR76,0,IF($AT76="L",IF(AND(4&gt;=$AR76,4&lt;=$AS76),1/($AS76-$AR76+1),0),IF($AT76="I",IF(4=$AR76,1,0),IF($AT76="F",IF(4=$AS76,1,0),IF($AT76="S",IF(AND(4&gt;=$AR76,4&lt;=$AS76,MOD(4-$AR76,6)=0),1/(INT(($AS76-$AR76)/6)+1),0),IF($AT76="A",IF($AR76=$AS76,IF(4=$AR76,1,0),IF(4=$AR76,$AU76,IF(4=$AS76,1-$AU76,0))),K478))))))</f>
        <v>0.0454545454545455</v>
      </c>
      <c r="L76" s="681">
        <f>IF($AS76&lt;$AR76,0,IF($AT76="L",IF(AND(5&gt;=$AR76,5&lt;=$AS76),1/($AS76-$AR76+1),0),IF($AT76="I",IF(5=$AR76,1,0),IF($AT76="F",IF(5=$AS76,1,0),IF($AT76="S",IF(AND(5&gt;=$AR76,5&lt;=$AS76,MOD(5-$AR76,6)=0),1/(INT(($AS76-$AR76)/6)+1),0),IF($AT76="A",IF($AR76=$AS76,IF(5=$AR76,1,0),IF(5=$AR76,$AU76,IF(5=$AS76,1-$AU76,0))),L478))))))</f>
        <v>0.0454545454545455</v>
      </c>
      <c r="M76" s="681">
        <f>IF($AS76&lt;$AR76,0,IF($AT76="L",IF(AND(6&gt;=$AR76,6&lt;=$AS76),1/($AS76-$AR76+1),0),IF($AT76="I",IF(6=$AR76,1,0),IF($AT76="F",IF(6=$AS76,1,0),IF($AT76="S",IF(AND(6&gt;=$AR76,6&lt;=$AS76,MOD(6-$AR76,6)=0),1/(INT(($AS76-$AR76)/6)+1),0),IF($AT76="A",IF($AR76=$AS76,IF(6=$AR76,1,0),IF(6=$AR76,$AU76,IF(6=$AS76,1-$AU76,0))),M478))))))</f>
        <v>0.0454545454545455</v>
      </c>
      <c r="N76" s="681">
        <f>IF($AS76&lt;$AR76,0,IF($AT76="L",IF(AND(7&gt;=$AR76,7&lt;=$AS76),1/($AS76-$AR76+1),0),IF($AT76="I",IF(7=$AR76,1,0),IF($AT76="F",IF(7=$AS76,1,0),IF($AT76="S",IF(AND(7&gt;=$AR76,7&lt;=$AS76,MOD(7-$AR76,6)=0),1/(INT(($AS76-$AR76)/6)+1),0),IF($AT76="A",IF($AR76=$AS76,IF(7=$AR76,1,0),IF(7=$AR76,$AU76,IF(7=$AS76,1-$AU76,0))),N478))))))</f>
        <v>0.0454545454545455</v>
      </c>
      <c r="O76" s="681">
        <f>IF($AS76&lt;$AR76,0,IF($AT76="L",IF(AND(8&gt;=$AR76,8&lt;=$AS76),1/($AS76-$AR76+1),0),IF($AT76="I",IF(8=$AR76,1,0),IF($AT76="F",IF(8=$AS76,1,0),IF($AT76="S",IF(AND(8&gt;=$AR76,8&lt;=$AS76,MOD(8-$AR76,6)=0),1/(INT(($AS76-$AR76)/6)+1),0),IF($AT76="A",IF($AR76=$AS76,IF(8=$AR76,1,0),IF(8=$AR76,$AU76,IF(8=$AS76,1-$AU76,0))),O478))))))</f>
        <v>0.0454545454545455</v>
      </c>
      <c r="P76" s="681">
        <f>IF($AS76&lt;$AR76,0,IF($AT76="L",IF(AND(9&gt;=$AR76,9&lt;=$AS76),1/($AS76-$AR76+1),0),IF($AT76="I",IF(9=$AR76,1,0),IF($AT76="F",IF(9=$AS76,1,0),IF($AT76="S",IF(AND(9&gt;=$AR76,9&lt;=$AS76,MOD(9-$AR76,6)=0),1/(INT(($AS76-$AR76)/6)+1),0),IF($AT76="A",IF($AR76=$AS76,IF(9=$AR76,1,0),IF(9=$AR76,$AU76,IF(9=$AS76,1-$AU76,0))),P478))))))</f>
        <v>0.0454545454545455</v>
      </c>
      <c r="Q76" s="681">
        <f>IF($AS76&lt;$AR76,0,IF($AT76="L",IF(AND(10&gt;=$AR76,10&lt;=$AS76),1/($AS76-$AR76+1),0),IF($AT76="I",IF(10=$AR76,1,0),IF($AT76="F",IF(10=$AS76,1,0),IF($AT76="S",IF(AND(10&gt;=$AR76,10&lt;=$AS76,MOD(10-$AR76,6)=0),1/(INT(($AS76-$AR76)/6)+1),0),IF($AT76="A",IF($AR76=$AS76,IF(10=$AR76,1,0),IF(10=$AR76,$AU76,IF(10=$AS76,1-$AU76,0))),Q478))))))</f>
        <v>0.0454545454545455</v>
      </c>
      <c r="R76" s="681">
        <f>IF($AS76&lt;$AR76,0,IF($AT76="L",IF(AND(11&gt;=$AR76,11&lt;=$AS76),1/($AS76-$AR76+1),0),IF($AT76="I",IF(11=$AR76,1,0),IF($AT76="F",IF(11=$AS76,1,0),IF($AT76="S",IF(AND(11&gt;=$AR76,11&lt;=$AS76,MOD(11-$AR76,6)=0),1/(INT(($AS76-$AR76)/6)+1),0),IF($AT76="A",IF($AR76=$AS76,IF(11=$AR76,1,0),IF(11=$AR76,$AU76,IF(11=$AS76,1-$AU76,0))),R478))))))</f>
        <v>0.0454545454545455</v>
      </c>
      <c r="S76" s="681">
        <f>IF($AS76&lt;$AR76,0,IF($AT76="L",IF(AND(12&gt;=$AR76,12&lt;=$AS76),1/($AS76-$AR76+1),0),IF($AT76="I",IF(12=$AR76,1,0),IF($AT76="F",IF(12=$AS76,1,0),IF($AT76="S",IF(AND(12&gt;=$AR76,12&lt;=$AS76,MOD(12-$AR76,6)=0),1/(INT(($AS76-$AR76)/6)+1),0),IF($AT76="A",IF($AR76=$AS76,IF(12=$AR76,1,0),IF(12=$AR76,$AU76,IF(12=$AS76,1-$AU76,0))),S478))))))</f>
        <v>0.0454545454545455</v>
      </c>
      <c r="T76" s="681">
        <f>IF($AS76&lt;$AR76,0,IF($AT76="L",IF(AND(13&gt;=$AR76,13&lt;=$AS76),1/($AS76-$AR76+1),0),IF($AT76="I",IF(13=$AR76,1,0),IF($AT76="F",IF(13=$AS76,1,0),IF($AT76="S",IF(AND(13&gt;=$AR76,13&lt;=$AS76,MOD(13-$AR76,6)=0),1/(INT(($AS76-$AR76)/6)+1),0),IF($AT76="A",IF($AR76=$AS76,IF(13=$AR76,1,0),IF(13=$AR76,$AU76,IF(13=$AS76,1-$AU76,0))),T478))))))</f>
        <v>0.0454545454545455</v>
      </c>
      <c r="U76" s="681">
        <f>IF($AS76&lt;$AR76,0,IF($AT76="L",IF(AND(14&gt;=$AR76,14&lt;=$AS76),1/($AS76-$AR76+1),0),IF($AT76="I",IF(14=$AR76,1,0),IF($AT76="F",IF(14=$AS76,1,0),IF($AT76="S",IF(AND(14&gt;=$AR76,14&lt;=$AS76,MOD(14-$AR76,6)=0),1/(INT(($AS76-$AR76)/6)+1),0),IF($AT76="A",IF($AR76=$AS76,IF(14=$AR76,1,0),IF(14=$AR76,$AU76,IF(14=$AS76,1-$AU76,0))),U478))))))</f>
        <v>0.0454545454545455</v>
      </c>
      <c r="V76" s="681">
        <f>IF($AS76&lt;$AR76,0,IF($AT76="L",IF(AND(15&gt;=$AR76,15&lt;=$AS76),1/($AS76-$AR76+1),0),IF($AT76="I",IF(15=$AR76,1,0),IF($AT76="F",IF(15=$AS76,1,0),IF($AT76="S",IF(AND(15&gt;=$AR76,15&lt;=$AS76,MOD(15-$AR76,6)=0),1/(INT(($AS76-$AR76)/6)+1),0),IF($AT76="A",IF($AR76=$AS76,IF(15=$AR76,1,0),IF(15=$AR76,$AU76,IF(15=$AS76,1-$AU76,0))),V478))))))</f>
        <v>0.0454545454545455</v>
      </c>
      <c r="W76" s="681">
        <f>IF($AS76&lt;$AR76,0,IF($AT76="L",IF(AND(16&gt;=$AR76,16&lt;=$AS76),1/($AS76-$AR76+1),0),IF($AT76="I",IF(16=$AR76,1,0),IF($AT76="F",IF(16=$AS76,1,0),IF($AT76="S",IF(AND(16&gt;=$AR76,16&lt;=$AS76,MOD(16-$AR76,6)=0),1/(INT(($AS76-$AR76)/6)+1),0),IF($AT76="A",IF($AR76=$AS76,IF(16=$AR76,1,0),IF(16=$AR76,$AU76,IF(16=$AS76,1-$AU76,0))),W478))))))</f>
        <v>0.0454545454545455</v>
      </c>
      <c r="X76" s="681">
        <f>IF($AS76&lt;$AR76,0,IF($AT76="L",IF(AND(17&gt;=$AR76,17&lt;=$AS76),1/($AS76-$AR76+1),0),IF($AT76="I",IF(17=$AR76,1,0),IF($AT76="F",IF(17=$AS76,1,0),IF($AT76="S",IF(AND(17&gt;=$AR76,17&lt;=$AS76,MOD(17-$AR76,6)=0),1/(INT(($AS76-$AR76)/6)+1),0),IF($AT76="A",IF($AR76=$AS76,IF(17=$AR76,1,0),IF(17=$AR76,$AU76,IF(17=$AS76,1-$AU76,0))),X478))))))</f>
        <v>0.0454545454545455</v>
      </c>
      <c r="Y76" s="681">
        <f>IF($AS76&lt;$AR76,0,IF($AT76="L",IF(AND(18&gt;=$AR76,18&lt;=$AS76),1/($AS76-$AR76+1),0),IF($AT76="I",IF(18=$AR76,1,0),IF($AT76="F",IF(18=$AS76,1,0),IF($AT76="S",IF(AND(18&gt;=$AR76,18&lt;=$AS76,MOD(18-$AR76,6)=0),1/(INT(($AS76-$AR76)/6)+1),0),IF($AT76="A",IF($AR76=$AS76,IF(18=$AR76,1,0),IF(18=$AR76,$AU76,IF(18=$AS76,1-$AU76,0))),Y478))))))</f>
        <v>0.0454545454545455</v>
      </c>
      <c r="Z76" s="681">
        <f>IF($AS76&lt;$AR76,0,IF($AT76="L",IF(AND(19&gt;=$AR76,19&lt;=$AS76),1/($AS76-$AR76+1),0),IF($AT76="I",IF(19=$AR76,1,0),IF($AT76="F",IF(19=$AS76,1,0),IF($AT76="S",IF(AND(19&gt;=$AR76,19&lt;=$AS76,MOD(19-$AR76,6)=0),1/(INT(($AS76-$AR76)/6)+1),0),IF($AT76="A",IF($AR76=$AS76,IF(19=$AR76,1,0),IF(19=$AR76,$AU76,IF(19=$AS76,1-$AU76,0))),Z478))))))</f>
        <v>0.0454545454545455</v>
      </c>
      <c r="AA76" s="681">
        <f>IF($AS76&lt;$AR76,0,IF($AT76="L",IF(AND(20&gt;=$AR76,20&lt;=$AS76),1/($AS76-$AR76+1),0),IF($AT76="I",IF(20=$AR76,1,0),IF($AT76="F",IF(20=$AS76,1,0),IF($AT76="S",IF(AND(20&gt;=$AR76,20&lt;=$AS76,MOD(20-$AR76,6)=0),1/(INT(($AS76-$AR76)/6)+1),0),IF($AT76="A",IF($AR76=$AS76,IF(20=$AR76,1,0),IF(20=$AR76,$AU76,IF(20=$AS76,1-$AU76,0))),AA478))))))</f>
        <v>0.0454545454545455</v>
      </c>
      <c r="AB76" s="681">
        <f>IF($AS76&lt;$AR76,0,IF($AT76="L",IF(AND(21&gt;=$AR76,21&lt;=$AS76),1/($AS76-$AR76+1),0),IF($AT76="I",IF(21=$AR76,1,0),IF($AT76="F",IF(21=$AS76,1,0),IF($AT76="S",IF(AND(21&gt;=$AR76,21&lt;=$AS76,MOD(21-$AR76,6)=0),1/(INT(($AS76-$AR76)/6)+1),0),IF($AT76="A",IF($AR76=$AS76,IF(21=$AR76,1,0),IF(21=$AR76,$AU76,IF(21=$AS76,1-$AU76,0))),AB478))))))</f>
        <v>0.0454545454545455</v>
      </c>
      <c r="AC76" s="681">
        <f>IF($AS76&lt;$AR76,0,IF($AT76="L",IF(AND(22&gt;=$AR76,22&lt;=$AS76),1/($AS76-$AR76+1),0),IF($AT76="I",IF(22=$AR76,1,0),IF($AT76="F",IF(22=$AS76,1,0),IF($AT76="S",IF(AND(22&gt;=$AR76,22&lt;=$AS76,MOD(22-$AR76,6)=0),1/(INT(($AS76-$AR76)/6)+1),0),IF($AT76="A",IF($AR76=$AS76,IF(22=$AR76,1,0),IF(22=$AR76,$AU76,IF(22=$AS76,1-$AU76,0))),AC478))))))</f>
        <v>0.0454545454545455</v>
      </c>
      <c r="AD76" s="681">
        <f>IF($AS76&lt;$AR76,0,IF($AT76="L",IF(AND(23&gt;=$AR76,23&lt;=$AS76),1/($AS76-$AR76+1),0),IF($AT76="I",IF(23=$AR76,1,0),IF($AT76="F",IF(23=$AS76,1,0),IF($AT76="S",IF(AND(23&gt;=$AR76,23&lt;=$AS76,MOD(23-$AR76,6)=0),1/(INT(($AS76-$AR76)/6)+1),0),IF($AT76="A",IF($AR76=$AS76,IF(23=$AR76,1,0),IF(23=$AR76,$AU76,IF(23=$AS76,1-$AU76,0))),AD478))))))</f>
        <v>0.0454545454545455</v>
      </c>
      <c r="AE76" s="681">
        <f>IF($AS76&lt;$AR76,0,IF($AT76="L",IF(AND(24&gt;=$AR76,24&lt;=$AS76),1/($AS76-$AR76+1),0),IF($AT76="I",IF(24=$AR76,1,0),IF($AT76="F",IF(24=$AS76,1,0),IF($AT76="S",IF(AND(24&gt;=$AR76,24&lt;=$AS76,MOD(24-$AR76,6)=0),1/(INT(($AS76-$AR76)/6)+1),0),IF($AT76="A",IF($AR76=$AS76,IF(24=$AR76,1,0),IF(24=$AR76,$AU76,IF(24=$AS76,1-$AU76,0))),AE478))))))</f>
        <v>0.0454545454545455</v>
      </c>
      <c r="AF76" s="682">
        <f>SUM(H76:AE76)</f>
        <v>1</v>
      </c>
      <c r="AG76" s="521">
        <f>'04. Servicios Tecnologicos'!$I$19</f>
        <v>0</v>
      </c>
      <c r="AH76" s="521">
        <f>'04. Servicios Tecnologicos'!$H$19</f>
        <v>0</v>
      </c>
      <c r="AI76" s="521">
        <f>'04. Servicios Tecnologicos'!$K$19</f>
        <v>0</v>
      </c>
      <c r="AJ76" s="521">
        <f>'04. Servicios Tecnologicos'!$J$19</f>
        <v>0</v>
      </c>
      <c r="AK76" s="521">
        <f>'04. Servicios Tecnologicos'!$M$19</f>
        <v>0</v>
      </c>
      <c r="AL76" s="521">
        <f>'04. Servicios Tecnologicos'!$L$19</f>
        <v>0</v>
      </c>
      <c r="AM76" s="521">
        <f>'04. Servicios Tecnologicos'!$O$19</f>
        <v>0</v>
      </c>
      <c r="AN76" s="521">
        <f>'04. Servicios Tecnologicos'!$N$19</f>
        <v>0</v>
      </c>
      <c r="AO76" s="521">
        <f>'04. Servicios Tecnologicos'!$Q$19</f>
        <v>0</v>
      </c>
      <c r="AP76" s="521">
        <f>'04. Servicios Tecnologicos'!$P$19</f>
        <v>0</v>
      </c>
      <c r="AQ76" s="683" t="inlineStr">
        <is>
          <t>A1.3</t>
        </is>
      </c>
      <c r="AR76" s="683" t="n">
        <v>3</v>
      </c>
      <c r="AS76" s="683" t="n">
        <v>24</v>
      </c>
      <c r="AT76" s="683" t="inlineStr">
        <is>
          <t>L</t>
        </is>
      </c>
      <c r="AU76" s="684" t="n">
        <v>0</v>
      </c>
      <c r="AV76" s="683" t="inlineStr">
        <is>
          <t>E1</t>
        </is>
      </c>
    </row>
    <row r="77">
      <c r="B77" s="513" t="inlineStr">
        <is>
          <t>ST-08</t>
        </is>
      </c>
      <c r="C77" s="513" t="inlineStr">
        <is>
          <t>R04</t>
        </is>
      </c>
      <c r="D77" s="513" t="str">
        <f>IF('04. Servicios Tecnologicos'!B20="","(fila reservada para un ítem nuevo)",'04. Servicios Tecnologicos'!B20)</f>
        <v>Campañas de medición en demoliciones y remociones reales (logística, seguridad industrial y acceso)</v>
      </c>
      <c r="E77" s="513" t="str">
        <f>"Perfil "&amp;AT77&amp;" · M"&amp;AR77&amp;"–M"&amp;AS77</f>
        <v>Perfil L · M14–M23</v>
      </c>
      <c r="F77" s="513">
        <f>'04. Servicios Tecnologicos'!$G$20</f>
        <v>144000000</v>
      </c>
      <c r="G77" s="513">
        <f>'04. Servicios Tecnologicos'!$R$20</f>
        <v>144000000</v>
      </c>
      <c r="H77" s="681">
        <f>IF($AS77&lt;$AR77,0,IF($AT77="L",IF(AND(1&gt;=$AR77,1&lt;=$AS77),1/($AS77-$AR77+1),0),IF($AT77="I",IF(1=$AR77,1,0),IF($AT77="F",IF(1=$AS77,1,0),IF($AT77="S",IF(AND(1&gt;=$AR77,1&lt;=$AS77,MOD(1-$AR77,6)=0),1/(INT(($AS77-$AR77)/6)+1),0),IF($AT77="A",IF($AR77=$AS77,IF(1=$AR77,1,0),IF(1=$AR77,$AU77,IF(1=$AS77,1-$AU77,0))),H479))))))</f>
        <v>0</v>
      </c>
      <c r="I77" s="681">
        <f>IF($AS77&lt;$AR77,0,IF($AT77="L",IF(AND(2&gt;=$AR77,2&lt;=$AS77),1/($AS77-$AR77+1),0),IF($AT77="I",IF(2=$AR77,1,0),IF($AT77="F",IF(2=$AS77,1,0),IF($AT77="S",IF(AND(2&gt;=$AR77,2&lt;=$AS77,MOD(2-$AR77,6)=0),1/(INT(($AS77-$AR77)/6)+1),0),IF($AT77="A",IF($AR77=$AS77,IF(2=$AR77,1,0),IF(2=$AR77,$AU77,IF(2=$AS77,1-$AU77,0))),I479))))))</f>
        <v>0</v>
      </c>
      <c r="J77" s="681">
        <f>IF($AS77&lt;$AR77,0,IF($AT77="L",IF(AND(3&gt;=$AR77,3&lt;=$AS77),1/($AS77-$AR77+1),0),IF($AT77="I",IF(3=$AR77,1,0),IF($AT77="F",IF(3=$AS77,1,0),IF($AT77="S",IF(AND(3&gt;=$AR77,3&lt;=$AS77,MOD(3-$AR77,6)=0),1/(INT(($AS77-$AR77)/6)+1),0),IF($AT77="A",IF($AR77=$AS77,IF(3=$AR77,1,0),IF(3=$AR77,$AU77,IF(3=$AS77,1-$AU77,0))),J479))))))</f>
        <v>0</v>
      </c>
      <c r="K77" s="681">
        <f>IF($AS77&lt;$AR77,0,IF($AT77="L",IF(AND(4&gt;=$AR77,4&lt;=$AS77),1/($AS77-$AR77+1),0),IF($AT77="I",IF(4=$AR77,1,0),IF($AT77="F",IF(4=$AS77,1,0),IF($AT77="S",IF(AND(4&gt;=$AR77,4&lt;=$AS77,MOD(4-$AR77,6)=0),1/(INT(($AS77-$AR77)/6)+1),0),IF($AT77="A",IF($AR77=$AS77,IF(4=$AR77,1,0),IF(4=$AR77,$AU77,IF(4=$AS77,1-$AU77,0))),K479))))))</f>
        <v>0</v>
      </c>
      <c r="L77" s="681">
        <f>IF($AS77&lt;$AR77,0,IF($AT77="L",IF(AND(5&gt;=$AR77,5&lt;=$AS77),1/($AS77-$AR77+1),0),IF($AT77="I",IF(5=$AR77,1,0),IF($AT77="F",IF(5=$AS77,1,0),IF($AT77="S",IF(AND(5&gt;=$AR77,5&lt;=$AS77,MOD(5-$AR77,6)=0),1/(INT(($AS77-$AR77)/6)+1),0),IF($AT77="A",IF($AR77=$AS77,IF(5=$AR77,1,0),IF(5=$AR77,$AU77,IF(5=$AS77,1-$AU77,0))),L479))))))</f>
        <v>0</v>
      </c>
      <c r="M77" s="681">
        <f>IF($AS77&lt;$AR77,0,IF($AT77="L",IF(AND(6&gt;=$AR77,6&lt;=$AS77),1/($AS77-$AR77+1),0),IF($AT77="I",IF(6=$AR77,1,0),IF($AT77="F",IF(6=$AS77,1,0),IF($AT77="S",IF(AND(6&gt;=$AR77,6&lt;=$AS77,MOD(6-$AR77,6)=0),1/(INT(($AS77-$AR77)/6)+1),0),IF($AT77="A",IF($AR77=$AS77,IF(6=$AR77,1,0),IF(6=$AR77,$AU77,IF(6=$AS77,1-$AU77,0))),M479))))))</f>
        <v>0</v>
      </c>
      <c r="N77" s="681">
        <f>IF($AS77&lt;$AR77,0,IF($AT77="L",IF(AND(7&gt;=$AR77,7&lt;=$AS77),1/($AS77-$AR77+1),0),IF($AT77="I",IF(7=$AR77,1,0),IF($AT77="F",IF(7=$AS77,1,0),IF($AT77="S",IF(AND(7&gt;=$AR77,7&lt;=$AS77,MOD(7-$AR77,6)=0),1/(INT(($AS77-$AR77)/6)+1),0),IF($AT77="A",IF($AR77=$AS77,IF(7=$AR77,1,0),IF(7=$AR77,$AU77,IF(7=$AS77,1-$AU77,0))),N479))))))</f>
        <v>0</v>
      </c>
      <c r="O77" s="681">
        <f>IF($AS77&lt;$AR77,0,IF($AT77="L",IF(AND(8&gt;=$AR77,8&lt;=$AS77),1/($AS77-$AR77+1),0),IF($AT77="I",IF(8=$AR77,1,0),IF($AT77="F",IF(8=$AS77,1,0),IF($AT77="S",IF(AND(8&gt;=$AR77,8&lt;=$AS77,MOD(8-$AR77,6)=0),1/(INT(($AS77-$AR77)/6)+1),0),IF($AT77="A",IF($AR77=$AS77,IF(8=$AR77,1,0),IF(8=$AR77,$AU77,IF(8=$AS77,1-$AU77,0))),O479))))))</f>
        <v>0</v>
      </c>
      <c r="P77" s="681">
        <f>IF($AS77&lt;$AR77,0,IF($AT77="L",IF(AND(9&gt;=$AR77,9&lt;=$AS77),1/($AS77-$AR77+1),0),IF($AT77="I",IF(9=$AR77,1,0),IF($AT77="F",IF(9=$AS77,1,0),IF($AT77="S",IF(AND(9&gt;=$AR77,9&lt;=$AS77,MOD(9-$AR77,6)=0),1/(INT(($AS77-$AR77)/6)+1),0),IF($AT77="A",IF($AR77=$AS77,IF(9=$AR77,1,0),IF(9=$AR77,$AU77,IF(9=$AS77,1-$AU77,0))),P479))))))</f>
        <v>0</v>
      </c>
      <c r="Q77" s="681">
        <f>IF($AS77&lt;$AR77,0,IF($AT77="L",IF(AND(10&gt;=$AR77,10&lt;=$AS77),1/($AS77-$AR77+1),0),IF($AT77="I",IF(10=$AR77,1,0),IF($AT77="F",IF(10=$AS77,1,0),IF($AT77="S",IF(AND(10&gt;=$AR77,10&lt;=$AS77,MOD(10-$AR77,6)=0),1/(INT(($AS77-$AR77)/6)+1),0),IF($AT77="A",IF($AR77=$AS77,IF(10=$AR77,1,0),IF(10=$AR77,$AU77,IF(10=$AS77,1-$AU77,0))),Q479))))))</f>
        <v>0</v>
      </c>
      <c r="R77" s="681">
        <f>IF($AS77&lt;$AR77,0,IF($AT77="L",IF(AND(11&gt;=$AR77,11&lt;=$AS77),1/($AS77-$AR77+1),0),IF($AT77="I",IF(11=$AR77,1,0),IF($AT77="F",IF(11=$AS77,1,0),IF($AT77="S",IF(AND(11&gt;=$AR77,11&lt;=$AS77,MOD(11-$AR77,6)=0),1/(INT(($AS77-$AR77)/6)+1),0),IF($AT77="A",IF($AR77=$AS77,IF(11=$AR77,1,0),IF(11=$AR77,$AU77,IF(11=$AS77,1-$AU77,0))),R479))))))</f>
        <v>0</v>
      </c>
      <c r="S77" s="681">
        <f>IF($AS77&lt;$AR77,0,IF($AT77="L",IF(AND(12&gt;=$AR77,12&lt;=$AS77),1/($AS77-$AR77+1),0),IF($AT77="I",IF(12=$AR77,1,0),IF($AT77="F",IF(12=$AS77,1,0),IF($AT77="S",IF(AND(12&gt;=$AR77,12&lt;=$AS77,MOD(12-$AR77,6)=0),1/(INT(($AS77-$AR77)/6)+1),0),IF($AT77="A",IF($AR77=$AS77,IF(12=$AR77,1,0),IF(12=$AR77,$AU77,IF(12=$AS77,1-$AU77,0))),S479))))))</f>
        <v>0</v>
      </c>
      <c r="T77" s="681">
        <f>IF($AS77&lt;$AR77,0,IF($AT77="L",IF(AND(13&gt;=$AR77,13&lt;=$AS77),1/($AS77-$AR77+1),0),IF($AT77="I",IF(13=$AR77,1,0),IF($AT77="F",IF(13=$AS77,1,0),IF($AT77="S",IF(AND(13&gt;=$AR77,13&lt;=$AS77,MOD(13-$AR77,6)=0),1/(INT(($AS77-$AR77)/6)+1),0),IF($AT77="A",IF($AR77=$AS77,IF(13=$AR77,1,0),IF(13=$AR77,$AU77,IF(13=$AS77,1-$AU77,0))),T479))))))</f>
        <v>0</v>
      </c>
      <c r="U77" s="681">
        <f>IF($AS77&lt;$AR77,0,IF($AT77="L",IF(AND(14&gt;=$AR77,14&lt;=$AS77),1/($AS77-$AR77+1),0),IF($AT77="I",IF(14=$AR77,1,0),IF($AT77="F",IF(14=$AS77,1,0),IF($AT77="S",IF(AND(14&gt;=$AR77,14&lt;=$AS77,MOD(14-$AR77,6)=0),1/(INT(($AS77-$AR77)/6)+1),0),IF($AT77="A",IF($AR77=$AS77,IF(14=$AR77,1,0),IF(14=$AR77,$AU77,IF(14=$AS77,1-$AU77,0))),U479))))))</f>
        <v>0.1</v>
      </c>
      <c r="V77" s="681">
        <f>IF($AS77&lt;$AR77,0,IF($AT77="L",IF(AND(15&gt;=$AR77,15&lt;=$AS77),1/($AS77-$AR77+1),0),IF($AT77="I",IF(15=$AR77,1,0),IF($AT77="F",IF(15=$AS77,1,0),IF($AT77="S",IF(AND(15&gt;=$AR77,15&lt;=$AS77,MOD(15-$AR77,6)=0),1/(INT(($AS77-$AR77)/6)+1),0),IF($AT77="A",IF($AR77=$AS77,IF(15=$AR77,1,0),IF(15=$AR77,$AU77,IF(15=$AS77,1-$AU77,0))),V479))))))</f>
        <v>0.1</v>
      </c>
      <c r="W77" s="681">
        <f>IF($AS77&lt;$AR77,0,IF($AT77="L",IF(AND(16&gt;=$AR77,16&lt;=$AS77),1/($AS77-$AR77+1),0),IF($AT77="I",IF(16=$AR77,1,0),IF($AT77="F",IF(16=$AS77,1,0),IF($AT77="S",IF(AND(16&gt;=$AR77,16&lt;=$AS77,MOD(16-$AR77,6)=0),1/(INT(($AS77-$AR77)/6)+1),0),IF($AT77="A",IF($AR77=$AS77,IF(16=$AR77,1,0),IF(16=$AR77,$AU77,IF(16=$AS77,1-$AU77,0))),W479))))))</f>
        <v>0.1</v>
      </c>
      <c r="X77" s="681">
        <f>IF($AS77&lt;$AR77,0,IF($AT77="L",IF(AND(17&gt;=$AR77,17&lt;=$AS77),1/($AS77-$AR77+1),0),IF($AT77="I",IF(17=$AR77,1,0),IF($AT77="F",IF(17=$AS77,1,0),IF($AT77="S",IF(AND(17&gt;=$AR77,17&lt;=$AS77,MOD(17-$AR77,6)=0),1/(INT(($AS77-$AR77)/6)+1),0),IF($AT77="A",IF($AR77=$AS77,IF(17=$AR77,1,0),IF(17=$AR77,$AU77,IF(17=$AS77,1-$AU77,0))),X479))))))</f>
        <v>0.1</v>
      </c>
      <c r="Y77" s="681">
        <f>IF($AS77&lt;$AR77,0,IF($AT77="L",IF(AND(18&gt;=$AR77,18&lt;=$AS77),1/($AS77-$AR77+1),0),IF($AT77="I",IF(18=$AR77,1,0),IF($AT77="F",IF(18=$AS77,1,0),IF($AT77="S",IF(AND(18&gt;=$AR77,18&lt;=$AS77,MOD(18-$AR77,6)=0),1/(INT(($AS77-$AR77)/6)+1),0),IF($AT77="A",IF($AR77=$AS77,IF(18=$AR77,1,0),IF(18=$AR77,$AU77,IF(18=$AS77,1-$AU77,0))),Y479))))))</f>
        <v>0.1</v>
      </c>
      <c r="Z77" s="681">
        <f>IF($AS77&lt;$AR77,0,IF($AT77="L",IF(AND(19&gt;=$AR77,19&lt;=$AS77),1/($AS77-$AR77+1),0),IF($AT77="I",IF(19=$AR77,1,0),IF($AT77="F",IF(19=$AS77,1,0),IF($AT77="S",IF(AND(19&gt;=$AR77,19&lt;=$AS77,MOD(19-$AR77,6)=0),1/(INT(($AS77-$AR77)/6)+1),0),IF($AT77="A",IF($AR77=$AS77,IF(19=$AR77,1,0),IF(19=$AR77,$AU77,IF(19=$AS77,1-$AU77,0))),Z479))))))</f>
        <v>0.1</v>
      </c>
      <c r="AA77" s="681">
        <f>IF($AS77&lt;$AR77,0,IF($AT77="L",IF(AND(20&gt;=$AR77,20&lt;=$AS77),1/($AS77-$AR77+1),0),IF($AT77="I",IF(20=$AR77,1,0),IF($AT77="F",IF(20=$AS77,1,0),IF($AT77="S",IF(AND(20&gt;=$AR77,20&lt;=$AS77,MOD(20-$AR77,6)=0),1/(INT(($AS77-$AR77)/6)+1),0),IF($AT77="A",IF($AR77=$AS77,IF(20=$AR77,1,0),IF(20=$AR77,$AU77,IF(20=$AS77,1-$AU77,0))),AA479))))))</f>
        <v>0.1</v>
      </c>
      <c r="AB77" s="681">
        <f>IF($AS77&lt;$AR77,0,IF($AT77="L",IF(AND(21&gt;=$AR77,21&lt;=$AS77),1/($AS77-$AR77+1),0),IF($AT77="I",IF(21=$AR77,1,0),IF($AT77="F",IF(21=$AS77,1,0),IF($AT77="S",IF(AND(21&gt;=$AR77,21&lt;=$AS77,MOD(21-$AR77,6)=0),1/(INT(($AS77-$AR77)/6)+1),0),IF($AT77="A",IF($AR77=$AS77,IF(21=$AR77,1,0),IF(21=$AR77,$AU77,IF(21=$AS77,1-$AU77,0))),AB479))))))</f>
        <v>0.1</v>
      </c>
      <c r="AC77" s="681">
        <f>IF($AS77&lt;$AR77,0,IF($AT77="L",IF(AND(22&gt;=$AR77,22&lt;=$AS77),1/($AS77-$AR77+1),0),IF($AT77="I",IF(22=$AR77,1,0),IF($AT77="F",IF(22=$AS77,1,0),IF($AT77="S",IF(AND(22&gt;=$AR77,22&lt;=$AS77,MOD(22-$AR77,6)=0),1/(INT(($AS77-$AR77)/6)+1),0),IF($AT77="A",IF($AR77=$AS77,IF(22=$AR77,1,0),IF(22=$AR77,$AU77,IF(22=$AS77,1-$AU77,0))),AC479))))))</f>
        <v>0.1</v>
      </c>
      <c r="AD77" s="681">
        <f>IF($AS77&lt;$AR77,0,IF($AT77="L",IF(AND(23&gt;=$AR77,23&lt;=$AS77),1/($AS77-$AR77+1),0),IF($AT77="I",IF(23=$AR77,1,0),IF($AT77="F",IF(23=$AS77,1,0),IF($AT77="S",IF(AND(23&gt;=$AR77,23&lt;=$AS77,MOD(23-$AR77,6)=0),1/(INT(($AS77-$AR77)/6)+1),0),IF($AT77="A",IF($AR77=$AS77,IF(23=$AR77,1,0),IF(23=$AR77,$AU77,IF(23=$AS77,1-$AU77,0))),AD479))))))</f>
        <v>0.1</v>
      </c>
      <c r="AE77" s="681">
        <f>IF($AS77&lt;$AR77,0,IF($AT77="L",IF(AND(24&gt;=$AR77,24&lt;=$AS77),1/($AS77-$AR77+1),0),IF($AT77="I",IF(24=$AR77,1,0),IF($AT77="F",IF(24=$AS77,1,0),IF($AT77="S",IF(AND(24&gt;=$AR77,24&lt;=$AS77,MOD(24-$AR77,6)=0),1/(INT(($AS77-$AR77)/6)+1),0),IF($AT77="A",IF($AR77=$AS77,IF(24=$AR77,1,0),IF(24=$AR77,$AU77,IF(24=$AS77,1-$AU77,0))),AE479))))))</f>
        <v>0</v>
      </c>
      <c r="AF77" s="682">
        <f>SUM(H77:AE77)</f>
        <v>1</v>
      </c>
      <c r="AG77" s="521">
        <f>'04. Servicios Tecnologicos'!$I$20</f>
        <v>0</v>
      </c>
      <c r="AH77" s="521">
        <f>'04. Servicios Tecnologicos'!$H$20</f>
        <v>0</v>
      </c>
      <c r="AI77" s="521">
        <f>'04. Servicios Tecnologicos'!$K$20</f>
        <v>0</v>
      </c>
      <c r="AJ77" s="521">
        <f>'04. Servicios Tecnologicos'!$J$20</f>
        <v>0</v>
      </c>
      <c r="AK77" s="521">
        <f>'04. Servicios Tecnologicos'!$M$20</f>
        <v>0</v>
      </c>
      <c r="AL77" s="521">
        <f>'04. Servicios Tecnologicos'!$L$20</f>
        <v>0</v>
      </c>
      <c r="AM77" s="521">
        <f>'04. Servicios Tecnologicos'!$O$20</f>
        <v>0</v>
      </c>
      <c r="AN77" s="521">
        <f>'04. Servicios Tecnologicos'!$N$20</f>
        <v>0</v>
      </c>
      <c r="AO77" s="521">
        <f>'04. Servicios Tecnologicos'!$Q$20</f>
        <v>0</v>
      </c>
      <c r="AP77" s="521">
        <f>'04. Servicios Tecnologicos'!$P$20</f>
        <v>0</v>
      </c>
      <c r="AQ77" s="683" t="inlineStr">
        <is>
          <t>A1.7</t>
        </is>
      </c>
      <c r="AR77" s="683" t="n">
        <v>14</v>
      </c>
      <c r="AS77" s="683" t="n">
        <v>23</v>
      </c>
      <c r="AT77" s="683" t="inlineStr">
        <is>
          <t>L</t>
        </is>
      </c>
      <c r="AU77" s="684" t="n">
        <v>0</v>
      </c>
      <c r="AV77" s="683" t="inlineStr">
        <is>
          <t>E1</t>
        </is>
      </c>
    </row>
    <row r="78">
      <c r="B78" s="513" t="inlineStr">
        <is>
          <t>ST-09</t>
        </is>
      </c>
      <c r="C78" s="513" t="inlineStr">
        <is>
          <t>R04</t>
        </is>
      </c>
      <c r="D78" s="513" t="str">
        <f>IF('04. Servicios Tecnologicos'!B21="","(fila reservada para un ítem nuevo)",'04. Servicios Tecnologicos'!B21)</f>
        <v>Caracterización granulométrica y química del polvo de escombros en laboratorio acreditado</v>
      </c>
      <c r="E78" s="513" t="str">
        <f>"Perfil "&amp;AT78&amp;" · M"&amp;AR78&amp;"–M"&amp;AS78</f>
        <v>Perfil L · M2–M17</v>
      </c>
      <c r="F78" s="513">
        <f>'04. Servicios Tecnologicos'!$G$21</f>
        <v>33000000</v>
      </c>
      <c r="G78" s="513">
        <f>'04. Servicios Tecnologicos'!$R$21</f>
        <v>33000000</v>
      </c>
      <c r="H78" s="681">
        <f>IF($AS78&lt;$AR78,0,IF($AT78="L",IF(AND(1&gt;=$AR78,1&lt;=$AS78),1/($AS78-$AR78+1),0),IF($AT78="I",IF(1=$AR78,1,0),IF($AT78="F",IF(1=$AS78,1,0),IF($AT78="S",IF(AND(1&gt;=$AR78,1&lt;=$AS78,MOD(1-$AR78,6)=0),1/(INT(($AS78-$AR78)/6)+1),0),IF($AT78="A",IF($AR78=$AS78,IF(1=$AR78,1,0),IF(1=$AR78,$AU78,IF(1=$AS78,1-$AU78,0))),H480))))))</f>
        <v>0</v>
      </c>
      <c r="I78" s="681">
        <f>IF($AS78&lt;$AR78,0,IF($AT78="L",IF(AND(2&gt;=$AR78,2&lt;=$AS78),1/($AS78-$AR78+1),0),IF($AT78="I",IF(2=$AR78,1,0),IF($AT78="F",IF(2=$AS78,1,0),IF($AT78="S",IF(AND(2&gt;=$AR78,2&lt;=$AS78,MOD(2-$AR78,6)=0),1/(INT(($AS78-$AR78)/6)+1),0),IF($AT78="A",IF($AR78=$AS78,IF(2=$AR78,1,0),IF(2=$AR78,$AU78,IF(2=$AS78,1-$AU78,0))),I480))))))</f>
        <v>0.0625</v>
      </c>
      <c r="J78" s="681">
        <f>IF($AS78&lt;$AR78,0,IF($AT78="L",IF(AND(3&gt;=$AR78,3&lt;=$AS78),1/($AS78-$AR78+1),0),IF($AT78="I",IF(3=$AR78,1,0),IF($AT78="F",IF(3=$AS78,1,0),IF($AT78="S",IF(AND(3&gt;=$AR78,3&lt;=$AS78,MOD(3-$AR78,6)=0),1/(INT(($AS78-$AR78)/6)+1),0),IF($AT78="A",IF($AR78=$AS78,IF(3=$AR78,1,0),IF(3=$AR78,$AU78,IF(3=$AS78,1-$AU78,0))),J480))))))</f>
        <v>0.0625</v>
      </c>
      <c r="K78" s="681">
        <f>IF($AS78&lt;$AR78,0,IF($AT78="L",IF(AND(4&gt;=$AR78,4&lt;=$AS78),1/($AS78-$AR78+1),0),IF($AT78="I",IF(4=$AR78,1,0),IF($AT78="F",IF(4=$AS78,1,0),IF($AT78="S",IF(AND(4&gt;=$AR78,4&lt;=$AS78,MOD(4-$AR78,6)=0),1/(INT(($AS78-$AR78)/6)+1),0),IF($AT78="A",IF($AR78=$AS78,IF(4=$AR78,1,0),IF(4=$AR78,$AU78,IF(4=$AS78,1-$AU78,0))),K480))))))</f>
        <v>0.0625</v>
      </c>
      <c r="L78" s="681">
        <f>IF($AS78&lt;$AR78,0,IF($AT78="L",IF(AND(5&gt;=$AR78,5&lt;=$AS78),1/($AS78-$AR78+1),0),IF($AT78="I",IF(5=$AR78,1,0),IF($AT78="F",IF(5=$AS78,1,0),IF($AT78="S",IF(AND(5&gt;=$AR78,5&lt;=$AS78,MOD(5-$AR78,6)=0),1/(INT(($AS78-$AR78)/6)+1),0),IF($AT78="A",IF($AR78=$AS78,IF(5=$AR78,1,0),IF(5=$AR78,$AU78,IF(5=$AS78,1-$AU78,0))),L480))))))</f>
        <v>0.0625</v>
      </c>
      <c r="M78" s="681">
        <f>IF($AS78&lt;$AR78,0,IF($AT78="L",IF(AND(6&gt;=$AR78,6&lt;=$AS78),1/($AS78-$AR78+1),0),IF($AT78="I",IF(6=$AR78,1,0),IF($AT78="F",IF(6=$AS78,1,0),IF($AT78="S",IF(AND(6&gt;=$AR78,6&lt;=$AS78,MOD(6-$AR78,6)=0),1/(INT(($AS78-$AR78)/6)+1),0),IF($AT78="A",IF($AR78=$AS78,IF(6=$AR78,1,0),IF(6=$AR78,$AU78,IF(6=$AS78,1-$AU78,0))),M480))))))</f>
        <v>0.0625</v>
      </c>
      <c r="N78" s="681">
        <f>IF($AS78&lt;$AR78,0,IF($AT78="L",IF(AND(7&gt;=$AR78,7&lt;=$AS78),1/($AS78-$AR78+1),0),IF($AT78="I",IF(7=$AR78,1,0),IF($AT78="F",IF(7=$AS78,1,0),IF($AT78="S",IF(AND(7&gt;=$AR78,7&lt;=$AS78,MOD(7-$AR78,6)=0),1/(INT(($AS78-$AR78)/6)+1),0),IF($AT78="A",IF($AR78=$AS78,IF(7=$AR78,1,0),IF(7=$AR78,$AU78,IF(7=$AS78,1-$AU78,0))),N480))))))</f>
        <v>0.0625</v>
      </c>
      <c r="O78" s="681">
        <f>IF($AS78&lt;$AR78,0,IF($AT78="L",IF(AND(8&gt;=$AR78,8&lt;=$AS78),1/($AS78-$AR78+1),0),IF($AT78="I",IF(8=$AR78,1,0),IF($AT78="F",IF(8=$AS78,1,0),IF($AT78="S",IF(AND(8&gt;=$AR78,8&lt;=$AS78,MOD(8-$AR78,6)=0),1/(INT(($AS78-$AR78)/6)+1),0),IF($AT78="A",IF($AR78=$AS78,IF(8=$AR78,1,0),IF(8=$AR78,$AU78,IF(8=$AS78,1-$AU78,0))),O480))))))</f>
        <v>0.0625</v>
      </c>
      <c r="P78" s="681">
        <f>IF($AS78&lt;$AR78,0,IF($AT78="L",IF(AND(9&gt;=$AR78,9&lt;=$AS78),1/($AS78-$AR78+1),0),IF($AT78="I",IF(9=$AR78,1,0),IF($AT78="F",IF(9=$AS78,1,0),IF($AT78="S",IF(AND(9&gt;=$AR78,9&lt;=$AS78,MOD(9-$AR78,6)=0),1/(INT(($AS78-$AR78)/6)+1),0),IF($AT78="A",IF($AR78=$AS78,IF(9=$AR78,1,0),IF(9=$AR78,$AU78,IF(9=$AS78,1-$AU78,0))),P480))))))</f>
        <v>0.0625</v>
      </c>
      <c r="Q78" s="681">
        <f>IF($AS78&lt;$AR78,0,IF($AT78="L",IF(AND(10&gt;=$AR78,10&lt;=$AS78),1/($AS78-$AR78+1),0),IF($AT78="I",IF(10=$AR78,1,0),IF($AT78="F",IF(10=$AS78,1,0),IF($AT78="S",IF(AND(10&gt;=$AR78,10&lt;=$AS78,MOD(10-$AR78,6)=0),1/(INT(($AS78-$AR78)/6)+1),0),IF($AT78="A",IF($AR78=$AS78,IF(10=$AR78,1,0),IF(10=$AR78,$AU78,IF(10=$AS78,1-$AU78,0))),Q480))))))</f>
        <v>0.0625</v>
      </c>
      <c r="R78" s="681">
        <f>IF($AS78&lt;$AR78,0,IF($AT78="L",IF(AND(11&gt;=$AR78,11&lt;=$AS78),1/($AS78-$AR78+1),0),IF($AT78="I",IF(11=$AR78,1,0),IF($AT78="F",IF(11=$AS78,1,0),IF($AT78="S",IF(AND(11&gt;=$AR78,11&lt;=$AS78,MOD(11-$AR78,6)=0),1/(INT(($AS78-$AR78)/6)+1),0),IF($AT78="A",IF($AR78=$AS78,IF(11=$AR78,1,0),IF(11=$AR78,$AU78,IF(11=$AS78,1-$AU78,0))),R480))))))</f>
        <v>0.0625</v>
      </c>
      <c r="S78" s="681">
        <f>IF($AS78&lt;$AR78,0,IF($AT78="L",IF(AND(12&gt;=$AR78,12&lt;=$AS78),1/($AS78-$AR78+1),0),IF($AT78="I",IF(12=$AR78,1,0),IF($AT78="F",IF(12=$AS78,1,0),IF($AT78="S",IF(AND(12&gt;=$AR78,12&lt;=$AS78,MOD(12-$AR78,6)=0),1/(INT(($AS78-$AR78)/6)+1),0),IF($AT78="A",IF($AR78=$AS78,IF(12=$AR78,1,0),IF(12=$AR78,$AU78,IF(12=$AS78,1-$AU78,0))),S480))))))</f>
        <v>0.0625</v>
      </c>
      <c r="T78" s="681">
        <f>IF($AS78&lt;$AR78,0,IF($AT78="L",IF(AND(13&gt;=$AR78,13&lt;=$AS78),1/($AS78-$AR78+1),0),IF($AT78="I",IF(13=$AR78,1,0),IF($AT78="F",IF(13=$AS78,1,0),IF($AT78="S",IF(AND(13&gt;=$AR78,13&lt;=$AS78,MOD(13-$AR78,6)=0),1/(INT(($AS78-$AR78)/6)+1),0),IF($AT78="A",IF($AR78=$AS78,IF(13=$AR78,1,0),IF(13=$AR78,$AU78,IF(13=$AS78,1-$AU78,0))),T480))))))</f>
        <v>0.0625</v>
      </c>
      <c r="U78" s="681">
        <f>IF($AS78&lt;$AR78,0,IF($AT78="L",IF(AND(14&gt;=$AR78,14&lt;=$AS78),1/($AS78-$AR78+1),0),IF($AT78="I",IF(14=$AR78,1,0),IF($AT78="F",IF(14=$AS78,1,0),IF($AT78="S",IF(AND(14&gt;=$AR78,14&lt;=$AS78,MOD(14-$AR78,6)=0),1/(INT(($AS78-$AR78)/6)+1),0),IF($AT78="A",IF($AR78=$AS78,IF(14=$AR78,1,0),IF(14=$AR78,$AU78,IF(14=$AS78,1-$AU78,0))),U480))))))</f>
        <v>0.0625</v>
      </c>
      <c r="V78" s="681">
        <f>IF($AS78&lt;$AR78,0,IF($AT78="L",IF(AND(15&gt;=$AR78,15&lt;=$AS78),1/($AS78-$AR78+1),0),IF($AT78="I",IF(15=$AR78,1,0),IF($AT78="F",IF(15=$AS78,1,0),IF($AT78="S",IF(AND(15&gt;=$AR78,15&lt;=$AS78,MOD(15-$AR78,6)=0),1/(INT(($AS78-$AR78)/6)+1),0),IF($AT78="A",IF($AR78=$AS78,IF(15=$AR78,1,0),IF(15=$AR78,$AU78,IF(15=$AS78,1-$AU78,0))),V480))))))</f>
        <v>0.0625</v>
      </c>
      <c r="W78" s="681">
        <f>IF($AS78&lt;$AR78,0,IF($AT78="L",IF(AND(16&gt;=$AR78,16&lt;=$AS78),1/($AS78-$AR78+1),0),IF($AT78="I",IF(16=$AR78,1,0),IF($AT78="F",IF(16=$AS78,1,0),IF($AT78="S",IF(AND(16&gt;=$AR78,16&lt;=$AS78,MOD(16-$AR78,6)=0),1/(INT(($AS78-$AR78)/6)+1),0),IF($AT78="A",IF($AR78=$AS78,IF(16=$AR78,1,0),IF(16=$AR78,$AU78,IF(16=$AS78,1-$AU78,0))),W480))))))</f>
        <v>0.0625</v>
      </c>
      <c r="X78" s="681">
        <f>IF($AS78&lt;$AR78,0,IF($AT78="L",IF(AND(17&gt;=$AR78,17&lt;=$AS78),1/($AS78-$AR78+1),0),IF($AT78="I",IF(17=$AR78,1,0),IF($AT78="F",IF(17=$AS78,1,0),IF($AT78="S",IF(AND(17&gt;=$AR78,17&lt;=$AS78,MOD(17-$AR78,6)=0),1/(INT(($AS78-$AR78)/6)+1),0),IF($AT78="A",IF($AR78=$AS78,IF(17=$AR78,1,0),IF(17=$AR78,$AU78,IF(17=$AS78,1-$AU78,0))),X480))))))</f>
        <v>0.0625</v>
      </c>
      <c r="Y78" s="681">
        <f>IF($AS78&lt;$AR78,0,IF($AT78="L",IF(AND(18&gt;=$AR78,18&lt;=$AS78),1/($AS78-$AR78+1),0),IF($AT78="I",IF(18=$AR78,1,0),IF($AT78="F",IF(18=$AS78,1,0),IF($AT78="S",IF(AND(18&gt;=$AR78,18&lt;=$AS78,MOD(18-$AR78,6)=0),1/(INT(($AS78-$AR78)/6)+1),0),IF($AT78="A",IF($AR78=$AS78,IF(18=$AR78,1,0),IF(18=$AR78,$AU78,IF(18=$AS78,1-$AU78,0))),Y480))))))</f>
        <v>0</v>
      </c>
      <c r="Z78" s="681">
        <f>IF($AS78&lt;$AR78,0,IF($AT78="L",IF(AND(19&gt;=$AR78,19&lt;=$AS78),1/($AS78-$AR78+1),0),IF($AT78="I",IF(19=$AR78,1,0),IF($AT78="F",IF(19=$AS78,1,0),IF($AT78="S",IF(AND(19&gt;=$AR78,19&lt;=$AS78,MOD(19-$AR78,6)=0),1/(INT(($AS78-$AR78)/6)+1),0),IF($AT78="A",IF($AR78=$AS78,IF(19=$AR78,1,0),IF(19=$AR78,$AU78,IF(19=$AS78,1-$AU78,0))),Z480))))))</f>
        <v>0</v>
      </c>
      <c r="AA78" s="681">
        <f>IF($AS78&lt;$AR78,0,IF($AT78="L",IF(AND(20&gt;=$AR78,20&lt;=$AS78),1/($AS78-$AR78+1),0),IF($AT78="I",IF(20=$AR78,1,0),IF($AT78="F",IF(20=$AS78,1,0),IF($AT78="S",IF(AND(20&gt;=$AR78,20&lt;=$AS78,MOD(20-$AR78,6)=0),1/(INT(($AS78-$AR78)/6)+1),0),IF($AT78="A",IF($AR78=$AS78,IF(20=$AR78,1,0),IF(20=$AR78,$AU78,IF(20=$AS78,1-$AU78,0))),AA480))))))</f>
        <v>0</v>
      </c>
      <c r="AB78" s="681">
        <f>IF($AS78&lt;$AR78,0,IF($AT78="L",IF(AND(21&gt;=$AR78,21&lt;=$AS78),1/($AS78-$AR78+1),0),IF($AT78="I",IF(21=$AR78,1,0),IF($AT78="F",IF(21=$AS78,1,0),IF($AT78="S",IF(AND(21&gt;=$AR78,21&lt;=$AS78,MOD(21-$AR78,6)=0),1/(INT(($AS78-$AR78)/6)+1),0),IF($AT78="A",IF($AR78=$AS78,IF(21=$AR78,1,0),IF(21=$AR78,$AU78,IF(21=$AS78,1-$AU78,0))),AB480))))))</f>
        <v>0</v>
      </c>
      <c r="AC78" s="681">
        <f>IF($AS78&lt;$AR78,0,IF($AT78="L",IF(AND(22&gt;=$AR78,22&lt;=$AS78),1/($AS78-$AR78+1),0),IF($AT78="I",IF(22=$AR78,1,0),IF($AT78="F",IF(22=$AS78,1,0),IF($AT78="S",IF(AND(22&gt;=$AR78,22&lt;=$AS78,MOD(22-$AR78,6)=0),1/(INT(($AS78-$AR78)/6)+1),0),IF($AT78="A",IF($AR78=$AS78,IF(22=$AR78,1,0),IF(22=$AR78,$AU78,IF(22=$AS78,1-$AU78,0))),AC480))))))</f>
        <v>0</v>
      </c>
      <c r="AD78" s="681">
        <f>IF($AS78&lt;$AR78,0,IF($AT78="L",IF(AND(23&gt;=$AR78,23&lt;=$AS78),1/($AS78-$AR78+1),0),IF($AT78="I",IF(23=$AR78,1,0),IF($AT78="F",IF(23=$AS78,1,0),IF($AT78="S",IF(AND(23&gt;=$AR78,23&lt;=$AS78,MOD(23-$AR78,6)=0),1/(INT(($AS78-$AR78)/6)+1),0),IF($AT78="A",IF($AR78=$AS78,IF(23=$AR78,1,0),IF(23=$AR78,$AU78,IF(23=$AS78,1-$AU78,0))),AD480))))))</f>
        <v>0</v>
      </c>
      <c r="AE78" s="681">
        <f>IF($AS78&lt;$AR78,0,IF($AT78="L",IF(AND(24&gt;=$AR78,24&lt;=$AS78),1/($AS78-$AR78+1),0),IF($AT78="I",IF(24=$AR78,1,0),IF($AT78="F",IF(24=$AS78,1,0),IF($AT78="S",IF(AND(24&gt;=$AR78,24&lt;=$AS78,MOD(24-$AR78,6)=0),1/(INT(($AS78-$AR78)/6)+1),0),IF($AT78="A",IF($AR78=$AS78,IF(24=$AR78,1,0),IF(24=$AR78,$AU78,IF(24=$AS78,1-$AU78,0))),AE480))))))</f>
        <v>0</v>
      </c>
      <c r="AF78" s="682">
        <f>SUM(H78:AE78)</f>
        <v>1</v>
      </c>
      <c r="AG78" s="521">
        <f>'04. Servicios Tecnologicos'!$I$21</f>
        <v>0</v>
      </c>
      <c r="AH78" s="521">
        <f>'04. Servicios Tecnologicos'!$H$21</f>
        <v>0</v>
      </c>
      <c r="AI78" s="521">
        <f>'04. Servicios Tecnologicos'!$K$21</f>
        <v>0</v>
      </c>
      <c r="AJ78" s="521">
        <f>'04. Servicios Tecnologicos'!$J$21</f>
        <v>0</v>
      </c>
      <c r="AK78" s="521">
        <f>'04. Servicios Tecnologicos'!$M$21</f>
        <v>0</v>
      </c>
      <c r="AL78" s="521">
        <f>'04. Servicios Tecnologicos'!$L$21</f>
        <v>0</v>
      </c>
      <c r="AM78" s="521">
        <f>'04. Servicios Tecnologicos'!$O$21</f>
        <v>0</v>
      </c>
      <c r="AN78" s="521">
        <f>'04. Servicios Tecnologicos'!$N$21</f>
        <v>0</v>
      </c>
      <c r="AO78" s="521">
        <f>'04. Servicios Tecnologicos'!$Q$21</f>
        <v>0</v>
      </c>
      <c r="AP78" s="521">
        <f>'04. Servicios Tecnologicos'!$P$21</f>
        <v>0</v>
      </c>
      <c r="AQ78" s="683" t="inlineStr">
        <is>
          <t>A2.5</t>
        </is>
      </c>
      <c r="AR78" s="683" t="n">
        <v>2</v>
      </c>
      <c r="AS78" s="683" t="n">
        <v>17</v>
      </c>
      <c r="AT78" s="683" t="inlineStr">
        <is>
          <t>L</t>
        </is>
      </c>
      <c r="AU78" s="684" t="n">
        <v>0</v>
      </c>
      <c r="AV78" s="683" t="inlineStr">
        <is>
          <t>E1</t>
        </is>
      </c>
    </row>
    <row r="79">
      <c r="B79" s="513" t="inlineStr">
        <is>
          <t>ST-10</t>
        </is>
      </c>
      <c r="C79" s="513" t="inlineStr">
        <is>
          <t>R04</t>
        </is>
      </c>
      <c r="D79" s="513" t="str">
        <f>IF('04. Servicios Tecnologicos'!B22="","(fila reservada para un ítem nuevo)",'04. Servicios Tecnologicos'!B22)</f>
        <v>Verificación y validación independiente del modelo predictivo</v>
      </c>
      <c r="E79" s="513" t="str">
        <f>"Perfil "&amp;AT79&amp;" · M"&amp;AR79&amp;"–M"&amp;AS79</f>
        <v>Perfil L · M14–M24</v>
      </c>
      <c r="F79" s="513">
        <f>'04. Servicios Tecnologicos'!$G$22</f>
        <v>48000000</v>
      </c>
      <c r="G79" s="513">
        <f>'04. Servicios Tecnologicos'!$R$22</f>
        <v>48000000</v>
      </c>
      <c r="H79" s="681">
        <f>IF($AS79&lt;$AR79,0,IF($AT79="L",IF(AND(1&gt;=$AR79,1&lt;=$AS79),1/($AS79-$AR79+1),0),IF($AT79="I",IF(1=$AR79,1,0),IF($AT79="F",IF(1=$AS79,1,0),IF($AT79="S",IF(AND(1&gt;=$AR79,1&lt;=$AS79,MOD(1-$AR79,6)=0),1/(INT(($AS79-$AR79)/6)+1),0),IF($AT79="A",IF($AR79=$AS79,IF(1=$AR79,1,0),IF(1=$AR79,$AU79,IF(1=$AS79,1-$AU79,0))),H481))))))</f>
        <v>0</v>
      </c>
      <c r="I79" s="681">
        <f>IF($AS79&lt;$AR79,0,IF($AT79="L",IF(AND(2&gt;=$AR79,2&lt;=$AS79),1/($AS79-$AR79+1),0),IF($AT79="I",IF(2=$AR79,1,0),IF($AT79="F",IF(2=$AS79,1,0),IF($AT79="S",IF(AND(2&gt;=$AR79,2&lt;=$AS79,MOD(2-$AR79,6)=0),1/(INT(($AS79-$AR79)/6)+1),0),IF($AT79="A",IF($AR79=$AS79,IF(2=$AR79,1,0),IF(2=$AR79,$AU79,IF(2=$AS79,1-$AU79,0))),I481))))))</f>
        <v>0</v>
      </c>
      <c r="J79" s="681">
        <f>IF($AS79&lt;$AR79,0,IF($AT79="L",IF(AND(3&gt;=$AR79,3&lt;=$AS79),1/($AS79-$AR79+1),0),IF($AT79="I",IF(3=$AR79,1,0),IF($AT79="F",IF(3=$AS79,1,0),IF($AT79="S",IF(AND(3&gt;=$AR79,3&lt;=$AS79,MOD(3-$AR79,6)=0),1/(INT(($AS79-$AR79)/6)+1),0),IF($AT79="A",IF($AR79=$AS79,IF(3=$AR79,1,0),IF(3=$AR79,$AU79,IF(3=$AS79,1-$AU79,0))),J481))))))</f>
        <v>0</v>
      </c>
      <c r="K79" s="681">
        <f>IF($AS79&lt;$AR79,0,IF($AT79="L",IF(AND(4&gt;=$AR79,4&lt;=$AS79),1/($AS79-$AR79+1),0),IF($AT79="I",IF(4=$AR79,1,0),IF($AT79="F",IF(4=$AS79,1,0),IF($AT79="S",IF(AND(4&gt;=$AR79,4&lt;=$AS79,MOD(4-$AR79,6)=0),1/(INT(($AS79-$AR79)/6)+1),0),IF($AT79="A",IF($AR79=$AS79,IF(4=$AR79,1,0),IF(4=$AR79,$AU79,IF(4=$AS79,1-$AU79,0))),K481))))))</f>
        <v>0</v>
      </c>
      <c r="L79" s="681">
        <f>IF($AS79&lt;$AR79,0,IF($AT79="L",IF(AND(5&gt;=$AR79,5&lt;=$AS79),1/($AS79-$AR79+1),0),IF($AT79="I",IF(5=$AR79,1,0),IF($AT79="F",IF(5=$AS79,1,0),IF($AT79="S",IF(AND(5&gt;=$AR79,5&lt;=$AS79,MOD(5-$AR79,6)=0),1/(INT(($AS79-$AR79)/6)+1),0),IF($AT79="A",IF($AR79=$AS79,IF(5=$AR79,1,0),IF(5=$AR79,$AU79,IF(5=$AS79,1-$AU79,0))),L481))))))</f>
        <v>0</v>
      </c>
      <c r="M79" s="681">
        <f>IF($AS79&lt;$AR79,0,IF($AT79="L",IF(AND(6&gt;=$AR79,6&lt;=$AS79),1/($AS79-$AR79+1),0),IF($AT79="I",IF(6=$AR79,1,0),IF($AT79="F",IF(6=$AS79,1,0),IF($AT79="S",IF(AND(6&gt;=$AR79,6&lt;=$AS79,MOD(6-$AR79,6)=0),1/(INT(($AS79-$AR79)/6)+1),0),IF($AT79="A",IF($AR79=$AS79,IF(6=$AR79,1,0),IF(6=$AR79,$AU79,IF(6=$AS79,1-$AU79,0))),M481))))))</f>
        <v>0</v>
      </c>
      <c r="N79" s="681">
        <f>IF($AS79&lt;$AR79,0,IF($AT79="L",IF(AND(7&gt;=$AR79,7&lt;=$AS79),1/($AS79-$AR79+1),0),IF($AT79="I",IF(7=$AR79,1,0),IF($AT79="F",IF(7=$AS79,1,0),IF($AT79="S",IF(AND(7&gt;=$AR79,7&lt;=$AS79,MOD(7-$AR79,6)=0),1/(INT(($AS79-$AR79)/6)+1),0),IF($AT79="A",IF($AR79=$AS79,IF(7=$AR79,1,0),IF(7=$AR79,$AU79,IF(7=$AS79,1-$AU79,0))),N481))))))</f>
        <v>0</v>
      </c>
      <c r="O79" s="681">
        <f>IF($AS79&lt;$AR79,0,IF($AT79="L",IF(AND(8&gt;=$AR79,8&lt;=$AS79),1/($AS79-$AR79+1),0),IF($AT79="I",IF(8=$AR79,1,0),IF($AT79="F",IF(8=$AS79,1,0),IF($AT79="S",IF(AND(8&gt;=$AR79,8&lt;=$AS79,MOD(8-$AR79,6)=0),1/(INT(($AS79-$AR79)/6)+1),0),IF($AT79="A",IF($AR79=$AS79,IF(8=$AR79,1,0),IF(8=$AR79,$AU79,IF(8=$AS79,1-$AU79,0))),O481))))))</f>
        <v>0</v>
      </c>
      <c r="P79" s="681">
        <f>IF($AS79&lt;$AR79,0,IF($AT79="L",IF(AND(9&gt;=$AR79,9&lt;=$AS79),1/($AS79-$AR79+1),0),IF($AT79="I",IF(9=$AR79,1,0),IF($AT79="F",IF(9=$AS79,1,0),IF($AT79="S",IF(AND(9&gt;=$AR79,9&lt;=$AS79,MOD(9-$AR79,6)=0),1/(INT(($AS79-$AR79)/6)+1),0),IF($AT79="A",IF($AR79=$AS79,IF(9=$AR79,1,0),IF(9=$AR79,$AU79,IF(9=$AS79,1-$AU79,0))),P481))))))</f>
        <v>0</v>
      </c>
      <c r="Q79" s="681">
        <f>IF($AS79&lt;$AR79,0,IF($AT79="L",IF(AND(10&gt;=$AR79,10&lt;=$AS79),1/($AS79-$AR79+1),0),IF($AT79="I",IF(10=$AR79,1,0),IF($AT79="F",IF(10=$AS79,1,0),IF($AT79="S",IF(AND(10&gt;=$AR79,10&lt;=$AS79,MOD(10-$AR79,6)=0),1/(INT(($AS79-$AR79)/6)+1),0),IF($AT79="A",IF($AR79=$AS79,IF(10=$AR79,1,0),IF(10=$AR79,$AU79,IF(10=$AS79,1-$AU79,0))),Q481))))))</f>
        <v>0</v>
      </c>
      <c r="R79" s="681">
        <f>IF($AS79&lt;$AR79,0,IF($AT79="L",IF(AND(11&gt;=$AR79,11&lt;=$AS79),1/($AS79-$AR79+1),0),IF($AT79="I",IF(11=$AR79,1,0),IF($AT79="F",IF(11=$AS79,1,0),IF($AT79="S",IF(AND(11&gt;=$AR79,11&lt;=$AS79,MOD(11-$AR79,6)=0),1/(INT(($AS79-$AR79)/6)+1),0),IF($AT79="A",IF($AR79=$AS79,IF(11=$AR79,1,0),IF(11=$AR79,$AU79,IF(11=$AS79,1-$AU79,0))),R481))))))</f>
        <v>0</v>
      </c>
      <c r="S79" s="681">
        <f>IF($AS79&lt;$AR79,0,IF($AT79="L",IF(AND(12&gt;=$AR79,12&lt;=$AS79),1/($AS79-$AR79+1),0),IF($AT79="I",IF(12=$AR79,1,0),IF($AT79="F",IF(12=$AS79,1,0),IF($AT79="S",IF(AND(12&gt;=$AR79,12&lt;=$AS79,MOD(12-$AR79,6)=0),1/(INT(($AS79-$AR79)/6)+1),0),IF($AT79="A",IF($AR79=$AS79,IF(12=$AR79,1,0),IF(12=$AR79,$AU79,IF(12=$AS79,1-$AU79,0))),S481))))))</f>
        <v>0</v>
      </c>
      <c r="T79" s="681">
        <f>IF($AS79&lt;$AR79,0,IF($AT79="L",IF(AND(13&gt;=$AR79,13&lt;=$AS79),1/($AS79-$AR79+1),0),IF($AT79="I",IF(13=$AR79,1,0),IF($AT79="F",IF(13=$AS79,1,0),IF($AT79="S",IF(AND(13&gt;=$AR79,13&lt;=$AS79,MOD(13-$AR79,6)=0),1/(INT(($AS79-$AR79)/6)+1),0),IF($AT79="A",IF($AR79=$AS79,IF(13=$AR79,1,0),IF(13=$AR79,$AU79,IF(13=$AS79,1-$AU79,0))),T481))))))</f>
        <v>0</v>
      </c>
      <c r="U79" s="681">
        <f>IF($AS79&lt;$AR79,0,IF($AT79="L",IF(AND(14&gt;=$AR79,14&lt;=$AS79),1/($AS79-$AR79+1),0),IF($AT79="I",IF(14=$AR79,1,0),IF($AT79="F",IF(14=$AS79,1,0),IF($AT79="S",IF(AND(14&gt;=$AR79,14&lt;=$AS79,MOD(14-$AR79,6)=0),1/(INT(($AS79-$AR79)/6)+1),0),IF($AT79="A",IF($AR79=$AS79,IF(14=$AR79,1,0),IF(14=$AR79,$AU79,IF(14=$AS79,1-$AU79,0))),U481))))))</f>
        <v>0.0909090909090909</v>
      </c>
      <c r="V79" s="681">
        <f>IF($AS79&lt;$AR79,0,IF($AT79="L",IF(AND(15&gt;=$AR79,15&lt;=$AS79),1/($AS79-$AR79+1),0),IF($AT79="I",IF(15=$AR79,1,0),IF($AT79="F",IF(15=$AS79,1,0),IF($AT79="S",IF(AND(15&gt;=$AR79,15&lt;=$AS79,MOD(15-$AR79,6)=0),1/(INT(($AS79-$AR79)/6)+1),0),IF($AT79="A",IF($AR79=$AS79,IF(15=$AR79,1,0),IF(15=$AR79,$AU79,IF(15=$AS79,1-$AU79,0))),V481))))))</f>
        <v>0.0909090909090909</v>
      </c>
      <c r="W79" s="681">
        <f>IF($AS79&lt;$AR79,0,IF($AT79="L",IF(AND(16&gt;=$AR79,16&lt;=$AS79),1/($AS79-$AR79+1),0),IF($AT79="I",IF(16=$AR79,1,0),IF($AT79="F",IF(16=$AS79,1,0),IF($AT79="S",IF(AND(16&gt;=$AR79,16&lt;=$AS79,MOD(16-$AR79,6)=0),1/(INT(($AS79-$AR79)/6)+1),0),IF($AT79="A",IF($AR79=$AS79,IF(16=$AR79,1,0),IF(16=$AR79,$AU79,IF(16=$AS79,1-$AU79,0))),W481))))))</f>
        <v>0.0909090909090909</v>
      </c>
      <c r="X79" s="681">
        <f>IF($AS79&lt;$AR79,0,IF($AT79="L",IF(AND(17&gt;=$AR79,17&lt;=$AS79),1/($AS79-$AR79+1),0),IF($AT79="I",IF(17=$AR79,1,0),IF($AT79="F",IF(17=$AS79,1,0),IF($AT79="S",IF(AND(17&gt;=$AR79,17&lt;=$AS79,MOD(17-$AR79,6)=0),1/(INT(($AS79-$AR79)/6)+1),0),IF($AT79="A",IF($AR79=$AS79,IF(17=$AR79,1,0),IF(17=$AR79,$AU79,IF(17=$AS79,1-$AU79,0))),X481))))))</f>
        <v>0.0909090909090909</v>
      </c>
      <c r="Y79" s="681">
        <f>IF($AS79&lt;$AR79,0,IF($AT79="L",IF(AND(18&gt;=$AR79,18&lt;=$AS79),1/($AS79-$AR79+1),0),IF($AT79="I",IF(18=$AR79,1,0),IF($AT79="F",IF(18=$AS79,1,0),IF($AT79="S",IF(AND(18&gt;=$AR79,18&lt;=$AS79,MOD(18-$AR79,6)=0),1/(INT(($AS79-$AR79)/6)+1),0),IF($AT79="A",IF($AR79=$AS79,IF(18=$AR79,1,0),IF(18=$AR79,$AU79,IF(18=$AS79,1-$AU79,0))),Y481))))))</f>
        <v>0.0909090909090909</v>
      </c>
      <c r="Z79" s="681">
        <f>IF($AS79&lt;$AR79,0,IF($AT79="L",IF(AND(19&gt;=$AR79,19&lt;=$AS79),1/($AS79-$AR79+1),0),IF($AT79="I",IF(19=$AR79,1,0),IF($AT79="F",IF(19=$AS79,1,0),IF($AT79="S",IF(AND(19&gt;=$AR79,19&lt;=$AS79,MOD(19-$AR79,6)=0),1/(INT(($AS79-$AR79)/6)+1),0),IF($AT79="A",IF($AR79=$AS79,IF(19=$AR79,1,0),IF(19=$AR79,$AU79,IF(19=$AS79,1-$AU79,0))),Z481))))))</f>
        <v>0.0909090909090909</v>
      </c>
      <c r="AA79" s="681">
        <f>IF($AS79&lt;$AR79,0,IF($AT79="L",IF(AND(20&gt;=$AR79,20&lt;=$AS79),1/($AS79-$AR79+1),0),IF($AT79="I",IF(20=$AR79,1,0),IF($AT79="F",IF(20=$AS79,1,0),IF($AT79="S",IF(AND(20&gt;=$AR79,20&lt;=$AS79,MOD(20-$AR79,6)=0),1/(INT(($AS79-$AR79)/6)+1),0),IF($AT79="A",IF($AR79=$AS79,IF(20=$AR79,1,0),IF(20=$AR79,$AU79,IF(20=$AS79,1-$AU79,0))),AA481))))))</f>
        <v>0.0909090909090909</v>
      </c>
      <c r="AB79" s="681">
        <f>IF($AS79&lt;$AR79,0,IF($AT79="L",IF(AND(21&gt;=$AR79,21&lt;=$AS79),1/($AS79-$AR79+1),0),IF($AT79="I",IF(21=$AR79,1,0),IF($AT79="F",IF(21=$AS79,1,0),IF($AT79="S",IF(AND(21&gt;=$AR79,21&lt;=$AS79,MOD(21-$AR79,6)=0),1/(INT(($AS79-$AR79)/6)+1),0),IF($AT79="A",IF($AR79=$AS79,IF(21=$AR79,1,0),IF(21=$AR79,$AU79,IF(21=$AS79,1-$AU79,0))),AB481))))))</f>
        <v>0.0909090909090909</v>
      </c>
      <c r="AC79" s="681">
        <f>IF($AS79&lt;$AR79,0,IF($AT79="L",IF(AND(22&gt;=$AR79,22&lt;=$AS79),1/($AS79-$AR79+1),0),IF($AT79="I",IF(22=$AR79,1,0),IF($AT79="F",IF(22=$AS79,1,0),IF($AT79="S",IF(AND(22&gt;=$AR79,22&lt;=$AS79,MOD(22-$AR79,6)=0),1/(INT(($AS79-$AR79)/6)+1),0),IF($AT79="A",IF($AR79=$AS79,IF(22=$AR79,1,0),IF(22=$AR79,$AU79,IF(22=$AS79,1-$AU79,0))),AC481))))))</f>
        <v>0.0909090909090909</v>
      </c>
      <c r="AD79" s="681">
        <f>IF($AS79&lt;$AR79,0,IF($AT79="L",IF(AND(23&gt;=$AR79,23&lt;=$AS79),1/($AS79-$AR79+1),0),IF($AT79="I",IF(23=$AR79,1,0),IF($AT79="F",IF(23=$AS79,1,0),IF($AT79="S",IF(AND(23&gt;=$AR79,23&lt;=$AS79,MOD(23-$AR79,6)=0),1/(INT(($AS79-$AR79)/6)+1),0),IF($AT79="A",IF($AR79=$AS79,IF(23=$AR79,1,0),IF(23=$AR79,$AU79,IF(23=$AS79,1-$AU79,0))),AD481))))))</f>
        <v>0.0909090909090909</v>
      </c>
      <c r="AE79" s="681">
        <f>IF($AS79&lt;$AR79,0,IF($AT79="L",IF(AND(24&gt;=$AR79,24&lt;=$AS79),1/($AS79-$AR79+1),0),IF($AT79="I",IF(24=$AR79,1,0),IF($AT79="F",IF(24=$AS79,1,0),IF($AT79="S",IF(AND(24&gt;=$AR79,24&lt;=$AS79,MOD(24-$AR79,6)=0),1/(INT(($AS79-$AR79)/6)+1),0),IF($AT79="A",IF($AR79=$AS79,IF(24=$AR79,1,0),IF(24=$AR79,$AU79,IF(24=$AS79,1-$AU79,0))),AE481))))))</f>
        <v>0.0909090909090909</v>
      </c>
      <c r="AF79" s="682">
        <f>SUM(H79:AE79)</f>
        <v>1</v>
      </c>
      <c r="AG79" s="521">
        <f>'04. Servicios Tecnologicos'!$I$22</f>
        <v>0</v>
      </c>
      <c r="AH79" s="521">
        <f>'04. Servicios Tecnologicos'!$H$22</f>
        <v>0</v>
      </c>
      <c r="AI79" s="521">
        <f>'04. Servicios Tecnologicos'!$K$22</f>
        <v>0</v>
      </c>
      <c r="AJ79" s="521">
        <f>'04. Servicios Tecnologicos'!$J$22</f>
        <v>0</v>
      </c>
      <c r="AK79" s="521">
        <f>'04. Servicios Tecnologicos'!$M$22</f>
        <v>0</v>
      </c>
      <c r="AL79" s="521">
        <f>'04. Servicios Tecnologicos'!$L$22</f>
        <v>0</v>
      </c>
      <c r="AM79" s="521">
        <f>'04. Servicios Tecnologicos'!$O$22</f>
        <v>0</v>
      </c>
      <c r="AN79" s="521">
        <f>'04. Servicios Tecnologicos'!$N$22</f>
        <v>0</v>
      </c>
      <c r="AO79" s="521">
        <f>'04. Servicios Tecnologicos'!$Q$22</f>
        <v>0</v>
      </c>
      <c r="AP79" s="521">
        <f>'04. Servicios Tecnologicos'!$P$22</f>
        <v>0</v>
      </c>
      <c r="AQ79" s="683" t="inlineStr">
        <is>
          <t>A1.7</t>
        </is>
      </c>
      <c r="AR79" s="683" t="n">
        <v>14</v>
      </c>
      <c r="AS79" s="683" t="n">
        <v>24</v>
      </c>
      <c r="AT79" s="683" t="inlineStr">
        <is>
          <t>L</t>
        </is>
      </c>
      <c r="AU79" s="684" t="n">
        <v>0</v>
      </c>
      <c r="AV79" s="683" t="inlineStr">
        <is>
          <t>E1</t>
        </is>
      </c>
    </row>
    <row r="80">
      <c r="B80" s="513" t="inlineStr">
        <is>
          <t>ST-11</t>
        </is>
      </c>
      <c r="C80" s="513" t="inlineStr">
        <is>
          <t>R04</t>
        </is>
      </c>
      <c r="D80" s="513" t="str">
        <f>IF('04. Servicios Tecnologicos'!B23="","(fila reservada para un ítem nuevo)",'04. Servicios Tecnologicos'!B23)</f>
        <v>Cartografía de alta resolución y modelos digitales de terreno de los sitios</v>
      </c>
      <c r="E80" s="513" t="str">
        <f>"Perfil "&amp;AT80&amp;" · M"&amp;AR80&amp;"–M"&amp;AS80</f>
        <v>Perfil L · M2–M6</v>
      </c>
      <c r="F80" s="513">
        <f>'04. Servicios Tecnologicos'!$G$23</f>
        <v>20000000</v>
      </c>
      <c r="G80" s="513">
        <f>'04. Servicios Tecnologicos'!$R$23</f>
        <v>20000000</v>
      </c>
      <c r="H80" s="681">
        <f>IF($AS80&lt;$AR80,0,IF($AT80="L",IF(AND(1&gt;=$AR80,1&lt;=$AS80),1/($AS80-$AR80+1),0),IF($AT80="I",IF(1=$AR80,1,0),IF($AT80="F",IF(1=$AS80,1,0),IF($AT80="S",IF(AND(1&gt;=$AR80,1&lt;=$AS80,MOD(1-$AR80,6)=0),1/(INT(($AS80-$AR80)/6)+1),0),IF($AT80="A",IF($AR80=$AS80,IF(1=$AR80,1,0),IF(1=$AR80,$AU80,IF(1=$AS80,1-$AU80,0))),H482))))))</f>
        <v>0</v>
      </c>
      <c r="I80" s="681">
        <f>IF($AS80&lt;$AR80,0,IF($AT80="L",IF(AND(2&gt;=$AR80,2&lt;=$AS80),1/($AS80-$AR80+1),0),IF($AT80="I",IF(2=$AR80,1,0),IF($AT80="F",IF(2=$AS80,1,0),IF($AT80="S",IF(AND(2&gt;=$AR80,2&lt;=$AS80,MOD(2-$AR80,6)=0),1/(INT(($AS80-$AR80)/6)+1),0),IF($AT80="A",IF($AR80=$AS80,IF(2=$AR80,1,0),IF(2=$AR80,$AU80,IF(2=$AS80,1-$AU80,0))),I482))))))</f>
        <v>0.2</v>
      </c>
      <c r="J80" s="681">
        <f>IF($AS80&lt;$AR80,0,IF($AT80="L",IF(AND(3&gt;=$AR80,3&lt;=$AS80),1/($AS80-$AR80+1),0),IF($AT80="I",IF(3=$AR80,1,0),IF($AT80="F",IF(3=$AS80,1,0),IF($AT80="S",IF(AND(3&gt;=$AR80,3&lt;=$AS80,MOD(3-$AR80,6)=0),1/(INT(($AS80-$AR80)/6)+1),0),IF($AT80="A",IF($AR80=$AS80,IF(3=$AR80,1,0),IF(3=$AR80,$AU80,IF(3=$AS80,1-$AU80,0))),J482))))))</f>
        <v>0.2</v>
      </c>
      <c r="K80" s="681">
        <f>IF($AS80&lt;$AR80,0,IF($AT80="L",IF(AND(4&gt;=$AR80,4&lt;=$AS80),1/($AS80-$AR80+1),0),IF($AT80="I",IF(4=$AR80,1,0),IF($AT80="F",IF(4=$AS80,1,0),IF($AT80="S",IF(AND(4&gt;=$AR80,4&lt;=$AS80,MOD(4-$AR80,6)=0),1/(INT(($AS80-$AR80)/6)+1),0),IF($AT80="A",IF($AR80=$AS80,IF(4=$AR80,1,0),IF(4=$AR80,$AU80,IF(4=$AS80,1-$AU80,0))),K482))))))</f>
        <v>0.2</v>
      </c>
      <c r="L80" s="681">
        <f>IF($AS80&lt;$AR80,0,IF($AT80="L",IF(AND(5&gt;=$AR80,5&lt;=$AS80),1/($AS80-$AR80+1),0),IF($AT80="I",IF(5=$AR80,1,0),IF($AT80="F",IF(5=$AS80,1,0),IF($AT80="S",IF(AND(5&gt;=$AR80,5&lt;=$AS80,MOD(5-$AR80,6)=0),1/(INT(($AS80-$AR80)/6)+1),0),IF($AT80="A",IF($AR80=$AS80,IF(5=$AR80,1,0),IF(5=$AR80,$AU80,IF(5=$AS80,1-$AU80,0))),L482))))))</f>
        <v>0.2</v>
      </c>
      <c r="M80" s="681">
        <f>IF($AS80&lt;$AR80,0,IF($AT80="L",IF(AND(6&gt;=$AR80,6&lt;=$AS80),1/($AS80-$AR80+1),0),IF($AT80="I",IF(6=$AR80,1,0),IF($AT80="F",IF(6=$AS80,1,0),IF($AT80="S",IF(AND(6&gt;=$AR80,6&lt;=$AS80,MOD(6-$AR80,6)=0),1/(INT(($AS80-$AR80)/6)+1),0),IF($AT80="A",IF($AR80=$AS80,IF(6=$AR80,1,0),IF(6=$AR80,$AU80,IF(6=$AS80,1-$AU80,0))),M482))))))</f>
        <v>0.2</v>
      </c>
      <c r="N80" s="681">
        <f>IF($AS80&lt;$AR80,0,IF($AT80="L",IF(AND(7&gt;=$AR80,7&lt;=$AS80),1/($AS80-$AR80+1),0),IF($AT80="I",IF(7=$AR80,1,0),IF($AT80="F",IF(7=$AS80,1,0),IF($AT80="S",IF(AND(7&gt;=$AR80,7&lt;=$AS80,MOD(7-$AR80,6)=0),1/(INT(($AS80-$AR80)/6)+1),0),IF($AT80="A",IF($AR80=$AS80,IF(7=$AR80,1,0),IF(7=$AR80,$AU80,IF(7=$AS80,1-$AU80,0))),N482))))))</f>
        <v>0</v>
      </c>
      <c r="O80" s="681">
        <f>IF($AS80&lt;$AR80,0,IF($AT80="L",IF(AND(8&gt;=$AR80,8&lt;=$AS80),1/($AS80-$AR80+1),0),IF($AT80="I",IF(8=$AR80,1,0),IF($AT80="F",IF(8=$AS80,1,0),IF($AT80="S",IF(AND(8&gt;=$AR80,8&lt;=$AS80,MOD(8-$AR80,6)=0),1/(INT(($AS80-$AR80)/6)+1),0),IF($AT80="A",IF($AR80=$AS80,IF(8=$AR80,1,0),IF(8=$AR80,$AU80,IF(8=$AS80,1-$AU80,0))),O482))))))</f>
        <v>0</v>
      </c>
      <c r="P80" s="681">
        <f>IF($AS80&lt;$AR80,0,IF($AT80="L",IF(AND(9&gt;=$AR80,9&lt;=$AS80),1/($AS80-$AR80+1),0),IF($AT80="I",IF(9=$AR80,1,0),IF($AT80="F",IF(9=$AS80,1,0),IF($AT80="S",IF(AND(9&gt;=$AR80,9&lt;=$AS80,MOD(9-$AR80,6)=0),1/(INT(($AS80-$AR80)/6)+1),0),IF($AT80="A",IF($AR80=$AS80,IF(9=$AR80,1,0),IF(9=$AR80,$AU80,IF(9=$AS80,1-$AU80,0))),P482))))))</f>
        <v>0</v>
      </c>
      <c r="Q80" s="681">
        <f>IF($AS80&lt;$AR80,0,IF($AT80="L",IF(AND(10&gt;=$AR80,10&lt;=$AS80),1/($AS80-$AR80+1),0),IF($AT80="I",IF(10=$AR80,1,0),IF($AT80="F",IF(10=$AS80,1,0),IF($AT80="S",IF(AND(10&gt;=$AR80,10&lt;=$AS80,MOD(10-$AR80,6)=0),1/(INT(($AS80-$AR80)/6)+1),0),IF($AT80="A",IF($AR80=$AS80,IF(10=$AR80,1,0),IF(10=$AR80,$AU80,IF(10=$AS80,1-$AU80,0))),Q482))))))</f>
        <v>0</v>
      </c>
      <c r="R80" s="681">
        <f>IF($AS80&lt;$AR80,0,IF($AT80="L",IF(AND(11&gt;=$AR80,11&lt;=$AS80),1/($AS80-$AR80+1),0),IF($AT80="I",IF(11=$AR80,1,0),IF($AT80="F",IF(11=$AS80,1,0),IF($AT80="S",IF(AND(11&gt;=$AR80,11&lt;=$AS80,MOD(11-$AR80,6)=0),1/(INT(($AS80-$AR80)/6)+1),0),IF($AT80="A",IF($AR80=$AS80,IF(11=$AR80,1,0),IF(11=$AR80,$AU80,IF(11=$AS80,1-$AU80,0))),R482))))))</f>
        <v>0</v>
      </c>
      <c r="S80" s="681">
        <f>IF($AS80&lt;$AR80,0,IF($AT80="L",IF(AND(12&gt;=$AR80,12&lt;=$AS80),1/($AS80-$AR80+1),0),IF($AT80="I",IF(12=$AR80,1,0),IF($AT80="F",IF(12=$AS80,1,0),IF($AT80="S",IF(AND(12&gt;=$AR80,12&lt;=$AS80,MOD(12-$AR80,6)=0),1/(INT(($AS80-$AR80)/6)+1),0),IF($AT80="A",IF($AR80=$AS80,IF(12=$AR80,1,0),IF(12=$AR80,$AU80,IF(12=$AS80,1-$AU80,0))),S482))))))</f>
        <v>0</v>
      </c>
      <c r="T80" s="681">
        <f>IF($AS80&lt;$AR80,0,IF($AT80="L",IF(AND(13&gt;=$AR80,13&lt;=$AS80),1/($AS80-$AR80+1),0),IF($AT80="I",IF(13=$AR80,1,0),IF($AT80="F",IF(13=$AS80,1,0),IF($AT80="S",IF(AND(13&gt;=$AR80,13&lt;=$AS80,MOD(13-$AR80,6)=0),1/(INT(($AS80-$AR80)/6)+1),0),IF($AT80="A",IF($AR80=$AS80,IF(13=$AR80,1,0),IF(13=$AR80,$AU80,IF(13=$AS80,1-$AU80,0))),T482))))))</f>
        <v>0</v>
      </c>
      <c r="U80" s="681">
        <f>IF($AS80&lt;$AR80,0,IF($AT80="L",IF(AND(14&gt;=$AR80,14&lt;=$AS80),1/($AS80-$AR80+1),0),IF($AT80="I",IF(14=$AR80,1,0),IF($AT80="F",IF(14=$AS80,1,0),IF($AT80="S",IF(AND(14&gt;=$AR80,14&lt;=$AS80,MOD(14-$AR80,6)=0),1/(INT(($AS80-$AR80)/6)+1),0),IF($AT80="A",IF($AR80=$AS80,IF(14=$AR80,1,0),IF(14=$AR80,$AU80,IF(14=$AS80,1-$AU80,0))),U482))))))</f>
        <v>0</v>
      </c>
      <c r="V80" s="681">
        <f>IF($AS80&lt;$AR80,0,IF($AT80="L",IF(AND(15&gt;=$AR80,15&lt;=$AS80),1/($AS80-$AR80+1),0),IF($AT80="I",IF(15=$AR80,1,0),IF($AT80="F",IF(15=$AS80,1,0),IF($AT80="S",IF(AND(15&gt;=$AR80,15&lt;=$AS80,MOD(15-$AR80,6)=0),1/(INT(($AS80-$AR80)/6)+1),0),IF($AT80="A",IF($AR80=$AS80,IF(15=$AR80,1,0),IF(15=$AR80,$AU80,IF(15=$AS80,1-$AU80,0))),V482))))))</f>
        <v>0</v>
      </c>
      <c r="W80" s="681">
        <f>IF($AS80&lt;$AR80,0,IF($AT80="L",IF(AND(16&gt;=$AR80,16&lt;=$AS80),1/($AS80-$AR80+1),0),IF($AT80="I",IF(16=$AR80,1,0),IF($AT80="F",IF(16=$AS80,1,0),IF($AT80="S",IF(AND(16&gt;=$AR80,16&lt;=$AS80,MOD(16-$AR80,6)=0),1/(INT(($AS80-$AR80)/6)+1),0),IF($AT80="A",IF($AR80=$AS80,IF(16=$AR80,1,0),IF(16=$AR80,$AU80,IF(16=$AS80,1-$AU80,0))),W482))))))</f>
        <v>0</v>
      </c>
      <c r="X80" s="681">
        <f>IF($AS80&lt;$AR80,0,IF($AT80="L",IF(AND(17&gt;=$AR80,17&lt;=$AS80),1/($AS80-$AR80+1),0),IF($AT80="I",IF(17=$AR80,1,0),IF($AT80="F",IF(17=$AS80,1,0),IF($AT80="S",IF(AND(17&gt;=$AR80,17&lt;=$AS80,MOD(17-$AR80,6)=0),1/(INT(($AS80-$AR80)/6)+1),0),IF($AT80="A",IF($AR80=$AS80,IF(17=$AR80,1,0),IF(17=$AR80,$AU80,IF(17=$AS80,1-$AU80,0))),X482))))))</f>
        <v>0</v>
      </c>
      <c r="Y80" s="681">
        <f>IF($AS80&lt;$AR80,0,IF($AT80="L",IF(AND(18&gt;=$AR80,18&lt;=$AS80),1/($AS80-$AR80+1),0),IF($AT80="I",IF(18=$AR80,1,0),IF($AT80="F",IF(18=$AS80,1,0),IF($AT80="S",IF(AND(18&gt;=$AR80,18&lt;=$AS80,MOD(18-$AR80,6)=0),1/(INT(($AS80-$AR80)/6)+1),0),IF($AT80="A",IF($AR80=$AS80,IF(18=$AR80,1,0),IF(18=$AR80,$AU80,IF(18=$AS80,1-$AU80,0))),Y482))))))</f>
        <v>0</v>
      </c>
      <c r="Z80" s="681">
        <f>IF($AS80&lt;$AR80,0,IF($AT80="L",IF(AND(19&gt;=$AR80,19&lt;=$AS80),1/($AS80-$AR80+1),0),IF($AT80="I",IF(19=$AR80,1,0),IF($AT80="F",IF(19=$AS80,1,0),IF($AT80="S",IF(AND(19&gt;=$AR80,19&lt;=$AS80,MOD(19-$AR80,6)=0),1/(INT(($AS80-$AR80)/6)+1),0),IF($AT80="A",IF($AR80=$AS80,IF(19=$AR80,1,0),IF(19=$AR80,$AU80,IF(19=$AS80,1-$AU80,0))),Z482))))))</f>
        <v>0</v>
      </c>
      <c r="AA80" s="681">
        <f>IF($AS80&lt;$AR80,0,IF($AT80="L",IF(AND(20&gt;=$AR80,20&lt;=$AS80),1/($AS80-$AR80+1),0),IF($AT80="I",IF(20=$AR80,1,0),IF($AT80="F",IF(20=$AS80,1,0),IF($AT80="S",IF(AND(20&gt;=$AR80,20&lt;=$AS80,MOD(20-$AR80,6)=0),1/(INT(($AS80-$AR80)/6)+1),0),IF($AT80="A",IF($AR80=$AS80,IF(20=$AR80,1,0),IF(20=$AR80,$AU80,IF(20=$AS80,1-$AU80,0))),AA482))))))</f>
        <v>0</v>
      </c>
      <c r="AB80" s="681">
        <f>IF($AS80&lt;$AR80,0,IF($AT80="L",IF(AND(21&gt;=$AR80,21&lt;=$AS80),1/($AS80-$AR80+1),0),IF($AT80="I",IF(21=$AR80,1,0),IF($AT80="F",IF(21=$AS80,1,0),IF($AT80="S",IF(AND(21&gt;=$AR80,21&lt;=$AS80,MOD(21-$AR80,6)=0),1/(INT(($AS80-$AR80)/6)+1),0),IF($AT80="A",IF($AR80=$AS80,IF(21=$AR80,1,0),IF(21=$AR80,$AU80,IF(21=$AS80,1-$AU80,0))),AB482))))))</f>
        <v>0</v>
      </c>
      <c r="AC80" s="681">
        <f>IF($AS80&lt;$AR80,0,IF($AT80="L",IF(AND(22&gt;=$AR80,22&lt;=$AS80),1/($AS80-$AR80+1),0),IF($AT80="I",IF(22=$AR80,1,0),IF($AT80="F",IF(22=$AS80,1,0),IF($AT80="S",IF(AND(22&gt;=$AR80,22&lt;=$AS80,MOD(22-$AR80,6)=0),1/(INT(($AS80-$AR80)/6)+1),0),IF($AT80="A",IF($AR80=$AS80,IF(22=$AR80,1,0),IF(22=$AR80,$AU80,IF(22=$AS80,1-$AU80,0))),AC482))))))</f>
        <v>0</v>
      </c>
      <c r="AD80" s="681">
        <f>IF($AS80&lt;$AR80,0,IF($AT80="L",IF(AND(23&gt;=$AR80,23&lt;=$AS80),1/($AS80-$AR80+1),0),IF($AT80="I",IF(23=$AR80,1,0),IF($AT80="F",IF(23=$AS80,1,0),IF($AT80="S",IF(AND(23&gt;=$AR80,23&lt;=$AS80,MOD(23-$AR80,6)=0),1/(INT(($AS80-$AR80)/6)+1),0),IF($AT80="A",IF($AR80=$AS80,IF(23=$AR80,1,0),IF(23=$AR80,$AU80,IF(23=$AS80,1-$AU80,0))),AD482))))))</f>
        <v>0</v>
      </c>
      <c r="AE80" s="681">
        <f>IF($AS80&lt;$AR80,0,IF($AT80="L",IF(AND(24&gt;=$AR80,24&lt;=$AS80),1/($AS80-$AR80+1),0),IF($AT80="I",IF(24=$AR80,1,0),IF($AT80="F",IF(24=$AS80,1,0),IF($AT80="S",IF(AND(24&gt;=$AR80,24&lt;=$AS80,MOD(24-$AR80,6)=0),1/(INT(($AS80-$AR80)/6)+1),0),IF($AT80="A",IF($AR80=$AS80,IF(24=$AR80,1,0),IF(24=$AR80,$AU80,IF(24=$AS80,1-$AU80,0))),AE482))))))</f>
        <v>0</v>
      </c>
      <c r="AF80" s="682">
        <f>SUM(H80:AE80)</f>
        <v>1</v>
      </c>
      <c r="AG80" s="521">
        <f>'04. Servicios Tecnologicos'!$I$23</f>
        <v>0</v>
      </c>
      <c r="AH80" s="521">
        <f>'04. Servicios Tecnologicos'!$H$23</f>
        <v>0</v>
      </c>
      <c r="AI80" s="521">
        <f>'04. Servicios Tecnologicos'!$K$23</f>
        <v>0</v>
      </c>
      <c r="AJ80" s="521">
        <f>'04. Servicios Tecnologicos'!$J$23</f>
        <v>0</v>
      </c>
      <c r="AK80" s="521">
        <f>'04. Servicios Tecnologicos'!$M$23</f>
        <v>0</v>
      </c>
      <c r="AL80" s="521">
        <f>'04. Servicios Tecnologicos'!$L$23</f>
        <v>0</v>
      </c>
      <c r="AM80" s="521">
        <f>'04. Servicios Tecnologicos'!$O$23</f>
        <v>0</v>
      </c>
      <c r="AN80" s="521">
        <f>'04. Servicios Tecnologicos'!$N$23</f>
        <v>0</v>
      </c>
      <c r="AO80" s="521">
        <f>'04. Servicios Tecnologicos'!$Q$23</f>
        <v>0</v>
      </c>
      <c r="AP80" s="521">
        <f>'04. Servicios Tecnologicos'!$P$23</f>
        <v>0</v>
      </c>
      <c r="AQ80" s="683" t="inlineStr">
        <is>
          <t>A2.5</t>
        </is>
      </c>
      <c r="AR80" s="683" t="n">
        <v>2</v>
      </c>
      <c r="AS80" s="683" t="n">
        <v>6</v>
      </c>
      <c r="AT80" s="683" t="inlineStr">
        <is>
          <t>L</t>
        </is>
      </c>
      <c r="AU80" s="684" t="n">
        <v>0</v>
      </c>
      <c r="AV80" s="683" t="inlineStr">
        <is>
          <t>E1</t>
        </is>
      </c>
    </row>
    <row r="81">
      <c r="B81" s="513" t="inlineStr">
        <is>
          <t>ST-12</t>
        </is>
      </c>
      <c r="C81" s="513" t="inlineStr">
        <is>
          <t>R04</t>
        </is>
      </c>
      <c r="D81" s="513" t="str">
        <f>IF('04. Servicios Tecnologicos'!B24="","(fila reservada para un ítem nuevo)",'04. Servicios Tecnologicos'!B24)</f>
        <v>Plataforma geoespacial del índice de polvo (servicio contratado) · Director técnico del proyecto GIS</v>
      </c>
      <c r="E81" s="513" t="str">
        <f>"Perfil "&amp;AT81&amp;" · M"&amp;AR81&amp;"–M"&amp;AS81</f>
        <v>Perfil L · M4–M22</v>
      </c>
      <c r="F81" s="513">
        <f>'04. Servicios Tecnologicos'!$G$24</f>
        <v>106207500</v>
      </c>
      <c r="G81" s="513">
        <f>'04. Servicios Tecnologicos'!$R$24</f>
        <v>106207500</v>
      </c>
      <c r="H81" s="681">
        <f>IF($AS81&lt;$AR81,0,IF($AT81="L",IF(AND(1&gt;=$AR81,1&lt;=$AS81),1/($AS81-$AR81+1),0),IF($AT81="I",IF(1=$AR81,1,0),IF($AT81="F",IF(1=$AS81,1,0),IF($AT81="S",IF(AND(1&gt;=$AR81,1&lt;=$AS81,MOD(1-$AR81,6)=0),1/(INT(($AS81-$AR81)/6)+1),0),IF($AT81="A",IF($AR81=$AS81,IF(1=$AR81,1,0),IF(1=$AR81,$AU81,IF(1=$AS81,1-$AU81,0))),H483))))))</f>
        <v>0</v>
      </c>
      <c r="I81" s="681">
        <f>IF($AS81&lt;$AR81,0,IF($AT81="L",IF(AND(2&gt;=$AR81,2&lt;=$AS81),1/($AS81-$AR81+1),0),IF($AT81="I",IF(2=$AR81,1,0),IF($AT81="F",IF(2=$AS81,1,0),IF($AT81="S",IF(AND(2&gt;=$AR81,2&lt;=$AS81,MOD(2-$AR81,6)=0),1/(INT(($AS81-$AR81)/6)+1),0),IF($AT81="A",IF($AR81=$AS81,IF(2=$AR81,1,0),IF(2=$AR81,$AU81,IF(2=$AS81,1-$AU81,0))),I483))))))</f>
        <v>0</v>
      </c>
      <c r="J81" s="681">
        <f>IF($AS81&lt;$AR81,0,IF($AT81="L",IF(AND(3&gt;=$AR81,3&lt;=$AS81),1/($AS81-$AR81+1),0),IF($AT81="I",IF(3=$AR81,1,0),IF($AT81="F",IF(3=$AS81,1,0),IF($AT81="S",IF(AND(3&gt;=$AR81,3&lt;=$AS81,MOD(3-$AR81,6)=0),1/(INT(($AS81-$AR81)/6)+1),0),IF($AT81="A",IF($AR81=$AS81,IF(3=$AR81,1,0),IF(3=$AR81,$AU81,IF(3=$AS81,1-$AU81,0))),J483))))))</f>
        <v>0</v>
      </c>
      <c r="K81" s="681">
        <f>IF($AS81&lt;$AR81,0,IF($AT81="L",IF(AND(4&gt;=$AR81,4&lt;=$AS81),1/($AS81-$AR81+1),0),IF($AT81="I",IF(4=$AR81,1,0),IF($AT81="F",IF(4=$AS81,1,0),IF($AT81="S",IF(AND(4&gt;=$AR81,4&lt;=$AS81,MOD(4-$AR81,6)=0),1/(INT(($AS81-$AR81)/6)+1),0),IF($AT81="A",IF($AR81=$AS81,IF(4=$AR81,1,0),IF(4=$AR81,$AU81,IF(4=$AS81,1-$AU81,0))),K483))))))</f>
        <v>0.0526315789473684</v>
      </c>
      <c r="L81" s="681">
        <f>IF($AS81&lt;$AR81,0,IF($AT81="L",IF(AND(5&gt;=$AR81,5&lt;=$AS81),1/($AS81-$AR81+1),0),IF($AT81="I",IF(5=$AR81,1,0),IF($AT81="F",IF(5=$AS81,1,0),IF($AT81="S",IF(AND(5&gt;=$AR81,5&lt;=$AS81,MOD(5-$AR81,6)=0),1/(INT(($AS81-$AR81)/6)+1),0),IF($AT81="A",IF($AR81=$AS81,IF(5=$AR81,1,0),IF(5=$AR81,$AU81,IF(5=$AS81,1-$AU81,0))),L483))))))</f>
        <v>0.0526315789473684</v>
      </c>
      <c r="M81" s="681">
        <f>IF($AS81&lt;$AR81,0,IF($AT81="L",IF(AND(6&gt;=$AR81,6&lt;=$AS81),1/($AS81-$AR81+1),0),IF($AT81="I",IF(6=$AR81,1,0),IF($AT81="F",IF(6=$AS81,1,0),IF($AT81="S",IF(AND(6&gt;=$AR81,6&lt;=$AS81,MOD(6-$AR81,6)=0),1/(INT(($AS81-$AR81)/6)+1),0),IF($AT81="A",IF($AR81=$AS81,IF(6=$AR81,1,0),IF(6=$AR81,$AU81,IF(6=$AS81,1-$AU81,0))),M483))))))</f>
        <v>0.0526315789473684</v>
      </c>
      <c r="N81" s="681">
        <f>IF($AS81&lt;$AR81,0,IF($AT81="L",IF(AND(7&gt;=$AR81,7&lt;=$AS81),1/($AS81-$AR81+1),0),IF($AT81="I",IF(7=$AR81,1,0),IF($AT81="F",IF(7=$AS81,1,0),IF($AT81="S",IF(AND(7&gt;=$AR81,7&lt;=$AS81,MOD(7-$AR81,6)=0),1/(INT(($AS81-$AR81)/6)+1),0),IF($AT81="A",IF($AR81=$AS81,IF(7=$AR81,1,0),IF(7=$AR81,$AU81,IF(7=$AS81,1-$AU81,0))),N483))))))</f>
        <v>0.0526315789473684</v>
      </c>
      <c r="O81" s="681">
        <f>IF($AS81&lt;$AR81,0,IF($AT81="L",IF(AND(8&gt;=$AR81,8&lt;=$AS81),1/($AS81-$AR81+1),0),IF($AT81="I",IF(8=$AR81,1,0),IF($AT81="F",IF(8=$AS81,1,0),IF($AT81="S",IF(AND(8&gt;=$AR81,8&lt;=$AS81,MOD(8-$AR81,6)=0),1/(INT(($AS81-$AR81)/6)+1),0),IF($AT81="A",IF($AR81=$AS81,IF(8=$AR81,1,0),IF(8=$AR81,$AU81,IF(8=$AS81,1-$AU81,0))),O483))))))</f>
        <v>0.0526315789473684</v>
      </c>
      <c r="P81" s="681">
        <f>IF($AS81&lt;$AR81,0,IF($AT81="L",IF(AND(9&gt;=$AR81,9&lt;=$AS81),1/($AS81-$AR81+1),0),IF($AT81="I",IF(9=$AR81,1,0),IF($AT81="F",IF(9=$AS81,1,0),IF($AT81="S",IF(AND(9&gt;=$AR81,9&lt;=$AS81,MOD(9-$AR81,6)=0),1/(INT(($AS81-$AR81)/6)+1),0),IF($AT81="A",IF($AR81=$AS81,IF(9=$AR81,1,0),IF(9=$AR81,$AU81,IF(9=$AS81,1-$AU81,0))),P483))))))</f>
        <v>0.0526315789473684</v>
      </c>
      <c r="Q81" s="681">
        <f>IF($AS81&lt;$AR81,0,IF($AT81="L",IF(AND(10&gt;=$AR81,10&lt;=$AS81),1/($AS81-$AR81+1),0),IF($AT81="I",IF(10=$AR81,1,0),IF($AT81="F",IF(10=$AS81,1,0),IF($AT81="S",IF(AND(10&gt;=$AR81,10&lt;=$AS81,MOD(10-$AR81,6)=0),1/(INT(($AS81-$AR81)/6)+1),0),IF($AT81="A",IF($AR81=$AS81,IF(10=$AR81,1,0),IF(10=$AR81,$AU81,IF(10=$AS81,1-$AU81,0))),Q483))))))</f>
        <v>0.0526315789473684</v>
      </c>
      <c r="R81" s="681">
        <f>IF($AS81&lt;$AR81,0,IF($AT81="L",IF(AND(11&gt;=$AR81,11&lt;=$AS81),1/($AS81-$AR81+1),0),IF($AT81="I",IF(11=$AR81,1,0),IF($AT81="F",IF(11=$AS81,1,0),IF($AT81="S",IF(AND(11&gt;=$AR81,11&lt;=$AS81,MOD(11-$AR81,6)=0),1/(INT(($AS81-$AR81)/6)+1),0),IF($AT81="A",IF($AR81=$AS81,IF(11=$AR81,1,0),IF(11=$AR81,$AU81,IF(11=$AS81,1-$AU81,0))),R483))))))</f>
        <v>0.0526315789473684</v>
      </c>
      <c r="S81" s="681">
        <f>IF($AS81&lt;$AR81,0,IF($AT81="L",IF(AND(12&gt;=$AR81,12&lt;=$AS81),1/($AS81-$AR81+1),0),IF($AT81="I",IF(12=$AR81,1,0),IF($AT81="F",IF(12=$AS81,1,0),IF($AT81="S",IF(AND(12&gt;=$AR81,12&lt;=$AS81,MOD(12-$AR81,6)=0),1/(INT(($AS81-$AR81)/6)+1),0),IF($AT81="A",IF($AR81=$AS81,IF(12=$AR81,1,0),IF(12=$AR81,$AU81,IF(12=$AS81,1-$AU81,0))),S483))))))</f>
        <v>0.0526315789473684</v>
      </c>
      <c r="T81" s="681">
        <f>IF($AS81&lt;$AR81,0,IF($AT81="L",IF(AND(13&gt;=$AR81,13&lt;=$AS81),1/($AS81-$AR81+1),0),IF($AT81="I",IF(13=$AR81,1,0),IF($AT81="F",IF(13=$AS81,1,0),IF($AT81="S",IF(AND(13&gt;=$AR81,13&lt;=$AS81,MOD(13-$AR81,6)=0),1/(INT(($AS81-$AR81)/6)+1),0),IF($AT81="A",IF($AR81=$AS81,IF(13=$AR81,1,0),IF(13=$AR81,$AU81,IF(13=$AS81,1-$AU81,0))),T483))))))</f>
        <v>0.0526315789473684</v>
      </c>
      <c r="U81" s="681">
        <f>IF($AS81&lt;$AR81,0,IF($AT81="L",IF(AND(14&gt;=$AR81,14&lt;=$AS81),1/($AS81-$AR81+1),0),IF($AT81="I",IF(14=$AR81,1,0),IF($AT81="F",IF(14=$AS81,1,0),IF($AT81="S",IF(AND(14&gt;=$AR81,14&lt;=$AS81,MOD(14-$AR81,6)=0),1/(INT(($AS81-$AR81)/6)+1),0),IF($AT81="A",IF($AR81=$AS81,IF(14=$AR81,1,0),IF(14=$AR81,$AU81,IF(14=$AS81,1-$AU81,0))),U483))))))</f>
        <v>0.0526315789473684</v>
      </c>
      <c r="V81" s="681">
        <f>IF($AS81&lt;$AR81,0,IF($AT81="L",IF(AND(15&gt;=$AR81,15&lt;=$AS81),1/($AS81-$AR81+1),0),IF($AT81="I",IF(15=$AR81,1,0),IF($AT81="F",IF(15=$AS81,1,0),IF($AT81="S",IF(AND(15&gt;=$AR81,15&lt;=$AS81,MOD(15-$AR81,6)=0),1/(INT(($AS81-$AR81)/6)+1),0),IF($AT81="A",IF($AR81=$AS81,IF(15=$AR81,1,0),IF(15=$AR81,$AU81,IF(15=$AS81,1-$AU81,0))),V483))))))</f>
        <v>0.0526315789473684</v>
      </c>
      <c r="W81" s="681">
        <f>IF($AS81&lt;$AR81,0,IF($AT81="L",IF(AND(16&gt;=$AR81,16&lt;=$AS81),1/($AS81-$AR81+1),0),IF($AT81="I",IF(16=$AR81,1,0),IF($AT81="F",IF(16=$AS81,1,0),IF($AT81="S",IF(AND(16&gt;=$AR81,16&lt;=$AS81,MOD(16-$AR81,6)=0),1/(INT(($AS81-$AR81)/6)+1),0),IF($AT81="A",IF($AR81=$AS81,IF(16=$AR81,1,0),IF(16=$AR81,$AU81,IF(16=$AS81,1-$AU81,0))),W483))))))</f>
        <v>0.0526315789473684</v>
      </c>
      <c r="X81" s="681">
        <f>IF($AS81&lt;$AR81,0,IF($AT81="L",IF(AND(17&gt;=$AR81,17&lt;=$AS81),1/($AS81-$AR81+1),0),IF($AT81="I",IF(17=$AR81,1,0),IF($AT81="F",IF(17=$AS81,1,0),IF($AT81="S",IF(AND(17&gt;=$AR81,17&lt;=$AS81,MOD(17-$AR81,6)=0),1/(INT(($AS81-$AR81)/6)+1),0),IF($AT81="A",IF($AR81=$AS81,IF(17=$AR81,1,0),IF(17=$AR81,$AU81,IF(17=$AS81,1-$AU81,0))),X483))))))</f>
        <v>0.0526315789473684</v>
      </c>
      <c r="Y81" s="681">
        <f>IF($AS81&lt;$AR81,0,IF($AT81="L",IF(AND(18&gt;=$AR81,18&lt;=$AS81),1/($AS81-$AR81+1),0),IF($AT81="I",IF(18=$AR81,1,0),IF($AT81="F",IF(18=$AS81,1,0),IF($AT81="S",IF(AND(18&gt;=$AR81,18&lt;=$AS81,MOD(18-$AR81,6)=0),1/(INT(($AS81-$AR81)/6)+1),0),IF($AT81="A",IF($AR81=$AS81,IF(18=$AR81,1,0),IF(18=$AR81,$AU81,IF(18=$AS81,1-$AU81,0))),Y483))))))</f>
        <v>0.0526315789473684</v>
      </c>
      <c r="Z81" s="681">
        <f>IF($AS81&lt;$AR81,0,IF($AT81="L",IF(AND(19&gt;=$AR81,19&lt;=$AS81),1/($AS81-$AR81+1),0),IF($AT81="I",IF(19=$AR81,1,0),IF($AT81="F",IF(19=$AS81,1,0),IF($AT81="S",IF(AND(19&gt;=$AR81,19&lt;=$AS81,MOD(19-$AR81,6)=0),1/(INT(($AS81-$AR81)/6)+1),0),IF($AT81="A",IF($AR81=$AS81,IF(19=$AR81,1,0),IF(19=$AR81,$AU81,IF(19=$AS81,1-$AU81,0))),Z483))))))</f>
        <v>0.0526315789473684</v>
      </c>
      <c r="AA81" s="681">
        <f>IF($AS81&lt;$AR81,0,IF($AT81="L",IF(AND(20&gt;=$AR81,20&lt;=$AS81),1/($AS81-$AR81+1),0),IF($AT81="I",IF(20=$AR81,1,0),IF($AT81="F",IF(20=$AS81,1,0),IF($AT81="S",IF(AND(20&gt;=$AR81,20&lt;=$AS81,MOD(20-$AR81,6)=0),1/(INT(($AS81-$AR81)/6)+1),0),IF($AT81="A",IF($AR81=$AS81,IF(20=$AR81,1,0),IF(20=$AR81,$AU81,IF(20=$AS81,1-$AU81,0))),AA483))))))</f>
        <v>0.0526315789473684</v>
      </c>
      <c r="AB81" s="681">
        <f>IF($AS81&lt;$AR81,0,IF($AT81="L",IF(AND(21&gt;=$AR81,21&lt;=$AS81),1/($AS81-$AR81+1),0),IF($AT81="I",IF(21=$AR81,1,0),IF($AT81="F",IF(21=$AS81,1,0),IF($AT81="S",IF(AND(21&gt;=$AR81,21&lt;=$AS81,MOD(21-$AR81,6)=0),1/(INT(($AS81-$AR81)/6)+1),0),IF($AT81="A",IF($AR81=$AS81,IF(21=$AR81,1,0),IF(21=$AR81,$AU81,IF(21=$AS81,1-$AU81,0))),AB483))))))</f>
        <v>0.0526315789473684</v>
      </c>
      <c r="AC81" s="681">
        <f>IF($AS81&lt;$AR81,0,IF($AT81="L",IF(AND(22&gt;=$AR81,22&lt;=$AS81),1/($AS81-$AR81+1),0),IF($AT81="I",IF(22=$AR81,1,0),IF($AT81="F",IF(22=$AS81,1,0),IF($AT81="S",IF(AND(22&gt;=$AR81,22&lt;=$AS81,MOD(22-$AR81,6)=0),1/(INT(($AS81-$AR81)/6)+1),0),IF($AT81="A",IF($AR81=$AS81,IF(22=$AR81,1,0),IF(22=$AR81,$AU81,IF(22=$AS81,1-$AU81,0))),AC483))))))</f>
        <v>0.0526315789473684</v>
      </c>
      <c r="AD81" s="681">
        <f>IF($AS81&lt;$AR81,0,IF($AT81="L",IF(AND(23&gt;=$AR81,23&lt;=$AS81),1/($AS81-$AR81+1),0),IF($AT81="I",IF(23=$AR81,1,0),IF($AT81="F",IF(23=$AS81,1,0),IF($AT81="S",IF(AND(23&gt;=$AR81,23&lt;=$AS81,MOD(23-$AR81,6)=0),1/(INT(($AS81-$AR81)/6)+1),0),IF($AT81="A",IF($AR81=$AS81,IF(23=$AR81,1,0),IF(23=$AR81,$AU81,IF(23=$AS81,1-$AU81,0))),AD483))))))</f>
        <v>0</v>
      </c>
      <c r="AE81" s="681">
        <f>IF($AS81&lt;$AR81,0,IF($AT81="L",IF(AND(24&gt;=$AR81,24&lt;=$AS81),1/($AS81-$AR81+1),0),IF($AT81="I",IF(24=$AR81,1,0),IF($AT81="F",IF(24=$AS81,1,0),IF($AT81="S",IF(AND(24&gt;=$AR81,24&lt;=$AS81,MOD(24-$AR81,6)=0),1/(INT(($AS81-$AR81)/6)+1),0),IF($AT81="A",IF($AR81=$AS81,IF(24=$AR81,1,0),IF(24=$AR81,$AU81,IF(24=$AS81,1-$AU81,0))),AE483))))))</f>
        <v>0</v>
      </c>
      <c r="AF81" s="682">
        <f>SUM(H81:AE81)</f>
        <v>1</v>
      </c>
      <c r="AG81" s="521">
        <f>'04. Servicios Tecnologicos'!$I$24</f>
        <v>0</v>
      </c>
      <c r="AH81" s="521">
        <f>'04. Servicios Tecnologicos'!$H$24</f>
        <v>0</v>
      </c>
      <c r="AI81" s="521">
        <f>'04. Servicios Tecnologicos'!$K$24</f>
        <v>0</v>
      </c>
      <c r="AJ81" s="521">
        <f>'04. Servicios Tecnologicos'!$J$24</f>
        <v>0</v>
      </c>
      <c r="AK81" s="521">
        <f>'04. Servicios Tecnologicos'!$M$24</f>
        <v>0</v>
      </c>
      <c r="AL81" s="521">
        <f>'04. Servicios Tecnologicos'!$L$24</f>
        <v>0</v>
      </c>
      <c r="AM81" s="521">
        <f>'04. Servicios Tecnologicos'!$O$24</f>
        <v>0</v>
      </c>
      <c r="AN81" s="521">
        <f>'04. Servicios Tecnologicos'!$N$24</f>
        <v>0</v>
      </c>
      <c r="AO81" s="521">
        <f>'04. Servicios Tecnologicos'!$Q$24</f>
        <v>0</v>
      </c>
      <c r="AP81" s="521">
        <f>'04. Servicios Tecnologicos'!$P$24</f>
        <v>0</v>
      </c>
      <c r="AQ81" s="683" t="inlineStr">
        <is>
          <t>A2.2</t>
        </is>
      </c>
      <c r="AR81" s="683" t="n">
        <v>4</v>
      </c>
      <c r="AS81" s="683" t="n">
        <v>22</v>
      </c>
      <c r="AT81" s="683" t="inlineStr">
        <is>
          <t>L</t>
        </is>
      </c>
      <c r="AU81" s="684" t="n">
        <v>0</v>
      </c>
      <c r="AV81" s="683" t="inlineStr">
        <is>
          <t>E1</t>
        </is>
      </c>
    </row>
    <row r="82">
      <c r="B82" s="513" t="inlineStr">
        <is>
          <t>ST-13</t>
        </is>
      </c>
      <c r="C82" s="513" t="inlineStr">
        <is>
          <t>R04</t>
        </is>
      </c>
      <c r="D82" s="513" t="str">
        <f>IF('04. Servicios Tecnologicos'!B25="","(fila reservada para un ítem nuevo)",'04. Servicios Tecnologicos'!B25)</f>
        <v>Plataforma geoespacial del índice de polvo (servicio contratado) · Arquitecto de soluciones GIS</v>
      </c>
      <c r="E82" s="513" t="str">
        <f>"Perfil "&amp;AT82&amp;" · M"&amp;AR82&amp;"–M"&amp;AS82</f>
        <v>Perfil L · M4–M22</v>
      </c>
      <c r="F82" s="513">
        <f>'04. Servicios Tecnologicos'!$G$25</f>
        <v>56644000</v>
      </c>
      <c r="G82" s="513">
        <f>'04. Servicios Tecnologicos'!$R$25</f>
        <v>56644000</v>
      </c>
      <c r="H82" s="681">
        <f>IF($AS82&lt;$AR82,0,IF($AT82="L",IF(AND(1&gt;=$AR82,1&lt;=$AS82),1/($AS82-$AR82+1),0),IF($AT82="I",IF(1=$AR82,1,0),IF($AT82="F",IF(1=$AS82,1,0),IF($AT82="S",IF(AND(1&gt;=$AR82,1&lt;=$AS82,MOD(1-$AR82,6)=0),1/(INT(($AS82-$AR82)/6)+1),0),IF($AT82="A",IF($AR82=$AS82,IF(1=$AR82,1,0),IF(1=$AR82,$AU82,IF(1=$AS82,1-$AU82,0))),H484))))))</f>
        <v>0</v>
      </c>
      <c r="I82" s="681">
        <f>IF($AS82&lt;$AR82,0,IF($AT82="L",IF(AND(2&gt;=$AR82,2&lt;=$AS82),1/($AS82-$AR82+1),0),IF($AT82="I",IF(2=$AR82,1,0),IF($AT82="F",IF(2=$AS82,1,0),IF($AT82="S",IF(AND(2&gt;=$AR82,2&lt;=$AS82,MOD(2-$AR82,6)=0),1/(INT(($AS82-$AR82)/6)+1),0),IF($AT82="A",IF($AR82=$AS82,IF(2=$AR82,1,0),IF(2=$AR82,$AU82,IF(2=$AS82,1-$AU82,0))),I484))))))</f>
        <v>0</v>
      </c>
      <c r="J82" s="681">
        <f>IF($AS82&lt;$AR82,0,IF($AT82="L",IF(AND(3&gt;=$AR82,3&lt;=$AS82),1/($AS82-$AR82+1),0),IF($AT82="I",IF(3=$AR82,1,0),IF($AT82="F",IF(3=$AS82,1,0),IF($AT82="S",IF(AND(3&gt;=$AR82,3&lt;=$AS82,MOD(3-$AR82,6)=0),1/(INT(($AS82-$AR82)/6)+1),0),IF($AT82="A",IF($AR82=$AS82,IF(3=$AR82,1,0),IF(3=$AR82,$AU82,IF(3=$AS82,1-$AU82,0))),J484))))))</f>
        <v>0</v>
      </c>
      <c r="K82" s="681">
        <f>IF($AS82&lt;$AR82,0,IF($AT82="L",IF(AND(4&gt;=$AR82,4&lt;=$AS82),1/($AS82-$AR82+1),0),IF($AT82="I",IF(4=$AR82,1,0),IF($AT82="F",IF(4=$AS82,1,0),IF($AT82="S",IF(AND(4&gt;=$AR82,4&lt;=$AS82,MOD(4-$AR82,6)=0),1/(INT(($AS82-$AR82)/6)+1),0),IF($AT82="A",IF($AR82=$AS82,IF(4=$AR82,1,0),IF(4=$AR82,$AU82,IF(4=$AS82,1-$AU82,0))),K484))))))</f>
        <v>0.0526315789473684</v>
      </c>
      <c r="L82" s="681">
        <f>IF($AS82&lt;$AR82,0,IF($AT82="L",IF(AND(5&gt;=$AR82,5&lt;=$AS82),1/($AS82-$AR82+1),0),IF($AT82="I",IF(5=$AR82,1,0),IF($AT82="F",IF(5=$AS82,1,0),IF($AT82="S",IF(AND(5&gt;=$AR82,5&lt;=$AS82,MOD(5-$AR82,6)=0),1/(INT(($AS82-$AR82)/6)+1),0),IF($AT82="A",IF($AR82=$AS82,IF(5=$AR82,1,0),IF(5=$AR82,$AU82,IF(5=$AS82,1-$AU82,0))),L484))))))</f>
        <v>0.0526315789473684</v>
      </c>
      <c r="M82" s="681">
        <f>IF($AS82&lt;$AR82,0,IF($AT82="L",IF(AND(6&gt;=$AR82,6&lt;=$AS82),1/($AS82-$AR82+1),0),IF($AT82="I",IF(6=$AR82,1,0),IF($AT82="F",IF(6=$AS82,1,0),IF($AT82="S",IF(AND(6&gt;=$AR82,6&lt;=$AS82,MOD(6-$AR82,6)=0),1/(INT(($AS82-$AR82)/6)+1),0),IF($AT82="A",IF($AR82=$AS82,IF(6=$AR82,1,0),IF(6=$AR82,$AU82,IF(6=$AS82,1-$AU82,0))),M484))))))</f>
        <v>0.0526315789473684</v>
      </c>
      <c r="N82" s="681">
        <f>IF($AS82&lt;$AR82,0,IF($AT82="L",IF(AND(7&gt;=$AR82,7&lt;=$AS82),1/($AS82-$AR82+1),0),IF($AT82="I",IF(7=$AR82,1,0),IF($AT82="F",IF(7=$AS82,1,0),IF($AT82="S",IF(AND(7&gt;=$AR82,7&lt;=$AS82,MOD(7-$AR82,6)=0),1/(INT(($AS82-$AR82)/6)+1),0),IF($AT82="A",IF($AR82=$AS82,IF(7=$AR82,1,0),IF(7=$AR82,$AU82,IF(7=$AS82,1-$AU82,0))),N484))))))</f>
        <v>0.0526315789473684</v>
      </c>
      <c r="O82" s="681">
        <f>IF($AS82&lt;$AR82,0,IF($AT82="L",IF(AND(8&gt;=$AR82,8&lt;=$AS82),1/($AS82-$AR82+1),0),IF($AT82="I",IF(8=$AR82,1,0),IF($AT82="F",IF(8=$AS82,1,0),IF($AT82="S",IF(AND(8&gt;=$AR82,8&lt;=$AS82,MOD(8-$AR82,6)=0),1/(INT(($AS82-$AR82)/6)+1),0),IF($AT82="A",IF($AR82=$AS82,IF(8=$AR82,1,0),IF(8=$AR82,$AU82,IF(8=$AS82,1-$AU82,0))),O484))))))</f>
        <v>0.0526315789473684</v>
      </c>
      <c r="P82" s="681">
        <f>IF($AS82&lt;$AR82,0,IF($AT82="L",IF(AND(9&gt;=$AR82,9&lt;=$AS82),1/($AS82-$AR82+1),0),IF($AT82="I",IF(9=$AR82,1,0),IF($AT82="F",IF(9=$AS82,1,0),IF($AT82="S",IF(AND(9&gt;=$AR82,9&lt;=$AS82,MOD(9-$AR82,6)=0),1/(INT(($AS82-$AR82)/6)+1),0),IF($AT82="A",IF($AR82=$AS82,IF(9=$AR82,1,0),IF(9=$AR82,$AU82,IF(9=$AS82,1-$AU82,0))),P484))))))</f>
        <v>0.0526315789473684</v>
      </c>
      <c r="Q82" s="681">
        <f>IF($AS82&lt;$AR82,0,IF($AT82="L",IF(AND(10&gt;=$AR82,10&lt;=$AS82),1/($AS82-$AR82+1),0),IF($AT82="I",IF(10=$AR82,1,0),IF($AT82="F",IF(10=$AS82,1,0),IF($AT82="S",IF(AND(10&gt;=$AR82,10&lt;=$AS82,MOD(10-$AR82,6)=0),1/(INT(($AS82-$AR82)/6)+1),0),IF($AT82="A",IF($AR82=$AS82,IF(10=$AR82,1,0),IF(10=$AR82,$AU82,IF(10=$AS82,1-$AU82,0))),Q484))))))</f>
        <v>0.0526315789473684</v>
      </c>
      <c r="R82" s="681">
        <f>IF($AS82&lt;$AR82,0,IF($AT82="L",IF(AND(11&gt;=$AR82,11&lt;=$AS82),1/($AS82-$AR82+1),0),IF($AT82="I",IF(11=$AR82,1,0),IF($AT82="F",IF(11=$AS82,1,0),IF($AT82="S",IF(AND(11&gt;=$AR82,11&lt;=$AS82,MOD(11-$AR82,6)=0),1/(INT(($AS82-$AR82)/6)+1),0),IF($AT82="A",IF($AR82=$AS82,IF(11=$AR82,1,0),IF(11=$AR82,$AU82,IF(11=$AS82,1-$AU82,0))),R484))))))</f>
        <v>0.0526315789473684</v>
      </c>
      <c r="S82" s="681">
        <f>IF($AS82&lt;$AR82,0,IF($AT82="L",IF(AND(12&gt;=$AR82,12&lt;=$AS82),1/($AS82-$AR82+1),0),IF($AT82="I",IF(12=$AR82,1,0),IF($AT82="F",IF(12=$AS82,1,0),IF($AT82="S",IF(AND(12&gt;=$AR82,12&lt;=$AS82,MOD(12-$AR82,6)=0),1/(INT(($AS82-$AR82)/6)+1),0),IF($AT82="A",IF($AR82=$AS82,IF(12=$AR82,1,0),IF(12=$AR82,$AU82,IF(12=$AS82,1-$AU82,0))),S484))))))</f>
        <v>0.0526315789473684</v>
      </c>
      <c r="T82" s="681">
        <f>IF($AS82&lt;$AR82,0,IF($AT82="L",IF(AND(13&gt;=$AR82,13&lt;=$AS82),1/($AS82-$AR82+1),0),IF($AT82="I",IF(13=$AR82,1,0),IF($AT82="F",IF(13=$AS82,1,0),IF($AT82="S",IF(AND(13&gt;=$AR82,13&lt;=$AS82,MOD(13-$AR82,6)=0),1/(INT(($AS82-$AR82)/6)+1),0),IF($AT82="A",IF($AR82=$AS82,IF(13=$AR82,1,0),IF(13=$AR82,$AU82,IF(13=$AS82,1-$AU82,0))),T484))))))</f>
        <v>0.0526315789473684</v>
      </c>
      <c r="U82" s="681">
        <f>IF($AS82&lt;$AR82,0,IF($AT82="L",IF(AND(14&gt;=$AR82,14&lt;=$AS82),1/($AS82-$AR82+1),0),IF($AT82="I",IF(14=$AR82,1,0),IF($AT82="F",IF(14=$AS82,1,0),IF($AT82="S",IF(AND(14&gt;=$AR82,14&lt;=$AS82,MOD(14-$AR82,6)=0),1/(INT(($AS82-$AR82)/6)+1),0),IF($AT82="A",IF($AR82=$AS82,IF(14=$AR82,1,0),IF(14=$AR82,$AU82,IF(14=$AS82,1-$AU82,0))),U484))))))</f>
        <v>0.0526315789473684</v>
      </c>
      <c r="V82" s="681">
        <f>IF($AS82&lt;$AR82,0,IF($AT82="L",IF(AND(15&gt;=$AR82,15&lt;=$AS82),1/($AS82-$AR82+1),0),IF($AT82="I",IF(15=$AR82,1,0),IF($AT82="F",IF(15=$AS82,1,0),IF($AT82="S",IF(AND(15&gt;=$AR82,15&lt;=$AS82,MOD(15-$AR82,6)=0),1/(INT(($AS82-$AR82)/6)+1),0),IF($AT82="A",IF($AR82=$AS82,IF(15=$AR82,1,0),IF(15=$AR82,$AU82,IF(15=$AS82,1-$AU82,0))),V484))))))</f>
        <v>0.0526315789473684</v>
      </c>
      <c r="W82" s="681">
        <f>IF($AS82&lt;$AR82,0,IF($AT82="L",IF(AND(16&gt;=$AR82,16&lt;=$AS82),1/($AS82-$AR82+1),0),IF($AT82="I",IF(16=$AR82,1,0),IF($AT82="F",IF(16=$AS82,1,0),IF($AT82="S",IF(AND(16&gt;=$AR82,16&lt;=$AS82,MOD(16-$AR82,6)=0),1/(INT(($AS82-$AR82)/6)+1),0),IF($AT82="A",IF($AR82=$AS82,IF(16=$AR82,1,0),IF(16=$AR82,$AU82,IF(16=$AS82,1-$AU82,0))),W484))))))</f>
        <v>0.0526315789473684</v>
      </c>
      <c r="X82" s="681">
        <f>IF($AS82&lt;$AR82,0,IF($AT82="L",IF(AND(17&gt;=$AR82,17&lt;=$AS82),1/($AS82-$AR82+1),0),IF($AT82="I",IF(17=$AR82,1,0),IF($AT82="F",IF(17=$AS82,1,0),IF($AT82="S",IF(AND(17&gt;=$AR82,17&lt;=$AS82,MOD(17-$AR82,6)=0),1/(INT(($AS82-$AR82)/6)+1),0),IF($AT82="A",IF($AR82=$AS82,IF(17=$AR82,1,0),IF(17=$AR82,$AU82,IF(17=$AS82,1-$AU82,0))),X484))))))</f>
        <v>0.0526315789473684</v>
      </c>
      <c r="Y82" s="681">
        <f>IF($AS82&lt;$AR82,0,IF($AT82="L",IF(AND(18&gt;=$AR82,18&lt;=$AS82),1/($AS82-$AR82+1),0),IF($AT82="I",IF(18=$AR82,1,0),IF($AT82="F",IF(18=$AS82,1,0),IF($AT82="S",IF(AND(18&gt;=$AR82,18&lt;=$AS82,MOD(18-$AR82,6)=0),1/(INT(($AS82-$AR82)/6)+1),0),IF($AT82="A",IF($AR82=$AS82,IF(18=$AR82,1,0),IF(18=$AR82,$AU82,IF(18=$AS82,1-$AU82,0))),Y484))))))</f>
        <v>0.0526315789473684</v>
      </c>
      <c r="Z82" s="681">
        <f>IF($AS82&lt;$AR82,0,IF($AT82="L",IF(AND(19&gt;=$AR82,19&lt;=$AS82),1/($AS82-$AR82+1),0),IF($AT82="I",IF(19=$AR82,1,0),IF($AT82="F",IF(19=$AS82,1,0),IF($AT82="S",IF(AND(19&gt;=$AR82,19&lt;=$AS82,MOD(19-$AR82,6)=0),1/(INT(($AS82-$AR82)/6)+1),0),IF($AT82="A",IF($AR82=$AS82,IF(19=$AR82,1,0),IF(19=$AR82,$AU82,IF(19=$AS82,1-$AU82,0))),Z484))))))</f>
        <v>0.0526315789473684</v>
      </c>
      <c r="AA82" s="681">
        <f>IF($AS82&lt;$AR82,0,IF($AT82="L",IF(AND(20&gt;=$AR82,20&lt;=$AS82),1/($AS82-$AR82+1),0),IF($AT82="I",IF(20=$AR82,1,0),IF($AT82="F",IF(20=$AS82,1,0),IF($AT82="S",IF(AND(20&gt;=$AR82,20&lt;=$AS82,MOD(20-$AR82,6)=0),1/(INT(($AS82-$AR82)/6)+1),0),IF($AT82="A",IF($AR82=$AS82,IF(20=$AR82,1,0),IF(20=$AR82,$AU82,IF(20=$AS82,1-$AU82,0))),AA484))))))</f>
        <v>0.0526315789473684</v>
      </c>
      <c r="AB82" s="681">
        <f>IF($AS82&lt;$AR82,0,IF($AT82="L",IF(AND(21&gt;=$AR82,21&lt;=$AS82),1/($AS82-$AR82+1),0),IF($AT82="I",IF(21=$AR82,1,0),IF($AT82="F",IF(21=$AS82,1,0),IF($AT82="S",IF(AND(21&gt;=$AR82,21&lt;=$AS82,MOD(21-$AR82,6)=0),1/(INT(($AS82-$AR82)/6)+1),0),IF($AT82="A",IF($AR82=$AS82,IF(21=$AR82,1,0),IF(21=$AR82,$AU82,IF(21=$AS82,1-$AU82,0))),AB484))))))</f>
        <v>0.0526315789473684</v>
      </c>
      <c r="AC82" s="681">
        <f>IF($AS82&lt;$AR82,0,IF($AT82="L",IF(AND(22&gt;=$AR82,22&lt;=$AS82),1/($AS82-$AR82+1),0),IF($AT82="I",IF(22=$AR82,1,0),IF($AT82="F",IF(22=$AS82,1,0),IF($AT82="S",IF(AND(22&gt;=$AR82,22&lt;=$AS82,MOD(22-$AR82,6)=0),1/(INT(($AS82-$AR82)/6)+1),0),IF($AT82="A",IF($AR82=$AS82,IF(22=$AR82,1,0),IF(22=$AR82,$AU82,IF(22=$AS82,1-$AU82,0))),AC484))))))</f>
        <v>0.0526315789473684</v>
      </c>
      <c r="AD82" s="681">
        <f>IF($AS82&lt;$AR82,0,IF($AT82="L",IF(AND(23&gt;=$AR82,23&lt;=$AS82),1/($AS82-$AR82+1),0),IF($AT82="I",IF(23=$AR82,1,0),IF($AT82="F",IF(23=$AS82,1,0),IF($AT82="S",IF(AND(23&gt;=$AR82,23&lt;=$AS82,MOD(23-$AR82,6)=0),1/(INT(($AS82-$AR82)/6)+1),0),IF($AT82="A",IF($AR82=$AS82,IF(23=$AR82,1,0),IF(23=$AR82,$AU82,IF(23=$AS82,1-$AU82,0))),AD484))))))</f>
        <v>0</v>
      </c>
      <c r="AE82" s="681">
        <f>IF($AS82&lt;$AR82,0,IF($AT82="L",IF(AND(24&gt;=$AR82,24&lt;=$AS82),1/($AS82-$AR82+1),0),IF($AT82="I",IF(24=$AR82,1,0),IF($AT82="F",IF(24=$AS82,1,0),IF($AT82="S",IF(AND(24&gt;=$AR82,24&lt;=$AS82,MOD(24-$AR82,6)=0),1/(INT(($AS82-$AR82)/6)+1),0),IF($AT82="A",IF($AR82=$AS82,IF(24=$AR82,1,0),IF(24=$AR82,$AU82,IF(24=$AS82,1-$AU82,0))),AE484))))))</f>
        <v>0</v>
      </c>
      <c r="AF82" s="682">
        <f>SUM(H82:AE82)</f>
        <v>1</v>
      </c>
      <c r="AG82" s="521">
        <f>'04. Servicios Tecnologicos'!$I$25</f>
        <v>0</v>
      </c>
      <c r="AH82" s="521">
        <f>'04. Servicios Tecnologicos'!$H$25</f>
        <v>0</v>
      </c>
      <c r="AI82" s="521">
        <f>'04. Servicios Tecnologicos'!$K$25</f>
        <v>0</v>
      </c>
      <c r="AJ82" s="521">
        <f>'04. Servicios Tecnologicos'!$J$25</f>
        <v>0</v>
      </c>
      <c r="AK82" s="521">
        <f>'04. Servicios Tecnologicos'!$M$25</f>
        <v>0</v>
      </c>
      <c r="AL82" s="521">
        <f>'04. Servicios Tecnologicos'!$L$25</f>
        <v>0</v>
      </c>
      <c r="AM82" s="521">
        <f>'04. Servicios Tecnologicos'!$O$25</f>
        <v>0</v>
      </c>
      <c r="AN82" s="521">
        <f>'04. Servicios Tecnologicos'!$N$25</f>
        <v>0</v>
      </c>
      <c r="AO82" s="521">
        <f>'04. Servicios Tecnologicos'!$Q$25</f>
        <v>0</v>
      </c>
      <c r="AP82" s="521">
        <f>'04. Servicios Tecnologicos'!$P$25</f>
        <v>0</v>
      </c>
      <c r="AQ82" s="683" t="inlineStr">
        <is>
          <t>A2.1</t>
        </is>
      </c>
      <c r="AR82" s="683" t="n">
        <v>4</v>
      </c>
      <c r="AS82" s="683" t="n">
        <v>22</v>
      </c>
      <c r="AT82" s="683" t="inlineStr">
        <is>
          <t>L</t>
        </is>
      </c>
      <c r="AU82" s="684" t="n">
        <v>0</v>
      </c>
      <c r="AV82" s="683" t="inlineStr">
        <is>
          <t>E1</t>
        </is>
      </c>
    </row>
    <row r="83">
      <c r="B83" s="513" t="inlineStr">
        <is>
          <t>ST-14</t>
        </is>
      </c>
      <c r="C83" s="513" t="inlineStr">
        <is>
          <t>R04</t>
        </is>
      </c>
      <c r="D83" s="513" t="str">
        <f>IF('04. Servicios Tecnologicos'!B26="","(fila reservada para un ítem nuevo)",'04. Servicios Tecnologicos'!B26)</f>
        <v>Plataforma geoespacial del índice de polvo (servicio contratado) · Ingeniero de datos geoespaciales e interoperabilidad con la red IoT</v>
      </c>
      <c r="E83" s="513" t="str">
        <f>"Perfil "&amp;AT83&amp;" · M"&amp;AR83&amp;"–M"&amp;AS83</f>
        <v>Perfil L · M4–M22</v>
      </c>
      <c r="F83" s="513">
        <f>'04. Servicios Tecnologicos'!$G$26</f>
        <v>99960000</v>
      </c>
      <c r="G83" s="513">
        <f>'04. Servicios Tecnologicos'!$R$26</f>
        <v>99960000</v>
      </c>
      <c r="H83" s="681">
        <f>IF($AS83&lt;$AR83,0,IF($AT83="L",IF(AND(1&gt;=$AR83,1&lt;=$AS83),1/($AS83-$AR83+1),0),IF($AT83="I",IF(1=$AR83,1,0),IF($AT83="F",IF(1=$AS83,1,0),IF($AT83="S",IF(AND(1&gt;=$AR83,1&lt;=$AS83,MOD(1-$AR83,6)=0),1/(INT(($AS83-$AR83)/6)+1),0),IF($AT83="A",IF($AR83=$AS83,IF(1=$AR83,1,0),IF(1=$AR83,$AU83,IF(1=$AS83,1-$AU83,0))),H485))))))</f>
        <v>0</v>
      </c>
      <c r="I83" s="681">
        <f>IF($AS83&lt;$AR83,0,IF($AT83="L",IF(AND(2&gt;=$AR83,2&lt;=$AS83),1/($AS83-$AR83+1),0),IF($AT83="I",IF(2=$AR83,1,0),IF($AT83="F",IF(2=$AS83,1,0),IF($AT83="S",IF(AND(2&gt;=$AR83,2&lt;=$AS83,MOD(2-$AR83,6)=0),1/(INT(($AS83-$AR83)/6)+1),0),IF($AT83="A",IF($AR83=$AS83,IF(2=$AR83,1,0),IF(2=$AR83,$AU83,IF(2=$AS83,1-$AU83,0))),I485))))))</f>
        <v>0</v>
      </c>
      <c r="J83" s="681">
        <f>IF($AS83&lt;$AR83,0,IF($AT83="L",IF(AND(3&gt;=$AR83,3&lt;=$AS83),1/($AS83-$AR83+1),0),IF($AT83="I",IF(3=$AR83,1,0),IF($AT83="F",IF(3=$AS83,1,0),IF($AT83="S",IF(AND(3&gt;=$AR83,3&lt;=$AS83,MOD(3-$AR83,6)=0),1/(INT(($AS83-$AR83)/6)+1),0),IF($AT83="A",IF($AR83=$AS83,IF(3=$AR83,1,0),IF(3=$AR83,$AU83,IF(3=$AS83,1-$AU83,0))),J485))))))</f>
        <v>0</v>
      </c>
      <c r="K83" s="681">
        <f>IF($AS83&lt;$AR83,0,IF($AT83="L",IF(AND(4&gt;=$AR83,4&lt;=$AS83),1/($AS83-$AR83+1),0),IF($AT83="I",IF(4=$AR83,1,0),IF($AT83="F",IF(4=$AS83,1,0),IF($AT83="S",IF(AND(4&gt;=$AR83,4&lt;=$AS83,MOD(4-$AR83,6)=0),1/(INT(($AS83-$AR83)/6)+1),0),IF($AT83="A",IF($AR83=$AS83,IF(4=$AR83,1,0),IF(4=$AR83,$AU83,IF(4=$AS83,1-$AU83,0))),K485))))))</f>
        <v>0.0526315789473684</v>
      </c>
      <c r="L83" s="681">
        <f>IF($AS83&lt;$AR83,0,IF($AT83="L",IF(AND(5&gt;=$AR83,5&lt;=$AS83),1/($AS83-$AR83+1),0),IF($AT83="I",IF(5=$AR83,1,0),IF($AT83="F",IF(5=$AS83,1,0),IF($AT83="S",IF(AND(5&gt;=$AR83,5&lt;=$AS83,MOD(5-$AR83,6)=0),1/(INT(($AS83-$AR83)/6)+1),0),IF($AT83="A",IF($AR83=$AS83,IF(5=$AR83,1,0),IF(5=$AR83,$AU83,IF(5=$AS83,1-$AU83,0))),L485))))))</f>
        <v>0.0526315789473684</v>
      </c>
      <c r="M83" s="681">
        <f>IF($AS83&lt;$AR83,0,IF($AT83="L",IF(AND(6&gt;=$AR83,6&lt;=$AS83),1/($AS83-$AR83+1),0),IF($AT83="I",IF(6=$AR83,1,0),IF($AT83="F",IF(6=$AS83,1,0),IF($AT83="S",IF(AND(6&gt;=$AR83,6&lt;=$AS83,MOD(6-$AR83,6)=0),1/(INT(($AS83-$AR83)/6)+1),0),IF($AT83="A",IF($AR83=$AS83,IF(6=$AR83,1,0),IF(6=$AR83,$AU83,IF(6=$AS83,1-$AU83,0))),M485))))))</f>
        <v>0.0526315789473684</v>
      </c>
      <c r="N83" s="681">
        <f>IF($AS83&lt;$AR83,0,IF($AT83="L",IF(AND(7&gt;=$AR83,7&lt;=$AS83),1/($AS83-$AR83+1),0),IF($AT83="I",IF(7=$AR83,1,0),IF($AT83="F",IF(7=$AS83,1,0),IF($AT83="S",IF(AND(7&gt;=$AR83,7&lt;=$AS83,MOD(7-$AR83,6)=0),1/(INT(($AS83-$AR83)/6)+1),0),IF($AT83="A",IF($AR83=$AS83,IF(7=$AR83,1,0),IF(7=$AR83,$AU83,IF(7=$AS83,1-$AU83,0))),N485))))))</f>
        <v>0.0526315789473684</v>
      </c>
      <c r="O83" s="681">
        <f>IF($AS83&lt;$AR83,0,IF($AT83="L",IF(AND(8&gt;=$AR83,8&lt;=$AS83),1/($AS83-$AR83+1),0),IF($AT83="I",IF(8=$AR83,1,0),IF($AT83="F",IF(8=$AS83,1,0),IF($AT83="S",IF(AND(8&gt;=$AR83,8&lt;=$AS83,MOD(8-$AR83,6)=0),1/(INT(($AS83-$AR83)/6)+1),0),IF($AT83="A",IF($AR83=$AS83,IF(8=$AR83,1,0),IF(8=$AR83,$AU83,IF(8=$AS83,1-$AU83,0))),O485))))))</f>
        <v>0.0526315789473684</v>
      </c>
      <c r="P83" s="681">
        <f>IF($AS83&lt;$AR83,0,IF($AT83="L",IF(AND(9&gt;=$AR83,9&lt;=$AS83),1/($AS83-$AR83+1),0),IF($AT83="I",IF(9=$AR83,1,0),IF($AT83="F",IF(9=$AS83,1,0),IF($AT83="S",IF(AND(9&gt;=$AR83,9&lt;=$AS83,MOD(9-$AR83,6)=0),1/(INT(($AS83-$AR83)/6)+1),0),IF($AT83="A",IF($AR83=$AS83,IF(9=$AR83,1,0),IF(9=$AR83,$AU83,IF(9=$AS83,1-$AU83,0))),P485))))))</f>
        <v>0.0526315789473684</v>
      </c>
      <c r="Q83" s="681">
        <f>IF($AS83&lt;$AR83,0,IF($AT83="L",IF(AND(10&gt;=$AR83,10&lt;=$AS83),1/($AS83-$AR83+1),0),IF($AT83="I",IF(10=$AR83,1,0),IF($AT83="F",IF(10=$AS83,1,0),IF($AT83="S",IF(AND(10&gt;=$AR83,10&lt;=$AS83,MOD(10-$AR83,6)=0),1/(INT(($AS83-$AR83)/6)+1),0),IF($AT83="A",IF($AR83=$AS83,IF(10=$AR83,1,0),IF(10=$AR83,$AU83,IF(10=$AS83,1-$AU83,0))),Q485))))))</f>
        <v>0.0526315789473684</v>
      </c>
      <c r="R83" s="681">
        <f>IF($AS83&lt;$AR83,0,IF($AT83="L",IF(AND(11&gt;=$AR83,11&lt;=$AS83),1/($AS83-$AR83+1),0),IF($AT83="I",IF(11=$AR83,1,0),IF($AT83="F",IF(11=$AS83,1,0),IF($AT83="S",IF(AND(11&gt;=$AR83,11&lt;=$AS83,MOD(11-$AR83,6)=0),1/(INT(($AS83-$AR83)/6)+1),0),IF($AT83="A",IF($AR83=$AS83,IF(11=$AR83,1,0),IF(11=$AR83,$AU83,IF(11=$AS83,1-$AU83,0))),R485))))))</f>
        <v>0.0526315789473684</v>
      </c>
      <c r="S83" s="681">
        <f>IF($AS83&lt;$AR83,0,IF($AT83="L",IF(AND(12&gt;=$AR83,12&lt;=$AS83),1/($AS83-$AR83+1),0),IF($AT83="I",IF(12=$AR83,1,0),IF($AT83="F",IF(12=$AS83,1,0),IF($AT83="S",IF(AND(12&gt;=$AR83,12&lt;=$AS83,MOD(12-$AR83,6)=0),1/(INT(($AS83-$AR83)/6)+1),0),IF($AT83="A",IF($AR83=$AS83,IF(12=$AR83,1,0),IF(12=$AR83,$AU83,IF(12=$AS83,1-$AU83,0))),S485))))))</f>
        <v>0.0526315789473684</v>
      </c>
      <c r="T83" s="681">
        <f>IF($AS83&lt;$AR83,0,IF($AT83="L",IF(AND(13&gt;=$AR83,13&lt;=$AS83),1/($AS83-$AR83+1),0),IF($AT83="I",IF(13=$AR83,1,0),IF($AT83="F",IF(13=$AS83,1,0),IF($AT83="S",IF(AND(13&gt;=$AR83,13&lt;=$AS83,MOD(13-$AR83,6)=0),1/(INT(($AS83-$AR83)/6)+1),0),IF($AT83="A",IF($AR83=$AS83,IF(13=$AR83,1,0),IF(13=$AR83,$AU83,IF(13=$AS83,1-$AU83,0))),T485))))))</f>
        <v>0.0526315789473684</v>
      </c>
      <c r="U83" s="681">
        <f>IF($AS83&lt;$AR83,0,IF($AT83="L",IF(AND(14&gt;=$AR83,14&lt;=$AS83),1/($AS83-$AR83+1),0),IF($AT83="I",IF(14=$AR83,1,0),IF($AT83="F",IF(14=$AS83,1,0),IF($AT83="S",IF(AND(14&gt;=$AR83,14&lt;=$AS83,MOD(14-$AR83,6)=0),1/(INT(($AS83-$AR83)/6)+1),0),IF($AT83="A",IF($AR83=$AS83,IF(14=$AR83,1,0),IF(14=$AR83,$AU83,IF(14=$AS83,1-$AU83,0))),U485))))))</f>
        <v>0.0526315789473684</v>
      </c>
      <c r="V83" s="681">
        <f>IF($AS83&lt;$AR83,0,IF($AT83="L",IF(AND(15&gt;=$AR83,15&lt;=$AS83),1/($AS83-$AR83+1),0),IF($AT83="I",IF(15=$AR83,1,0),IF($AT83="F",IF(15=$AS83,1,0),IF($AT83="S",IF(AND(15&gt;=$AR83,15&lt;=$AS83,MOD(15-$AR83,6)=0),1/(INT(($AS83-$AR83)/6)+1),0),IF($AT83="A",IF($AR83=$AS83,IF(15=$AR83,1,0),IF(15=$AR83,$AU83,IF(15=$AS83,1-$AU83,0))),V485))))))</f>
        <v>0.0526315789473684</v>
      </c>
      <c r="W83" s="681">
        <f>IF($AS83&lt;$AR83,0,IF($AT83="L",IF(AND(16&gt;=$AR83,16&lt;=$AS83),1/($AS83-$AR83+1),0),IF($AT83="I",IF(16=$AR83,1,0),IF($AT83="F",IF(16=$AS83,1,0),IF($AT83="S",IF(AND(16&gt;=$AR83,16&lt;=$AS83,MOD(16-$AR83,6)=0),1/(INT(($AS83-$AR83)/6)+1),0),IF($AT83="A",IF($AR83=$AS83,IF(16=$AR83,1,0),IF(16=$AR83,$AU83,IF(16=$AS83,1-$AU83,0))),W485))))))</f>
        <v>0.0526315789473684</v>
      </c>
      <c r="X83" s="681">
        <f>IF($AS83&lt;$AR83,0,IF($AT83="L",IF(AND(17&gt;=$AR83,17&lt;=$AS83),1/($AS83-$AR83+1),0),IF($AT83="I",IF(17=$AR83,1,0),IF($AT83="F",IF(17=$AS83,1,0),IF($AT83="S",IF(AND(17&gt;=$AR83,17&lt;=$AS83,MOD(17-$AR83,6)=0),1/(INT(($AS83-$AR83)/6)+1),0),IF($AT83="A",IF($AR83=$AS83,IF(17=$AR83,1,0),IF(17=$AR83,$AU83,IF(17=$AS83,1-$AU83,0))),X485))))))</f>
        <v>0.0526315789473684</v>
      </c>
      <c r="Y83" s="681">
        <f>IF($AS83&lt;$AR83,0,IF($AT83="L",IF(AND(18&gt;=$AR83,18&lt;=$AS83),1/($AS83-$AR83+1),0),IF($AT83="I",IF(18=$AR83,1,0),IF($AT83="F",IF(18=$AS83,1,0),IF($AT83="S",IF(AND(18&gt;=$AR83,18&lt;=$AS83,MOD(18-$AR83,6)=0),1/(INT(($AS83-$AR83)/6)+1),0),IF($AT83="A",IF($AR83=$AS83,IF(18=$AR83,1,0),IF(18=$AR83,$AU83,IF(18=$AS83,1-$AU83,0))),Y485))))))</f>
        <v>0.0526315789473684</v>
      </c>
      <c r="Z83" s="681">
        <f>IF($AS83&lt;$AR83,0,IF($AT83="L",IF(AND(19&gt;=$AR83,19&lt;=$AS83),1/($AS83-$AR83+1),0),IF($AT83="I",IF(19=$AR83,1,0),IF($AT83="F",IF(19=$AS83,1,0),IF($AT83="S",IF(AND(19&gt;=$AR83,19&lt;=$AS83,MOD(19-$AR83,6)=0),1/(INT(($AS83-$AR83)/6)+1),0),IF($AT83="A",IF($AR83=$AS83,IF(19=$AR83,1,0),IF(19=$AR83,$AU83,IF(19=$AS83,1-$AU83,0))),Z485))))))</f>
        <v>0.0526315789473684</v>
      </c>
      <c r="AA83" s="681">
        <f>IF($AS83&lt;$AR83,0,IF($AT83="L",IF(AND(20&gt;=$AR83,20&lt;=$AS83),1/($AS83-$AR83+1),0),IF($AT83="I",IF(20=$AR83,1,0),IF($AT83="F",IF(20=$AS83,1,0),IF($AT83="S",IF(AND(20&gt;=$AR83,20&lt;=$AS83,MOD(20-$AR83,6)=0),1/(INT(($AS83-$AR83)/6)+1),0),IF($AT83="A",IF($AR83=$AS83,IF(20=$AR83,1,0),IF(20=$AR83,$AU83,IF(20=$AS83,1-$AU83,0))),AA485))))))</f>
        <v>0.0526315789473684</v>
      </c>
      <c r="AB83" s="681">
        <f>IF($AS83&lt;$AR83,0,IF($AT83="L",IF(AND(21&gt;=$AR83,21&lt;=$AS83),1/($AS83-$AR83+1),0),IF($AT83="I",IF(21=$AR83,1,0),IF($AT83="F",IF(21=$AS83,1,0),IF($AT83="S",IF(AND(21&gt;=$AR83,21&lt;=$AS83,MOD(21-$AR83,6)=0),1/(INT(($AS83-$AR83)/6)+1),0),IF($AT83="A",IF($AR83=$AS83,IF(21=$AR83,1,0),IF(21=$AR83,$AU83,IF(21=$AS83,1-$AU83,0))),AB485))))))</f>
        <v>0.0526315789473684</v>
      </c>
      <c r="AC83" s="681">
        <f>IF($AS83&lt;$AR83,0,IF($AT83="L",IF(AND(22&gt;=$AR83,22&lt;=$AS83),1/($AS83-$AR83+1),0),IF($AT83="I",IF(22=$AR83,1,0),IF($AT83="F",IF(22=$AS83,1,0),IF($AT83="S",IF(AND(22&gt;=$AR83,22&lt;=$AS83,MOD(22-$AR83,6)=0),1/(INT(($AS83-$AR83)/6)+1),0),IF($AT83="A",IF($AR83=$AS83,IF(22=$AR83,1,0),IF(22=$AR83,$AU83,IF(22=$AS83,1-$AU83,0))),AC485))))))</f>
        <v>0.0526315789473684</v>
      </c>
      <c r="AD83" s="681">
        <f>IF($AS83&lt;$AR83,0,IF($AT83="L",IF(AND(23&gt;=$AR83,23&lt;=$AS83),1/($AS83-$AR83+1),0),IF($AT83="I",IF(23=$AR83,1,0),IF($AT83="F",IF(23=$AS83,1,0),IF($AT83="S",IF(AND(23&gt;=$AR83,23&lt;=$AS83,MOD(23-$AR83,6)=0),1/(INT(($AS83-$AR83)/6)+1),0),IF($AT83="A",IF($AR83=$AS83,IF(23=$AR83,1,0),IF(23=$AR83,$AU83,IF(23=$AS83,1-$AU83,0))),AD485))))))</f>
        <v>0</v>
      </c>
      <c r="AE83" s="681">
        <f>IF($AS83&lt;$AR83,0,IF($AT83="L",IF(AND(24&gt;=$AR83,24&lt;=$AS83),1/($AS83-$AR83+1),0),IF($AT83="I",IF(24=$AR83,1,0),IF($AT83="F",IF(24=$AS83,1,0),IF($AT83="S",IF(AND(24&gt;=$AR83,24&lt;=$AS83,MOD(24-$AR83,6)=0),1/(INT(($AS83-$AR83)/6)+1),0),IF($AT83="A",IF($AR83=$AS83,IF(24=$AR83,1,0),IF(24=$AR83,$AU83,IF(24=$AS83,1-$AU83,0))),AE485))))))</f>
        <v>0</v>
      </c>
      <c r="AF83" s="682">
        <f>SUM(H83:AE83)</f>
        <v>1</v>
      </c>
      <c r="AG83" s="521">
        <f>'04. Servicios Tecnologicos'!$I$26</f>
        <v>0</v>
      </c>
      <c r="AH83" s="521">
        <f>'04. Servicios Tecnologicos'!$H$26</f>
        <v>0</v>
      </c>
      <c r="AI83" s="521">
        <f>'04. Servicios Tecnologicos'!$K$26</f>
        <v>0</v>
      </c>
      <c r="AJ83" s="521">
        <f>'04. Servicios Tecnologicos'!$J$26</f>
        <v>0</v>
      </c>
      <c r="AK83" s="521">
        <f>'04. Servicios Tecnologicos'!$M$26</f>
        <v>0</v>
      </c>
      <c r="AL83" s="521">
        <f>'04. Servicios Tecnologicos'!$L$26</f>
        <v>0</v>
      </c>
      <c r="AM83" s="521">
        <f>'04. Servicios Tecnologicos'!$O$26</f>
        <v>0</v>
      </c>
      <c r="AN83" s="521">
        <f>'04. Servicios Tecnologicos'!$N$26</f>
        <v>0</v>
      </c>
      <c r="AO83" s="521">
        <f>'04. Servicios Tecnologicos'!$Q$26</f>
        <v>0</v>
      </c>
      <c r="AP83" s="521">
        <f>'04. Servicios Tecnologicos'!$P$26</f>
        <v>0</v>
      </c>
      <c r="AQ83" s="683" t="inlineStr">
        <is>
          <t>A2.2</t>
        </is>
      </c>
      <c r="AR83" s="683" t="n">
        <v>4</v>
      </c>
      <c r="AS83" s="683" t="n">
        <v>22</v>
      </c>
      <c r="AT83" s="683" t="inlineStr">
        <is>
          <t>L</t>
        </is>
      </c>
      <c r="AU83" s="684" t="n">
        <v>0</v>
      </c>
      <c r="AV83" s="683" t="inlineStr">
        <is>
          <t>E1</t>
        </is>
      </c>
    </row>
    <row r="84">
      <c r="B84" s="513" t="inlineStr">
        <is>
          <t>ST-15</t>
        </is>
      </c>
      <c r="C84" s="513" t="inlineStr">
        <is>
          <t>R04</t>
        </is>
      </c>
      <c r="D84" s="513" t="str">
        <f>IF('04. Servicios Tecnologicos'!B27="","(fila reservada para un ítem nuevo)",'04. Servicios Tecnologicos'!B27)</f>
        <v>Plataforma geoespacial del índice de polvo (servicio contratado) · Desarrollador GIS backend</v>
      </c>
      <c r="E84" s="513" t="str">
        <f>"Perfil "&amp;AT84&amp;" · M"&amp;AR84&amp;"–M"&amp;AS84</f>
        <v>Perfil L · M4–M22</v>
      </c>
      <c r="F84" s="513">
        <f>'04. Servicios Tecnologicos'!$G$27</f>
        <v>124950000</v>
      </c>
      <c r="G84" s="513">
        <f>'04. Servicios Tecnologicos'!$R$27</f>
        <v>124950000</v>
      </c>
      <c r="H84" s="681">
        <f>IF($AS84&lt;$AR84,0,IF($AT84="L",IF(AND(1&gt;=$AR84,1&lt;=$AS84),1/($AS84-$AR84+1),0),IF($AT84="I",IF(1=$AR84,1,0),IF($AT84="F",IF(1=$AS84,1,0),IF($AT84="S",IF(AND(1&gt;=$AR84,1&lt;=$AS84,MOD(1-$AR84,6)=0),1/(INT(($AS84-$AR84)/6)+1),0),IF($AT84="A",IF($AR84=$AS84,IF(1=$AR84,1,0),IF(1=$AR84,$AU84,IF(1=$AS84,1-$AU84,0))),H486))))))</f>
        <v>0</v>
      </c>
      <c r="I84" s="681">
        <f>IF($AS84&lt;$AR84,0,IF($AT84="L",IF(AND(2&gt;=$AR84,2&lt;=$AS84),1/($AS84-$AR84+1),0),IF($AT84="I",IF(2=$AR84,1,0),IF($AT84="F",IF(2=$AS84,1,0),IF($AT84="S",IF(AND(2&gt;=$AR84,2&lt;=$AS84,MOD(2-$AR84,6)=0),1/(INT(($AS84-$AR84)/6)+1),0),IF($AT84="A",IF($AR84=$AS84,IF(2=$AR84,1,0),IF(2=$AR84,$AU84,IF(2=$AS84,1-$AU84,0))),I486))))))</f>
        <v>0</v>
      </c>
      <c r="J84" s="681">
        <f>IF($AS84&lt;$AR84,0,IF($AT84="L",IF(AND(3&gt;=$AR84,3&lt;=$AS84),1/($AS84-$AR84+1),0),IF($AT84="I",IF(3=$AR84,1,0),IF($AT84="F",IF(3=$AS84,1,0),IF($AT84="S",IF(AND(3&gt;=$AR84,3&lt;=$AS84,MOD(3-$AR84,6)=0),1/(INT(($AS84-$AR84)/6)+1),0),IF($AT84="A",IF($AR84=$AS84,IF(3=$AR84,1,0),IF(3=$AR84,$AU84,IF(3=$AS84,1-$AU84,0))),J486))))))</f>
        <v>0</v>
      </c>
      <c r="K84" s="681">
        <f>IF($AS84&lt;$AR84,0,IF($AT84="L",IF(AND(4&gt;=$AR84,4&lt;=$AS84),1/($AS84-$AR84+1),0),IF($AT84="I",IF(4=$AR84,1,0),IF($AT84="F",IF(4=$AS84,1,0),IF($AT84="S",IF(AND(4&gt;=$AR84,4&lt;=$AS84,MOD(4-$AR84,6)=0),1/(INT(($AS84-$AR84)/6)+1),0),IF($AT84="A",IF($AR84=$AS84,IF(4=$AR84,1,0),IF(4=$AR84,$AU84,IF(4=$AS84,1-$AU84,0))),K486))))))</f>
        <v>0.0526315789473684</v>
      </c>
      <c r="L84" s="681">
        <f>IF($AS84&lt;$AR84,0,IF($AT84="L",IF(AND(5&gt;=$AR84,5&lt;=$AS84),1/($AS84-$AR84+1),0),IF($AT84="I",IF(5=$AR84,1,0),IF($AT84="F",IF(5=$AS84,1,0),IF($AT84="S",IF(AND(5&gt;=$AR84,5&lt;=$AS84,MOD(5-$AR84,6)=0),1/(INT(($AS84-$AR84)/6)+1),0),IF($AT84="A",IF($AR84=$AS84,IF(5=$AR84,1,0),IF(5=$AR84,$AU84,IF(5=$AS84,1-$AU84,0))),L486))))))</f>
        <v>0.0526315789473684</v>
      </c>
      <c r="M84" s="681">
        <f>IF($AS84&lt;$AR84,0,IF($AT84="L",IF(AND(6&gt;=$AR84,6&lt;=$AS84),1/($AS84-$AR84+1),0),IF($AT84="I",IF(6=$AR84,1,0),IF($AT84="F",IF(6=$AS84,1,0),IF($AT84="S",IF(AND(6&gt;=$AR84,6&lt;=$AS84,MOD(6-$AR84,6)=0),1/(INT(($AS84-$AR84)/6)+1),0),IF($AT84="A",IF($AR84=$AS84,IF(6=$AR84,1,0),IF(6=$AR84,$AU84,IF(6=$AS84,1-$AU84,0))),M486))))))</f>
        <v>0.0526315789473684</v>
      </c>
      <c r="N84" s="681">
        <f>IF($AS84&lt;$AR84,0,IF($AT84="L",IF(AND(7&gt;=$AR84,7&lt;=$AS84),1/($AS84-$AR84+1),0),IF($AT84="I",IF(7=$AR84,1,0),IF($AT84="F",IF(7=$AS84,1,0),IF($AT84="S",IF(AND(7&gt;=$AR84,7&lt;=$AS84,MOD(7-$AR84,6)=0),1/(INT(($AS84-$AR84)/6)+1),0),IF($AT84="A",IF($AR84=$AS84,IF(7=$AR84,1,0),IF(7=$AR84,$AU84,IF(7=$AS84,1-$AU84,0))),N486))))))</f>
        <v>0.0526315789473684</v>
      </c>
      <c r="O84" s="681">
        <f>IF($AS84&lt;$AR84,0,IF($AT84="L",IF(AND(8&gt;=$AR84,8&lt;=$AS84),1/($AS84-$AR84+1),0),IF($AT84="I",IF(8=$AR84,1,0),IF($AT84="F",IF(8=$AS84,1,0),IF($AT84="S",IF(AND(8&gt;=$AR84,8&lt;=$AS84,MOD(8-$AR84,6)=0),1/(INT(($AS84-$AR84)/6)+1),0),IF($AT84="A",IF($AR84=$AS84,IF(8=$AR84,1,0),IF(8=$AR84,$AU84,IF(8=$AS84,1-$AU84,0))),O486))))))</f>
        <v>0.0526315789473684</v>
      </c>
      <c r="P84" s="681">
        <f>IF($AS84&lt;$AR84,0,IF($AT84="L",IF(AND(9&gt;=$AR84,9&lt;=$AS84),1/($AS84-$AR84+1),0),IF($AT84="I",IF(9=$AR84,1,0),IF($AT84="F",IF(9=$AS84,1,0),IF($AT84="S",IF(AND(9&gt;=$AR84,9&lt;=$AS84,MOD(9-$AR84,6)=0),1/(INT(($AS84-$AR84)/6)+1),0),IF($AT84="A",IF($AR84=$AS84,IF(9=$AR84,1,0),IF(9=$AR84,$AU84,IF(9=$AS84,1-$AU84,0))),P486))))))</f>
        <v>0.0526315789473684</v>
      </c>
      <c r="Q84" s="681">
        <f>IF($AS84&lt;$AR84,0,IF($AT84="L",IF(AND(10&gt;=$AR84,10&lt;=$AS84),1/($AS84-$AR84+1),0),IF($AT84="I",IF(10=$AR84,1,0),IF($AT84="F",IF(10=$AS84,1,0),IF($AT84="S",IF(AND(10&gt;=$AR84,10&lt;=$AS84,MOD(10-$AR84,6)=0),1/(INT(($AS84-$AR84)/6)+1),0),IF($AT84="A",IF($AR84=$AS84,IF(10=$AR84,1,0),IF(10=$AR84,$AU84,IF(10=$AS84,1-$AU84,0))),Q486))))))</f>
        <v>0.0526315789473684</v>
      </c>
      <c r="R84" s="681">
        <f>IF($AS84&lt;$AR84,0,IF($AT84="L",IF(AND(11&gt;=$AR84,11&lt;=$AS84),1/($AS84-$AR84+1),0),IF($AT84="I",IF(11=$AR84,1,0),IF($AT84="F",IF(11=$AS84,1,0),IF($AT84="S",IF(AND(11&gt;=$AR84,11&lt;=$AS84,MOD(11-$AR84,6)=0),1/(INT(($AS84-$AR84)/6)+1),0),IF($AT84="A",IF($AR84=$AS84,IF(11=$AR84,1,0),IF(11=$AR84,$AU84,IF(11=$AS84,1-$AU84,0))),R486))))))</f>
        <v>0.0526315789473684</v>
      </c>
      <c r="S84" s="681">
        <f>IF($AS84&lt;$AR84,0,IF($AT84="L",IF(AND(12&gt;=$AR84,12&lt;=$AS84),1/($AS84-$AR84+1),0),IF($AT84="I",IF(12=$AR84,1,0),IF($AT84="F",IF(12=$AS84,1,0),IF($AT84="S",IF(AND(12&gt;=$AR84,12&lt;=$AS84,MOD(12-$AR84,6)=0),1/(INT(($AS84-$AR84)/6)+1),0),IF($AT84="A",IF($AR84=$AS84,IF(12=$AR84,1,0),IF(12=$AR84,$AU84,IF(12=$AS84,1-$AU84,0))),S486))))))</f>
        <v>0.0526315789473684</v>
      </c>
      <c r="T84" s="681">
        <f>IF($AS84&lt;$AR84,0,IF($AT84="L",IF(AND(13&gt;=$AR84,13&lt;=$AS84),1/($AS84-$AR84+1),0),IF($AT84="I",IF(13=$AR84,1,0),IF($AT84="F",IF(13=$AS84,1,0),IF($AT84="S",IF(AND(13&gt;=$AR84,13&lt;=$AS84,MOD(13-$AR84,6)=0),1/(INT(($AS84-$AR84)/6)+1),0),IF($AT84="A",IF($AR84=$AS84,IF(13=$AR84,1,0),IF(13=$AR84,$AU84,IF(13=$AS84,1-$AU84,0))),T486))))))</f>
        <v>0.0526315789473684</v>
      </c>
      <c r="U84" s="681">
        <f>IF($AS84&lt;$AR84,0,IF($AT84="L",IF(AND(14&gt;=$AR84,14&lt;=$AS84),1/($AS84-$AR84+1),0),IF($AT84="I",IF(14=$AR84,1,0),IF($AT84="F",IF(14=$AS84,1,0),IF($AT84="S",IF(AND(14&gt;=$AR84,14&lt;=$AS84,MOD(14-$AR84,6)=0),1/(INT(($AS84-$AR84)/6)+1),0),IF($AT84="A",IF($AR84=$AS84,IF(14=$AR84,1,0),IF(14=$AR84,$AU84,IF(14=$AS84,1-$AU84,0))),U486))))))</f>
        <v>0.0526315789473684</v>
      </c>
      <c r="V84" s="681">
        <f>IF($AS84&lt;$AR84,0,IF($AT84="L",IF(AND(15&gt;=$AR84,15&lt;=$AS84),1/($AS84-$AR84+1),0),IF($AT84="I",IF(15=$AR84,1,0),IF($AT84="F",IF(15=$AS84,1,0),IF($AT84="S",IF(AND(15&gt;=$AR84,15&lt;=$AS84,MOD(15-$AR84,6)=0),1/(INT(($AS84-$AR84)/6)+1),0),IF($AT84="A",IF($AR84=$AS84,IF(15=$AR84,1,0),IF(15=$AR84,$AU84,IF(15=$AS84,1-$AU84,0))),V486))))))</f>
        <v>0.0526315789473684</v>
      </c>
      <c r="W84" s="681">
        <f>IF($AS84&lt;$AR84,0,IF($AT84="L",IF(AND(16&gt;=$AR84,16&lt;=$AS84),1/($AS84-$AR84+1),0),IF($AT84="I",IF(16=$AR84,1,0),IF($AT84="F",IF(16=$AS84,1,0),IF($AT84="S",IF(AND(16&gt;=$AR84,16&lt;=$AS84,MOD(16-$AR84,6)=0),1/(INT(($AS84-$AR84)/6)+1),0),IF($AT84="A",IF($AR84=$AS84,IF(16=$AR84,1,0),IF(16=$AR84,$AU84,IF(16=$AS84,1-$AU84,0))),W486))))))</f>
        <v>0.0526315789473684</v>
      </c>
      <c r="X84" s="681">
        <f>IF($AS84&lt;$AR84,0,IF($AT84="L",IF(AND(17&gt;=$AR84,17&lt;=$AS84),1/($AS84-$AR84+1),0),IF($AT84="I",IF(17=$AR84,1,0),IF($AT84="F",IF(17=$AS84,1,0),IF($AT84="S",IF(AND(17&gt;=$AR84,17&lt;=$AS84,MOD(17-$AR84,6)=0),1/(INT(($AS84-$AR84)/6)+1),0),IF($AT84="A",IF($AR84=$AS84,IF(17=$AR84,1,0),IF(17=$AR84,$AU84,IF(17=$AS84,1-$AU84,0))),X486))))))</f>
        <v>0.0526315789473684</v>
      </c>
      <c r="Y84" s="681">
        <f>IF($AS84&lt;$AR84,0,IF($AT84="L",IF(AND(18&gt;=$AR84,18&lt;=$AS84),1/($AS84-$AR84+1),0),IF($AT84="I",IF(18=$AR84,1,0),IF($AT84="F",IF(18=$AS84,1,0),IF($AT84="S",IF(AND(18&gt;=$AR84,18&lt;=$AS84,MOD(18-$AR84,6)=0),1/(INT(($AS84-$AR84)/6)+1),0),IF($AT84="A",IF($AR84=$AS84,IF(18=$AR84,1,0),IF(18=$AR84,$AU84,IF(18=$AS84,1-$AU84,0))),Y486))))))</f>
        <v>0.0526315789473684</v>
      </c>
      <c r="Z84" s="681">
        <f>IF($AS84&lt;$AR84,0,IF($AT84="L",IF(AND(19&gt;=$AR84,19&lt;=$AS84),1/($AS84-$AR84+1),0),IF($AT84="I",IF(19=$AR84,1,0),IF($AT84="F",IF(19=$AS84,1,0),IF($AT84="S",IF(AND(19&gt;=$AR84,19&lt;=$AS84,MOD(19-$AR84,6)=0),1/(INT(($AS84-$AR84)/6)+1),0),IF($AT84="A",IF($AR84=$AS84,IF(19=$AR84,1,0),IF(19=$AR84,$AU84,IF(19=$AS84,1-$AU84,0))),Z486))))))</f>
        <v>0.0526315789473684</v>
      </c>
      <c r="AA84" s="681">
        <f>IF($AS84&lt;$AR84,0,IF($AT84="L",IF(AND(20&gt;=$AR84,20&lt;=$AS84),1/($AS84-$AR84+1),0),IF($AT84="I",IF(20=$AR84,1,0),IF($AT84="F",IF(20=$AS84,1,0),IF($AT84="S",IF(AND(20&gt;=$AR84,20&lt;=$AS84,MOD(20-$AR84,6)=0),1/(INT(($AS84-$AR84)/6)+1),0),IF($AT84="A",IF($AR84=$AS84,IF(20=$AR84,1,0),IF(20=$AR84,$AU84,IF(20=$AS84,1-$AU84,0))),AA486))))))</f>
        <v>0.0526315789473684</v>
      </c>
      <c r="AB84" s="681">
        <f>IF($AS84&lt;$AR84,0,IF($AT84="L",IF(AND(21&gt;=$AR84,21&lt;=$AS84),1/($AS84-$AR84+1),0),IF($AT84="I",IF(21=$AR84,1,0),IF($AT84="F",IF(21=$AS84,1,0),IF($AT84="S",IF(AND(21&gt;=$AR84,21&lt;=$AS84,MOD(21-$AR84,6)=0),1/(INT(($AS84-$AR84)/6)+1),0),IF($AT84="A",IF($AR84=$AS84,IF(21=$AR84,1,0),IF(21=$AR84,$AU84,IF(21=$AS84,1-$AU84,0))),AB486))))))</f>
        <v>0.0526315789473684</v>
      </c>
      <c r="AC84" s="681">
        <f>IF($AS84&lt;$AR84,0,IF($AT84="L",IF(AND(22&gt;=$AR84,22&lt;=$AS84),1/($AS84-$AR84+1),0),IF($AT84="I",IF(22=$AR84,1,0),IF($AT84="F",IF(22=$AS84,1,0),IF($AT84="S",IF(AND(22&gt;=$AR84,22&lt;=$AS84,MOD(22-$AR84,6)=0),1/(INT(($AS84-$AR84)/6)+1),0),IF($AT84="A",IF($AR84=$AS84,IF(22=$AR84,1,0),IF(22=$AR84,$AU84,IF(22=$AS84,1-$AU84,0))),AC486))))))</f>
        <v>0.0526315789473684</v>
      </c>
      <c r="AD84" s="681">
        <f>IF($AS84&lt;$AR84,0,IF($AT84="L",IF(AND(23&gt;=$AR84,23&lt;=$AS84),1/($AS84-$AR84+1),0),IF($AT84="I",IF(23=$AR84,1,0),IF($AT84="F",IF(23=$AS84,1,0),IF($AT84="S",IF(AND(23&gt;=$AR84,23&lt;=$AS84,MOD(23-$AR84,6)=0),1/(INT(($AS84-$AR84)/6)+1),0),IF($AT84="A",IF($AR84=$AS84,IF(23=$AR84,1,0),IF(23=$AR84,$AU84,IF(23=$AS84,1-$AU84,0))),AD486))))))</f>
        <v>0</v>
      </c>
      <c r="AE84" s="681">
        <f>IF($AS84&lt;$AR84,0,IF($AT84="L",IF(AND(24&gt;=$AR84,24&lt;=$AS84),1/($AS84-$AR84+1),0),IF($AT84="I",IF(24=$AR84,1,0),IF($AT84="F",IF(24=$AS84,1,0),IF($AT84="S",IF(AND(24&gt;=$AR84,24&lt;=$AS84,MOD(24-$AR84,6)=0),1/(INT(($AS84-$AR84)/6)+1),0),IF($AT84="A",IF($AR84=$AS84,IF(24=$AR84,1,0),IF(24=$AR84,$AU84,IF(24=$AS84,1-$AU84,0))),AE486))))))</f>
        <v>0</v>
      </c>
      <c r="AF84" s="682">
        <f>SUM(H84:AE84)</f>
        <v>1</v>
      </c>
      <c r="AG84" s="521">
        <f>'04. Servicios Tecnologicos'!$I$27</f>
        <v>0</v>
      </c>
      <c r="AH84" s="521">
        <f>'04. Servicios Tecnologicos'!$H$27</f>
        <v>0</v>
      </c>
      <c r="AI84" s="521">
        <f>'04. Servicios Tecnologicos'!$K$27</f>
        <v>0</v>
      </c>
      <c r="AJ84" s="521">
        <f>'04. Servicios Tecnologicos'!$J$27</f>
        <v>0</v>
      </c>
      <c r="AK84" s="521">
        <f>'04. Servicios Tecnologicos'!$M$27</f>
        <v>0</v>
      </c>
      <c r="AL84" s="521">
        <f>'04. Servicios Tecnologicos'!$L$27</f>
        <v>0</v>
      </c>
      <c r="AM84" s="521">
        <f>'04. Servicios Tecnologicos'!$O$27</f>
        <v>0</v>
      </c>
      <c r="AN84" s="521">
        <f>'04. Servicios Tecnologicos'!$N$27</f>
        <v>0</v>
      </c>
      <c r="AO84" s="521">
        <f>'04. Servicios Tecnologicos'!$Q$27</f>
        <v>0</v>
      </c>
      <c r="AP84" s="521">
        <f>'04. Servicios Tecnologicos'!$P$27</f>
        <v>0</v>
      </c>
      <c r="AQ84" s="683" t="inlineStr">
        <is>
          <t>A2.2</t>
        </is>
      </c>
      <c r="AR84" s="683" t="n">
        <v>4</v>
      </c>
      <c r="AS84" s="683" t="n">
        <v>22</v>
      </c>
      <c r="AT84" s="683" t="inlineStr">
        <is>
          <t>L</t>
        </is>
      </c>
      <c r="AU84" s="684" t="n">
        <v>0</v>
      </c>
      <c r="AV84" s="683" t="inlineStr">
        <is>
          <t>E1</t>
        </is>
      </c>
    </row>
    <row r="85">
      <c r="B85" s="513" t="inlineStr">
        <is>
          <t>ST-16</t>
        </is>
      </c>
      <c r="C85" s="513" t="inlineStr">
        <is>
          <t>R04</t>
        </is>
      </c>
      <c r="D85" s="513" t="str">
        <f>IF('04. Servicios Tecnologicos'!B28="","(fila reservada para un ítem nuevo)",'04. Servicios Tecnologicos'!B28)</f>
        <v>Plataforma geoespacial del índice de polvo (servicio contratado) · Desarrollador GIS frontend del visor y del tablero de los consejos de gestión del riesgo</v>
      </c>
      <c r="E85" s="513" t="str">
        <f>"Perfil "&amp;AT85&amp;" · M"&amp;AR85&amp;"–M"&amp;AS85</f>
        <v>Perfil L · M4–M22</v>
      </c>
      <c r="F85" s="513">
        <f>'04. Servicios Tecnologicos'!$G$28</f>
        <v>106207500</v>
      </c>
      <c r="G85" s="513">
        <f>'04. Servicios Tecnologicos'!$R$28</f>
        <v>106207500</v>
      </c>
      <c r="H85" s="681">
        <f>IF($AS85&lt;$AR85,0,IF($AT85="L",IF(AND(1&gt;=$AR85,1&lt;=$AS85),1/($AS85-$AR85+1),0),IF($AT85="I",IF(1=$AR85,1,0),IF($AT85="F",IF(1=$AS85,1,0),IF($AT85="S",IF(AND(1&gt;=$AR85,1&lt;=$AS85,MOD(1-$AR85,6)=0),1/(INT(($AS85-$AR85)/6)+1),0),IF($AT85="A",IF($AR85=$AS85,IF(1=$AR85,1,0),IF(1=$AR85,$AU85,IF(1=$AS85,1-$AU85,0))),H487))))))</f>
        <v>0</v>
      </c>
      <c r="I85" s="681">
        <f>IF($AS85&lt;$AR85,0,IF($AT85="L",IF(AND(2&gt;=$AR85,2&lt;=$AS85),1/($AS85-$AR85+1),0),IF($AT85="I",IF(2=$AR85,1,0),IF($AT85="F",IF(2=$AS85,1,0),IF($AT85="S",IF(AND(2&gt;=$AR85,2&lt;=$AS85,MOD(2-$AR85,6)=0),1/(INT(($AS85-$AR85)/6)+1),0),IF($AT85="A",IF($AR85=$AS85,IF(2=$AR85,1,0),IF(2=$AR85,$AU85,IF(2=$AS85,1-$AU85,0))),I487))))))</f>
        <v>0</v>
      </c>
      <c r="J85" s="681">
        <f>IF($AS85&lt;$AR85,0,IF($AT85="L",IF(AND(3&gt;=$AR85,3&lt;=$AS85),1/($AS85-$AR85+1),0),IF($AT85="I",IF(3=$AR85,1,0),IF($AT85="F",IF(3=$AS85,1,0),IF($AT85="S",IF(AND(3&gt;=$AR85,3&lt;=$AS85,MOD(3-$AR85,6)=0),1/(INT(($AS85-$AR85)/6)+1),0),IF($AT85="A",IF($AR85=$AS85,IF(3=$AR85,1,0),IF(3=$AR85,$AU85,IF(3=$AS85,1-$AU85,0))),J487))))))</f>
        <v>0</v>
      </c>
      <c r="K85" s="681">
        <f>IF($AS85&lt;$AR85,0,IF($AT85="L",IF(AND(4&gt;=$AR85,4&lt;=$AS85),1/($AS85-$AR85+1),0),IF($AT85="I",IF(4=$AR85,1,0),IF($AT85="F",IF(4=$AS85,1,0),IF($AT85="S",IF(AND(4&gt;=$AR85,4&lt;=$AS85,MOD(4-$AR85,6)=0),1/(INT(($AS85-$AR85)/6)+1),0),IF($AT85="A",IF($AR85=$AS85,IF(4=$AR85,1,0),IF(4=$AR85,$AU85,IF(4=$AS85,1-$AU85,0))),K487))))))</f>
        <v>0.0526315789473684</v>
      </c>
      <c r="L85" s="681">
        <f>IF($AS85&lt;$AR85,0,IF($AT85="L",IF(AND(5&gt;=$AR85,5&lt;=$AS85),1/($AS85-$AR85+1),0),IF($AT85="I",IF(5=$AR85,1,0),IF($AT85="F",IF(5=$AS85,1,0),IF($AT85="S",IF(AND(5&gt;=$AR85,5&lt;=$AS85,MOD(5-$AR85,6)=0),1/(INT(($AS85-$AR85)/6)+1),0),IF($AT85="A",IF($AR85=$AS85,IF(5=$AR85,1,0),IF(5=$AR85,$AU85,IF(5=$AS85,1-$AU85,0))),L487))))))</f>
        <v>0.0526315789473684</v>
      </c>
      <c r="M85" s="681">
        <f>IF($AS85&lt;$AR85,0,IF($AT85="L",IF(AND(6&gt;=$AR85,6&lt;=$AS85),1/($AS85-$AR85+1),0),IF($AT85="I",IF(6=$AR85,1,0),IF($AT85="F",IF(6=$AS85,1,0),IF($AT85="S",IF(AND(6&gt;=$AR85,6&lt;=$AS85,MOD(6-$AR85,6)=0),1/(INT(($AS85-$AR85)/6)+1),0),IF($AT85="A",IF($AR85=$AS85,IF(6=$AR85,1,0),IF(6=$AR85,$AU85,IF(6=$AS85,1-$AU85,0))),M487))))))</f>
        <v>0.0526315789473684</v>
      </c>
      <c r="N85" s="681">
        <f>IF($AS85&lt;$AR85,0,IF($AT85="L",IF(AND(7&gt;=$AR85,7&lt;=$AS85),1/($AS85-$AR85+1),0),IF($AT85="I",IF(7=$AR85,1,0),IF($AT85="F",IF(7=$AS85,1,0),IF($AT85="S",IF(AND(7&gt;=$AR85,7&lt;=$AS85,MOD(7-$AR85,6)=0),1/(INT(($AS85-$AR85)/6)+1),0),IF($AT85="A",IF($AR85=$AS85,IF(7=$AR85,1,0),IF(7=$AR85,$AU85,IF(7=$AS85,1-$AU85,0))),N487))))))</f>
        <v>0.0526315789473684</v>
      </c>
      <c r="O85" s="681">
        <f>IF($AS85&lt;$AR85,0,IF($AT85="L",IF(AND(8&gt;=$AR85,8&lt;=$AS85),1/($AS85-$AR85+1),0),IF($AT85="I",IF(8=$AR85,1,0),IF($AT85="F",IF(8=$AS85,1,0),IF($AT85="S",IF(AND(8&gt;=$AR85,8&lt;=$AS85,MOD(8-$AR85,6)=0),1/(INT(($AS85-$AR85)/6)+1),0),IF($AT85="A",IF($AR85=$AS85,IF(8=$AR85,1,0),IF(8=$AR85,$AU85,IF(8=$AS85,1-$AU85,0))),O487))))))</f>
        <v>0.0526315789473684</v>
      </c>
      <c r="P85" s="681">
        <f>IF($AS85&lt;$AR85,0,IF($AT85="L",IF(AND(9&gt;=$AR85,9&lt;=$AS85),1/($AS85-$AR85+1),0),IF($AT85="I",IF(9=$AR85,1,0),IF($AT85="F",IF(9=$AS85,1,0),IF($AT85="S",IF(AND(9&gt;=$AR85,9&lt;=$AS85,MOD(9-$AR85,6)=0),1/(INT(($AS85-$AR85)/6)+1),0),IF($AT85="A",IF($AR85=$AS85,IF(9=$AR85,1,0),IF(9=$AR85,$AU85,IF(9=$AS85,1-$AU85,0))),P487))))))</f>
        <v>0.0526315789473684</v>
      </c>
      <c r="Q85" s="681">
        <f>IF($AS85&lt;$AR85,0,IF($AT85="L",IF(AND(10&gt;=$AR85,10&lt;=$AS85),1/($AS85-$AR85+1),0),IF($AT85="I",IF(10=$AR85,1,0),IF($AT85="F",IF(10=$AS85,1,0),IF($AT85="S",IF(AND(10&gt;=$AR85,10&lt;=$AS85,MOD(10-$AR85,6)=0),1/(INT(($AS85-$AR85)/6)+1),0),IF($AT85="A",IF($AR85=$AS85,IF(10=$AR85,1,0),IF(10=$AR85,$AU85,IF(10=$AS85,1-$AU85,0))),Q487))))))</f>
        <v>0.0526315789473684</v>
      </c>
      <c r="R85" s="681">
        <f>IF($AS85&lt;$AR85,0,IF($AT85="L",IF(AND(11&gt;=$AR85,11&lt;=$AS85),1/($AS85-$AR85+1),0),IF($AT85="I",IF(11=$AR85,1,0),IF($AT85="F",IF(11=$AS85,1,0),IF($AT85="S",IF(AND(11&gt;=$AR85,11&lt;=$AS85,MOD(11-$AR85,6)=0),1/(INT(($AS85-$AR85)/6)+1),0),IF($AT85="A",IF($AR85=$AS85,IF(11=$AR85,1,0),IF(11=$AR85,$AU85,IF(11=$AS85,1-$AU85,0))),R487))))))</f>
        <v>0.0526315789473684</v>
      </c>
      <c r="S85" s="681">
        <f>IF($AS85&lt;$AR85,0,IF($AT85="L",IF(AND(12&gt;=$AR85,12&lt;=$AS85),1/($AS85-$AR85+1),0),IF($AT85="I",IF(12=$AR85,1,0),IF($AT85="F",IF(12=$AS85,1,0),IF($AT85="S",IF(AND(12&gt;=$AR85,12&lt;=$AS85,MOD(12-$AR85,6)=0),1/(INT(($AS85-$AR85)/6)+1),0),IF($AT85="A",IF($AR85=$AS85,IF(12=$AR85,1,0),IF(12=$AR85,$AU85,IF(12=$AS85,1-$AU85,0))),S487))))))</f>
        <v>0.0526315789473684</v>
      </c>
      <c r="T85" s="681">
        <f>IF($AS85&lt;$AR85,0,IF($AT85="L",IF(AND(13&gt;=$AR85,13&lt;=$AS85),1/($AS85-$AR85+1),0),IF($AT85="I",IF(13=$AR85,1,0),IF($AT85="F",IF(13=$AS85,1,0),IF($AT85="S",IF(AND(13&gt;=$AR85,13&lt;=$AS85,MOD(13-$AR85,6)=0),1/(INT(($AS85-$AR85)/6)+1),0),IF($AT85="A",IF($AR85=$AS85,IF(13=$AR85,1,0),IF(13=$AR85,$AU85,IF(13=$AS85,1-$AU85,0))),T487))))))</f>
        <v>0.0526315789473684</v>
      </c>
      <c r="U85" s="681">
        <f>IF($AS85&lt;$AR85,0,IF($AT85="L",IF(AND(14&gt;=$AR85,14&lt;=$AS85),1/($AS85-$AR85+1),0),IF($AT85="I",IF(14=$AR85,1,0),IF($AT85="F",IF(14=$AS85,1,0),IF($AT85="S",IF(AND(14&gt;=$AR85,14&lt;=$AS85,MOD(14-$AR85,6)=0),1/(INT(($AS85-$AR85)/6)+1),0),IF($AT85="A",IF($AR85=$AS85,IF(14=$AR85,1,0),IF(14=$AR85,$AU85,IF(14=$AS85,1-$AU85,0))),U487))))))</f>
        <v>0.0526315789473684</v>
      </c>
      <c r="V85" s="681">
        <f>IF($AS85&lt;$AR85,0,IF($AT85="L",IF(AND(15&gt;=$AR85,15&lt;=$AS85),1/($AS85-$AR85+1),0),IF($AT85="I",IF(15=$AR85,1,0),IF($AT85="F",IF(15=$AS85,1,0),IF($AT85="S",IF(AND(15&gt;=$AR85,15&lt;=$AS85,MOD(15-$AR85,6)=0),1/(INT(($AS85-$AR85)/6)+1),0),IF($AT85="A",IF($AR85=$AS85,IF(15=$AR85,1,0),IF(15=$AR85,$AU85,IF(15=$AS85,1-$AU85,0))),V487))))))</f>
        <v>0.0526315789473684</v>
      </c>
      <c r="W85" s="681">
        <f>IF($AS85&lt;$AR85,0,IF($AT85="L",IF(AND(16&gt;=$AR85,16&lt;=$AS85),1/($AS85-$AR85+1),0),IF($AT85="I",IF(16=$AR85,1,0),IF($AT85="F",IF(16=$AS85,1,0),IF($AT85="S",IF(AND(16&gt;=$AR85,16&lt;=$AS85,MOD(16-$AR85,6)=0),1/(INT(($AS85-$AR85)/6)+1),0),IF($AT85="A",IF($AR85=$AS85,IF(16=$AR85,1,0),IF(16=$AR85,$AU85,IF(16=$AS85,1-$AU85,0))),W487))))))</f>
        <v>0.0526315789473684</v>
      </c>
      <c r="X85" s="681">
        <f>IF($AS85&lt;$AR85,0,IF($AT85="L",IF(AND(17&gt;=$AR85,17&lt;=$AS85),1/($AS85-$AR85+1),0),IF($AT85="I",IF(17=$AR85,1,0),IF($AT85="F",IF(17=$AS85,1,0),IF($AT85="S",IF(AND(17&gt;=$AR85,17&lt;=$AS85,MOD(17-$AR85,6)=0),1/(INT(($AS85-$AR85)/6)+1),0),IF($AT85="A",IF($AR85=$AS85,IF(17=$AR85,1,0),IF(17=$AR85,$AU85,IF(17=$AS85,1-$AU85,0))),X487))))))</f>
        <v>0.0526315789473684</v>
      </c>
      <c r="Y85" s="681">
        <f>IF($AS85&lt;$AR85,0,IF($AT85="L",IF(AND(18&gt;=$AR85,18&lt;=$AS85),1/($AS85-$AR85+1),0),IF($AT85="I",IF(18=$AR85,1,0),IF($AT85="F",IF(18=$AS85,1,0),IF($AT85="S",IF(AND(18&gt;=$AR85,18&lt;=$AS85,MOD(18-$AR85,6)=0),1/(INT(($AS85-$AR85)/6)+1),0),IF($AT85="A",IF($AR85=$AS85,IF(18=$AR85,1,0),IF(18=$AR85,$AU85,IF(18=$AS85,1-$AU85,0))),Y487))))))</f>
        <v>0.0526315789473684</v>
      </c>
      <c r="Z85" s="681">
        <f>IF($AS85&lt;$AR85,0,IF($AT85="L",IF(AND(19&gt;=$AR85,19&lt;=$AS85),1/($AS85-$AR85+1),0),IF($AT85="I",IF(19=$AR85,1,0),IF($AT85="F",IF(19=$AS85,1,0),IF($AT85="S",IF(AND(19&gt;=$AR85,19&lt;=$AS85,MOD(19-$AR85,6)=0),1/(INT(($AS85-$AR85)/6)+1),0),IF($AT85="A",IF($AR85=$AS85,IF(19=$AR85,1,0),IF(19=$AR85,$AU85,IF(19=$AS85,1-$AU85,0))),Z487))))))</f>
        <v>0.0526315789473684</v>
      </c>
      <c r="AA85" s="681">
        <f>IF($AS85&lt;$AR85,0,IF($AT85="L",IF(AND(20&gt;=$AR85,20&lt;=$AS85),1/($AS85-$AR85+1),0),IF($AT85="I",IF(20=$AR85,1,0),IF($AT85="F",IF(20=$AS85,1,0),IF($AT85="S",IF(AND(20&gt;=$AR85,20&lt;=$AS85,MOD(20-$AR85,6)=0),1/(INT(($AS85-$AR85)/6)+1),0),IF($AT85="A",IF($AR85=$AS85,IF(20=$AR85,1,0),IF(20=$AR85,$AU85,IF(20=$AS85,1-$AU85,0))),AA487))))))</f>
        <v>0.0526315789473684</v>
      </c>
      <c r="AB85" s="681">
        <f>IF($AS85&lt;$AR85,0,IF($AT85="L",IF(AND(21&gt;=$AR85,21&lt;=$AS85),1/($AS85-$AR85+1),0),IF($AT85="I",IF(21=$AR85,1,0),IF($AT85="F",IF(21=$AS85,1,0),IF($AT85="S",IF(AND(21&gt;=$AR85,21&lt;=$AS85,MOD(21-$AR85,6)=0),1/(INT(($AS85-$AR85)/6)+1),0),IF($AT85="A",IF($AR85=$AS85,IF(21=$AR85,1,0),IF(21=$AR85,$AU85,IF(21=$AS85,1-$AU85,0))),AB487))))))</f>
        <v>0.0526315789473684</v>
      </c>
      <c r="AC85" s="681">
        <f>IF($AS85&lt;$AR85,0,IF($AT85="L",IF(AND(22&gt;=$AR85,22&lt;=$AS85),1/($AS85-$AR85+1),0),IF($AT85="I",IF(22=$AR85,1,0),IF($AT85="F",IF(22=$AS85,1,0),IF($AT85="S",IF(AND(22&gt;=$AR85,22&lt;=$AS85,MOD(22-$AR85,6)=0),1/(INT(($AS85-$AR85)/6)+1),0),IF($AT85="A",IF($AR85=$AS85,IF(22=$AR85,1,0),IF(22=$AR85,$AU85,IF(22=$AS85,1-$AU85,0))),AC487))))))</f>
        <v>0.0526315789473684</v>
      </c>
      <c r="AD85" s="681">
        <f>IF($AS85&lt;$AR85,0,IF($AT85="L",IF(AND(23&gt;=$AR85,23&lt;=$AS85),1/($AS85-$AR85+1),0),IF($AT85="I",IF(23=$AR85,1,0),IF($AT85="F",IF(23=$AS85,1,0),IF($AT85="S",IF(AND(23&gt;=$AR85,23&lt;=$AS85,MOD(23-$AR85,6)=0),1/(INT(($AS85-$AR85)/6)+1),0),IF($AT85="A",IF($AR85=$AS85,IF(23=$AR85,1,0),IF(23=$AR85,$AU85,IF(23=$AS85,1-$AU85,0))),AD487))))))</f>
        <v>0</v>
      </c>
      <c r="AE85" s="681">
        <f>IF($AS85&lt;$AR85,0,IF($AT85="L",IF(AND(24&gt;=$AR85,24&lt;=$AS85),1/($AS85-$AR85+1),0),IF($AT85="I",IF(24=$AR85,1,0),IF($AT85="F",IF(24=$AS85,1,0),IF($AT85="S",IF(AND(24&gt;=$AR85,24&lt;=$AS85,MOD(24-$AR85,6)=0),1/(INT(($AS85-$AR85)/6)+1),0),IF($AT85="A",IF($AR85=$AS85,IF(24=$AR85,1,0),IF(24=$AR85,$AU85,IF(24=$AS85,1-$AU85,0))),AE487))))))</f>
        <v>0</v>
      </c>
      <c r="AF85" s="682">
        <f>SUM(H85:AE85)</f>
        <v>1</v>
      </c>
      <c r="AG85" s="521">
        <f>'04. Servicios Tecnologicos'!$I$28</f>
        <v>0</v>
      </c>
      <c r="AH85" s="521">
        <f>'04. Servicios Tecnologicos'!$H$28</f>
        <v>0</v>
      </c>
      <c r="AI85" s="521">
        <f>'04. Servicios Tecnologicos'!$K$28</f>
        <v>0</v>
      </c>
      <c r="AJ85" s="521">
        <f>'04. Servicios Tecnologicos'!$J$28</f>
        <v>0</v>
      </c>
      <c r="AK85" s="521">
        <f>'04. Servicios Tecnologicos'!$M$28</f>
        <v>0</v>
      </c>
      <c r="AL85" s="521">
        <f>'04. Servicios Tecnologicos'!$L$28</f>
        <v>0</v>
      </c>
      <c r="AM85" s="521">
        <f>'04. Servicios Tecnologicos'!$O$28</f>
        <v>0</v>
      </c>
      <c r="AN85" s="521">
        <f>'04. Servicios Tecnologicos'!$N$28</f>
        <v>0</v>
      </c>
      <c r="AO85" s="521">
        <f>'04. Servicios Tecnologicos'!$Q$28</f>
        <v>0</v>
      </c>
      <c r="AP85" s="521">
        <f>'04. Servicios Tecnologicos'!$P$28</f>
        <v>0</v>
      </c>
      <c r="AQ85" s="683" t="inlineStr">
        <is>
          <t>A2.2</t>
        </is>
      </c>
      <c r="AR85" s="683" t="n">
        <v>4</v>
      </c>
      <c r="AS85" s="683" t="n">
        <v>22</v>
      </c>
      <c r="AT85" s="683" t="inlineStr">
        <is>
          <t>L</t>
        </is>
      </c>
      <c r="AU85" s="684" t="n">
        <v>0</v>
      </c>
      <c r="AV85" s="683" t="inlineStr">
        <is>
          <t>E1</t>
        </is>
      </c>
    </row>
    <row r="86">
      <c r="B86" s="513" t="inlineStr">
        <is>
          <t>ST-17</t>
        </is>
      </c>
      <c r="C86" s="513" t="inlineStr">
        <is>
          <t>R04</t>
        </is>
      </c>
      <c r="D86" s="513" t="str">
        <f>IF('04. Servicios Tecnologicos'!B29="","(fila reservada para un ítem nuevo)",'04. Servicios Tecnologicos'!B29)</f>
        <v>Plataforma geoespacial del índice de polvo (servicio contratado) · Especialista GIS y análisis territorial de exposición al polvo</v>
      </c>
      <c r="E86" s="513" t="str">
        <f>"Perfil "&amp;AT86&amp;" · M"&amp;AR86&amp;"–M"&amp;AS86</f>
        <v>Perfil L · M4–M22</v>
      </c>
      <c r="F86" s="513">
        <f>'04. Servicios Tecnologicos'!$G$29</f>
        <v>84966000</v>
      </c>
      <c r="G86" s="513">
        <f>'04. Servicios Tecnologicos'!$R$29</f>
        <v>84966000</v>
      </c>
      <c r="H86" s="681">
        <f>IF($AS86&lt;$AR86,0,IF($AT86="L",IF(AND(1&gt;=$AR86,1&lt;=$AS86),1/($AS86-$AR86+1),0),IF($AT86="I",IF(1=$AR86,1,0),IF($AT86="F",IF(1=$AS86,1,0),IF($AT86="S",IF(AND(1&gt;=$AR86,1&lt;=$AS86,MOD(1-$AR86,6)=0),1/(INT(($AS86-$AR86)/6)+1),0),IF($AT86="A",IF($AR86=$AS86,IF(1=$AR86,1,0),IF(1=$AR86,$AU86,IF(1=$AS86,1-$AU86,0))),H488))))))</f>
        <v>0</v>
      </c>
      <c r="I86" s="681">
        <f>IF($AS86&lt;$AR86,0,IF($AT86="L",IF(AND(2&gt;=$AR86,2&lt;=$AS86),1/($AS86-$AR86+1),0),IF($AT86="I",IF(2=$AR86,1,0),IF($AT86="F",IF(2=$AS86,1,0),IF($AT86="S",IF(AND(2&gt;=$AR86,2&lt;=$AS86,MOD(2-$AR86,6)=0),1/(INT(($AS86-$AR86)/6)+1),0),IF($AT86="A",IF($AR86=$AS86,IF(2=$AR86,1,0),IF(2=$AR86,$AU86,IF(2=$AS86,1-$AU86,0))),I488))))))</f>
        <v>0</v>
      </c>
      <c r="J86" s="681">
        <f>IF($AS86&lt;$AR86,0,IF($AT86="L",IF(AND(3&gt;=$AR86,3&lt;=$AS86),1/($AS86-$AR86+1),0),IF($AT86="I",IF(3=$AR86,1,0),IF($AT86="F",IF(3=$AS86,1,0),IF($AT86="S",IF(AND(3&gt;=$AR86,3&lt;=$AS86,MOD(3-$AR86,6)=0),1/(INT(($AS86-$AR86)/6)+1),0),IF($AT86="A",IF($AR86=$AS86,IF(3=$AR86,1,0),IF(3=$AR86,$AU86,IF(3=$AS86,1-$AU86,0))),J488))))))</f>
        <v>0</v>
      </c>
      <c r="K86" s="681">
        <f>IF($AS86&lt;$AR86,0,IF($AT86="L",IF(AND(4&gt;=$AR86,4&lt;=$AS86),1/($AS86-$AR86+1),0),IF($AT86="I",IF(4=$AR86,1,0),IF($AT86="F",IF(4=$AS86,1,0),IF($AT86="S",IF(AND(4&gt;=$AR86,4&lt;=$AS86,MOD(4-$AR86,6)=0),1/(INT(($AS86-$AR86)/6)+1),0),IF($AT86="A",IF($AR86=$AS86,IF(4=$AR86,1,0),IF(4=$AR86,$AU86,IF(4=$AS86,1-$AU86,0))),K488))))))</f>
        <v>0.0526315789473684</v>
      </c>
      <c r="L86" s="681">
        <f>IF($AS86&lt;$AR86,0,IF($AT86="L",IF(AND(5&gt;=$AR86,5&lt;=$AS86),1/($AS86-$AR86+1),0),IF($AT86="I",IF(5=$AR86,1,0),IF($AT86="F",IF(5=$AS86,1,0),IF($AT86="S",IF(AND(5&gt;=$AR86,5&lt;=$AS86,MOD(5-$AR86,6)=0),1/(INT(($AS86-$AR86)/6)+1),0),IF($AT86="A",IF($AR86=$AS86,IF(5=$AR86,1,0),IF(5=$AR86,$AU86,IF(5=$AS86,1-$AU86,0))),L488))))))</f>
        <v>0.0526315789473684</v>
      </c>
      <c r="M86" s="681">
        <f>IF($AS86&lt;$AR86,0,IF($AT86="L",IF(AND(6&gt;=$AR86,6&lt;=$AS86),1/($AS86-$AR86+1),0),IF($AT86="I",IF(6=$AR86,1,0),IF($AT86="F",IF(6=$AS86,1,0),IF($AT86="S",IF(AND(6&gt;=$AR86,6&lt;=$AS86,MOD(6-$AR86,6)=0),1/(INT(($AS86-$AR86)/6)+1),0),IF($AT86="A",IF($AR86=$AS86,IF(6=$AR86,1,0),IF(6=$AR86,$AU86,IF(6=$AS86,1-$AU86,0))),M488))))))</f>
        <v>0.0526315789473684</v>
      </c>
      <c r="N86" s="681">
        <f>IF($AS86&lt;$AR86,0,IF($AT86="L",IF(AND(7&gt;=$AR86,7&lt;=$AS86),1/($AS86-$AR86+1),0),IF($AT86="I",IF(7=$AR86,1,0),IF($AT86="F",IF(7=$AS86,1,0),IF($AT86="S",IF(AND(7&gt;=$AR86,7&lt;=$AS86,MOD(7-$AR86,6)=0),1/(INT(($AS86-$AR86)/6)+1),0),IF($AT86="A",IF($AR86=$AS86,IF(7=$AR86,1,0),IF(7=$AR86,$AU86,IF(7=$AS86,1-$AU86,0))),N488))))))</f>
        <v>0.0526315789473684</v>
      </c>
      <c r="O86" s="681">
        <f>IF($AS86&lt;$AR86,0,IF($AT86="L",IF(AND(8&gt;=$AR86,8&lt;=$AS86),1/($AS86-$AR86+1),0),IF($AT86="I",IF(8=$AR86,1,0),IF($AT86="F",IF(8=$AS86,1,0),IF($AT86="S",IF(AND(8&gt;=$AR86,8&lt;=$AS86,MOD(8-$AR86,6)=0),1/(INT(($AS86-$AR86)/6)+1),0),IF($AT86="A",IF($AR86=$AS86,IF(8=$AR86,1,0),IF(8=$AR86,$AU86,IF(8=$AS86,1-$AU86,0))),O488))))))</f>
        <v>0.0526315789473684</v>
      </c>
      <c r="P86" s="681">
        <f>IF($AS86&lt;$AR86,0,IF($AT86="L",IF(AND(9&gt;=$AR86,9&lt;=$AS86),1/($AS86-$AR86+1),0),IF($AT86="I",IF(9=$AR86,1,0),IF($AT86="F",IF(9=$AS86,1,0),IF($AT86="S",IF(AND(9&gt;=$AR86,9&lt;=$AS86,MOD(9-$AR86,6)=0),1/(INT(($AS86-$AR86)/6)+1),0),IF($AT86="A",IF($AR86=$AS86,IF(9=$AR86,1,0),IF(9=$AR86,$AU86,IF(9=$AS86,1-$AU86,0))),P488))))))</f>
        <v>0.0526315789473684</v>
      </c>
      <c r="Q86" s="681">
        <f>IF($AS86&lt;$AR86,0,IF($AT86="L",IF(AND(10&gt;=$AR86,10&lt;=$AS86),1/($AS86-$AR86+1),0),IF($AT86="I",IF(10=$AR86,1,0),IF($AT86="F",IF(10=$AS86,1,0),IF($AT86="S",IF(AND(10&gt;=$AR86,10&lt;=$AS86,MOD(10-$AR86,6)=0),1/(INT(($AS86-$AR86)/6)+1),0),IF($AT86="A",IF($AR86=$AS86,IF(10=$AR86,1,0),IF(10=$AR86,$AU86,IF(10=$AS86,1-$AU86,0))),Q488))))))</f>
        <v>0.0526315789473684</v>
      </c>
      <c r="R86" s="681">
        <f>IF($AS86&lt;$AR86,0,IF($AT86="L",IF(AND(11&gt;=$AR86,11&lt;=$AS86),1/($AS86-$AR86+1),0),IF($AT86="I",IF(11=$AR86,1,0),IF($AT86="F",IF(11=$AS86,1,0),IF($AT86="S",IF(AND(11&gt;=$AR86,11&lt;=$AS86,MOD(11-$AR86,6)=0),1/(INT(($AS86-$AR86)/6)+1),0),IF($AT86="A",IF($AR86=$AS86,IF(11=$AR86,1,0),IF(11=$AR86,$AU86,IF(11=$AS86,1-$AU86,0))),R488))))))</f>
        <v>0.0526315789473684</v>
      </c>
      <c r="S86" s="681">
        <f>IF($AS86&lt;$AR86,0,IF($AT86="L",IF(AND(12&gt;=$AR86,12&lt;=$AS86),1/($AS86-$AR86+1),0),IF($AT86="I",IF(12=$AR86,1,0),IF($AT86="F",IF(12=$AS86,1,0),IF($AT86="S",IF(AND(12&gt;=$AR86,12&lt;=$AS86,MOD(12-$AR86,6)=0),1/(INT(($AS86-$AR86)/6)+1),0),IF($AT86="A",IF($AR86=$AS86,IF(12=$AR86,1,0),IF(12=$AR86,$AU86,IF(12=$AS86,1-$AU86,0))),S488))))))</f>
        <v>0.0526315789473684</v>
      </c>
      <c r="T86" s="681">
        <f>IF($AS86&lt;$AR86,0,IF($AT86="L",IF(AND(13&gt;=$AR86,13&lt;=$AS86),1/($AS86-$AR86+1),0),IF($AT86="I",IF(13=$AR86,1,0),IF($AT86="F",IF(13=$AS86,1,0),IF($AT86="S",IF(AND(13&gt;=$AR86,13&lt;=$AS86,MOD(13-$AR86,6)=0),1/(INT(($AS86-$AR86)/6)+1),0),IF($AT86="A",IF($AR86=$AS86,IF(13=$AR86,1,0),IF(13=$AR86,$AU86,IF(13=$AS86,1-$AU86,0))),T488))))))</f>
        <v>0.0526315789473684</v>
      </c>
      <c r="U86" s="681">
        <f>IF($AS86&lt;$AR86,0,IF($AT86="L",IF(AND(14&gt;=$AR86,14&lt;=$AS86),1/($AS86-$AR86+1),0),IF($AT86="I",IF(14=$AR86,1,0),IF($AT86="F",IF(14=$AS86,1,0),IF($AT86="S",IF(AND(14&gt;=$AR86,14&lt;=$AS86,MOD(14-$AR86,6)=0),1/(INT(($AS86-$AR86)/6)+1),0),IF($AT86="A",IF($AR86=$AS86,IF(14=$AR86,1,0),IF(14=$AR86,$AU86,IF(14=$AS86,1-$AU86,0))),U488))))))</f>
        <v>0.0526315789473684</v>
      </c>
      <c r="V86" s="681">
        <f>IF($AS86&lt;$AR86,0,IF($AT86="L",IF(AND(15&gt;=$AR86,15&lt;=$AS86),1/($AS86-$AR86+1),0),IF($AT86="I",IF(15=$AR86,1,0),IF($AT86="F",IF(15=$AS86,1,0),IF($AT86="S",IF(AND(15&gt;=$AR86,15&lt;=$AS86,MOD(15-$AR86,6)=0),1/(INT(($AS86-$AR86)/6)+1),0),IF($AT86="A",IF($AR86=$AS86,IF(15=$AR86,1,0),IF(15=$AR86,$AU86,IF(15=$AS86,1-$AU86,0))),V488))))))</f>
        <v>0.0526315789473684</v>
      </c>
      <c r="W86" s="681">
        <f>IF($AS86&lt;$AR86,0,IF($AT86="L",IF(AND(16&gt;=$AR86,16&lt;=$AS86),1/($AS86-$AR86+1),0),IF($AT86="I",IF(16=$AR86,1,0),IF($AT86="F",IF(16=$AS86,1,0),IF($AT86="S",IF(AND(16&gt;=$AR86,16&lt;=$AS86,MOD(16-$AR86,6)=0),1/(INT(($AS86-$AR86)/6)+1),0),IF($AT86="A",IF($AR86=$AS86,IF(16=$AR86,1,0),IF(16=$AR86,$AU86,IF(16=$AS86,1-$AU86,0))),W488))))))</f>
        <v>0.0526315789473684</v>
      </c>
      <c r="X86" s="681">
        <f>IF($AS86&lt;$AR86,0,IF($AT86="L",IF(AND(17&gt;=$AR86,17&lt;=$AS86),1/($AS86-$AR86+1),0),IF($AT86="I",IF(17=$AR86,1,0),IF($AT86="F",IF(17=$AS86,1,0),IF($AT86="S",IF(AND(17&gt;=$AR86,17&lt;=$AS86,MOD(17-$AR86,6)=0),1/(INT(($AS86-$AR86)/6)+1),0),IF($AT86="A",IF($AR86=$AS86,IF(17=$AR86,1,0),IF(17=$AR86,$AU86,IF(17=$AS86,1-$AU86,0))),X488))))))</f>
        <v>0.0526315789473684</v>
      </c>
      <c r="Y86" s="681">
        <f>IF($AS86&lt;$AR86,0,IF($AT86="L",IF(AND(18&gt;=$AR86,18&lt;=$AS86),1/($AS86-$AR86+1),0),IF($AT86="I",IF(18=$AR86,1,0),IF($AT86="F",IF(18=$AS86,1,0),IF($AT86="S",IF(AND(18&gt;=$AR86,18&lt;=$AS86,MOD(18-$AR86,6)=0),1/(INT(($AS86-$AR86)/6)+1),0),IF($AT86="A",IF($AR86=$AS86,IF(18=$AR86,1,0),IF(18=$AR86,$AU86,IF(18=$AS86,1-$AU86,0))),Y488))))))</f>
        <v>0.0526315789473684</v>
      </c>
      <c r="Z86" s="681">
        <f>IF($AS86&lt;$AR86,0,IF($AT86="L",IF(AND(19&gt;=$AR86,19&lt;=$AS86),1/($AS86-$AR86+1),0),IF($AT86="I",IF(19=$AR86,1,0),IF($AT86="F",IF(19=$AS86,1,0),IF($AT86="S",IF(AND(19&gt;=$AR86,19&lt;=$AS86,MOD(19-$AR86,6)=0),1/(INT(($AS86-$AR86)/6)+1),0),IF($AT86="A",IF($AR86=$AS86,IF(19=$AR86,1,0),IF(19=$AR86,$AU86,IF(19=$AS86,1-$AU86,0))),Z488))))))</f>
        <v>0.0526315789473684</v>
      </c>
      <c r="AA86" s="681">
        <f>IF($AS86&lt;$AR86,0,IF($AT86="L",IF(AND(20&gt;=$AR86,20&lt;=$AS86),1/($AS86-$AR86+1),0),IF($AT86="I",IF(20=$AR86,1,0),IF($AT86="F",IF(20=$AS86,1,0),IF($AT86="S",IF(AND(20&gt;=$AR86,20&lt;=$AS86,MOD(20-$AR86,6)=0),1/(INT(($AS86-$AR86)/6)+1),0),IF($AT86="A",IF($AR86=$AS86,IF(20=$AR86,1,0),IF(20=$AR86,$AU86,IF(20=$AS86,1-$AU86,0))),AA488))))))</f>
        <v>0.0526315789473684</v>
      </c>
      <c r="AB86" s="681">
        <f>IF($AS86&lt;$AR86,0,IF($AT86="L",IF(AND(21&gt;=$AR86,21&lt;=$AS86),1/($AS86-$AR86+1),0),IF($AT86="I",IF(21=$AR86,1,0),IF($AT86="F",IF(21=$AS86,1,0),IF($AT86="S",IF(AND(21&gt;=$AR86,21&lt;=$AS86,MOD(21-$AR86,6)=0),1/(INT(($AS86-$AR86)/6)+1),0),IF($AT86="A",IF($AR86=$AS86,IF(21=$AR86,1,0),IF(21=$AR86,$AU86,IF(21=$AS86,1-$AU86,0))),AB488))))))</f>
        <v>0.0526315789473684</v>
      </c>
      <c r="AC86" s="681">
        <f>IF($AS86&lt;$AR86,0,IF($AT86="L",IF(AND(22&gt;=$AR86,22&lt;=$AS86),1/($AS86-$AR86+1),0),IF($AT86="I",IF(22=$AR86,1,0),IF($AT86="F",IF(22=$AS86,1,0),IF($AT86="S",IF(AND(22&gt;=$AR86,22&lt;=$AS86,MOD(22-$AR86,6)=0),1/(INT(($AS86-$AR86)/6)+1),0),IF($AT86="A",IF($AR86=$AS86,IF(22=$AR86,1,0),IF(22=$AR86,$AU86,IF(22=$AS86,1-$AU86,0))),AC488))))))</f>
        <v>0.0526315789473684</v>
      </c>
      <c r="AD86" s="681">
        <f>IF($AS86&lt;$AR86,0,IF($AT86="L",IF(AND(23&gt;=$AR86,23&lt;=$AS86),1/($AS86-$AR86+1),0),IF($AT86="I",IF(23=$AR86,1,0),IF($AT86="F",IF(23=$AS86,1,0),IF($AT86="S",IF(AND(23&gt;=$AR86,23&lt;=$AS86,MOD(23-$AR86,6)=0),1/(INT(($AS86-$AR86)/6)+1),0),IF($AT86="A",IF($AR86=$AS86,IF(23=$AR86,1,0),IF(23=$AR86,$AU86,IF(23=$AS86,1-$AU86,0))),AD488))))))</f>
        <v>0</v>
      </c>
      <c r="AE86" s="681">
        <f>IF($AS86&lt;$AR86,0,IF($AT86="L",IF(AND(24&gt;=$AR86,24&lt;=$AS86),1/($AS86-$AR86+1),0),IF($AT86="I",IF(24=$AR86,1,0),IF($AT86="F",IF(24=$AS86,1,0),IF($AT86="S",IF(AND(24&gt;=$AR86,24&lt;=$AS86,MOD(24-$AR86,6)=0),1/(INT(($AS86-$AR86)/6)+1),0),IF($AT86="A",IF($AR86=$AS86,IF(24=$AR86,1,0),IF(24=$AR86,$AU86,IF(24=$AS86,1-$AU86,0))),AE488))))))</f>
        <v>0</v>
      </c>
      <c r="AF86" s="682">
        <f>SUM(H86:AE86)</f>
        <v>1</v>
      </c>
      <c r="AG86" s="521">
        <f>'04. Servicios Tecnologicos'!$I$29</f>
        <v>0</v>
      </c>
      <c r="AH86" s="521">
        <f>'04. Servicios Tecnologicos'!$H$29</f>
        <v>0</v>
      </c>
      <c r="AI86" s="521">
        <f>'04. Servicios Tecnologicos'!$K$29</f>
        <v>0</v>
      </c>
      <c r="AJ86" s="521">
        <f>'04. Servicios Tecnologicos'!$J$29</f>
        <v>0</v>
      </c>
      <c r="AK86" s="521">
        <f>'04. Servicios Tecnologicos'!$M$29</f>
        <v>0</v>
      </c>
      <c r="AL86" s="521">
        <f>'04. Servicios Tecnologicos'!$L$29</f>
        <v>0</v>
      </c>
      <c r="AM86" s="521">
        <f>'04. Servicios Tecnologicos'!$O$29</f>
        <v>0</v>
      </c>
      <c r="AN86" s="521">
        <f>'04. Servicios Tecnologicos'!$N$29</f>
        <v>0</v>
      </c>
      <c r="AO86" s="521">
        <f>'04. Servicios Tecnologicos'!$Q$29</f>
        <v>0</v>
      </c>
      <c r="AP86" s="521">
        <f>'04. Servicios Tecnologicos'!$P$29</f>
        <v>0</v>
      </c>
      <c r="AQ86" s="683" t="inlineStr">
        <is>
          <t>A1.7</t>
        </is>
      </c>
      <c r="AR86" s="683" t="n">
        <v>4</v>
      </c>
      <c r="AS86" s="683" t="n">
        <v>22</v>
      </c>
      <c r="AT86" s="683" t="inlineStr">
        <is>
          <t>L</t>
        </is>
      </c>
      <c r="AU86" s="684" t="n">
        <v>0</v>
      </c>
      <c r="AV86" s="683" t="inlineStr">
        <is>
          <t>E1</t>
        </is>
      </c>
    </row>
    <row r="87">
      <c r="B87" s="513" t="inlineStr">
        <is>
          <t>ST-18</t>
        </is>
      </c>
      <c r="C87" s="513" t="inlineStr">
        <is>
          <t>R04</t>
        </is>
      </c>
      <c r="D87" s="513" t="str">
        <f>IF('04. Servicios Tecnologicos'!B30="","(fila reservada para un ítem nuevo)",'04. Servicios Tecnologicos'!B30)</f>
        <v>Plataforma geoespacial del índice de polvo (servicio contratado) · Diseñador UX/UI del tablero para consejos de gestión del riesgo y ciudadanía</v>
      </c>
      <c r="E87" s="513" t="str">
        <f>"Perfil "&amp;AT87&amp;" · M"&amp;AR87&amp;"–M"&amp;AS87</f>
        <v>Perfil L · M4–M22</v>
      </c>
      <c r="F87" s="513">
        <f>'04. Servicios Tecnologicos'!$G$30</f>
        <v>36443750</v>
      </c>
      <c r="G87" s="513">
        <f>'04. Servicios Tecnologicos'!$R$30</f>
        <v>36443750</v>
      </c>
      <c r="H87" s="681">
        <f>IF($AS87&lt;$AR87,0,IF($AT87="L",IF(AND(1&gt;=$AR87,1&lt;=$AS87),1/($AS87-$AR87+1),0),IF($AT87="I",IF(1=$AR87,1,0),IF($AT87="F",IF(1=$AS87,1,0),IF($AT87="S",IF(AND(1&gt;=$AR87,1&lt;=$AS87,MOD(1-$AR87,6)=0),1/(INT(($AS87-$AR87)/6)+1),0),IF($AT87="A",IF($AR87=$AS87,IF(1=$AR87,1,0),IF(1=$AR87,$AU87,IF(1=$AS87,1-$AU87,0))),H489))))))</f>
        <v>0</v>
      </c>
      <c r="I87" s="681">
        <f>IF($AS87&lt;$AR87,0,IF($AT87="L",IF(AND(2&gt;=$AR87,2&lt;=$AS87),1/($AS87-$AR87+1),0),IF($AT87="I",IF(2=$AR87,1,0),IF($AT87="F",IF(2=$AS87,1,0),IF($AT87="S",IF(AND(2&gt;=$AR87,2&lt;=$AS87,MOD(2-$AR87,6)=0),1/(INT(($AS87-$AR87)/6)+1),0),IF($AT87="A",IF($AR87=$AS87,IF(2=$AR87,1,0),IF(2=$AR87,$AU87,IF(2=$AS87,1-$AU87,0))),I489))))))</f>
        <v>0</v>
      </c>
      <c r="J87" s="681">
        <f>IF($AS87&lt;$AR87,0,IF($AT87="L",IF(AND(3&gt;=$AR87,3&lt;=$AS87),1/($AS87-$AR87+1),0),IF($AT87="I",IF(3=$AR87,1,0),IF($AT87="F",IF(3=$AS87,1,0),IF($AT87="S",IF(AND(3&gt;=$AR87,3&lt;=$AS87,MOD(3-$AR87,6)=0),1/(INT(($AS87-$AR87)/6)+1),0),IF($AT87="A",IF($AR87=$AS87,IF(3=$AR87,1,0),IF(3=$AR87,$AU87,IF(3=$AS87,1-$AU87,0))),J489))))))</f>
        <v>0</v>
      </c>
      <c r="K87" s="681">
        <f>IF($AS87&lt;$AR87,0,IF($AT87="L",IF(AND(4&gt;=$AR87,4&lt;=$AS87),1/($AS87-$AR87+1),0),IF($AT87="I",IF(4=$AR87,1,0),IF($AT87="F",IF(4=$AS87,1,0),IF($AT87="S",IF(AND(4&gt;=$AR87,4&lt;=$AS87,MOD(4-$AR87,6)=0),1/(INT(($AS87-$AR87)/6)+1),0),IF($AT87="A",IF($AR87=$AS87,IF(4=$AR87,1,0),IF(4=$AR87,$AU87,IF(4=$AS87,1-$AU87,0))),K489))))))</f>
        <v>0.0526315789473684</v>
      </c>
      <c r="L87" s="681">
        <f>IF($AS87&lt;$AR87,0,IF($AT87="L",IF(AND(5&gt;=$AR87,5&lt;=$AS87),1/($AS87-$AR87+1),0),IF($AT87="I",IF(5=$AR87,1,0),IF($AT87="F",IF(5=$AS87,1,0),IF($AT87="S",IF(AND(5&gt;=$AR87,5&lt;=$AS87,MOD(5-$AR87,6)=0),1/(INT(($AS87-$AR87)/6)+1),0),IF($AT87="A",IF($AR87=$AS87,IF(5=$AR87,1,0),IF(5=$AR87,$AU87,IF(5=$AS87,1-$AU87,0))),L489))))))</f>
        <v>0.0526315789473684</v>
      </c>
      <c r="M87" s="681">
        <f>IF($AS87&lt;$AR87,0,IF($AT87="L",IF(AND(6&gt;=$AR87,6&lt;=$AS87),1/($AS87-$AR87+1),0),IF($AT87="I",IF(6=$AR87,1,0),IF($AT87="F",IF(6=$AS87,1,0),IF($AT87="S",IF(AND(6&gt;=$AR87,6&lt;=$AS87,MOD(6-$AR87,6)=0),1/(INT(($AS87-$AR87)/6)+1),0),IF($AT87="A",IF($AR87=$AS87,IF(6=$AR87,1,0),IF(6=$AR87,$AU87,IF(6=$AS87,1-$AU87,0))),M489))))))</f>
        <v>0.0526315789473684</v>
      </c>
      <c r="N87" s="681">
        <f>IF($AS87&lt;$AR87,0,IF($AT87="L",IF(AND(7&gt;=$AR87,7&lt;=$AS87),1/($AS87-$AR87+1),0),IF($AT87="I",IF(7=$AR87,1,0),IF($AT87="F",IF(7=$AS87,1,0),IF($AT87="S",IF(AND(7&gt;=$AR87,7&lt;=$AS87,MOD(7-$AR87,6)=0),1/(INT(($AS87-$AR87)/6)+1),0),IF($AT87="A",IF($AR87=$AS87,IF(7=$AR87,1,0),IF(7=$AR87,$AU87,IF(7=$AS87,1-$AU87,0))),N489))))))</f>
        <v>0.0526315789473684</v>
      </c>
      <c r="O87" s="681">
        <f>IF($AS87&lt;$AR87,0,IF($AT87="L",IF(AND(8&gt;=$AR87,8&lt;=$AS87),1/($AS87-$AR87+1),0),IF($AT87="I",IF(8=$AR87,1,0),IF($AT87="F",IF(8=$AS87,1,0),IF($AT87="S",IF(AND(8&gt;=$AR87,8&lt;=$AS87,MOD(8-$AR87,6)=0),1/(INT(($AS87-$AR87)/6)+1),0),IF($AT87="A",IF($AR87=$AS87,IF(8=$AR87,1,0),IF(8=$AR87,$AU87,IF(8=$AS87,1-$AU87,0))),O489))))))</f>
        <v>0.0526315789473684</v>
      </c>
      <c r="P87" s="681">
        <f>IF($AS87&lt;$AR87,0,IF($AT87="L",IF(AND(9&gt;=$AR87,9&lt;=$AS87),1/($AS87-$AR87+1),0),IF($AT87="I",IF(9=$AR87,1,0),IF($AT87="F",IF(9=$AS87,1,0),IF($AT87="S",IF(AND(9&gt;=$AR87,9&lt;=$AS87,MOD(9-$AR87,6)=0),1/(INT(($AS87-$AR87)/6)+1),0),IF($AT87="A",IF($AR87=$AS87,IF(9=$AR87,1,0),IF(9=$AR87,$AU87,IF(9=$AS87,1-$AU87,0))),P489))))))</f>
        <v>0.0526315789473684</v>
      </c>
      <c r="Q87" s="681">
        <f>IF($AS87&lt;$AR87,0,IF($AT87="L",IF(AND(10&gt;=$AR87,10&lt;=$AS87),1/($AS87-$AR87+1),0),IF($AT87="I",IF(10=$AR87,1,0),IF($AT87="F",IF(10=$AS87,1,0),IF($AT87="S",IF(AND(10&gt;=$AR87,10&lt;=$AS87,MOD(10-$AR87,6)=0),1/(INT(($AS87-$AR87)/6)+1),0),IF($AT87="A",IF($AR87=$AS87,IF(10=$AR87,1,0),IF(10=$AR87,$AU87,IF(10=$AS87,1-$AU87,0))),Q489))))))</f>
        <v>0.0526315789473684</v>
      </c>
      <c r="R87" s="681">
        <f>IF($AS87&lt;$AR87,0,IF($AT87="L",IF(AND(11&gt;=$AR87,11&lt;=$AS87),1/($AS87-$AR87+1),0),IF($AT87="I",IF(11=$AR87,1,0),IF($AT87="F",IF(11=$AS87,1,0),IF($AT87="S",IF(AND(11&gt;=$AR87,11&lt;=$AS87,MOD(11-$AR87,6)=0),1/(INT(($AS87-$AR87)/6)+1),0),IF($AT87="A",IF($AR87=$AS87,IF(11=$AR87,1,0),IF(11=$AR87,$AU87,IF(11=$AS87,1-$AU87,0))),R489))))))</f>
        <v>0.0526315789473684</v>
      </c>
      <c r="S87" s="681">
        <f>IF($AS87&lt;$AR87,0,IF($AT87="L",IF(AND(12&gt;=$AR87,12&lt;=$AS87),1/($AS87-$AR87+1),0),IF($AT87="I",IF(12=$AR87,1,0),IF($AT87="F",IF(12=$AS87,1,0),IF($AT87="S",IF(AND(12&gt;=$AR87,12&lt;=$AS87,MOD(12-$AR87,6)=0),1/(INT(($AS87-$AR87)/6)+1),0),IF($AT87="A",IF($AR87=$AS87,IF(12=$AR87,1,0),IF(12=$AR87,$AU87,IF(12=$AS87,1-$AU87,0))),S489))))))</f>
        <v>0.0526315789473684</v>
      </c>
      <c r="T87" s="681">
        <f>IF($AS87&lt;$AR87,0,IF($AT87="L",IF(AND(13&gt;=$AR87,13&lt;=$AS87),1/($AS87-$AR87+1),0),IF($AT87="I",IF(13=$AR87,1,0),IF($AT87="F",IF(13=$AS87,1,0),IF($AT87="S",IF(AND(13&gt;=$AR87,13&lt;=$AS87,MOD(13-$AR87,6)=0),1/(INT(($AS87-$AR87)/6)+1),0),IF($AT87="A",IF($AR87=$AS87,IF(13=$AR87,1,0),IF(13=$AR87,$AU87,IF(13=$AS87,1-$AU87,0))),T489))))))</f>
        <v>0.0526315789473684</v>
      </c>
      <c r="U87" s="681">
        <f>IF($AS87&lt;$AR87,0,IF($AT87="L",IF(AND(14&gt;=$AR87,14&lt;=$AS87),1/($AS87-$AR87+1),0),IF($AT87="I",IF(14=$AR87,1,0),IF($AT87="F",IF(14=$AS87,1,0),IF($AT87="S",IF(AND(14&gt;=$AR87,14&lt;=$AS87,MOD(14-$AR87,6)=0),1/(INT(($AS87-$AR87)/6)+1),0),IF($AT87="A",IF($AR87=$AS87,IF(14=$AR87,1,0),IF(14=$AR87,$AU87,IF(14=$AS87,1-$AU87,0))),U489))))))</f>
        <v>0.0526315789473684</v>
      </c>
      <c r="V87" s="681">
        <f>IF($AS87&lt;$AR87,0,IF($AT87="L",IF(AND(15&gt;=$AR87,15&lt;=$AS87),1/($AS87-$AR87+1),0),IF($AT87="I",IF(15=$AR87,1,0),IF($AT87="F",IF(15=$AS87,1,0),IF($AT87="S",IF(AND(15&gt;=$AR87,15&lt;=$AS87,MOD(15-$AR87,6)=0),1/(INT(($AS87-$AR87)/6)+1),0),IF($AT87="A",IF($AR87=$AS87,IF(15=$AR87,1,0),IF(15=$AR87,$AU87,IF(15=$AS87,1-$AU87,0))),V489))))))</f>
        <v>0.0526315789473684</v>
      </c>
      <c r="W87" s="681">
        <f>IF($AS87&lt;$AR87,0,IF($AT87="L",IF(AND(16&gt;=$AR87,16&lt;=$AS87),1/($AS87-$AR87+1),0),IF($AT87="I",IF(16=$AR87,1,0),IF($AT87="F",IF(16=$AS87,1,0),IF($AT87="S",IF(AND(16&gt;=$AR87,16&lt;=$AS87,MOD(16-$AR87,6)=0),1/(INT(($AS87-$AR87)/6)+1),0),IF($AT87="A",IF($AR87=$AS87,IF(16=$AR87,1,0),IF(16=$AR87,$AU87,IF(16=$AS87,1-$AU87,0))),W489))))))</f>
        <v>0.0526315789473684</v>
      </c>
      <c r="X87" s="681">
        <f>IF($AS87&lt;$AR87,0,IF($AT87="L",IF(AND(17&gt;=$AR87,17&lt;=$AS87),1/($AS87-$AR87+1),0),IF($AT87="I",IF(17=$AR87,1,0),IF($AT87="F",IF(17=$AS87,1,0),IF($AT87="S",IF(AND(17&gt;=$AR87,17&lt;=$AS87,MOD(17-$AR87,6)=0),1/(INT(($AS87-$AR87)/6)+1),0),IF($AT87="A",IF($AR87=$AS87,IF(17=$AR87,1,0),IF(17=$AR87,$AU87,IF(17=$AS87,1-$AU87,0))),X489))))))</f>
        <v>0.0526315789473684</v>
      </c>
      <c r="Y87" s="681">
        <f>IF($AS87&lt;$AR87,0,IF($AT87="L",IF(AND(18&gt;=$AR87,18&lt;=$AS87),1/($AS87-$AR87+1),0),IF($AT87="I",IF(18=$AR87,1,0),IF($AT87="F",IF(18=$AS87,1,0),IF($AT87="S",IF(AND(18&gt;=$AR87,18&lt;=$AS87,MOD(18-$AR87,6)=0),1/(INT(($AS87-$AR87)/6)+1),0),IF($AT87="A",IF($AR87=$AS87,IF(18=$AR87,1,0),IF(18=$AR87,$AU87,IF(18=$AS87,1-$AU87,0))),Y489))))))</f>
        <v>0.0526315789473684</v>
      </c>
      <c r="Z87" s="681">
        <f>IF($AS87&lt;$AR87,0,IF($AT87="L",IF(AND(19&gt;=$AR87,19&lt;=$AS87),1/($AS87-$AR87+1),0),IF($AT87="I",IF(19=$AR87,1,0),IF($AT87="F",IF(19=$AS87,1,0),IF($AT87="S",IF(AND(19&gt;=$AR87,19&lt;=$AS87,MOD(19-$AR87,6)=0),1/(INT(($AS87-$AR87)/6)+1),0),IF($AT87="A",IF($AR87=$AS87,IF(19=$AR87,1,0),IF(19=$AR87,$AU87,IF(19=$AS87,1-$AU87,0))),Z489))))))</f>
        <v>0.0526315789473684</v>
      </c>
      <c r="AA87" s="681">
        <f>IF($AS87&lt;$AR87,0,IF($AT87="L",IF(AND(20&gt;=$AR87,20&lt;=$AS87),1/($AS87-$AR87+1),0),IF($AT87="I",IF(20=$AR87,1,0),IF($AT87="F",IF(20=$AS87,1,0),IF($AT87="S",IF(AND(20&gt;=$AR87,20&lt;=$AS87,MOD(20-$AR87,6)=0),1/(INT(($AS87-$AR87)/6)+1),0),IF($AT87="A",IF($AR87=$AS87,IF(20=$AR87,1,0),IF(20=$AR87,$AU87,IF(20=$AS87,1-$AU87,0))),AA489))))))</f>
        <v>0.0526315789473684</v>
      </c>
      <c r="AB87" s="681">
        <f>IF($AS87&lt;$AR87,0,IF($AT87="L",IF(AND(21&gt;=$AR87,21&lt;=$AS87),1/($AS87-$AR87+1),0),IF($AT87="I",IF(21=$AR87,1,0),IF($AT87="F",IF(21=$AS87,1,0),IF($AT87="S",IF(AND(21&gt;=$AR87,21&lt;=$AS87,MOD(21-$AR87,6)=0),1/(INT(($AS87-$AR87)/6)+1),0),IF($AT87="A",IF($AR87=$AS87,IF(21=$AR87,1,0),IF(21=$AR87,$AU87,IF(21=$AS87,1-$AU87,0))),AB489))))))</f>
        <v>0.0526315789473684</v>
      </c>
      <c r="AC87" s="681">
        <f>IF($AS87&lt;$AR87,0,IF($AT87="L",IF(AND(22&gt;=$AR87,22&lt;=$AS87),1/($AS87-$AR87+1),0),IF($AT87="I",IF(22=$AR87,1,0),IF($AT87="F",IF(22=$AS87,1,0),IF($AT87="S",IF(AND(22&gt;=$AR87,22&lt;=$AS87,MOD(22-$AR87,6)=0),1/(INT(($AS87-$AR87)/6)+1),0),IF($AT87="A",IF($AR87=$AS87,IF(22=$AR87,1,0),IF(22=$AR87,$AU87,IF(22=$AS87,1-$AU87,0))),AC489))))))</f>
        <v>0.0526315789473684</v>
      </c>
      <c r="AD87" s="681">
        <f>IF($AS87&lt;$AR87,0,IF($AT87="L",IF(AND(23&gt;=$AR87,23&lt;=$AS87),1/($AS87-$AR87+1),0),IF($AT87="I",IF(23=$AR87,1,0),IF($AT87="F",IF(23=$AS87,1,0),IF($AT87="S",IF(AND(23&gt;=$AR87,23&lt;=$AS87,MOD(23-$AR87,6)=0),1/(INT(($AS87-$AR87)/6)+1),0),IF($AT87="A",IF($AR87=$AS87,IF(23=$AR87,1,0),IF(23=$AR87,$AU87,IF(23=$AS87,1-$AU87,0))),AD489))))))</f>
        <v>0</v>
      </c>
      <c r="AE87" s="681">
        <f>IF($AS87&lt;$AR87,0,IF($AT87="L",IF(AND(24&gt;=$AR87,24&lt;=$AS87),1/($AS87-$AR87+1),0),IF($AT87="I",IF(24=$AR87,1,0),IF($AT87="F",IF(24=$AS87,1,0),IF($AT87="S",IF(AND(24&gt;=$AR87,24&lt;=$AS87,MOD(24-$AR87,6)=0),1/(INT(($AS87-$AR87)/6)+1),0),IF($AT87="A",IF($AR87=$AS87,IF(24=$AR87,1,0),IF(24=$AR87,$AU87,IF(24=$AS87,1-$AU87,0))),AE489))))))</f>
        <v>0</v>
      </c>
      <c r="AF87" s="682">
        <f>SUM(H87:AE87)</f>
        <v>1</v>
      </c>
      <c r="AG87" s="521">
        <f>'04. Servicios Tecnologicos'!$I$30</f>
        <v>0</v>
      </c>
      <c r="AH87" s="521">
        <f>'04. Servicios Tecnologicos'!$H$30</f>
        <v>0</v>
      </c>
      <c r="AI87" s="521">
        <f>'04. Servicios Tecnologicos'!$K$30</f>
        <v>0</v>
      </c>
      <c r="AJ87" s="521">
        <f>'04. Servicios Tecnologicos'!$J$30</f>
        <v>0</v>
      </c>
      <c r="AK87" s="521">
        <f>'04. Servicios Tecnologicos'!$M$30</f>
        <v>0</v>
      </c>
      <c r="AL87" s="521">
        <f>'04. Servicios Tecnologicos'!$L$30</f>
        <v>0</v>
      </c>
      <c r="AM87" s="521">
        <f>'04. Servicios Tecnologicos'!$O$30</f>
        <v>0</v>
      </c>
      <c r="AN87" s="521">
        <f>'04. Servicios Tecnologicos'!$N$30</f>
        <v>0</v>
      </c>
      <c r="AO87" s="521">
        <f>'04. Servicios Tecnologicos'!$Q$30</f>
        <v>0</v>
      </c>
      <c r="AP87" s="521">
        <f>'04. Servicios Tecnologicos'!$P$30</f>
        <v>0</v>
      </c>
      <c r="AQ87" s="683" t="inlineStr">
        <is>
          <t>A3.1</t>
        </is>
      </c>
      <c r="AR87" s="683" t="n">
        <v>4</v>
      </c>
      <c r="AS87" s="683" t="n">
        <v>22</v>
      </c>
      <c r="AT87" s="683" t="inlineStr">
        <is>
          <t>L</t>
        </is>
      </c>
      <c r="AU87" s="684" t="n">
        <v>0</v>
      </c>
      <c r="AV87" s="683" t="inlineStr">
        <is>
          <t>E1</t>
        </is>
      </c>
    </row>
    <row r="88">
      <c r="B88" s="513" t="inlineStr">
        <is>
          <t>ST-19</t>
        </is>
      </c>
      <c r="C88" s="513" t="inlineStr">
        <is>
          <t>R04</t>
        </is>
      </c>
      <c r="D88" s="513" t="str">
        <f>IF('04. Servicios Tecnologicos'!B31="","(fila reservada para un ítem nuevo)",'04. Servicios Tecnologicos'!B31)</f>
        <v>Plataforma geoespacial del índice de polvo (servicio contratado) · Especialista en infraestructura, despliegue y seguridad</v>
      </c>
      <c r="E88" s="513" t="str">
        <f>"Perfil "&amp;AT88&amp;" · M"&amp;AR88&amp;"–M"&amp;AS88</f>
        <v>Perfil L · M4–M22</v>
      </c>
      <c r="F88" s="513">
        <f>'04. Servicios Tecnologicos'!$G$31</f>
        <v>52062500</v>
      </c>
      <c r="G88" s="513">
        <f>'04. Servicios Tecnologicos'!$R$31</f>
        <v>52062500</v>
      </c>
      <c r="H88" s="681">
        <f>IF($AS88&lt;$AR88,0,IF($AT88="L",IF(AND(1&gt;=$AR88,1&lt;=$AS88),1/($AS88-$AR88+1),0),IF($AT88="I",IF(1=$AR88,1,0),IF($AT88="F",IF(1=$AS88,1,0),IF($AT88="S",IF(AND(1&gt;=$AR88,1&lt;=$AS88,MOD(1-$AR88,6)=0),1/(INT(($AS88-$AR88)/6)+1),0),IF($AT88="A",IF($AR88=$AS88,IF(1=$AR88,1,0),IF(1=$AR88,$AU88,IF(1=$AS88,1-$AU88,0))),H490))))))</f>
        <v>0</v>
      </c>
      <c r="I88" s="681">
        <f>IF($AS88&lt;$AR88,0,IF($AT88="L",IF(AND(2&gt;=$AR88,2&lt;=$AS88),1/($AS88-$AR88+1),0),IF($AT88="I",IF(2=$AR88,1,0),IF($AT88="F",IF(2=$AS88,1,0),IF($AT88="S",IF(AND(2&gt;=$AR88,2&lt;=$AS88,MOD(2-$AR88,6)=0),1/(INT(($AS88-$AR88)/6)+1),0),IF($AT88="A",IF($AR88=$AS88,IF(2=$AR88,1,0),IF(2=$AR88,$AU88,IF(2=$AS88,1-$AU88,0))),I490))))))</f>
        <v>0</v>
      </c>
      <c r="J88" s="681">
        <f>IF($AS88&lt;$AR88,0,IF($AT88="L",IF(AND(3&gt;=$AR88,3&lt;=$AS88),1/($AS88-$AR88+1),0),IF($AT88="I",IF(3=$AR88,1,0),IF($AT88="F",IF(3=$AS88,1,0),IF($AT88="S",IF(AND(3&gt;=$AR88,3&lt;=$AS88,MOD(3-$AR88,6)=0),1/(INT(($AS88-$AR88)/6)+1),0),IF($AT88="A",IF($AR88=$AS88,IF(3=$AR88,1,0),IF(3=$AR88,$AU88,IF(3=$AS88,1-$AU88,0))),J490))))))</f>
        <v>0</v>
      </c>
      <c r="K88" s="681">
        <f>IF($AS88&lt;$AR88,0,IF($AT88="L",IF(AND(4&gt;=$AR88,4&lt;=$AS88),1/($AS88-$AR88+1),0),IF($AT88="I",IF(4=$AR88,1,0),IF($AT88="F",IF(4=$AS88,1,0),IF($AT88="S",IF(AND(4&gt;=$AR88,4&lt;=$AS88,MOD(4-$AR88,6)=0),1/(INT(($AS88-$AR88)/6)+1),0),IF($AT88="A",IF($AR88=$AS88,IF(4=$AR88,1,0),IF(4=$AR88,$AU88,IF(4=$AS88,1-$AU88,0))),K490))))))</f>
        <v>0.0526315789473684</v>
      </c>
      <c r="L88" s="681">
        <f>IF($AS88&lt;$AR88,0,IF($AT88="L",IF(AND(5&gt;=$AR88,5&lt;=$AS88),1/($AS88-$AR88+1),0),IF($AT88="I",IF(5=$AR88,1,0),IF($AT88="F",IF(5=$AS88,1,0),IF($AT88="S",IF(AND(5&gt;=$AR88,5&lt;=$AS88,MOD(5-$AR88,6)=0),1/(INT(($AS88-$AR88)/6)+1),0),IF($AT88="A",IF($AR88=$AS88,IF(5=$AR88,1,0),IF(5=$AR88,$AU88,IF(5=$AS88,1-$AU88,0))),L490))))))</f>
        <v>0.0526315789473684</v>
      </c>
      <c r="M88" s="681">
        <f>IF($AS88&lt;$AR88,0,IF($AT88="L",IF(AND(6&gt;=$AR88,6&lt;=$AS88),1/($AS88-$AR88+1),0),IF($AT88="I",IF(6=$AR88,1,0),IF($AT88="F",IF(6=$AS88,1,0),IF($AT88="S",IF(AND(6&gt;=$AR88,6&lt;=$AS88,MOD(6-$AR88,6)=0),1/(INT(($AS88-$AR88)/6)+1),0),IF($AT88="A",IF($AR88=$AS88,IF(6=$AR88,1,0),IF(6=$AR88,$AU88,IF(6=$AS88,1-$AU88,0))),M490))))))</f>
        <v>0.0526315789473684</v>
      </c>
      <c r="N88" s="681">
        <f>IF($AS88&lt;$AR88,0,IF($AT88="L",IF(AND(7&gt;=$AR88,7&lt;=$AS88),1/($AS88-$AR88+1),0),IF($AT88="I",IF(7=$AR88,1,0),IF($AT88="F",IF(7=$AS88,1,0),IF($AT88="S",IF(AND(7&gt;=$AR88,7&lt;=$AS88,MOD(7-$AR88,6)=0),1/(INT(($AS88-$AR88)/6)+1),0),IF($AT88="A",IF($AR88=$AS88,IF(7=$AR88,1,0),IF(7=$AR88,$AU88,IF(7=$AS88,1-$AU88,0))),N490))))))</f>
        <v>0.0526315789473684</v>
      </c>
      <c r="O88" s="681">
        <f>IF($AS88&lt;$AR88,0,IF($AT88="L",IF(AND(8&gt;=$AR88,8&lt;=$AS88),1/($AS88-$AR88+1),0),IF($AT88="I",IF(8=$AR88,1,0),IF($AT88="F",IF(8=$AS88,1,0),IF($AT88="S",IF(AND(8&gt;=$AR88,8&lt;=$AS88,MOD(8-$AR88,6)=0),1/(INT(($AS88-$AR88)/6)+1),0),IF($AT88="A",IF($AR88=$AS88,IF(8=$AR88,1,0),IF(8=$AR88,$AU88,IF(8=$AS88,1-$AU88,0))),O490))))))</f>
        <v>0.0526315789473684</v>
      </c>
      <c r="P88" s="681">
        <f>IF($AS88&lt;$AR88,0,IF($AT88="L",IF(AND(9&gt;=$AR88,9&lt;=$AS88),1/($AS88-$AR88+1),0),IF($AT88="I",IF(9=$AR88,1,0),IF($AT88="F",IF(9=$AS88,1,0),IF($AT88="S",IF(AND(9&gt;=$AR88,9&lt;=$AS88,MOD(9-$AR88,6)=0),1/(INT(($AS88-$AR88)/6)+1),0),IF($AT88="A",IF($AR88=$AS88,IF(9=$AR88,1,0),IF(9=$AR88,$AU88,IF(9=$AS88,1-$AU88,0))),P490))))))</f>
        <v>0.0526315789473684</v>
      </c>
      <c r="Q88" s="681">
        <f>IF($AS88&lt;$AR88,0,IF($AT88="L",IF(AND(10&gt;=$AR88,10&lt;=$AS88),1/($AS88-$AR88+1),0),IF($AT88="I",IF(10=$AR88,1,0),IF($AT88="F",IF(10=$AS88,1,0),IF($AT88="S",IF(AND(10&gt;=$AR88,10&lt;=$AS88,MOD(10-$AR88,6)=0),1/(INT(($AS88-$AR88)/6)+1),0),IF($AT88="A",IF($AR88=$AS88,IF(10=$AR88,1,0),IF(10=$AR88,$AU88,IF(10=$AS88,1-$AU88,0))),Q490))))))</f>
        <v>0.0526315789473684</v>
      </c>
      <c r="R88" s="681">
        <f>IF($AS88&lt;$AR88,0,IF($AT88="L",IF(AND(11&gt;=$AR88,11&lt;=$AS88),1/($AS88-$AR88+1),0),IF($AT88="I",IF(11=$AR88,1,0),IF($AT88="F",IF(11=$AS88,1,0),IF($AT88="S",IF(AND(11&gt;=$AR88,11&lt;=$AS88,MOD(11-$AR88,6)=0),1/(INT(($AS88-$AR88)/6)+1),0),IF($AT88="A",IF($AR88=$AS88,IF(11=$AR88,1,0),IF(11=$AR88,$AU88,IF(11=$AS88,1-$AU88,0))),R490))))))</f>
        <v>0.0526315789473684</v>
      </c>
      <c r="S88" s="681">
        <f>IF($AS88&lt;$AR88,0,IF($AT88="L",IF(AND(12&gt;=$AR88,12&lt;=$AS88),1/($AS88-$AR88+1),0),IF($AT88="I",IF(12=$AR88,1,0),IF($AT88="F",IF(12=$AS88,1,0),IF($AT88="S",IF(AND(12&gt;=$AR88,12&lt;=$AS88,MOD(12-$AR88,6)=0),1/(INT(($AS88-$AR88)/6)+1),0),IF($AT88="A",IF($AR88=$AS88,IF(12=$AR88,1,0),IF(12=$AR88,$AU88,IF(12=$AS88,1-$AU88,0))),S490))))))</f>
        <v>0.0526315789473684</v>
      </c>
      <c r="T88" s="681">
        <f>IF($AS88&lt;$AR88,0,IF($AT88="L",IF(AND(13&gt;=$AR88,13&lt;=$AS88),1/($AS88-$AR88+1),0),IF($AT88="I",IF(13=$AR88,1,0),IF($AT88="F",IF(13=$AS88,1,0),IF($AT88="S",IF(AND(13&gt;=$AR88,13&lt;=$AS88,MOD(13-$AR88,6)=0),1/(INT(($AS88-$AR88)/6)+1),0),IF($AT88="A",IF($AR88=$AS88,IF(13=$AR88,1,0),IF(13=$AR88,$AU88,IF(13=$AS88,1-$AU88,0))),T490))))))</f>
        <v>0.0526315789473684</v>
      </c>
      <c r="U88" s="681">
        <f>IF($AS88&lt;$AR88,0,IF($AT88="L",IF(AND(14&gt;=$AR88,14&lt;=$AS88),1/($AS88-$AR88+1),0),IF($AT88="I",IF(14=$AR88,1,0),IF($AT88="F",IF(14=$AS88,1,0),IF($AT88="S",IF(AND(14&gt;=$AR88,14&lt;=$AS88,MOD(14-$AR88,6)=0),1/(INT(($AS88-$AR88)/6)+1),0),IF($AT88="A",IF($AR88=$AS88,IF(14=$AR88,1,0),IF(14=$AR88,$AU88,IF(14=$AS88,1-$AU88,0))),U490))))))</f>
        <v>0.0526315789473684</v>
      </c>
      <c r="V88" s="681">
        <f>IF($AS88&lt;$AR88,0,IF($AT88="L",IF(AND(15&gt;=$AR88,15&lt;=$AS88),1/($AS88-$AR88+1),0),IF($AT88="I",IF(15=$AR88,1,0),IF($AT88="F",IF(15=$AS88,1,0),IF($AT88="S",IF(AND(15&gt;=$AR88,15&lt;=$AS88,MOD(15-$AR88,6)=0),1/(INT(($AS88-$AR88)/6)+1),0),IF($AT88="A",IF($AR88=$AS88,IF(15=$AR88,1,0),IF(15=$AR88,$AU88,IF(15=$AS88,1-$AU88,0))),V490))))))</f>
        <v>0.0526315789473684</v>
      </c>
      <c r="W88" s="681">
        <f>IF($AS88&lt;$AR88,0,IF($AT88="L",IF(AND(16&gt;=$AR88,16&lt;=$AS88),1/($AS88-$AR88+1),0),IF($AT88="I",IF(16=$AR88,1,0),IF($AT88="F",IF(16=$AS88,1,0),IF($AT88="S",IF(AND(16&gt;=$AR88,16&lt;=$AS88,MOD(16-$AR88,6)=0),1/(INT(($AS88-$AR88)/6)+1),0),IF($AT88="A",IF($AR88=$AS88,IF(16=$AR88,1,0),IF(16=$AR88,$AU88,IF(16=$AS88,1-$AU88,0))),W490))))))</f>
        <v>0.0526315789473684</v>
      </c>
      <c r="X88" s="681">
        <f>IF($AS88&lt;$AR88,0,IF($AT88="L",IF(AND(17&gt;=$AR88,17&lt;=$AS88),1/($AS88-$AR88+1),0),IF($AT88="I",IF(17=$AR88,1,0),IF($AT88="F",IF(17=$AS88,1,0),IF($AT88="S",IF(AND(17&gt;=$AR88,17&lt;=$AS88,MOD(17-$AR88,6)=0),1/(INT(($AS88-$AR88)/6)+1),0),IF($AT88="A",IF($AR88=$AS88,IF(17=$AR88,1,0),IF(17=$AR88,$AU88,IF(17=$AS88,1-$AU88,0))),X490))))))</f>
        <v>0.0526315789473684</v>
      </c>
      <c r="Y88" s="681">
        <f>IF($AS88&lt;$AR88,0,IF($AT88="L",IF(AND(18&gt;=$AR88,18&lt;=$AS88),1/($AS88-$AR88+1),0),IF($AT88="I",IF(18=$AR88,1,0),IF($AT88="F",IF(18=$AS88,1,0),IF($AT88="S",IF(AND(18&gt;=$AR88,18&lt;=$AS88,MOD(18-$AR88,6)=0),1/(INT(($AS88-$AR88)/6)+1),0),IF($AT88="A",IF($AR88=$AS88,IF(18=$AR88,1,0),IF(18=$AR88,$AU88,IF(18=$AS88,1-$AU88,0))),Y490))))))</f>
        <v>0.0526315789473684</v>
      </c>
      <c r="Z88" s="681">
        <f>IF($AS88&lt;$AR88,0,IF($AT88="L",IF(AND(19&gt;=$AR88,19&lt;=$AS88),1/($AS88-$AR88+1),0),IF($AT88="I",IF(19=$AR88,1,0),IF($AT88="F",IF(19=$AS88,1,0),IF($AT88="S",IF(AND(19&gt;=$AR88,19&lt;=$AS88,MOD(19-$AR88,6)=0),1/(INT(($AS88-$AR88)/6)+1),0),IF($AT88="A",IF($AR88=$AS88,IF(19=$AR88,1,0),IF(19=$AR88,$AU88,IF(19=$AS88,1-$AU88,0))),Z490))))))</f>
        <v>0.0526315789473684</v>
      </c>
      <c r="AA88" s="681">
        <f>IF($AS88&lt;$AR88,0,IF($AT88="L",IF(AND(20&gt;=$AR88,20&lt;=$AS88),1/($AS88-$AR88+1),0),IF($AT88="I",IF(20=$AR88,1,0),IF($AT88="F",IF(20=$AS88,1,0),IF($AT88="S",IF(AND(20&gt;=$AR88,20&lt;=$AS88,MOD(20-$AR88,6)=0),1/(INT(($AS88-$AR88)/6)+1),0),IF($AT88="A",IF($AR88=$AS88,IF(20=$AR88,1,0),IF(20=$AR88,$AU88,IF(20=$AS88,1-$AU88,0))),AA490))))))</f>
        <v>0.0526315789473684</v>
      </c>
      <c r="AB88" s="681">
        <f>IF($AS88&lt;$AR88,0,IF($AT88="L",IF(AND(21&gt;=$AR88,21&lt;=$AS88),1/($AS88-$AR88+1),0),IF($AT88="I",IF(21=$AR88,1,0),IF($AT88="F",IF(21=$AS88,1,0),IF($AT88="S",IF(AND(21&gt;=$AR88,21&lt;=$AS88,MOD(21-$AR88,6)=0),1/(INT(($AS88-$AR88)/6)+1),0),IF($AT88="A",IF($AR88=$AS88,IF(21=$AR88,1,0),IF(21=$AR88,$AU88,IF(21=$AS88,1-$AU88,0))),AB490))))))</f>
        <v>0.0526315789473684</v>
      </c>
      <c r="AC88" s="681">
        <f>IF($AS88&lt;$AR88,0,IF($AT88="L",IF(AND(22&gt;=$AR88,22&lt;=$AS88),1/($AS88-$AR88+1),0),IF($AT88="I",IF(22=$AR88,1,0),IF($AT88="F",IF(22=$AS88,1,0),IF($AT88="S",IF(AND(22&gt;=$AR88,22&lt;=$AS88,MOD(22-$AR88,6)=0),1/(INT(($AS88-$AR88)/6)+1),0),IF($AT88="A",IF($AR88=$AS88,IF(22=$AR88,1,0),IF(22=$AR88,$AU88,IF(22=$AS88,1-$AU88,0))),AC490))))))</f>
        <v>0.0526315789473684</v>
      </c>
      <c r="AD88" s="681">
        <f>IF($AS88&lt;$AR88,0,IF($AT88="L",IF(AND(23&gt;=$AR88,23&lt;=$AS88),1/($AS88-$AR88+1),0),IF($AT88="I",IF(23=$AR88,1,0),IF($AT88="F",IF(23=$AS88,1,0),IF($AT88="S",IF(AND(23&gt;=$AR88,23&lt;=$AS88,MOD(23-$AR88,6)=0),1/(INT(($AS88-$AR88)/6)+1),0),IF($AT88="A",IF($AR88=$AS88,IF(23=$AR88,1,0),IF(23=$AR88,$AU88,IF(23=$AS88,1-$AU88,0))),AD490))))))</f>
        <v>0</v>
      </c>
      <c r="AE88" s="681">
        <f>IF($AS88&lt;$AR88,0,IF($AT88="L",IF(AND(24&gt;=$AR88,24&lt;=$AS88),1/($AS88-$AR88+1),0),IF($AT88="I",IF(24=$AR88,1,0),IF($AT88="F",IF(24=$AS88,1,0),IF($AT88="S",IF(AND(24&gt;=$AR88,24&lt;=$AS88,MOD(24-$AR88,6)=0),1/(INT(($AS88-$AR88)/6)+1),0),IF($AT88="A",IF($AR88=$AS88,IF(24=$AR88,1,0),IF(24=$AR88,$AU88,IF(24=$AS88,1-$AU88,0))),AE490))))))</f>
        <v>0</v>
      </c>
      <c r="AF88" s="682">
        <f>SUM(H88:AE88)</f>
        <v>1</v>
      </c>
      <c r="AG88" s="521">
        <f>'04. Servicios Tecnologicos'!$I$31</f>
        <v>0</v>
      </c>
      <c r="AH88" s="521">
        <f>'04. Servicios Tecnologicos'!$H$31</f>
        <v>0</v>
      </c>
      <c r="AI88" s="521">
        <f>'04. Servicios Tecnologicos'!$K$31</f>
        <v>0</v>
      </c>
      <c r="AJ88" s="521">
        <f>'04. Servicios Tecnologicos'!$J$31</f>
        <v>0</v>
      </c>
      <c r="AK88" s="521">
        <f>'04. Servicios Tecnologicos'!$M$31</f>
        <v>0</v>
      </c>
      <c r="AL88" s="521">
        <f>'04. Servicios Tecnologicos'!$L$31</f>
        <v>0</v>
      </c>
      <c r="AM88" s="521">
        <f>'04. Servicios Tecnologicos'!$O$31</f>
        <v>0</v>
      </c>
      <c r="AN88" s="521">
        <f>'04. Servicios Tecnologicos'!$N$31</f>
        <v>0</v>
      </c>
      <c r="AO88" s="521">
        <f>'04. Servicios Tecnologicos'!$Q$31</f>
        <v>0</v>
      </c>
      <c r="AP88" s="521">
        <f>'04. Servicios Tecnologicos'!$P$31</f>
        <v>0</v>
      </c>
      <c r="AQ88" s="683" t="inlineStr">
        <is>
          <t>A2.2</t>
        </is>
      </c>
      <c r="AR88" s="683" t="n">
        <v>4</v>
      </c>
      <c r="AS88" s="683" t="n">
        <v>22</v>
      </c>
      <c r="AT88" s="683" t="inlineStr">
        <is>
          <t>L</t>
        </is>
      </c>
      <c r="AU88" s="684" t="n">
        <v>0</v>
      </c>
      <c r="AV88" s="683" t="inlineStr">
        <is>
          <t>E1</t>
        </is>
      </c>
    </row>
    <row r="89">
      <c r="B89" s="513" t="inlineStr">
        <is>
          <t>ST-20</t>
        </is>
      </c>
      <c r="C89" s="513" t="inlineStr">
        <is>
          <t>R04</t>
        </is>
      </c>
      <c r="D89" s="513" t="str">
        <f>IF('04. Servicios Tecnologicos'!B32="","(fila reservada para un ítem nuevo)",'04. Servicios Tecnologicos'!B32)</f>
        <v>Plataforma geoespacial del índice de polvo (servicio contratado) · Profesional de aseguramiento de calidad (QA)</v>
      </c>
      <c r="E89" s="513" t="str">
        <f>"Perfil "&amp;AT89&amp;" · M"&amp;AR89&amp;"–M"&amp;AS89</f>
        <v>Perfil L · M4–M22</v>
      </c>
      <c r="F89" s="513">
        <f>'04. Servicios Tecnologicos'!$G$32</f>
        <v>41650000</v>
      </c>
      <c r="G89" s="513">
        <f>'04. Servicios Tecnologicos'!$R$32</f>
        <v>41650000</v>
      </c>
      <c r="H89" s="681">
        <f>IF($AS89&lt;$AR89,0,IF($AT89="L",IF(AND(1&gt;=$AR89,1&lt;=$AS89),1/($AS89-$AR89+1),0),IF($AT89="I",IF(1=$AR89,1,0),IF($AT89="F",IF(1=$AS89,1,0),IF($AT89="S",IF(AND(1&gt;=$AR89,1&lt;=$AS89,MOD(1-$AR89,6)=0),1/(INT(($AS89-$AR89)/6)+1),0),IF($AT89="A",IF($AR89=$AS89,IF(1=$AR89,1,0),IF(1=$AR89,$AU89,IF(1=$AS89,1-$AU89,0))),H491))))))</f>
        <v>0</v>
      </c>
      <c r="I89" s="681">
        <f>IF($AS89&lt;$AR89,0,IF($AT89="L",IF(AND(2&gt;=$AR89,2&lt;=$AS89),1/($AS89-$AR89+1),0),IF($AT89="I",IF(2=$AR89,1,0),IF($AT89="F",IF(2=$AS89,1,0),IF($AT89="S",IF(AND(2&gt;=$AR89,2&lt;=$AS89,MOD(2-$AR89,6)=0),1/(INT(($AS89-$AR89)/6)+1),0),IF($AT89="A",IF($AR89=$AS89,IF(2=$AR89,1,0),IF(2=$AR89,$AU89,IF(2=$AS89,1-$AU89,0))),I491))))))</f>
        <v>0</v>
      </c>
      <c r="J89" s="681">
        <f>IF($AS89&lt;$AR89,0,IF($AT89="L",IF(AND(3&gt;=$AR89,3&lt;=$AS89),1/($AS89-$AR89+1),0),IF($AT89="I",IF(3=$AR89,1,0),IF($AT89="F",IF(3=$AS89,1,0),IF($AT89="S",IF(AND(3&gt;=$AR89,3&lt;=$AS89,MOD(3-$AR89,6)=0),1/(INT(($AS89-$AR89)/6)+1),0),IF($AT89="A",IF($AR89=$AS89,IF(3=$AR89,1,0),IF(3=$AR89,$AU89,IF(3=$AS89,1-$AU89,0))),J491))))))</f>
        <v>0</v>
      </c>
      <c r="K89" s="681">
        <f>IF($AS89&lt;$AR89,0,IF($AT89="L",IF(AND(4&gt;=$AR89,4&lt;=$AS89),1/($AS89-$AR89+1),0),IF($AT89="I",IF(4=$AR89,1,0),IF($AT89="F",IF(4=$AS89,1,0),IF($AT89="S",IF(AND(4&gt;=$AR89,4&lt;=$AS89,MOD(4-$AR89,6)=0),1/(INT(($AS89-$AR89)/6)+1),0),IF($AT89="A",IF($AR89=$AS89,IF(4=$AR89,1,0),IF(4=$AR89,$AU89,IF(4=$AS89,1-$AU89,0))),K491))))))</f>
        <v>0.0526315789473684</v>
      </c>
      <c r="L89" s="681">
        <f>IF($AS89&lt;$AR89,0,IF($AT89="L",IF(AND(5&gt;=$AR89,5&lt;=$AS89),1/($AS89-$AR89+1),0),IF($AT89="I",IF(5=$AR89,1,0),IF($AT89="F",IF(5=$AS89,1,0),IF($AT89="S",IF(AND(5&gt;=$AR89,5&lt;=$AS89,MOD(5-$AR89,6)=0),1/(INT(($AS89-$AR89)/6)+1),0),IF($AT89="A",IF($AR89=$AS89,IF(5=$AR89,1,0),IF(5=$AR89,$AU89,IF(5=$AS89,1-$AU89,0))),L491))))))</f>
        <v>0.0526315789473684</v>
      </c>
      <c r="M89" s="681">
        <f>IF($AS89&lt;$AR89,0,IF($AT89="L",IF(AND(6&gt;=$AR89,6&lt;=$AS89),1/($AS89-$AR89+1),0),IF($AT89="I",IF(6=$AR89,1,0),IF($AT89="F",IF(6=$AS89,1,0),IF($AT89="S",IF(AND(6&gt;=$AR89,6&lt;=$AS89,MOD(6-$AR89,6)=0),1/(INT(($AS89-$AR89)/6)+1),0),IF($AT89="A",IF($AR89=$AS89,IF(6=$AR89,1,0),IF(6=$AR89,$AU89,IF(6=$AS89,1-$AU89,0))),M491))))))</f>
        <v>0.0526315789473684</v>
      </c>
      <c r="N89" s="681">
        <f>IF($AS89&lt;$AR89,0,IF($AT89="L",IF(AND(7&gt;=$AR89,7&lt;=$AS89),1/($AS89-$AR89+1),0),IF($AT89="I",IF(7=$AR89,1,0),IF($AT89="F",IF(7=$AS89,1,0),IF($AT89="S",IF(AND(7&gt;=$AR89,7&lt;=$AS89,MOD(7-$AR89,6)=0),1/(INT(($AS89-$AR89)/6)+1),0),IF($AT89="A",IF($AR89=$AS89,IF(7=$AR89,1,0),IF(7=$AR89,$AU89,IF(7=$AS89,1-$AU89,0))),N491))))))</f>
        <v>0.0526315789473684</v>
      </c>
      <c r="O89" s="681">
        <f>IF($AS89&lt;$AR89,0,IF($AT89="L",IF(AND(8&gt;=$AR89,8&lt;=$AS89),1/($AS89-$AR89+1),0),IF($AT89="I",IF(8=$AR89,1,0),IF($AT89="F",IF(8=$AS89,1,0),IF($AT89="S",IF(AND(8&gt;=$AR89,8&lt;=$AS89,MOD(8-$AR89,6)=0),1/(INT(($AS89-$AR89)/6)+1),0),IF($AT89="A",IF($AR89=$AS89,IF(8=$AR89,1,0),IF(8=$AR89,$AU89,IF(8=$AS89,1-$AU89,0))),O491))))))</f>
        <v>0.0526315789473684</v>
      </c>
      <c r="P89" s="681">
        <f>IF($AS89&lt;$AR89,0,IF($AT89="L",IF(AND(9&gt;=$AR89,9&lt;=$AS89),1/($AS89-$AR89+1),0),IF($AT89="I",IF(9=$AR89,1,0),IF($AT89="F",IF(9=$AS89,1,0),IF($AT89="S",IF(AND(9&gt;=$AR89,9&lt;=$AS89,MOD(9-$AR89,6)=0),1/(INT(($AS89-$AR89)/6)+1),0),IF($AT89="A",IF($AR89=$AS89,IF(9=$AR89,1,0),IF(9=$AR89,$AU89,IF(9=$AS89,1-$AU89,0))),P491))))))</f>
        <v>0.0526315789473684</v>
      </c>
      <c r="Q89" s="681">
        <f>IF($AS89&lt;$AR89,0,IF($AT89="L",IF(AND(10&gt;=$AR89,10&lt;=$AS89),1/($AS89-$AR89+1),0),IF($AT89="I",IF(10=$AR89,1,0),IF($AT89="F",IF(10=$AS89,1,0),IF($AT89="S",IF(AND(10&gt;=$AR89,10&lt;=$AS89,MOD(10-$AR89,6)=0),1/(INT(($AS89-$AR89)/6)+1),0),IF($AT89="A",IF($AR89=$AS89,IF(10=$AR89,1,0),IF(10=$AR89,$AU89,IF(10=$AS89,1-$AU89,0))),Q491))))))</f>
        <v>0.0526315789473684</v>
      </c>
      <c r="R89" s="681">
        <f>IF($AS89&lt;$AR89,0,IF($AT89="L",IF(AND(11&gt;=$AR89,11&lt;=$AS89),1/($AS89-$AR89+1),0),IF($AT89="I",IF(11=$AR89,1,0),IF($AT89="F",IF(11=$AS89,1,0),IF($AT89="S",IF(AND(11&gt;=$AR89,11&lt;=$AS89,MOD(11-$AR89,6)=0),1/(INT(($AS89-$AR89)/6)+1),0),IF($AT89="A",IF($AR89=$AS89,IF(11=$AR89,1,0),IF(11=$AR89,$AU89,IF(11=$AS89,1-$AU89,0))),R491))))))</f>
        <v>0.0526315789473684</v>
      </c>
      <c r="S89" s="681">
        <f>IF($AS89&lt;$AR89,0,IF($AT89="L",IF(AND(12&gt;=$AR89,12&lt;=$AS89),1/($AS89-$AR89+1),0),IF($AT89="I",IF(12=$AR89,1,0),IF($AT89="F",IF(12=$AS89,1,0),IF($AT89="S",IF(AND(12&gt;=$AR89,12&lt;=$AS89,MOD(12-$AR89,6)=0),1/(INT(($AS89-$AR89)/6)+1),0),IF($AT89="A",IF($AR89=$AS89,IF(12=$AR89,1,0),IF(12=$AR89,$AU89,IF(12=$AS89,1-$AU89,0))),S491))))))</f>
        <v>0.0526315789473684</v>
      </c>
      <c r="T89" s="681">
        <f>IF($AS89&lt;$AR89,0,IF($AT89="L",IF(AND(13&gt;=$AR89,13&lt;=$AS89),1/($AS89-$AR89+1),0),IF($AT89="I",IF(13=$AR89,1,0),IF($AT89="F",IF(13=$AS89,1,0),IF($AT89="S",IF(AND(13&gt;=$AR89,13&lt;=$AS89,MOD(13-$AR89,6)=0),1/(INT(($AS89-$AR89)/6)+1),0),IF($AT89="A",IF($AR89=$AS89,IF(13=$AR89,1,0),IF(13=$AR89,$AU89,IF(13=$AS89,1-$AU89,0))),T491))))))</f>
        <v>0.0526315789473684</v>
      </c>
      <c r="U89" s="681">
        <f>IF($AS89&lt;$AR89,0,IF($AT89="L",IF(AND(14&gt;=$AR89,14&lt;=$AS89),1/($AS89-$AR89+1),0),IF($AT89="I",IF(14=$AR89,1,0),IF($AT89="F",IF(14=$AS89,1,0),IF($AT89="S",IF(AND(14&gt;=$AR89,14&lt;=$AS89,MOD(14-$AR89,6)=0),1/(INT(($AS89-$AR89)/6)+1),0),IF($AT89="A",IF($AR89=$AS89,IF(14=$AR89,1,0),IF(14=$AR89,$AU89,IF(14=$AS89,1-$AU89,0))),U491))))))</f>
        <v>0.0526315789473684</v>
      </c>
      <c r="V89" s="681">
        <f>IF($AS89&lt;$AR89,0,IF($AT89="L",IF(AND(15&gt;=$AR89,15&lt;=$AS89),1/($AS89-$AR89+1),0),IF($AT89="I",IF(15=$AR89,1,0),IF($AT89="F",IF(15=$AS89,1,0),IF($AT89="S",IF(AND(15&gt;=$AR89,15&lt;=$AS89,MOD(15-$AR89,6)=0),1/(INT(($AS89-$AR89)/6)+1),0),IF($AT89="A",IF($AR89=$AS89,IF(15=$AR89,1,0),IF(15=$AR89,$AU89,IF(15=$AS89,1-$AU89,0))),V491))))))</f>
        <v>0.0526315789473684</v>
      </c>
      <c r="W89" s="681">
        <f>IF($AS89&lt;$AR89,0,IF($AT89="L",IF(AND(16&gt;=$AR89,16&lt;=$AS89),1/($AS89-$AR89+1),0),IF($AT89="I",IF(16=$AR89,1,0),IF($AT89="F",IF(16=$AS89,1,0),IF($AT89="S",IF(AND(16&gt;=$AR89,16&lt;=$AS89,MOD(16-$AR89,6)=0),1/(INT(($AS89-$AR89)/6)+1),0),IF($AT89="A",IF($AR89=$AS89,IF(16=$AR89,1,0),IF(16=$AR89,$AU89,IF(16=$AS89,1-$AU89,0))),W491))))))</f>
        <v>0.0526315789473684</v>
      </c>
      <c r="X89" s="681">
        <f>IF($AS89&lt;$AR89,0,IF($AT89="L",IF(AND(17&gt;=$AR89,17&lt;=$AS89),1/($AS89-$AR89+1),0),IF($AT89="I",IF(17=$AR89,1,0),IF($AT89="F",IF(17=$AS89,1,0),IF($AT89="S",IF(AND(17&gt;=$AR89,17&lt;=$AS89,MOD(17-$AR89,6)=0),1/(INT(($AS89-$AR89)/6)+1),0),IF($AT89="A",IF($AR89=$AS89,IF(17=$AR89,1,0),IF(17=$AR89,$AU89,IF(17=$AS89,1-$AU89,0))),X491))))))</f>
        <v>0.0526315789473684</v>
      </c>
      <c r="Y89" s="681">
        <f>IF($AS89&lt;$AR89,0,IF($AT89="L",IF(AND(18&gt;=$AR89,18&lt;=$AS89),1/($AS89-$AR89+1),0),IF($AT89="I",IF(18=$AR89,1,0),IF($AT89="F",IF(18=$AS89,1,0),IF($AT89="S",IF(AND(18&gt;=$AR89,18&lt;=$AS89,MOD(18-$AR89,6)=0),1/(INT(($AS89-$AR89)/6)+1),0),IF($AT89="A",IF($AR89=$AS89,IF(18=$AR89,1,0),IF(18=$AR89,$AU89,IF(18=$AS89,1-$AU89,0))),Y491))))))</f>
        <v>0.0526315789473684</v>
      </c>
      <c r="Z89" s="681">
        <f>IF($AS89&lt;$AR89,0,IF($AT89="L",IF(AND(19&gt;=$AR89,19&lt;=$AS89),1/($AS89-$AR89+1),0),IF($AT89="I",IF(19=$AR89,1,0),IF($AT89="F",IF(19=$AS89,1,0),IF($AT89="S",IF(AND(19&gt;=$AR89,19&lt;=$AS89,MOD(19-$AR89,6)=0),1/(INT(($AS89-$AR89)/6)+1),0),IF($AT89="A",IF($AR89=$AS89,IF(19=$AR89,1,0),IF(19=$AR89,$AU89,IF(19=$AS89,1-$AU89,0))),Z491))))))</f>
        <v>0.0526315789473684</v>
      </c>
      <c r="AA89" s="681">
        <f>IF($AS89&lt;$AR89,0,IF($AT89="L",IF(AND(20&gt;=$AR89,20&lt;=$AS89),1/($AS89-$AR89+1),0),IF($AT89="I",IF(20=$AR89,1,0),IF($AT89="F",IF(20=$AS89,1,0),IF($AT89="S",IF(AND(20&gt;=$AR89,20&lt;=$AS89,MOD(20-$AR89,6)=0),1/(INT(($AS89-$AR89)/6)+1),0),IF($AT89="A",IF($AR89=$AS89,IF(20=$AR89,1,0),IF(20=$AR89,$AU89,IF(20=$AS89,1-$AU89,0))),AA491))))))</f>
        <v>0.0526315789473684</v>
      </c>
      <c r="AB89" s="681">
        <f>IF($AS89&lt;$AR89,0,IF($AT89="L",IF(AND(21&gt;=$AR89,21&lt;=$AS89),1/($AS89-$AR89+1),0),IF($AT89="I",IF(21=$AR89,1,0),IF($AT89="F",IF(21=$AS89,1,0),IF($AT89="S",IF(AND(21&gt;=$AR89,21&lt;=$AS89,MOD(21-$AR89,6)=0),1/(INT(($AS89-$AR89)/6)+1),0),IF($AT89="A",IF($AR89=$AS89,IF(21=$AR89,1,0),IF(21=$AR89,$AU89,IF(21=$AS89,1-$AU89,0))),AB491))))))</f>
        <v>0.0526315789473684</v>
      </c>
      <c r="AC89" s="681">
        <f>IF($AS89&lt;$AR89,0,IF($AT89="L",IF(AND(22&gt;=$AR89,22&lt;=$AS89),1/($AS89-$AR89+1),0),IF($AT89="I",IF(22=$AR89,1,0),IF($AT89="F",IF(22=$AS89,1,0),IF($AT89="S",IF(AND(22&gt;=$AR89,22&lt;=$AS89,MOD(22-$AR89,6)=0),1/(INT(($AS89-$AR89)/6)+1),0),IF($AT89="A",IF($AR89=$AS89,IF(22=$AR89,1,0),IF(22=$AR89,$AU89,IF(22=$AS89,1-$AU89,0))),AC491))))))</f>
        <v>0.0526315789473684</v>
      </c>
      <c r="AD89" s="681">
        <f>IF($AS89&lt;$AR89,0,IF($AT89="L",IF(AND(23&gt;=$AR89,23&lt;=$AS89),1/($AS89-$AR89+1),0),IF($AT89="I",IF(23=$AR89,1,0),IF($AT89="F",IF(23=$AS89,1,0),IF($AT89="S",IF(AND(23&gt;=$AR89,23&lt;=$AS89,MOD(23-$AR89,6)=0),1/(INT(($AS89-$AR89)/6)+1),0),IF($AT89="A",IF($AR89=$AS89,IF(23=$AR89,1,0),IF(23=$AR89,$AU89,IF(23=$AS89,1-$AU89,0))),AD491))))))</f>
        <v>0</v>
      </c>
      <c r="AE89" s="681">
        <f>IF($AS89&lt;$AR89,0,IF($AT89="L",IF(AND(24&gt;=$AR89,24&lt;=$AS89),1/($AS89-$AR89+1),0),IF($AT89="I",IF(24=$AR89,1,0),IF($AT89="F",IF(24=$AS89,1,0),IF($AT89="S",IF(AND(24&gt;=$AR89,24&lt;=$AS89,MOD(24-$AR89,6)=0),1/(INT(($AS89-$AR89)/6)+1),0),IF($AT89="A",IF($AR89=$AS89,IF(24=$AR89,1,0),IF(24=$AR89,$AU89,IF(24=$AS89,1-$AU89,0))),AE491))))))</f>
        <v>0</v>
      </c>
      <c r="AF89" s="682">
        <f>SUM(H89:AE89)</f>
        <v>1</v>
      </c>
      <c r="AG89" s="521">
        <f>'04. Servicios Tecnologicos'!$I$32</f>
        <v>0</v>
      </c>
      <c r="AH89" s="521">
        <f>'04. Servicios Tecnologicos'!$H$32</f>
        <v>0</v>
      </c>
      <c r="AI89" s="521">
        <f>'04. Servicios Tecnologicos'!$K$32</f>
        <v>0</v>
      </c>
      <c r="AJ89" s="521">
        <f>'04. Servicios Tecnologicos'!$J$32</f>
        <v>0</v>
      </c>
      <c r="AK89" s="521">
        <f>'04. Servicios Tecnologicos'!$M$32</f>
        <v>0</v>
      </c>
      <c r="AL89" s="521">
        <f>'04. Servicios Tecnologicos'!$L$32</f>
        <v>0</v>
      </c>
      <c r="AM89" s="521">
        <f>'04. Servicios Tecnologicos'!$O$32</f>
        <v>0</v>
      </c>
      <c r="AN89" s="521">
        <f>'04. Servicios Tecnologicos'!$N$32</f>
        <v>0</v>
      </c>
      <c r="AO89" s="521">
        <f>'04. Servicios Tecnologicos'!$Q$32</f>
        <v>0</v>
      </c>
      <c r="AP89" s="521">
        <f>'04. Servicios Tecnologicos'!$P$32</f>
        <v>0</v>
      </c>
      <c r="AQ89" s="683" t="inlineStr">
        <is>
          <t>A2.2</t>
        </is>
      </c>
      <c r="AR89" s="683" t="n">
        <v>4</v>
      </c>
      <c r="AS89" s="683" t="n">
        <v>22</v>
      </c>
      <c r="AT89" s="683" t="inlineStr">
        <is>
          <t>L</t>
        </is>
      </c>
      <c r="AU89" s="684" t="n">
        <v>0</v>
      </c>
      <c r="AV89" s="683" t="inlineStr">
        <is>
          <t>E1</t>
        </is>
      </c>
    </row>
    <row r="90">
      <c r="B90" s="513" t="inlineStr">
        <is>
          <t>ADIC-04-1</t>
        </is>
      </c>
      <c r="C90" s="513" t="inlineStr">
        <is>
          <t>R04</t>
        </is>
      </c>
      <c r="D90" s="513" t="str">
        <f>IF('04. Servicios Tecnologicos'!B33="","(fila reservada para un ítem nuevo)",'04. Servicios Tecnologicos'!B33)</f>
        <v>(fila reservada para un ítem nuevo)</v>
      </c>
      <c r="E90" s="513" t="str">
        <f>"Perfil "&amp;AT90&amp;" · M"&amp;AR90&amp;"–M"&amp;AS90</f>
        <v>Perfil L · M1–M24</v>
      </c>
      <c r="F90" s="513">
        <f>'04. Servicios Tecnologicos'!$G$33</f>
        <v>0</v>
      </c>
      <c r="G90" s="513">
        <f>'04. Servicios Tecnologicos'!$R$33</f>
        <v>0</v>
      </c>
      <c r="H90" s="681">
        <f>IF($AS90&lt;$AR90,0,IF($AT90="L",IF(AND(1&gt;=$AR90,1&lt;=$AS90),1/($AS90-$AR90+1),0),IF($AT90="I",IF(1=$AR90,1,0),IF($AT90="F",IF(1=$AS90,1,0),IF($AT90="S",IF(AND(1&gt;=$AR90,1&lt;=$AS90,MOD(1-$AR90,6)=0),1/(INT(($AS90-$AR90)/6)+1),0),IF($AT90="A",IF($AR90=$AS90,IF(1=$AR90,1,0),IF(1=$AR90,$AU90,IF(1=$AS90,1-$AU90,0))),H492))))))</f>
        <v>0.0416666666666667</v>
      </c>
      <c r="I90" s="681">
        <f>IF($AS90&lt;$AR90,0,IF($AT90="L",IF(AND(2&gt;=$AR90,2&lt;=$AS90),1/($AS90-$AR90+1),0),IF($AT90="I",IF(2=$AR90,1,0),IF($AT90="F",IF(2=$AS90,1,0),IF($AT90="S",IF(AND(2&gt;=$AR90,2&lt;=$AS90,MOD(2-$AR90,6)=0),1/(INT(($AS90-$AR90)/6)+1),0),IF($AT90="A",IF($AR90=$AS90,IF(2=$AR90,1,0),IF(2=$AR90,$AU90,IF(2=$AS90,1-$AU90,0))),I492))))))</f>
        <v>0.0416666666666667</v>
      </c>
      <c r="J90" s="681">
        <f>IF($AS90&lt;$AR90,0,IF($AT90="L",IF(AND(3&gt;=$AR90,3&lt;=$AS90),1/($AS90-$AR90+1),0),IF($AT90="I",IF(3=$AR90,1,0),IF($AT90="F",IF(3=$AS90,1,0),IF($AT90="S",IF(AND(3&gt;=$AR90,3&lt;=$AS90,MOD(3-$AR90,6)=0),1/(INT(($AS90-$AR90)/6)+1),0),IF($AT90="A",IF($AR90=$AS90,IF(3=$AR90,1,0),IF(3=$AR90,$AU90,IF(3=$AS90,1-$AU90,0))),J492))))))</f>
        <v>0.0416666666666667</v>
      </c>
      <c r="K90" s="681">
        <f>IF($AS90&lt;$AR90,0,IF($AT90="L",IF(AND(4&gt;=$AR90,4&lt;=$AS90),1/($AS90-$AR90+1),0),IF($AT90="I",IF(4=$AR90,1,0),IF($AT90="F",IF(4=$AS90,1,0),IF($AT90="S",IF(AND(4&gt;=$AR90,4&lt;=$AS90,MOD(4-$AR90,6)=0),1/(INT(($AS90-$AR90)/6)+1),0),IF($AT90="A",IF($AR90=$AS90,IF(4=$AR90,1,0),IF(4=$AR90,$AU90,IF(4=$AS90,1-$AU90,0))),K492))))))</f>
        <v>0.0416666666666667</v>
      </c>
      <c r="L90" s="681">
        <f>IF($AS90&lt;$AR90,0,IF($AT90="L",IF(AND(5&gt;=$AR90,5&lt;=$AS90),1/($AS90-$AR90+1),0),IF($AT90="I",IF(5=$AR90,1,0),IF($AT90="F",IF(5=$AS90,1,0),IF($AT90="S",IF(AND(5&gt;=$AR90,5&lt;=$AS90,MOD(5-$AR90,6)=0),1/(INT(($AS90-$AR90)/6)+1),0),IF($AT90="A",IF($AR90=$AS90,IF(5=$AR90,1,0),IF(5=$AR90,$AU90,IF(5=$AS90,1-$AU90,0))),L492))))))</f>
        <v>0.0416666666666667</v>
      </c>
      <c r="M90" s="681">
        <f>IF($AS90&lt;$AR90,0,IF($AT90="L",IF(AND(6&gt;=$AR90,6&lt;=$AS90),1/($AS90-$AR90+1),0),IF($AT90="I",IF(6=$AR90,1,0),IF($AT90="F",IF(6=$AS90,1,0),IF($AT90="S",IF(AND(6&gt;=$AR90,6&lt;=$AS90,MOD(6-$AR90,6)=0),1/(INT(($AS90-$AR90)/6)+1),0),IF($AT90="A",IF($AR90=$AS90,IF(6=$AR90,1,0),IF(6=$AR90,$AU90,IF(6=$AS90,1-$AU90,0))),M492))))))</f>
        <v>0.0416666666666667</v>
      </c>
      <c r="N90" s="681">
        <f>IF($AS90&lt;$AR90,0,IF($AT90="L",IF(AND(7&gt;=$AR90,7&lt;=$AS90),1/($AS90-$AR90+1),0),IF($AT90="I",IF(7=$AR90,1,0),IF($AT90="F",IF(7=$AS90,1,0),IF($AT90="S",IF(AND(7&gt;=$AR90,7&lt;=$AS90,MOD(7-$AR90,6)=0),1/(INT(($AS90-$AR90)/6)+1),0),IF($AT90="A",IF($AR90=$AS90,IF(7=$AR90,1,0),IF(7=$AR90,$AU90,IF(7=$AS90,1-$AU90,0))),N492))))))</f>
        <v>0.0416666666666667</v>
      </c>
      <c r="O90" s="681">
        <f>IF($AS90&lt;$AR90,0,IF($AT90="L",IF(AND(8&gt;=$AR90,8&lt;=$AS90),1/($AS90-$AR90+1),0),IF($AT90="I",IF(8=$AR90,1,0),IF($AT90="F",IF(8=$AS90,1,0),IF($AT90="S",IF(AND(8&gt;=$AR90,8&lt;=$AS90,MOD(8-$AR90,6)=0),1/(INT(($AS90-$AR90)/6)+1),0),IF($AT90="A",IF($AR90=$AS90,IF(8=$AR90,1,0),IF(8=$AR90,$AU90,IF(8=$AS90,1-$AU90,0))),O492))))))</f>
        <v>0.0416666666666667</v>
      </c>
      <c r="P90" s="681">
        <f>IF($AS90&lt;$AR90,0,IF($AT90="L",IF(AND(9&gt;=$AR90,9&lt;=$AS90),1/($AS90-$AR90+1),0),IF($AT90="I",IF(9=$AR90,1,0),IF($AT90="F",IF(9=$AS90,1,0),IF($AT90="S",IF(AND(9&gt;=$AR90,9&lt;=$AS90,MOD(9-$AR90,6)=0),1/(INT(($AS90-$AR90)/6)+1),0),IF($AT90="A",IF($AR90=$AS90,IF(9=$AR90,1,0),IF(9=$AR90,$AU90,IF(9=$AS90,1-$AU90,0))),P492))))))</f>
        <v>0.0416666666666667</v>
      </c>
      <c r="Q90" s="681">
        <f>IF($AS90&lt;$AR90,0,IF($AT90="L",IF(AND(10&gt;=$AR90,10&lt;=$AS90),1/($AS90-$AR90+1),0),IF($AT90="I",IF(10=$AR90,1,0),IF($AT90="F",IF(10=$AS90,1,0),IF($AT90="S",IF(AND(10&gt;=$AR90,10&lt;=$AS90,MOD(10-$AR90,6)=0),1/(INT(($AS90-$AR90)/6)+1),0),IF($AT90="A",IF($AR90=$AS90,IF(10=$AR90,1,0),IF(10=$AR90,$AU90,IF(10=$AS90,1-$AU90,0))),Q492))))))</f>
        <v>0.0416666666666667</v>
      </c>
      <c r="R90" s="681">
        <f>IF($AS90&lt;$AR90,0,IF($AT90="L",IF(AND(11&gt;=$AR90,11&lt;=$AS90),1/($AS90-$AR90+1),0),IF($AT90="I",IF(11=$AR90,1,0),IF($AT90="F",IF(11=$AS90,1,0),IF($AT90="S",IF(AND(11&gt;=$AR90,11&lt;=$AS90,MOD(11-$AR90,6)=0),1/(INT(($AS90-$AR90)/6)+1),0),IF($AT90="A",IF($AR90=$AS90,IF(11=$AR90,1,0),IF(11=$AR90,$AU90,IF(11=$AS90,1-$AU90,0))),R492))))))</f>
        <v>0.0416666666666667</v>
      </c>
      <c r="S90" s="681">
        <f>IF($AS90&lt;$AR90,0,IF($AT90="L",IF(AND(12&gt;=$AR90,12&lt;=$AS90),1/($AS90-$AR90+1),0),IF($AT90="I",IF(12=$AR90,1,0),IF($AT90="F",IF(12=$AS90,1,0),IF($AT90="S",IF(AND(12&gt;=$AR90,12&lt;=$AS90,MOD(12-$AR90,6)=0),1/(INT(($AS90-$AR90)/6)+1),0),IF($AT90="A",IF($AR90=$AS90,IF(12=$AR90,1,0),IF(12=$AR90,$AU90,IF(12=$AS90,1-$AU90,0))),S492))))))</f>
        <v>0.0416666666666667</v>
      </c>
      <c r="T90" s="681">
        <f>IF($AS90&lt;$AR90,0,IF($AT90="L",IF(AND(13&gt;=$AR90,13&lt;=$AS90),1/($AS90-$AR90+1),0),IF($AT90="I",IF(13=$AR90,1,0),IF($AT90="F",IF(13=$AS90,1,0),IF($AT90="S",IF(AND(13&gt;=$AR90,13&lt;=$AS90,MOD(13-$AR90,6)=0),1/(INT(($AS90-$AR90)/6)+1),0),IF($AT90="A",IF($AR90=$AS90,IF(13=$AR90,1,0),IF(13=$AR90,$AU90,IF(13=$AS90,1-$AU90,0))),T492))))))</f>
        <v>0.0416666666666667</v>
      </c>
      <c r="U90" s="681">
        <f>IF($AS90&lt;$AR90,0,IF($AT90="L",IF(AND(14&gt;=$AR90,14&lt;=$AS90),1/($AS90-$AR90+1),0),IF($AT90="I",IF(14=$AR90,1,0),IF($AT90="F",IF(14=$AS90,1,0),IF($AT90="S",IF(AND(14&gt;=$AR90,14&lt;=$AS90,MOD(14-$AR90,6)=0),1/(INT(($AS90-$AR90)/6)+1),0),IF($AT90="A",IF($AR90=$AS90,IF(14=$AR90,1,0),IF(14=$AR90,$AU90,IF(14=$AS90,1-$AU90,0))),U492))))))</f>
        <v>0.0416666666666667</v>
      </c>
      <c r="V90" s="681">
        <f>IF($AS90&lt;$AR90,0,IF($AT90="L",IF(AND(15&gt;=$AR90,15&lt;=$AS90),1/($AS90-$AR90+1),0),IF($AT90="I",IF(15=$AR90,1,0),IF($AT90="F",IF(15=$AS90,1,0),IF($AT90="S",IF(AND(15&gt;=$AR90,15&lt;=$AS90,MOD(15-$AR90,6)=0),1/(INT(($AS90-$AR90)/6)+1),0),IF($AT90="A",IF($AR90=$AS90,IF(15=$AR90,1,0),IF(15=$AR90,$AU90,IF(15=$AS90,1-$AU90,0))),V492))))))</f>
        <v>0.0416666666666667</v>
      </c>
      <c r="W90" s="681">
        <f>IF($AS90&lt;$AR90,0,IF($AT90="L",IF(AND(16&gt;=$AR90,16&lt;=$AS90),1/($AS90-$AR90+1),0),IF($AT90="I",IF(16=$AR90,1,0),IF($AT90="F",IF(16=$AS90,1,0),IF($AT90="S",IF(AND(16&gt;=$AR90,16&lt;=$AS90,MOD(16-$AR90,6)=0),1/(INT(($AS90-$AR90)/6)+1),0),IF($AT90="A",IF($AR90=$AS90,IF(16=$AR90,1,0),IF(16=$AR90,$AU90,IF(16=$AS90,1-$AU90,0))),W492))))))</f>
        <v>0.0416666666666667</v>
      </c>
      <c r="X90" s="681">
        <f>IF($AS90&lt;$AR90,0,IF($AT90="L",IF(AND(17&gt;=$AR90,17&lt;=$AS90),1/($AS90-$AR90+1),0),IF($AT90="I",IF(17=$AR90,1,0),IF($AT90="F",IF(17=$AS90,1,0),IF($AT90="S",IF(AND(17&gt;=$AR90,17&lt;=$AS90,MOD(17-$AR90,6)=0),1/(INT(($AS90-$AR90)/6)+1),0),IF($AT90="A",IF($AR90=$AS90,IF(17=$AR90,1,0),IF(17=$AR90,$AU90,IF(17=$AS90,1-$AU90,0))),X492))))))</f>
        <v>0.0416666666666667</v>
      </c>
      <c r="Y90" s="681">
        <f>IF($AS90&lt;$AR90,0,IF($AT90="L",IF(AND(18&gt;=$AR90,18&lt;=$AS90),1/($AS90-$AR90+1),0),IF($AT90="I",IF(18=$AR90,1,0),IF($AT90="F",IF(18=$AS90,1,0),IF($AT90="S",IF(AND(18&gt;=$AR90,18&lt;=$AS90,MOD(18-$AR90,6)=0),1/(INT(($AS90-$AR90)/6)+1),0),IF($AT90="A",IF($AR90=$AS90,IF(18=$AR90,1,0),IF(18=$AR90,$AU90,IF(18=$AS90,1-$AU90,0))),Y492))))))</f>
        <v>0.0416666666666667</v>
      </c>
      <c r="Z90" s="681">
        <f>IF($AS90&lt;$AR90,0,IF($AT90="L",IF(AND(19&gt;=$AR90,19&lt;=$AS90),1/($AS90-$AR90+1),0),IF($AT90="I",IF(19=$AR90,1,0),IF($AT90="F",IF(19=$AS90,1,0),IF($AT90="S",IF(AND(19&gt;=$AR90,19&lt;=$AS90,MOD(19-$AR90,6)=0),1/(INT(($AS90-$AR90)/6)+1),0),IF($AT90="A",IF($AR90=$AS90,IF(19=$AR90,1,0),IF(19=$AR90,$AU90,IF(19=$AS90,1-$AU90,0))),Z492))))))</f>
        <v>0.0416666666666667</v>
      </c>
      <c r="AA90" s="681">
        <f>IF($AS90&lt;$AR90,0,IF($AT90="L",IF(AND(20&gt;=$AR90,20&lt;=$AS90),1/($AS90-$AR90+1),0),IF($AT90="I",IF(20=$AR90,1,0),IF($AT90="F",IF(20=$AS90,1,0),IF($AT90="S",IF(AND(20&gt;=$AR90,20&lt;=$AS90,MOD(20-$AR90,6)=0),1/(INT(($AS90-$AR90)/6)+1),0),IF($AT90="A",IF($AR90=$AS90,IF(20=$AR90,1,0),IF(20=$AR90,$AU90,IF(20=$AS90,1-$AU90,0))),AA492))))))</f>
        <v>0.0416666666666667</v>
      </c>
      <c r="AB90" s="681">
        <f>IF($AS90&lt;$AR90,0,IF($AT90="L",IF(AND(21&gt;=$AR90,21&lt;=$AS90),1/($AS90-$AR90+1),0),IF($AT90="I",IF(21=$AR90,1,0),IF($AT90="F",IF(21=$AS90,1,0),IF($AT90="S",IF(AND(21&gt;=$AR90,21&lt;=$AS90,MOD(21-$AR90,6)=0),1/(INT(($AS90-$AR90)/6)+1),0),IF($AT90="A",IF($AR90=$AS90,IF(21=$AR90,1,0),IF(21=$AR90,$AU90,IF(21=$AS90,1-$AU90,0))),AB492))))))</f>
        <v>0.0416666666666667</v>
      </c>
      <c r="AC90" s="681">
        <f>IF($AS90&lt;$AR90,0,IF($AT90="L",IF(AND(22&gt;=$AR90,22&lt;=$AS90),1/($AS90-$AR90+1),0),IF($AT90="I",IF(22=$AR90,1,0),IF($AT90="F",IF(22=$AS90,1,0),IF($AT90="S",IF(AND(22&gt;=$AR90,22&lt;=$AS90,MOD(22-$AR90,6)=0),1/(INT(($AS90-$AR90)/6)+1),0),IF($AT90="A",IF($AR90=$AS90,IF(22=$AR90,1,0),IF(22=$AR90,$AU90,IF(22=$AS90,1-$AU90,0))),AC492))))))</f>
        <v>0.0416666666666667</v>
      </c>
      <c r="AD90" s="681">
        <f>IF($AS90&lt;$AR90,0,IF($AT90="L",IF(AND(23&gt;=$AR90,23&lt;=$AS90),1/($AS90-$AR90+1),0),IF($AT90="I",IF(23=$AR90,1,0),IF($AT90="F",IF(23=$AS90,1,0),IF($AT90="S",IF(AND(23&gt;=$AR90,23&lt;=$AS90,MOD(23-$AR90,6)=0),1/(INT(($AS90-$AR90)/6)+1),0),IF($AT90="A",IF($AR90=$AS90,IF(23=$AR90,1,0),IF(23=$AR90,$AU90,IF(23=$AS90,1-$AU90,0))),AD492))))))</f>
        <v>0.0416666666666667</v>
      </c>
      <c r="AE90" s="681">
        <f>IF($AS90&lt;$AR90,0,IF($AT90="L",IF(AND(24&gt;=$AR90,24&lt;=$AS90),1/($AS90-$AR90+1),0),IF($AT90="I",IF(24=$AR90,1,0),IF($AT90="F",IF(24=$AS90,1,0),IF($AT90="S",IF(AND(24&gt;=$AR90,24&lt;=$AS90,MOD(24-$AR90,6)=0),1/(INT(($AS90-$AR90)/6)+1),0),IF($AT90="A",IF($AR90=$AS90,IF(24=$AR90,1,0),IF(24=$AR90,$AU90,IF(24=$AS90,1-$AU90,0))),AE492))))))</f>
        <v>0.0416666666666667</v>
      </c>
      <c r="AF90" s="682">
        <f>SUM(H90:AE90)</f>
        <v>1</v>
      </c>
      <c r="AG90" s="521">
        <f>'04. Servicios Tecnologicos'!$I$33</f>
        <v>0</v>
      </c>
      <c r="AH90" s="521">
        <f>'04. Servicios Tecnologicos'!$H$33</f>
        <v>0</v>
      </c>
      <c r="AI90" s="521">
        <f>'04. Servicios Tecnologicos'!$K$33</f>
        <v>0</v>
      </c>
      <c r="AJ90" s="521">
        <f>'04. Servicios Tecnologicos'!$J$33</f>
        <v>0</v>
      </c>
      <c r="AK90" s="521">
        <f>'04. Servicios Tecnologicos'!$M$33</f>
        <v>0</v>
      </c>
      <c r="AL90" s="521">
        <f>'04. Servicios Tecnologicos'!$L$33</f>
        <v>0</v>
      </c>
      <c r="AM90" s="521">
        <f>'04. Servicios Tecnologicos'!$O$33</f>
        <v>0</v>
      </c>
      <c r="AN90" s="521">
        <f>'04. Servicios Tecnologicos'!$N$33</f>
        <v>0</v>
      </c>
      <c r="AO90" s="521">
        <f>'04. Servicios Tecnologicos'!$Q$33</f>
        <v>0</v>
      </c>
      <c r="AP90" s="521">
        <f>'04. Servicios Tecnologicos'!$P$33</f>
        <v>0</v>
      </c>
      <c r="AQ90" s="683" t="inlineStr"/>
      <c r="AR90" s="683" t="n">
        <v>1</v>
      </c>
      <c r="AS90" s="683" t="n">
        <v>24</v>
      </c>
      <c r="AT90" s="683" t="inlineStr">
        <is>
          <t>L</t>
        </is>
      </c>
      <c r="AU90" s="684" t="n">
        <v>0</v>
      </c>
      <c r="AV90" s="683" t="inlineStr"/>
    </row>
    <row r="91">
      <c r="B91" s="513" t="inlineStr">
        <is>
          <t>ADIC-04-2</t>
        </is>
      </c>
      <c r="C91" s="513" t="inlineStr">
        <is>
          <t>R04</t>
        </is>
      </c>
      <c r="D91" s="513" t="str">
        <f>IF('04. Servicios Tecnologicos'!B34="","(fila reservada para un ítem nuevo)",'04. Servicios Tecnologicos'!B34)</f>
        <v>(fila reservada para un ítem nuevo)</v>
      </c>
      <c r="E91" s="513" t="str">
        <f>"Perfil "&amp;AT91&amp;" · M"&amp;AR91&amp;"–M"&amp;AS91</f>
        <v>Perfil L · M1–M24</v>
      </c>
      <c r="F91" s="513">
        <f>'04. Servicios Tecnologicos'!$G$34</f>
        <v>0</v>
      </c>
      <c r="G91" s="513">
        <f>'04. Servicios Tecnologicos'!$R$34</f>
        <v>0</v>
      </c>
      <c r="H91" s="681">
        <f>IF($AS91&lt;$AR91,0,IF($AT91="L",IF(AND(1&gt;=$AR91,1&lt;=$AS91),1/($AS91-$AR91+1),0),IF($AT91="I",IF(1=$AR91,1,0),IF($AT91="F",IF(1=$AS91,1,0),IF($AT91="S",IF(AND(1&gt;=$AR91,1&lt;=$AS91,MOD(1-$AR91,6)=0),1/(INT(($AS91-$AR91)/6)+1),0),IF($AT91="A",IF($AR91=$AS91,IF(1=$AR91,1,0),IF(1=$AR91,$AU91,IF(1=$AS91,1-$AU91,0))),H493))))))</f>
        <v>0.0416666666666667</v>
      </c>
      <c r="I91" s="681">
        <f>IF($AS91&lt;$AR91,0,IF($AT91="L",IF(AND(2&gt;=$AR91,2&lt;=$AS91),1/($AS91-$AR91+1),0),IF($AT91="I",IF(2=$AR91,1,0),IF($AT91="F",IF(2=$AS91,1,0),IF($AT91="S",IF(AND(2&gt;=$AR91,2&lt;=$AS91,MOD(2-$AR91,6)=0),1/(INT(($AS91-$AR91)/6)+1),0),IF($AT91="A",IF($AR91=$AS91,IF(2=$AR91,1,0),IF(2=$AR91,$AU91,IF(2=$AS91,1-$AU91,0))),I493))))))</f>
        <v>0.0416666666666667</v>
      </c>
      <c r="J91" s="681">
        <f>IF($AS91&lt;$AR91,0,IF($AT91="L",IF(AND(3&gt;=$AR91,3&lt;=$AS91),1/($AS91-$AR91+1),0),IF($AT91="I",IF(3=$AR91,1,0),IF($AT91="F",IF(3=$AS91,1,0),IF($AT91="S",IF(AND(3&gt;=$AR91,3&lt;=$AS91,MOD(3-$AR91,6)=0),1/(INT(($AS91-$AR91)/6)+1),0),IF($AT91="A",IF($AR91=$AS91,IF(3=$AR91,1,0),IF(3=$AR91,$AU91,IF(3=$AS91,1-$AU91,0))),J493))))))</f>
        <v>0.0416666666666667</v>
      </c>
      <c r="K91" s="681">
        <f>IF($AS91&lt;$AR91,0,IF($AT91="L",IF(AND(4&gt;=$AR91,4&lt;=$AS91),1/($AS91-$AR91+1),0),IF($AT91="I",IF(4=$AR91,1,0),IF($AT91="F",IF(4=$AS91,1,0),IF($AT91="S",IF(AND(4&gt;=$AR91,4&lt;=$AS91,MOD(4-$AR91,6)=0),1/(INT(($AS91-$AR91)/6)+1),0),IF($AT91="A",IF($AR91=$AS91,IF(4=$AR91,1,0),IF(4=$AR91,$AU91,IF(4=$AS91,1-$AU91,0))),K493))))))</f>
        <v>0.0416666666666667</v>
      </c>
      <c r="L91" s="681">
        <f>IF($AS91&lt;$AR91,0,IF($AT91="L",IF(AND(5&gt;=$AR91,5&lt;=$AS91),1/($AS91-$AR91+1),0),IF($AT91="I",IF(5=$AR91,1,0),IF($AT91="F",IF(5=$AS91,1,0),IF($AT91="S",IF(AND(5&gt;=$AR91,5&lt;=$AS91,MOD(5-$AR91,6)=0),1/(INT(($AS91-$AR91)/6)+1),0),IF($AT91="A",IF($AR91=$AS91,IF(5=$AR91,1,0),IF(5=$AR91,$AU91,IF(5=$AS91,1-$AU91,0))),L493))))))</f>
        <v>0.0416666666666667</v>
      </c>
      <c r="M91" s="681">
        <f>IF($AS91&lt;$AR91,0,IF($AT91="L",IF(AND(6&gt;=$AR91,6&lt;=$AS91),1/($AS91-$AR91+1),0),IF($AT91="I",IF(6=$AR91,1,0),IF($AT91="F",IF(6=$AS91,1,0),IF($AT91="S",IF(AND(6&gt;=$AR91,6&lt;=$AS91,MOD(6-$AR91,6)=0),1/(INT(($AS91-$AR91)/6)+1),0),IF($AT91="A",IF($AR91=$AS91,IF(6=$AR91,1,0),IF(6=$AR91,$AU91,IF(6=$AS91,1-$AU91,0))),M493))))))</f>
        <v>0.0416666666666667</v>
      </c>
      <c r="N91" s="681">
        <f>IF($AS91&lt;$AR91,0,IF($AT91="L",IF(AND(7&gt;=$AR91,7&lt;=$AS91),1/($AS91-$AR91+1),0),IF($AT91="I",IF(7=$AR91,1,0),IF($AT91="F",IF(7=$AS91,1,0),IF($AT91="S",IF(AND(7&gt;=$AR91,7&lt;=$AS91,MOD(7-$AR91,6)=0),1/(INT(($AS91-$AR91)/6)+1),0),IF($AT91="A",IF($AR91=$AS91,IF(7=$AR91,1,0),IF(7=$AR91,$AU91,IF(7=$AS91,1-$AU91,0))),N493))))))</f>
        <v>0.0416666666666667</v>
      </c>
      <c r="O91" s="681">
        <f>IF($AS91&lt;$AR91,0,IF($AT91="L",IF(AND(8&gt;=$AR91,8&lt;=$AS91),1/($AS91-$AR91+1),0),IF($AT91="I",IF(8=$AR91,1,0),IF($AT91="F",IF(8=$AS91,1,0),IF($AT91="S",IF(AND(8&gt;=$AR91,8&lt;=$AS91,MOD(8-$AR91,6)=0),1/(INT(($AS91-$AR91)/6)+1),0),IF($AT91="A",IF($AR91=$AS91,IF(8=$AR91,1,0),IF(8=$AR91,$AU91,IF(8=$AS91,1-$AU91,0))),O493))))))</f>
        <v>0.0416666666666667</v>
      </c>
      <c r="P91" s="681">
        <f>IF($AS91&lt;$AR91,0,IF($AT91="L",IF(AND(9&gt;=$AR91,9&lt;=$AS91),1/($AS91-$AR91+1),0),IF($AT91="I",IF(9=$AR91,1,0),IF($AT91="F",IF(9=$AS91,1,0),IF($AT91="S",IF(AND(9&gt;=$AR91,9&lt;=$AS91,MOD(9-$AR91,6)=0),1/(INT(($AS91-$AR91)/6)+1),0),IF($AT91="A",IF($AR91=$AS91,IF(9=$AR91,1,0),IF(9=$AR91,$AU91,IF(9=$AS91,1-$AU91,0))),P493))))))</f>
        <v>0.0416666666666667</v>
      </c>
      <c r="Q91" s="681">
        <f>IF($AS91&lt;$AR91,0,IF($AT91="L",IF(AND(10&gt;=$AR91,10&lt;=$AS91),1/($AS91-$AR91+1),0),IF($AT91="I",IF(10=$AR91,1,0),IF($AT91="F",IF(10=$AS91,1,0),IF($AT91="S",IF(AND(10&gt;=$AR91,10&lt;=$AS91,MOD(10-$AR91,6)=0),1/(INT(($AS91-$AR91)/6)+1),0),IF($AT91="A",IF($AR91=$AS91,IF(10=$AR91,1,0),IF(10=$AR91,$AU91,IF(10=$AS91,1-$AU91,0))),Q493))))))</f>
        <v>0.0416666666666667</v>
      </c>
      <c r="R91" s="681">
        <f>IF($AS91&lt;$AR91,0,IF($AT91="L",IF(AND(11&gt;=$AR91,11&lt;=$AS91),1/($AS91-$AR91+1),0),IF($AT91="I",IF(11=$AR91,1,0),IF($AT91="F",IF(11=$AS91,1,0),IF($AT91="S",IF(AND(11&gt;=$AR91,11&lt;=$AS91,MOD(11-$AR91,6)=0),1/(INT(($AS91-$AR91)/6)+1),0),IF($AT91="A",IF($AR91=$AS91,IF(11=$AR91,1,0),IF(11=$AR91,$AU91,IF(11=$AS91,1-$AU91,0))),R493))))))</f>
        <v>0.0416666666666667</v>
      </c>
      <c r="S91" s="681">
        <f>IF($AS91&lt;$AR91,0,IF($AT91="L",IF(AND(12&gt;=$AR91,12&lt;=$AS91),1/($AS91-$AR91+1),0),IF($AT91="I",IF(12=$AR91,1,0),IF($AT91="F",IF(12=$AS91,1,0),IF($AT91="S",IF(AND(12&gt;=$AR91,12&lt;=$AS91,MOD(12-$AR91,6)=0),1/(INT(($AS91-$AR91)/6)+1),0),IF($AT91="A",IF($AR91=$AS91,IF(12=$AR91,1,0),IF(12=$AR91,$AU91,IF(12=$AS91,1-$AU91,0))),S493))))))</f>
        <v>0.0416666666666667</v>
      </c>
      <c r="T91" s="681">
        <f>IF($AS91&lt;$AR91,0,IF($AT91="L",IF(AND(13&gt;=$AR91,13&lt;=$AS91),1/($AS91-$AR91+1),0),IF($AT91="I",IF(13=$AR91,1,0),IF($AT91="F",IF(13=$AS91,1,0),IF($AT91="S",IF(AND(13&gt;=$AR91,13&lt;=$AS91,MOD(13-$AR91,6)=0),1/(INT(($AS91-$AR91)/6)+1),0),IF($AT91="A",IF($AR91=$AS91,IF(13=$AR91,1,0),IF(13=$AR91,$AU91,IF(13=$AS91,1-$AU91,0))),T493))))))</f>
        <v>0.0416666666666667</v>
      </c>
      <c r="U91" s="681">
        <f>IF($AS91&lt;$AR91,0,IF($AT91="L",IF(AND(14&gt;=$AR91,14&lt;=$AS91),1/($AS91-$AR91+1),0),IF($AT91="I",IF(14=$AR91,1,0),IF($AT91="F",IF(14=$AS91,1,0),IF($AT91="S",IF(AND(14&gt;=$AR91,14&lt;=$AS91,MOD(14-$AR91,6)=0),1/(INT(($AS91-$AR91)/6)+1),0),IF($AT91="A",IF($AR91=$AS91,IF(14=$AR91,1,0),IF(14=$AR91,$AU91,IF(14=$AS91,1-$AU91,0))),U493))))))</f>
        <v>0.0416666666666667</v>
      </c>
      <c r="V91" s="681">
        <f>IF($AS91&lt;$AR91,0,IF($AT91="L",IF(AND(15&gt;=$AR91,15&lt;=$AS91),1/($AS91-$AR91+1),0),IF($AT91="I",IF(15=$AR91,1,0),IF($AT91="F",IF(15=$AS91,1,0),IF($AT91="S",IF(AND(15&gt;=$AR91,15&lt;=$AS91,MOD(15-$AR91,6)=0),1/(INT(($AS91-$AR91)/6)+1),0),IF($AT91="A",IF($AR91=$AS91,IF(15=$AR91,1,0),IF(15=$AR91,$AU91,IF(15=$AS91,1-$AU91,0))),V493))))))</f>
        <v>0.0416666666666667</v>
      </c>
      <c r="W91" s="681">
        <f>IF($AS91&lt;$AR91,0,IF($AT91="L",IF(AND(16&gt;=$AR91,16&lt;=$AS91),1/($AS91-$AR91+1),0),IF($AT91="I",IF(16=$AR91,1,0),IF($AT91="F",IF(16=$AS91,1,0),IF($AT91="S",IF(AND(16&gt;=$AR91,16&lt;=$AS91,MOD(16-$AR91,6)=0),1/(INT(($AS91-$AR91)/6)+1),0),IF($AT91="A",IF($AR91=$AS91,IF(16=$AR91,1,0),IF(16=$AR91,$AU91,IF(16=$AS91,1-$AU91,0))),W493))))))</f>
        <v>0.0416666666666667</v>
      </c>
      <c r="X91" s="681">
        <f>IF($AS91&lt;$AR91,0,IF($AT91="L",IF(AND(17&gt;=$AR91,17&lt;=$AS91),1/($AS91-$AR91+1),0),IF($AT91="I",IF(17=$AR91,1,0),IF($AT91="F",IF(17=$AS91,1,0),IF($AT91="S",IF(AND(17&gt;=$AR91,17&lt;=$AS91,MOD(17-$AR91,6)=0),1/(INT(($AS91-$AR91)/6)+1),0),IF($AT91="A",IF($AR91=$AS91,IF(17=$AR91,1,0),IF(17=$AR91,$AU91,IF(17=$AS91,1-$AU91,0))),X493))))))</f>
        <v>0.0416666666666667</v>
      </c>
      <c r="Y91" s="681">
        <f>IF($AS91&lt;$AR91,0,IF($AT91="L",IF(AND(18&gt;=$AR91,18&lt;=$AS91),1/($AS91-$AR91+1),0),IF($AT91="I",IF(18=$AR91,1,0),IF($AT91="F",IF(18=$AS91,1,0),IF($AT91="S",IF(AND(18&gt;=$AR91,18&lt;=$AS91,MOD(18-$AR91,6)=0),1/(INT(($AS91-$AR91)/6)+1),0),IF($AT91="A",IF($AR91=$AS91,IF(18=$AR91,1,0),IF(18=$AR91,$AU91,IF(18=$AS91,1-$AU91,0))),Y493))))))</f>
        <v>0.0416666666666667</v>
      </c>
      <c r="Z91" s="681">
        <f>IF($AS91&lt;$AR91,0,IF($AT91="L",IF(AND(19&gt;=$AR91,19&lt;=$AS91),1/($AS91-$AR91+1),0),IF($AT91="I",IF(19=$AR91,1,0),IF($AT91="F",IF(19=$AS91,1,0),IF($AT91="S",IF(AND(19&gt;=$AR91,19&lt;=$AS91,MOD(19-$AR91,6)=0),1/(INT(($AS91-$AR91)/6)+1),0),IF($AT91="A",IF($AR91=$AS91,IF(19=$AR91,1,0),IF(19=$AR91,$AU91,IF(19=$AS91,1-$AU91,0))),Z493))))))</f>
        <v>0.0416666666666667</v>
      </c>
      <c r="AA91" s="681">
        <f>IF($AS91&lt;$AR91,0,IF($AT91="L",IF(AND(20&gt;=$AR91,20&lt;=$AS91),1/($AS91-$AR91+1),0),IF($AT91="I",IF(20=$AR91,1,0),IF($AT91="F",IF(20=$AS91,1,0),IF($AT91="S",IF(AND(20&gt;=$AR91,20&lt;=$AS91,MOD(20-$AR91,6)=0),1/(INT(($AS91-$AR91)/6)+1),0),IF($AT91="A",IF($AR91=$AS91,IF(20=$AR91,1,0),IF(20=$AR91,$AU91,IF(20=$AS91,1-$AU91,0))),AA493))))))</f>
        <v>0.0416666666666667</v>
      </c>
      <c r="AB91" s="681">
        <f>IF($AS91&lt;$AR91,0,IF($AT91="L",IF(AND(21&gt;=$AR91,21&lt;=$AS91),1/($AS91-$AR91+1),0),IF($AT91="I",IF(21=$AR91,1,0),IF($AT91="F",IF(21=$AS91,1,0),IF($AT91="S",IF(AND(21&gt;=$AR91,21&lt;=$AS91,MOD(21-$AR91,6)=0),1/(INT(($AS91-$AR91)/6)+1),0),IF($AT91="A",IF($AR91=$AS91,IF(21=$AR91,1,0),IF(21=$AR91,$AU91,IF(21=$AS91,1-$AU91,0))),AB493))))))</f>
        <v>0.0416666666666667</v>
      </c>
      <c r="AC91" s="681">
        <f>IF($AS91&lt;$AR91,0,IF($AT91="L",IF(AND(22&gt;=$AR91,22&lt;=$AS91),1/($AS91-$AR91+1),0),IF($AT91="I",IF(22=$AR91,1,0),IF($AT91="F",IF(22=$AS91,1,0),IF($AT91="S",IF(AND(22&gt;=$AR91,22&lt;=$AS91,MOD(22-$AR91,6)=0),1/(INT(($AS91-$AR91)/6)+1),0),IF($AT91="A",IF($AR91=$AS91,IF(22=$AR91,1,0),IF(22=$AR91,$AU91,IF(22=$AS91,1-$AU91,0))),AC493))))))</f>
        <v>0.0416666666666667</v>
      </c>
      <c r="AD91" s="681">
        <f>IF($AS91&lt;$AR91,0,IF($AT91="L",IF(AND(23&gt;=$AR91,23&lt;=$AS91),1/($AS91-$AR91+1),0),IF($AT91="I",IF(23=$AR91,1,0),IF($AT91="F",IF(23=$AS91,1,0),IF($AT91="S",IF(AND(23&gt;=$AR91,23&lt;=$AS91,MOD(23-$AR91,6)=0),1/(INT(($AS91-$AR91)/6)+1),0),IF($AT91="A",IF($AR91=$AS91,IF(23=$AR91,1,0),IF(23=$AR91,$AU91,IF(23=$AS91,1-$AU91,0))),AD493))))))</f>
        <v>0.0416666666666667</v>
      </c>
      <c r="AE91" s="681">
        <f>IF($AS91&lt;$AR91,0,IF($AT91="L",IF(AND(24&gt;=$AR91,24&lt;=$AS91),1/($AS91-$AR91+1),0),IF($AT91="I",IF(24=$AR91,1,0),IF($AT91="F",IF(24=$AS91,1,0),IF($AT91="S",IF(AND(24&gt;=$AR91,24&lt;=$AS91,MOD(24-$AR91,6)=0),1/(INT(($AS91-$AR91)/6)+1),0),IF($AT91="A",IF($AR91=$AS91,IF(24=$AR91,1,0),IF(24=$AR91,$AU91,IF(24=$AS91,1-$AU91,0))),AE493))))))</f>
        <v>0.0416666666666667</v>
      </c>
      <c r="AF91" s="682">
        <f>SUM(H91:AE91)</f>
        <v>1</v>
      </c>
      <c r="AG91" s="521">
        <f>'04. Servicios Tecnologicos'!$I$34</f>
        <v>0</v>
      </c>
      <c r="AH91" s="521">
        <f>'04. Servicios Tecnologicos'!$H$34</f>
        <v>0</v>
      </c>
      <c r="AI91" s="521">
        <f>'04. Servicios Tecnologicos'!$K$34</f>
        <v>0</v>
      </c>
      <c r="AJ91" s="521">
        <f>'04. Servicios Tecnologicos'!$J$34</f>
        <v>0</v>
      </c>
      <c r="AK91" s="521">
        <f>'04. Servicios Tecnologicos'!$M$34</f>
        <v>0</v>
      </c>
      <c r="AL91" s="521">
        <f>'04. Servicios Tecnologicos'!$L$34</f>
        <v>0</v>
      </c>
      <c r="AM91" s="521">
        <f>'04. Servicios Tecnologicos'!$O$34</f>
        <v>0</v>
      </c>
      <c r="AN91" s="521">
        <f>'04. Servicios Tecnologicos'!$N$34</f>
        <v>0</v>
      </c>
      <c r="AO91" s="521">
        <f>'04. Servicios Tecnologicos'!$Q$34</f>
        <v>0</v>
      </c>
      <c r="AP91" s="521">
        <f>'04. Servicios Tecnologicos'!$P$34</f>
        <v>0</v>
      </c>
      <c r="AQ91" s="683" t="inlineStr"/>
      <c r="AR91" s="683" t="n">
        <v>1</v>
      </c>
      <c r="AS91" s="683" t="n">
        <v>24</v>
      </c>
      <c r="AT91" s="683" t="inlineStr">
        <is>
          <t>L</t>
        </is>
      </c>
      <c r="AU91" s="684" t="n">
        <v>0</v>
      </c>
      <c r="AV91" s="683" t="inlineStr"/>
    </row>
    <row r="92">
      <c r="B92" s="513" t="inlineStr">
        <is>
          <t>ADIC-04-3</t>
        </is>
      </c>
      <c r="C92" s="513" t="inlineStr">
        <is>
          <t>R04</t>
        </is>
      </c>
      <c r="D92" s="513" t="str">
        <f>IF('04. Servicios Tecnologicos'!B35="","(fila reservada para un ítem nuevo)",'04. Servicios Tecnologicos'!B35)</f>
        <v>(fila reservada para un ítem nuevo)</v>
      </c>
      <c r="E92" s="513" t="str">
        <f>"Perfil "&amp;AT92&amp;" · M"&amp;AR92&amp;"–M"&amp;AS92</f>
        <v>Perfil L · M1–M24</v>
      </c>
      <c r="F92" s="513">
        <f>'04. Servicios Tecnologicos'!$G$35</f>
        <v>0</v>
      </c>
      <c r="G92" s="513">
        <f>'04. Servicios Tecnologicos'!$R$35</f>
        <v>0</v>
      </c>
      <c r="H92" s="681">
        <f>IF($AS92&lt;$AR92,0,IF($AT92="L",IF(AND(1&gt;=$AR92,1&lt;=$AS92),1/($AS92-$AR92+1),0),IF($AT92="I",IF(1=$AR92,1,0),IF($AT92="F",IF(1=$AS92,1,0),IF($AT92="S",IF(AND(1&gt;=$AR92,1&lt;=$AS92,MOD(1-$AR92,6)=0),1/(INT(($AS92-$AR92)/6)+1),0),IF($AT92="A",IF($AR92=$AS92,IF(1=$AR92,1,0),IF(1=$AR92,$AU92,IF(1=$AS92,1-$AU92,0))),H494))))))</f>
        <v>0.0416666666666667</v>
      </c>
      <c r="I92" s="681">
        <f>IF($AS92&lt;$AR92,0,IF($AT92="L",IF(AND(2&gt;=$AR92,2&lt;=$AS92),1/($AS92-$AR92+1),0),IF($AT92="I",IF(2=$AR92,1,0),IF($AT92="F",IF(2=$AS92,1,0),IF($AT92="S",IF(AND(2&gt;=$AR92,2&lt;=$AS92,MOD(2-$AR92,6)=0),1/(INT(($AS92-$AR92)/6)+1),0),IF($AT92="A",IF($AR92=$AS92,IF(2=$AR92,1,0),IF(2=$AR92,$AU92,IF(2=$AS92,1-$AU92,0))),I494))))))</f>
        <v>0.0416666666666667</v>
      </c>
      <c r="J92" s="681">
        <f>IF($AS92&lt;$AR92,0,IF($AT92="L",IF(AND(3&gt;=$AR92,3&lt;=$AS92),1/($AS92-$AR92+1),0),IF($AT92="I",IF(3=$AR92,1,0),IF($AT92="F",IF(3=$AS92,1,0),IF($AT92="S",IF(AND(3&gt;=$AR92,3&lt;=$AS92,MOD(3-$AR92,6)=0),1/(INT(($AS92-$AR92)/6)+1),0),IF($AT92="A",IF($AR92=$AS92,IF(3=$AR92,1,0),IF(3=$AR92,$AU92,IF(3=$AS92,1-$AU92,0))),J494))))))</f>
        <v>0.0416666666666667</v>
      </c>
      <c r="K92" s="681">
        <f>IF($AS92&lt;$AR92,0,IF($AT92="L",IF(AND(4&gt;=$AR92,4&lt;=$AS92),1/($AS92-$AR92+1),0),IF($AT92="I",IF(4=$AR92,1,0),IF($AT92="F",IF(4=$AS92,1,0),IF($AT92="S",IF(AND(4&gt;=$AR92,4&lt;=$AS92,MOD(4-$AR92,6)=0),1/(INT(($AS92-$AR92)/6)+1),0),IF($AT92="A",IF($AR92=$AS92,IF(4=$AR92,1,0),IF(4=$AR92,$AU92,IF(4=$AS92,1-$AU92,0))),K494))))))</f>
        <v>0.0416666666666667</v>
      </c>
      <c r="L92" s="681">
        <f>IF($AS92&lt;$AR92,0,IF($AT92="L",IF(AND(5&gt;=$AR92,5&lt;=$AS92),1/($AS92-$AR92+1),0),IF($AT92="I",IF(5=$AR92,1,0),IF($AT92="F",IF(5=$AS92,1,0),IF($AT92="S",IF(AND(5&gt;=$AR92,5&lt;=$AS92,MOD(5-$AR92,6)=0),1/(INT(($AS92-$AR92)/6)+1),0),IF($AT92="A",IF($AR92=$AS92,IF(5=$AR92,1,0),IF(5=$AR92,$AU92,IF(5=$AS92,1-$AU92,0))),L494))))))</f>
        <v>0.0416666666666667</v>
      </c>
      <c r="M92" s="681">
        <f>IF($AS92&lt;$AR92,0,IF($AT92="L",IF(AND(6&gt;=$AR92,6&lt;=$AS92),1/($AS92-$AR92+1),0),IF($AT92="I",IF(6=$AR92,1,0),IF($AT92="F",IF(6=$AS92,1,0),IF($AT92="S",IF(AND(6&gt;=$AR92,6&lt;=$AS92,MOD(6-$AR92,6)=0),1/(INT(($AS92-$AR92)/6)+1),0),IF($AT92="A",IF($AR92=$AS92,IF(6=$AR92,1,0),IF(6=$AR92,$AU92,IF(6=$AS92,1-$AU92,0))),M494))))))</f>
        <v>0.0416666666666667</v>
      </c>
      <c r="N92" s="681">
        <f>IF($AS92&lt;$AR92,0,IF($AT92="L",IF(AND(7&gt;=$AR92,7&lt;=$AS92),1/($AS92-$AR92+1),0),IF($AT92="I",IF(7=$AR92,1,0),IF($AT92="F",IF(7=$AS92,1,0),IF($AT92="S",IF(AND(7&gt;=$AR92,7&lt;=$AS92,MOD(7-$AR92,6)=0),1/(INT(($AS92-$AR92)/6)+1),0),IF($AT92="A",IF($AR92=$AS92,IF(7=$AR92,1,0),IF(7=$AR92,$AU92,IF(7=$AS92,1-$AU92,0))),N494))))))</f>
        <v>0.0416666666666667</v>
      </c>
      <c r="O92" s="681">
        <f>IF($AS92&lt;$AR92,0,IF($AT92="L",IF(AND(8&gt;=$AR92,8&lt;=$AS92),1/($AS92-$AR92+1),0),IF($AT92="I",IF(8=$AR92,1,0),IF($AT92="F",IF(8=$AS92,1,0),IF($AT92="S",IF(AND(8&gt;=$AR92,8&lt;=$AS92,MOD(8-$AR92,6)=0),1/(INT(($AS92-$AR92)/6)+1),0),IF($AT92="A",IF($AR92=$AS92,IF(8=$AR92,1,0),IF(8=$AR92,$AU92,IF(8=$AS92,1-$AU92,0))),O494))))))</f>
        <v>0.0416666666666667</v>
      </c>
      <c r="P92" s="681">
        <f>IF($AS92&lt;$AR92,0,IF($AT92="L",IF(AND(9&gt;=$AR92,9&lt;=$AS92),1/($AS92-$AR92+1),0),IF($AT92="I",IF(9=$AR92,1,0),IF($AT92="F",IF(9=$AS92,1,0),IF($AT92="S",IF(AND(9&gt;=$AR92,9&lt;=$AS92,MOD(9-$AR92,6)=0),1/(INT(($AS92-$AR92)/6)+1),0),IF($AT92="A",IF($AR92=$AS92,IF(9=$AR92,1,0),IF(9=$AR92,$AU92,IF(9=$AS92,1-$AU92,0))),P494))))))</f>
        <v>0.0416666666666667</v>
      </c>
      <c r="Q92" s="681">
        <f>IF($AS92&lt;$AR92,0,IF($AT92="L",IF(AND(10&gt;=$AR92,10&lt;=$AS92),1/($AS92-$AR92+1),0),IF($AT92="I",IF(10=$AR92,1,0),IF($AT92="F",IF(10=$AS92,1,0),IF($AT92="S",IF(AND(10&gt;=$AR92,10&lt;=$AS92,MOD(10-$AR92,6)=0),1/(INT(($AS92-$AR92)/6)+1),0),IF($AT92="A",IF($AR92=$AS92,IF(10=$AR92,1,0),IF(10=$AR92,$AU92,IF(10=$AS92,1-$AU92,0))),Q494))))))</f>
        <v>0.0416666666666667</v>
      </c>
      <c r="R92" s="681">
        <f>IF($AS92&lt;$AR92,0,IF($AT92="L",IF(AND(11&gt;=$AR92,11&lt;=$AS92),1/($AS92-$AR92+1),0),IF($AT92="I",IF(11=$AR92,1,0),IF($AT92="F",IF(11=$AS92,1,0),IF($AT92="S",IF(AND(11&gt;=$AR92,11&lt;=$AS92,MOD(11-$AR92,6)=0),1/(INT(($AS92-$AR92)/6)+1),0),IF($AT92="A",IF($AR92=$AS92,IF(11=$AR92,1,0),IF(11=$AR92,$AU92,IF(11=$AS92,1-$AU92,0))),R494))))))</f>
        <v>0.0416666666666667</v>
      </c>
      <c r="S92" s="681">
        <f>IF($AS92&lt;$AR92,0,IF($AT92="L",IF(AND(12&gt;=$AR92,12&lt;=$AS92),1/($AS92-$AR92+1),0),IF($AT92="I",IF(12=$AR92,1,0),IF($AT92="F",IF(12=$AS92,1,0),IF($AT92="S",IF(AND(12&gt;=$AR92,12&lt;=$AS92,MOD(12-$AR92,6)=0),1/(INT(($AS92-$AR92)/6)+1),0),IF($AT92="A",IF($AR92=$AS92,IF(12=$AR92,1,0),IF(12=$AR92,$AU92,IF(12=$AS92,1-$AU92,0))),S494))))))</f>
        <v>0.0416666666666667</v>
      </c>
      <c r="T92" s="681">
        <f>IF($AS92&lt;$AR92,0,IF($AT92="L",IF(AND(13&gt;=$AR92,13&lt;=$AS92),1/($AS92-$AR92+1),0),IF($AT92="I",IF(13=$AR92,1,0),IF($AT92="F",IF(13=$AS92,1,0),IF($AT92="S",IF(AND(13&gt;=$AR92,13&lt;=$AS92,MOD(13-$AR92,6)=0),1/(INT(($AS92-$AR92)/6)+1),0),IF($AT92="A",IF($AR92=$AS92,IF(13=$AR92,1,0),IF(13=$AR92,$AU92,IF(13=$AS92,1-$AU92,0))),T494))))))</f>
        <v>0.0416666666666667</v>
      </c>
      <c r="U92" s="681">
        <f>IF($AS92&lt;$AR92,0,IF($AT92="L",IF(AND(14&gt;=$AR92,14&lt;=$AS92),1/($AS92-$AR92+1),0),IF($AT92="I",IF(14=$AR92,1,0),IF($AT92="F",IF(14=$AS92,1,0),IF($AT92="S",IF(AND(14&gt;=$AR92,14&lt;=$AS92,MOD(14-$AR92,6)=0),1/(INT(($AS92-$AR92)/6)+1),0),IF($AT92="A",IF($AR92=$AS92,IF(14=$AR92,1,0),IF(14=$AR92,$AU92,IF(14=$AS92,1-$AU92,0))),U494))))))</f>
        <v>0.0416666666666667</v>
      </c>
      <c r="V92" s="681">
        <f>IF($AS92&lt;$AR92,0,IF($AT92="L",IF(AND(15&gt;=$AR92,15&lt;=$AS92),1/($AS92-$AR92+1),0),IF($AT92="I",IF(15=$AR92,1,0),IF($AT92="F",IF(15=$AS92,1,0),IF($AT92="S",IF(AND(15&gt;=$AR92,15&lt;=$AS92,MOD(15-$AR92,6)=0),1/(INT(($AS92-$AR92)/6)+1),0),IF($AT92="A",IF($AR92=$AS92,IF(15=$AR92,1,0),IF(15=$AR92,$AU92,IF(15=$AS92,1-$AU92,0))),V494))))))</f>
        <v>0.0416666666666667</v>
      </c>
      <c r="W92" s="681">
        <f>IF($AS92&lt;$AR92,0,IF($AT92="L",IF(AND(16&gt;=$AR92,16&lt;=$AS92),1/($AS92-$AR92+1),0),IF($AT92="I",IF(16=$AR92,1,0),IF($AT92="F",IF(16=$AS92,1,0),IF($AT92="S",IF(AND(16&gt;=$AR92,16&lt;=$AS92,MOD(16-$AR92,6)=0),1/(INT(($AS92-$AR92)/6)+1),0),IF($AT92="A",IF($AR92=$AS92,IF(16=$AR92,1,0),IF(16=$AR92,$AU92,IF(16=$AS92,1-$AU92,0))),W494))))))</f>
        <v>0.0416666666666667</v>
      </c>
      <c r="X92" s="681">
        <f>IF($AS92&lt;$AR92,0,IF($AT92="L",IF(AND(17&gt;=$AR92,17&lt;=$AS92),1/($AS92-$AR92+1),0),IF($AT92="I",IF(17=$AR92,1,0),IF($AT92="F",IF(17=$AS92,1,0),IF($AT92="S",IF(AND(17&gt;=$AR92,17&lt;=$AS92,MOD(17-$AR92,6)=0),1/(INT(($AS92-$AR92)/6)+1),0),IF($AT92="A",IF($AR92=$AS92,IF(17=$AR92,1,0),IF(17=$AR92,$AU92,IF(17=$AS92,1-$AU92,0))),X494))))))</f>
        <v>0.0416666666666667</v>
      </c>
      <c r="Y92" s="681">
        <f>IF($AS92&lt;$AR92,0,IF($AT92="L",IF(AND(18&gt;=$AR92,18&lt;=$AS92),1/($AS92-$AR92+1),0),IF($AT92="I",IF(18=$AR92,1,0),IF($AT92="F",IF(18=$AS92,1,0),IF($AT92="S",IF(AND(18&gt;=$AR92,18&lt;=$AS92,MOD(18-$AR92,6)=0),1/(INT(($AS92-$AR92)/6)+1),0),IF($AT92="A",IF($AR92=$AS92,IF(18=$AR92,1,0),IF(18=$AR92,$AU92,IF(18=$AS92,1-$AU92,0))),Y494))))))</f>
        <v>0.0416666666666667</v>
      </c>
      <c r="Z92" s="681">
        <f>IF($AS92&lt;$AR92,0,IF($AT92="L",IF(AND(19&gt;=$AR92,19&lt;=$AS92),1/($AS92-$AR92+1),0),IF($AT92="I",IF(19=$AR92,1,0),IF($AT92="F",IF(19=$AS92,1,0),IF($AT92="S",IF(AND(19&gt;=$AR92,19&lt;=$AS92,MOD(19-$AR92,6)=0),1/(INT(($AS92-$AR92)/6)+1),0),IF($AT92="A",IF($AR92=$AS92,IF(19=$AR92,1,0),IF(19=$AR92,$AU92,IF(19=$AS92,1-$AU92,0))),Z494))))))</f>
        <v>0.0416666666666667</v>
      </c>
      <c r="AA92" s="681">
        <f>IF($AS92&lt;$AR92,0,IF($AT92="L",IF(AND(20&gt;=$AR92,20&lt;=$AS92),1/($AS92-$AR92+1),0),IF($AT92="I",IF(20=$AR92,1,0),IF($AT92="F",IF(20=$AS92,1,0),IF($AT92="S",IF(AND(20&gt;=$AR92,20&lt;=$AS92,MOD(20-$AR92,6)=0),1/(INT(($AS92-$AR92)/6)+1),0),IF($AT92="A",IF($AR92=$AS92,IF(20=$AR92,1,0),IF(20=$AR92,$AU92,IF(20=$AS92,1-$AU92,0))),AA494))))))</f>
        <v>0.0416666666666667</v>
      </c>
      <c r="AB92" s="681">
        <f>IF($AS92&lt;$AR92,0,IF($AT92="L",IF(AND(21&gt;=$AR92,21&lt;=$AS92),1/($AS92-$AR92+1),0),IF($AT92="I",IF(21=$AR92,1,0),IF($AT92="F",IF(21=$AS92,1,0),IF($AT92="S",IF(AND(21&gt;=$AR92,21&lt;=$AS92,MOD(21-$AR92,6)=0),1/(INT(($AS92-$AR92)/6)+1),0),IF($AT92="A",IF($AR92=$AS92,IF(21=$AR92,1,0),IF(21=$AR92,$AU92,IF(21=$AS92,1-$AU92,0))),AB494))))))</f>
        <v>0.0416666666666667</v>
      </c>
      <c r="AC92" s="681">
        <f>IF($AS92&lt;$AR92,0,IF($AT92="L",IF(AND(22&gt;=$AR92,22&lt;=$AS92),1/($AS92-$AR92+1),0),IF($AT92="I",IF(22=$AR92,1,0),IF($AT92="F",IF(22=$AS92,1,0),IF($AT92="S",IF(AND(22&gt;=$AR92,22&lt;=$AS92,MOD(22-$AR92,6)=0),1/(INT(($AS92-$AR92)/6)+1),0),IF($AT92="A",IF($AR92=$AS92,IF(22=$AR92,1,0),IF(22=$AR92,$AU92,IF(22=$AS92,1-$AU92,0))),AC494))))))</f>
        <v>0.0416666666666667</v>
      </c>
      <c r="AD92" s="681">
        <f>IF($AS92&lt;$AR92,0,IF($AT92="L",IF(AND(23&gt;=$AR92,23&lt;=$AS92),1/($AS92-$AR92+1),0),IF($AT92="I",IF(23=$AR92,1,0),IF($AT92="F",IF(23=$AS92,1,0),IF($AT92="S",IF(AND(23&gt;=$AR92,23&lt;=$AS92,MOD(23-$AR92,6)=0),1/(INT(($AS92-$AR92)/6)+1),0),IF($AT92="A",IF($AR92=$AS92,IF(23=$AR92,1,0),IF(23=$AR92,$AU92,IF(23=$AS92,1-$AU92,0))),AD494))))))</f>
        <v>0.0416666666666667</v>
      </c>
      <c r="AE92" s="681">
        <f>IF($AS92&lt;$AR92,0,IF($AT92="L",IF(AND(24&gt;=$AR92,24&lt;=$AS92),1/($AS92-$AR92+1),0),IF($AT92="I",IF(24=$AR92,1,0),IF($AT92="F",IF(24=$AS92,1,0),IF($AT92="S",IF(AND(24&gt;=$AR92,24&lt;=$AS92,MOD(24-$AR92,6)=0),1/(INT(($AS92-$AR92)/6)+1),0),IF($AT92="A",IF($AR92=$AS92,IF(24=$AR92,1,0),IF(24=$AR92,$AU92,IF(24=$AS92,1-$AU92,0))),AE494))))))</f>
        <v>0.0416666666666667</v>
      </c>
      <c r="AF92" s="682">
        <f>SUM(H92:AE92)</f>
        <v>1</v>
      </c>
      <c r="AG92" s="521">
        <f>'04. Servicios Tecnologicos'!$I$35</f>
        <v>0</v>
      </c>
      <c r="AH92" s="521">
        <f>'04. Servicios Tecnologicos'!$H$35</f>
        <v>0</v>
      </c>
      <c r="AI92" s="521">
        <f>'04. Servicios Tecnologicos'!$K$35</f>
        <v>0</v>
      </c>
      <c r="AJ92" s="521">
        <f>'04. Servicios Tecnologicos'!$J$35</f>
        <v>0</v>
      </c>
      <c r="AK92" s="521">
        <f>'04. Servicios Tecnologicos'!$M$35</f>
        <v>0</v>
      </c>
      <c r="AL92" s="521">
        <f>'04. Servicios Tecnologicos'!$L$35</f>
        <v>0</v>
      </c>
      <c r="AM92" s="521">
        <f>'04. Servicios Tecnologicos'!$O$35</f>
        <v>0</v>
      </c>
      <c r="AN92" s="521">
        <f>'04. Servicios Tecnologicos'!$N$35</f>
        <v>0</v>
      </c>
      <c r="AO92" s="521">
        <f>'04. Servicios Tecnologicos'!$Q$35</f>
        <v>0</v>
      </c>
      <c r="AP92" s="521">
        <f>'04. Servicios Tecnologicos'!$P$35</f>
        <v>0</v>
      </c>
      <c r="AQ92" s="683" t="inlineStr"/>
      <c r="AR92" s="683" t="n">
        <v>1</v>
      </c>
      <c r="AS92" s="683" t="n">
        <v>24</v>
      </c>
      <c r="AT92" s="683" t="inlineStr">
        <is>
          <t>L</t>
        </is>
      </c>
      <c r="AU92" s="684" t="n">
        <v>0</v>
      </c>
      <c r="AV92" s="683" t="inlineStr"/>
    </row>
    <row r="93">
      <c r="B93" s="513" t="inlineStr">
        <is>
          <t>MA-01</t>
        </is>
      </c>
      <c r="C93" s="513" t="inlineStr">
        <is>
          <t>R05</t>
        </is>
      </c>
      <c r="D93" s="513" t="str">
        <f>IF('05. Materiales, Insumos y Doc.'!C12="","(fila reservada para un ítem nuevo)",'05. Materiales, Insumos y Doc.'!C12)</f>
        <v>Filtros de membrana PTFE para gravimetría</v>
      </c>
      <c r="E93" s="513" t="str">
        <f>"Perfil "&amp;AT93&amp;" · M"&amp;AR93&amp;"–M"&amp;AS93</f>
        <v>Perfil L · M6–M23</v>
      </c>
      <c r="F93" s="513">
        <f>'05. Materiales, Insumos y Doc.'!$I$12</f>
        <v>14400000</v>
      </c>
      <c r="G93" s="513">
        <f>'05. Materiales, Insumos y Doc.'!$T$12</f>
        <v>14400000</v>
      </c>
      <c r="H93" s="681">
        <f>IF($AS93&lt;$AR93,0,IF($AT93="L",IF(AND(1&gt;=$AR93,1&lt;=$AS93),1/($AS93-$AR93+1),0),IF($AT93="I",IF(1=$AR93,1,0),IF($AT93="F",IF(1=$AS93,1,0),IF($AT93="S",IF(AND(1&gt;=$AR93,1&lt;=$AS93,MOD(1-$AR93,6)=0),1/(INT(($AS93-$AR93)/6)+1),0),IF($AT93="A",IF($AR93=$AS93,IF(1=$AR93,1,0),IF(1=$AR93,$AU93,IF(1=$AS93,1-$AU93,0))),H495))))))</f>
        <v>0</v>
      </c>
      <c r="I93" s="681">
        <f>IF($AS93&lt;$AR93,0,IF($AT93="L",IF(AND(2&gt;=$AR93,2&lt;=$AS93),1/($AS93-$AR93+1),0),IF($AT93="I",IF(2=$AR93,1,0),IF($AT93="F",IF(2=$AS93,1,0),IF($AT93="S",IF(AND(2&gt;=$AR93,2&lt;=$AS93,MOD(2-$AR93,6)=0),1/(INT(($AS93-$AR93)/6)+1),0),IF($AT93="A",IF($AR93=$AS93,IF(2=$AR93,1,0),IF(2=$AR93,$AU93,IF(2=$AS93,1-$AU93,0))),I495))))))</f>
        <v>0</v>
      </c>
      <c r="J93" s="681">
        <f>IF($AS93&lt;$AR93,0,IF($AT93="L",IF(AND(3&gt;=$AR93,3&lt;=$AS93),1/($AS93-$AR93+1),0),IF($AT93="I",IF(3=$AR93,1,0),IF($AT93="F",IF(3=$AS93,1,0),IF($AT93="S",IF(AND(3&gt;=$AR93,3&lt;=$AS93,MOD(3-$AR93,6)=0),1/(INT(($AS93-$AR93)/6)+1),0),IF($AT93="A",IF($AR93=$AS93,IF(3=$AR93,1,0),IF(3=$AR93,$AU93,IF(3=$AS93,1-$AU93,0))),J495))))))</f>
        <v>0</v>
      </c>
      <c r="K93" s="681">
        <f>IF($AS93&lt;$AR93,0,IF($AT93="L",IF(AND(4&gt;=$AR93,4&lt;=$AS93),1/($AS93-$AR93+1),0),IF($AT93="I",IF(4=$AR93,1,0),IF($AT93="F",IF(4=$AS93,1,0),IF($AT93="S",IF(AND(4&gt;=$AR93,4&lt;=$AS93,MOD(4-$AR93,6)=0),1/(INT(($AS93-$AR93)/6)+1),0),IF($AT93="A",IF($AR93=$AS93,IF(4=$AR93,1,0),IF(4=$AR93,$AU93,IF(4=$AS93,1-$AU93,0))),K495))))))</f>
        <v>0</v>
      </c>
      <c r="L93" s="681">
        <f>IF($AS93&lt;$AR93,0,IF($AT93="L",IF(AND(5&gt;=$AR93,5&lt;=$AS93),1/($AS93-$AR93+1),0),IF($AT93="I",IF(5=$AR93,1,0),IF($AT93="F",IF(5=$AS93,1,0),IF($AT93="S",IF(AND(5&gt;=$AR93,5&lt;=$AS93,MOD(5-$AR93,6)=0),1/(INT(($AS93-$AR93)/6)+1),0),IF($AT93="A",IF($AR93=$AS93,IF(5=$AR93,1,0),IF(5=$AR93,$AU93,IF(5=$AS93,1-$AU93,0))),L495))))))</f>
        <v>0</v>
      </c>
      <c r="M93" s="681">
        <f>IF($AS93&lt;$AR93,0,IF($AT93="L",IF(AND(6&gt;=$AR93,6&lt;=$AS93),1/($AS93-$AR93+1),0),IF($AT93="I",IF(6=$AR93,1,0),IF($AT93="F",IF(6=$AS93,1,0),IF($AT93="S",IF(AND(6&gt;=$AR93,6&lt;=$AS93,MOD(6-$AR93,6)=0),1/(INT(($AS93-$AR93)/6)+1),0),IF($AT93="A",IF($AR93=$AS93,IF(6=$AR93,1,0),IF(6=$AR93,$AU93,IF(6=$AS93,1-$AU93,0))),M495))))))</f>
        <v>0.0555555555555556</v>
      </c>
      <c r="N93" s="681">
        <f>IF($AS93&lt;$AR93,0,IF($AT93="L",IF(AND(7&gt;=$AR93,7&lt;=$AS93),1/($AS93-$AR93+1),0),IF($AT93="I",IF(7=$AR93,1,0),IF($AT93="F",IF(7=$AS93,1,0),IF($AT93="S",IF(AND(7&gt;=$AR93,7&lt;=$AS93,MOD(7-$AR93,6)=0),1/(INT(($AS93-$AR93)/6)+1),0),IF($AT93="A",IF($AR93=$AS93,IF(7=$AR93,1,0),IF(7=$AR93,$AU93,IF(7=$AS93,1-$AU93,0))),N495))))))</f>
        <v>0.0555555555555556</v>
      </c>
      <c r="O93" s="681">
        <f>IF($AS93&lt;$AR93,0,IF($AT93="L",IF(AND(8&gt;=$AR93,8&lt;=$AS93),1/($AS93-$AR93+1),0),IF($AT93="I",IF(8=$AR93,1,0),IF($AT93="F",IF(8=$AS93,1,0),IF($AT93="S",IF(AND(8&gt;=$AR93,8&lt;=$AS93,MOD(8-$AR93,6)=0),1/(INT(($AS93-$AR93)/6)+1),0),IF($AT93="A",IF($AR93=$AS93,IF(8=$AR93,1,0),IF(8=$AR93,$AU93,IF(8=$AS93,1-$AU93,0))),O495))))))</f>
        <v>0.0555555555555556</v>
      </c>
      <c r="P93" s="681">
        <f>IF($AS93&lt;$AR93,0,IF($AT93="L",IF(AND(9&gt;=$AR93,9&lt;=$AS93),1/($AS93-$AR93+1),0),IF($AT93="I",IF(9=$AR93,1,0),IF($AT93="F",IF(9=$AS93,1,0),IF($AT93="S",IF(AND(9&gt;=$AR93,9&lt;=$AS93,MOD(9-$AR93,6)=0),1/(INT(($AS93-$AR93)/6)+1),0),IF($AT93="A",IF($AR93=$AS93,IF(9=$AR93,1,0),IF(9=$AR93,$AU93,IF(9=$AS93,1-$AU93,0))),P495))))))</f>
        <v>0.0555555555555556</v>
      </c>
      <c r="Q93" s="681">
        <f>IF($AS93&lt;$AR93,0,IF($AT93="L",IF(AND(10&gt;=$AR93,10&lt;=$AS93),1/($AS93-$AR93+1),0),IF($AT93="I",IF(10=$AR93,1,0),IF($AT93="F",IF(10=$AS93,1,0),IF($AT93="S",IF(AND(10&gt;=$AR93,10&lt;=$AS93,MOD(10-$AR93,6)=0),1/(INT(($AS93-$AR93)/6)+1),0),IF($AT93="A",IF($AR93=$AS93,IF(10=$AR93,1,0),IF(10=$AR93,$AU93,IF(10=$AS93,1-$AU93,0))),Q495))))))</f>
        <v>0.0555555555555556</v>
      </c>
      <c r="R93" s="681">
        <f>IF($AS93&lt;$AR93,0,IF($AT93="L",IF(AND(11&gt;=$AR93,11&lt;=$AS93),1/($AS93-$AR93+1),0),IF($AT93="I",IF(11=$AR93,1,0),IF($AT93="F",IF(11=$AS93,1,0),IF($AT93="S",IF(AND(11&gt;=$AR93,11&lt;=$AS93,MOD(11-$AR93,6)=0),1/(INT(($AS93-$AR93)/6)+1),0),IF($AT93="A",IF($AR93=$AS93,IF(11=$AR93,1,0),IF(11=$AR93,$AU93,IF(11=$AS93,1-$AU93,0))),R495))))))</f>
        <v>0.0555555555555556</v>
      </c>
      <c r="S93" s="681">
        <f>IF($AS93&lt;$AR93,0,IF($AT93="L",IF(AND(12&gt;=$AR93,12&lt;=$AS93),1/($AS93-$AR93+1),0),IF($AT93="I",IF(12=$AR93,1,0),IF($AT93="F",IF(12=$AS93,1,0),IF($AT93="S",IF(AND(12&gt;=$AR93,12&lt;=$AS93,MOD(12-$AR93,6)=0),1/(INT(($AS93-$AR93)/6)+1),0),IF($AT93="A",IF($AR93=$AS93,IF(12=$AR93,1,0),IF(12=$AR93,$AU93,IF(12=$AS93,1-$AU93,0))),S495))))))</f>
        <v>0.0555555555555556</v>
      </c>
      <c r="T93" s="681">
        <f>IF($AS93&lt;$AR93,0,IF($AT93="L",IF(AND(13&gt;=$AR93,13&lt;=$AS93),1/($AS93-$AR93+1),0),IF($AT93="I",IF(13=$AR93,1,0),IF($AT93="F",IF(13=$AS93,1,0),IF($AT93="S",IF(AND(13&gt;=$AR93,13&lt;=$AS93,MOD(13-$AR93,6)=0),1/(INT(($AS93-$AR93)/6)+1),0),IF($AT93="A",IF($AR93=$AS93,IF(13=$AR93,1,0),IF(13=$AR93,$AU93,IF(13=$AS93,1-$AU93,0))),T495))))))</f>
        <v>0.0555555555555556</v>
      </c>
      <c r="U93" s="681">
        <f>IF($AS93&lt;$AR93,0,IF($AT93="L",IF(AND(14&gt;=$AR93,14&lt;=$AS93),1/($AS93-$AR93+1),0),IF($AT93="I",IF(14=$AR93,1,0),IF($AT93="F",IF(14=$AS93,1,0),IF($AT93="S",IF(AND(14&gt;=$AR93,14&lt;=$AS93,MOD(14-$AR93,6)=0),1/(INT(($AS93-$AR93)/6)+1),0),IF($AT93="A",IF($AR93=$AS93,IF(14=$AR93,1,0),IF(14=$AR93,$AU93,IF(14=$AS93,1-$AU93,0))),U495))))))</f>
        <v>0.0555555555555556</v>
      </c>
      <c r="V93" s="681">
        <f>IF($AS93&lt;$AR93,0,IF($AT93="L",IF(AND(15&gt;=$AR93,15&lt;=$AS93),1/($AS93-$AR93+1),0),IF($AT93="I",IF(15=$AR93,1,0),IF($AT93="F",IF(15=$AS93,1,0),IF($AT93="S",IF(AND(15&gt;=$AR93,15&lt;=$AS93,MOD(15-$AR93,6)=0),1/(INT(($AS93-$AR93)/6)+1),0),IF($AT93="A",IF($AR93=$AS93,IF(15=$AR93,1,0),IF(15=$AR93,$AU93,IF(15=$AS93,1-$AU93,0))),V495))))))</f>
        <v>0.0555555555555556</v>
      </c>
      <c r="W93" s="681">
        <f>IF($AS93&lt;$AR93,0,IF($AT93="L",IF(AND(16&gt;=$AR93,16&lt;=$AS93),1/($AS93-$AR93+1),0),IF($AT93="I",IF(16=$AR93,1,0),IF($AT93="F",IF(16=$AS93,1,0),IF($AT93="S",IF(AND(16&gt;=$AR93,16&lt;=$AS93,MOD(16-$AR93,6)=0),1/(INT(($AS93-$AR93)/6)+1),0),IF($AT93="A",IF($AR93=$AS93,IF(16=$AR93,1,0),IF(16=$AR93,$AU93,IF(16=$AS93,1-$AU93,0))),W495))))))</f>
        <v>0.0555555555555556</v>
      </c>
      <c r="X93" s="681">
        <f>IF($AS93&lt;$AR93,0,IF($AT93="L",IF(AND(17&gt;=$AR93,17&lt;=$AS93),1/($AS93-$AR93+1),0),IF($AT93="I",IF(17=$AR93,1,0),IF($AT93="F",IF(17=$AS93,1,0),IF($AT93="S",IF(AND(17&gt;=$AR93,17&lt;=$AS93,MOD(17-$AR93,6)=0),1/(INT(($AS93-$AR93)/6)+1),0),IF($AT93="A",IF($AR93=$AS93,IF(17=$AR93,1,0),IF(17=$AR93,$AU93,IF(17=$AS93,1-$AU93,0))),X495))))))</f>
        <v>0.0555555555555556</v>
      </c>
      <c r="Y93" s="681">
        <f>IF($AS93&lt;$AR93,0,IF($AT93="L",IF(AND(18&gt;=$AR93,18&lt;=$AS93),1/($AS93-$AR93+1),0),IF($AT93="I",IF(18=$AR93,1,0),IF($AT93="F",IF(18=$AS93,1,0),IF($AT93="S",IF(AND(18&gt;=$AR93,18&lt;=$AS93,MOD(18-$AR93,6)=0),1/(INT(($AS93-$AR93)/6)+1),0),IF($AT93="A",IF($AR93=$AS93,IF(18=$AR93,1,0),IF(18=$AR93,$AU93,IF(18=$AS93,1-$AU93,0))),Y495))))))</f>
        <v>0.0555555555555556</v>
      </c>
      <c r="Z93" s="681">
        <f>IF($AS93&lt;$AR93,0,IF($AT93="L",IF(AND(19&gt;=$AR93,19&lt;=$AS93),1/($AS93-$AR93+1),0),IF($AT93="I",IF(19=$AR93,1,0),IF($AT93="F",IF(19=$AS93,1,0),IF($AT93="S",IF(AND(19&gt;=$AR93,19&lt;=$AS93,MOD(19-$AR93,6)=0),1/(INT(($AS93-$AR93)/6)+1),0),IF($AT93="A",IF($AR93=$AS93,IF(19=$AR93,1,0),IF(19=$AR93,$AU93,IF(19=$AS93,1-$AU93,0))),Z495))))))</f>
        <v>0.0555555555555556</v>
      </c>
      <c r="AA93" s="681">
        <f>IF($AS93&lt;$AR93,0,IF($AT93="L",IF(AND(20&gt;=$AR93,20&lt;=$AS93),1/($AS93-$AR93+1),0),IF($AT93="I",IF(20=$AR93,1,0),IF($AT93="F",IF(20=$AS93,1,0),IF($AT93="S",IF(AND(20&gt;=$AR93,20&lt;=$AS93,MOD(20-$AR93,6)=0),1/(INT(($AS93-$AR93)/6)+1),0),IF($AT93="A",IF($AR93=$AS93,IF(20=$AR93,1,0),IF(20=$AR93,$AU93,IF(20=$AS93,1-$AU93,0))),AA495))))))</f>
        <v>0.0555555555555556</v>
      </c>
      <c r="AB93" s="681">
        <f>IF($AS93&lt;$AR93,0,IF($AT93="L",IF(AND(21&gt;=$AR93,21&lt;=$AS93),1/($AS93-$AR93+1),0),IF($AT93="I",IF(21=$AR93,1,0),IF($AT93="F",IF(21=$AS93,1,0),IF($AT93="S",IF(AND(21&gt;=$AR93,21&lt;=$AS93,MOD(21-$AR93,6)=0),1/(INT(($AS93-$AR93)/6)+1),0),IF($AT93="A",IF($AR93=$AS93,IF(21=$AR93,1,0),IF(21=$AR93,$AU93,IF(21=$AS93,1-$AU93,0))),AB495))))))</f>
        <v>0.0555555555555556</v>
      </c>
      <c r="AC93" s="681">
        <f>IF($AS93&lt;$AR93,0,IF($AT93="L",IF(AND(22&gt;=$AR93,22&lt;=$AS93),1/($AS93-$AR93+1),0),IF($AT93="I",IF(22=$AR93,1,0),IF($AT93="F",IF(22=$AS93,1,0),IF($AT93="S",IF(AND(22&gt;=$AR93,22&lt;=$AS93,MOD(22-$AR93,6)=0),1/(INT(($AS93-$AR93)/6)+1),0),IF($AT93="A",IF($AR93=$AS93,IF(22=$AR93,1,0),IF(22=$AR93,$AU93,IF(22=$AS93,1-$AU93,0))),AC495))))))</f>
        <v>0.0555555555555556</v>
      </c>
      <c r="AD93" s="681">
        <f>IF($AS93&lt;$AR93,0,IF($AT93="L",IF(AND(23&gt;=$AR93,23&lt;=$AS93),1/($AS93-$AR93+1),0),IF($AT93="I",IF(23=$AR93,1,0),IF($AT93="F",IF(23=$AS93,1,0),IF($AT93="S",IF(AND(23&gt;=$AR93,23&lt;=$AS93,MOD(23-$AR93,6)=0),1/(INT(($AS93-$AR93)/6)+1),0),IF($AT93="A",IF($AR93=$AS93,IF(23=$AR93,1,0),IF(23=$AR93,$AU93,IF(23=$AS93,1-$AU93,0))),AD495))))))</f>
        <v>0.0555555555555556</v>
      </c>
      <c r="AE93" s="681">
        <f>IF($AS93&lt;$AR93,0,IF($AT93="L",IF(AND(24&gt;=$AR93,24&lt;=$AS93),1/($AS93-$AR93+1),0),IF($AT93="I",IF(24=$AR93,1,0),IF($AT93="F",IF(24=$AS93,1,0),IF($AT93="S",IF(AND(24&gt;=$AR93,24&lt;=$AS93,MOD(24-$AR93,6)=0),1/(INT(($AS93-$AR93)/6)+1),0),IF($AT93="A",IF($AR93=$AS93,IF(24=$AR93,1,0),IF(24=$AR93,$AU93,IF(24=$AS93,1-$AU93,0))),AE495))))))</f>
        <v>0</v>
      </c>
      <c r="AF93" s="682">
        <f>SUM(H93:AE93)</f>
        <v>1</v>
      </c>
      <c r="AG93" s="521">
        <f>'05. Materiales, Insumos y Doc.'!$K$12</f>
        <v>0</v>
      </c>
      <c r="AH93" s="521">
        <f>'05. Materiales, Insumos y Doc.'!$J$12</f>
        <v>0</v>
      </c>
      <c r="AI93" s="521">
        <f>'05. Materiales, Insumos y Doc.'!$M$12</f>
        <v>0</v>
      </c>
      <c r="AJ93" s="521">
        <f>'05. Materiales, Insumos y Doc.'!$L$12</f>
        <v>0</v>
      </c>
      <c r="AK93" s="521">
        <f>'05. Materiales, Insumos y Doc.'!$O$12</f>
        <v>0</v>
      </c>
      <c r="AL93" s="521">
        <f>'05. Materiales, Insumos y Doc.'!$N$12</f>
        <v>0</v>
      </c>
      <c r="AM93" s="521">
        <f>'05. Materiales, Insumos y Doc.'!$Q$12</f>
        <v>0</v>
      </c>
      <c r="AN93" s="521">
        <f>'05. Materiales, Insumos y Doc.'!$P$12</f>
        <v>0</v>
      </c>
      <c r="AO93" s="521">
        <f>'05. Materiales, Insumos y Doc.'!$S$12</f>
        <v>0</v>
      </c>
      <c r="AP93" s="521">
        <f>'05. Materiales, Insumos y Doc.'!$R$12</f>
        <v>0</v>
      </c>
      <c r="AQ93" s="683" t="inlineStr">
        <is>
          <t>A1.3</t>
        </is>
      </c>
      <c r="AR93" s="683" t="n">
        <v>6</v>
      </c>
      <c r="AS93" s="683" t="n">
        <v>23</v>
      </c>
      <c r="AT93" s="683" t="inlineStr">
        <is>
          <t>L</t>
        </is>
      </c>
      <c r="AU93" s="684" t="n">
        <v>0</v>
      </c>
      <c r="AV93" s="683" t="inlineStr">
        <is>
          <t>E1</t>
        </is>
      </c>
    </row>
    <row r="94">
      <c r="B94" s="513" t="inlineStr">
        <is>
          <t>MA-02</t>
        </is>
      </c>
      <c r="C94" s="513" t="inlineStr">
        <is>
          <t>R05</t>
        </is>
      </c>
      <c r="D94" s="513" t="str">
        <f>IF('05. Materiales, Insumos y Doc.'!C13="","(fila reservada para un ítem nuevo)",'05. Materiales, Insumos y Doc.'!C13)</f>
        <v>Polvo de ensayo normalizado y consumibles del banco de calibración</v>
      </c>
      <c r="E94" s="513" t="str">
        <f>"Perfil "&amp;AT94&amp;" · M"&amp;AR94&amp;"–M"&amp;AS94</f>
        <v>Perfil L · M4–M10</v>
      </c>
      <c r="F94" s="513">
        <f>'05. Materiales, Insumos y Doc.'!$I$13</f>
        <v>42000000</v>
      </c>
      <c r="G94" s="513">
        <f>'05. Materiales, Insumos y Doc.'!$T$13</f>
        <v>42000000</v>
      </c>
      <c r="H94" s="681">
        <f>IF($AS94&lt;$AR94,0,IF($AT94="L",IF(AND(1&gt;=$AR94,1&lt;=$AS94),1/($AS94-$AR94+1),0),IF($AT94="I",IF(1=$AR94,1,0),IF($AT94="F",IF(1=$AS94,1,0),IF($AT94="S",IF(AND(1&gt;=$AR94,1&lt;=$AS94,MOD(1-$AR94,6)=0),1/(INT(($AS94-$AR94)/6)+1),0),IF($AT94="A",IF($AR94=$AS94,IF(1=$AR94,1,0),IF(1=$AR94,$AU94,IF(1=$AS94,1-$AU94,0))),H496))))))</f>
        <v>0</v>
      </c>
      <c r="I94" s="681">
        <f>IF($AS94&lt;$AR94,0,IF($AT94="L",IF(AND(2&gt;=$AR94,2&lt;=$AS94),1/($AS94-$AR94+1),0),IF($AT94="I",IF(2=$AR94,1,0),IF($AT94="F",IF(2=$AS94,1,0),IF($AT94="S",IF(AND(2&gt;=$AR94,2&lt;=$AS94,MOD(2-$AR94,6)=0),1/(INT(($AS94-$AR94)/6)+1),0),IF($AT94="A",IF($AR94=$AS94,IF(2=$AR94,1,0),IF(2=$AR94,$AU94,IF(2=$AS94,1-$AU94,0))),I496))))))</f>
        <v>0</v>
      </c>
      <c r="J94" s="681">
        <f>IF($AS94&lt;$AR94,0,IF($AT94="L",IF(AND(3&gt;=$AR94,3&lt;=$AS94),1/($AS94-$AR94+1),0),IF($AT94="I",IF(3=$AR94,1,0),IF($AT94="F",IF(3=$AS94,1,0),IF($AT94="S",IF(AND(3&gt;=$AR94,3&lt;=$AS94,MOD(3-$AR94,6)=0),1/(INT(($AS94-$AR94)/6)+1),0),IF($AT94="A",IF($AR94=$AS94,IF(3=$AR94,1,0),IF(3=$AR94,$AU94,IF(3=$AS94,1-$AU94,0))),J496))))))</f>
        <v>0</v>
      </c>
      <c r="K94" s="681">
        <f>IF($AS94&lt;$AR94,0,IF($AT94="L",IF(AND(4&gt;=$AR94,4&lt;=$AS94),1/($AS94-$AR94+1),0),IF($AT94="I",IF(4=$AR94,1,0),IF($AT94="F",IF(4=$AS94,1,0),IF($AT94="S",IF(AND(4&gt;=$AR94,4&lt;=$AS94,MOD(4-$AR94,6)=0),1/(INT(($AS94-$AR94)/6)+1),0),IF($AT94="A",IF($AR94=$AS94,IF(4=$AR94,1,0),IF(4=$AR94,$AU94,IF(4=$AS94,1-$AU94,0))),K496))))))</f>
        <v>0.142857142857143</v>
      </c>
      <c r="L94" s="681">
        <f>IF($AS94&lt;$AR94,0,IF($AT94="L",IF(AND(5&gt;=$AR94,5&lt;=$AS94),1/($AS94-$AR94+1),0),IF($AT94="I",IF(5=$AR94,1,0),IF($AT94="F",IF(5=$AS94,1,0),IF($AT94="S",IF(AND(5&gt;=$AR94,5&lt;=$AS94,MOD(5-$AR94,6)=0),1/(INT(($AS94-$AR94)/6)+1),0),IF($AT94="A",IF($AR94=$AS94,IF(5=$AR94,1,0),IF(5=$AR94,$AU94,IF(5=$AS94,1-$AU94,0))),L496))))))</f>
        <v>0.142857142857143</v>
      </c>
      <c r="M94" s="681">
        <f>IF($AS94&lt;$AR94,0,IF($AT94="L",IF(AND(6&gt;=$AR94,6&lt;=$AS94),1/($AS94-$AR94+1),0),IF($AT94="I",IF(6=$AR94,1,0),IF($AT94="F",IF(6=$AS94,1,0),IF($AT94="S",IF(AND(6&gt;=$AR94,6&lt;=$AS94,MOD(6-$AR94,6)=0),1/(INT(($AS94-$AR94)/6)+1),0),IF($AT94="A",IF($AR94=$AS94,IF(6=$AR94,1,0),IF(6=$AR94,$AU94,IF(6=$AS94,1-$AU94,0))),M496))))))</f>
        <v>0.142857142857143</v>
      </c>
      <c r="N94" s="681">
        <f>IF($AS94&lt;$AR94,0,IF($AT94="L",IF(AND(7&gt;=$AR94,7&lt;=$AS94),1/($AS94-$AR94+1),0),IF($AT94="I",IF(7=$AR94,1,0),IF($AT94="F",IF(7=$AS94,1,0),IF($AT94="S",IF(AND(7&gt;=$AR94,7&lt;=$AS94,MOD(7-$AR94,6)=0),1/(INT(($AS94-$AR94)/6)+1),0),IF($AT94="A",IF($AR94=$AS94,IF(7=$AR94,1,0),IF(7=$AR94,$AU94,IF(7=$AS94,1-$AU94,0))),N496))))))</f>
        <v>0.142857142857143</v>
      </c>
      <c r="O94" s="681">
        <f>IF($AS94&lt;$AR94,0,IF($AT94="L",IF(AND(8&gt;=$AR94,8&lt;=$AS94),1/($AS94-$AR94+1),0),IF($AT94="I",IF(8=$AR94,1,0),IF($AT94="F",IF(8=$AS94,1,0),IF($AT94="S",IF(AND(8&gt;=$AR94,8&lt;=$AS94,MOD(8-$AR94,6)=0),1/(INT(($AS94-$AR94)/6)+1),0),IF($AT94="A",IF($AR94=$AS94,IF(8=$AR94,1,0),IF(8=$AR94,$AU94,IF(8=$AS94,1-$AU94,0))),O496))))))</f>
        <v>0.142857142857143</v>
      </c>
      <c r="P94" s="681">
        <f>IF($AS94&lt;$AR94,0,IF($AT94="L",IF(AND(9&gt;=$AR94,9&lt;=$AS94),1/($AS94-$AR94+1),0),IF($AT94="I",IF(9=$AR94,1,0),IF($AT94="F",IF(9=$AS94,1,0),IF($AT94="S",IF(AND(9&gt;=$AR94,9&lt;=$AS94,MOD(9-$AR94,6)=0),1/(INT(($AS94-$AR94)/6)+1),0),IF($AT94="A",IF($AR94=$AS94,IF(9=$AR94,1,0),IF(9=$AR94,$AU94,IF(9=$AS94,1-$AU94,0))),P496))))))</f>
        <v>0.142857142857143</v>
      </c>
      <c r="Q94" s="681">
        <f>IF($AS94&lt;$AR94,0,IF($AT94="L",IF(AND(10&gt;=$AR94,10&lt;=$AS94),1/($AS94-$AR94+1),0),IF($AT94="I",IF(10=$AR94,1,0),IF($AT94="F",IF(10=$AS94,1,0),IF($AT94="S",IF(AND(10&gt;=$AR94,10&lt;=$AS94,MOD(10-$AR94,6)=0),1/(INT(($AS94-$AR94)/6)+1),0),IF($AT94="A",IF($AR94=$AS94,IF(10=$AR94,1,0),IF(10=$AR94,$AU94,IF(10=$AS94,1-$AU94,0))),Q496))))))</f>
        <v>0.142857142857143</v>
      </c>
      <c r="R94" s="681">
        <f>IF($AS94&lt;$AR94,0,IF($AT94="L",IF(AND(11&gt;=$AR94,11&lt;=$AS94),1/($AS94-$AR94+1),0),IF($AT94="I",IF(11=$AR94,1,0),IF($AT94="F",IF(11=$AS94,1,0),IF($AT94="S",IF(AND(11&gt;=$AR94,11&lt;=$AS94,MOD(11-$AR94,6)=0),1/(INT(($AS94-$AR94)/6)+1),0),IF($AT94="A",IF($AR94=$AS94,IF(11=$AR94,1,0),IF(11=$AR94,$AU94,IF(11=$AS94,1-$AU94,0))),R496))))))</f>
        <v>0</v>
      </c>
      <c r="S94" s="681">
        <f>IF($AS94&lt;$AR94,0,IF($AT94="L",IF(AND(12&gt;=$AR94,12&lt;=$AS94),1/($AS94-$AR94+1),0),IF($AT94="I",IF(12=$AR94,1,0),IF($AT94="F",IF(12=$AS94,1,0),IF($AT94="S",IF(AND(12&gt;=$AR94,12&lt;=$AS94,MOD(12-$AR94,6)=0),1/(INT(($AS94-$AR94)/6)+1),0),IF($AT94="A",IF($AR94=$AS94,IF(12=$AR94,1,0),IF(12=$AR94,$AU94,IF(12=$AS94,1-$AU94,0))),S496))))))</f>
        <v>0</v>
      </c>
      <c r="T94" s="681">
        <f>IF($AS94&lt;$AR94,0,IF($AT94="L",IF(AND(13&gt;=$AR94,13&lt;=$AS94),1/($AS94-$AR94+1),0),IF($AT94="I",IF(13=$AR94,1,0),IF($AT94="F",IF(13=$AS94,1,0),IF($AT94="S",IF(AND(13&gt;=$AR94,13&lt;=$AS94,MOD(13-$AR94,6)=0),1/(INT(($AS94-$AR94)/6)+1),0),IF($AT94="A",IF($AR94=$AS94,IF(13=$AR94,1,0),IF(13=$AR94,$AU94,IF(13=$AS94,1-$AU94,0))),T496))))))</f>
        <v>0</v>
      </c>
      <c r="U94" s="681">
        <f>IF($AS94&lt;$AR94,0,IF($AT94="L",IF(AND(14&gt;=$AR94,14&lt;=$AS94),1/($AS94-$AR94+1),0),IF($AT94="I",IF(14=$AR94,1,0),IF($AT94="F",IF(14=$AS94,1,0),IF($AT94="S",IF(AND(14&gt;=$AR94,14&lt;=$AS94,MOD(14-$AR94,6)=0),1/(INT(($AS94-$AR94)/6)+1),0),IF($AT94="A",IF($AR94=$AS94,IF(14=$AR94,1,0),IF(14=$AR94,$AU94,IF(14=$AS94,1-$AU94,0))),U496))))))</f>
        <v>0</v>
      </c>
      <c r="V94" s="681">
        <f>IF($AS94&lt;$AR94,0,IF($AT94="L",IF(AND(15&gt;=$AR94,15&lt;=$AS94),1/($AS94-$AR94+1),0),IF($AT94="I",IF(15=$AR94,1,0),IF($AT94="F",IF(15=$AS94,1,0),IF($AT94="S",IF(AND(15&gt;=$AR94,15&lt;=$AS94,MOD(15-$AR94,6)=0),1/(INT(($AS94-$AR94)/6)+1),0),IF($AT94="A",IF($AR94=$AS94,IF(15=$AR94,1,0),IF(15=$AR94,$AU94,IF(15=$AS94,1-$AU94,0))),V496))))))</f>
        <v>0</v>
      </c>
      <c r="W94" s="681">
        <f>IF($AS94&lt;$AR94,0,IF($AT94="L",IF(AND(16&gt;=$AR94,16&lt;=$AS94),1/($AS94-$AR94+1),0),IF($AT94="I",IF(16=$AR94,1,0),IF($AT94="F",IF(16=$AS94,1,0),IF($AT94="S",IF(AND(16&gt;=$AR94,16&lt;=$AS94,MOD(16-$AR94,6)=0),1/(INT(($AS94-$AR94)/6)+1),0),IF($AT94="A",IF($AR94=$AS94,IF(16=$AR94,1,0),IF(16=$AR94,$AU94,IF(16=$AS94,1-$AU94,0))),W496))))))</f>
        <v>0</v>
      </c>
      <c r="X94" s="681">
        <f>IF($AS94&lt;$AR94,0,IF($AT94="L",IF(AND(17&gt;=$AR94,17&lt;=$AS94),1/($AS94-$AR94+1),0),IF($AT94="I",IF(17=$AR94,1,0),IF($AT94="F",IF(17=$AS94,1,0),IF($AT94="S",IF(AND(17&gt;=$AR94,17&lt;=$AS94,MOD(17-$AR94,6)=0),1/(INT(($AS94-$AR94)/6)+1),0),IF($AT94="A",IF($AR94=$AS94,IF(17=$AR94,1,0),IF(17=$AR94,$AU94,IF(17=$AS94,1-$AU94,0))),X496))))))</f>
        <v>0</v>
      </c>
      <c r="Y94" s="681">
        <f>IF($AS94&lt;$AR94,0,IF($AT94="L",IF(AND(18&gt;=$AR94,18&lt;=$AS94),1/($AS94-$AR94+1),0),IF($AT94="I",IF(18=$AR94,1,0),IF($AT94="F",IF(18=$AS94,1,0),IF($AT94="S",IF(AND(18&gt;=$AR94,18&lt;=$AS94,MOD(18-$AR94,6)=0),1/(INT(($AS94-$AR94)/6)+1),0),IF($AT94="A",IF($AR94=$AS94,IF(18=$AR94,1,0),IF(18=$AR94,$AU94,IF(18=$AS94,1-$AU94,0))),Y496))))))</f>
        <v>0</v>
      </c>
      <c r="Z94" s="681">
        <f>IF($AS94&lt;$AR94,0,IF($AT94="L",IF(AND(19&gt;=$AR94,19&lt;=$AS94),1/($AS94-$AR94+1),0),IF($AT94="I",IF(19=$AR94,1,0),IF($AT94="F",IF(19=$AS94,1,0),IF($AT94="S",IF(AND(19&gt;=$AR94,19&lt;=$AS94,MOD(19-$AR94,6)=0),1/(INT(($AS94-$AR94)/6)+1),0),IF($AT94="A",IF($AR94=$AS94,IF(19=$AR94,1,0),IF(19=$AR94,$AU94,IF(19=$AS94,1-$AU94,0))),Z496))))))</f>
        <v>0</v>
      </c>
      <c r="AA94" s="681">
        <f>IF($AS94&lt;$AR94,0,IF($AT94="L",IF(AND(20&gt;=$AR94,20&lt;=$AS94),1/($AS94-$AR94+1),0),IF($AT94="I",IF(20=$AR94,1,0),IF($AT94="F",IF(20=$AS94,1,0),IF($AT94="S",IF(AND(20&gt;=$AR94,20&lt;=$AS94,MOD(20-$AR94,6)=0),1/(INT(($AS94-$AR94)/6)+1),0),IF($AT94="A",IF($AR94=$AS94,IF(20=$AR94,1,0),IF(20=$AR94,$AU94,IF(20=$AS94,1-$AU94,0))),AA496))))))</f>
        <v>0</v>
      </c>
      <c r="AB94" s="681">
        <f>IF($AS94&lt;$AR94,0,IF($AT94="L",IF(AND(21&gt;=$AR94,21&lt;=$AS94),1/($AS94-$AR94+1),0),IF($AT94="I",IF(21=$AR94,1,0),IF($AT94="F",IF(21=$AS94,1,0),IF($AT94="S",IF(AND(21&gt;=$AR94,21&lt;=$AS94,MOD(21-$AR94,6)=0),1/(INT(($AS94-$AR94)/6)+1),0),IF($AT94="A",IF($AR94=$AS94,IF(21=$AR94,1,0),IF(21=$AR94,$AU94,IF(21=$AS94,1-$AU94,0))),AB496))))))</f>
        <v>0</v>
      </c>
      <c r="AC94" s="681">
        <f>IF($AS94&lt;$AR94,0,IF($AT94="L",IF(AND(22&gt;=$AR94,22&lt;=$AS94),1/($AS94-$AR94+1),0),IF($AT94="I",IF(22=$AR94,1,0),IF($AT94="F",IF(22=$AS94,1,0),IF($AT94="S",IF(AND(22&gt;=$AR94,22&lt;=$AS94,MOD(22-$AR94,6)=0),1/(INT(($AS94-$AR94)/6)+1),0),IF($AT94="A",IF($AR94=$AS94,IF(22=$AR94,1,0),IF(22=$AR94,$AU94,IF(22=$AS94,1-$AU94,0))),AC496))))))</f>
        <v>0</v>
      </c>
      <c r="AD94" s="681">
        <f>IF($AS94&lt;$AR94,0,IF($AT94="L",IF(AND(23&gt;=$AR94,23&lt;=$AS94),1/($AS94-$AR94+1),0),IF($AT94="I",IF(23=$AR94,1,0),IF($AT94="F",IF(23=$AS94,1,0),IF($AT94="S",IF(AND(23&gt;=$AR94,23&lt;=$AS94,MOD(23-$AR94,6)=0),1/(INT(($AS94-$AR94)/6)+1),0),IF($AT94="A",IF($AR94=$AS94,IF(23=$AR94,1,0),IF(23=$AR94,$AU94,IF(23=$AS94,1-$AU94,0))),AD496))))))</f>
        <v>0</v>
      </c>
      <c r="AE94" s="681">
        <f>IF($AS94&lt;$AR94,0,IF($AT94="L",IF(AND(24&gt;=$AR94,24&lt;=$AS94),1/($AS94-$AR94+1),0),IF($AT94="I",IF(24=$AR94,1,0),IF($AT94="F",IF(24=$AS94,1,0),IF($AT94="S",IF(AND(24&gt;=$AR94,24&lt;=$AS94,MOD(24-$AR94,6)=0),1/(INT(($AS94-$AR94)/6)+1),0),IF($AT94="A",IF($AR94=$AS94,IF(24=$AR94,1,0),IF(24=$AR94,$AU94,IF(24=$AS94,1-$AU94,0))),AE496))))))</f>
        <v>0</v>
      </c>
      <c r="AF94" s="682">
        <f>SUM(H94:AE94)</f>
        <v>1</v>
      </c>
      <c r="AG94" s="521">
        <f>'05. Materiales, Insumos y Doc.'!$K$13</f>
        <v>0</v>
      </c>
      <c r="AH94" s="521">
        <f>'05. Materiales, Insumos y Doc.'!$J$13</f>
        <v>0</v>
      </c>
      <c r="AI94" s="521">
        <f>'05. Materiales, Insumos y Doc.'!$M$13</f>
        <v>0</v>
      </c>
      <c r="AJ94" s="521">
        <f>'05. Materiales, Insumos y Doc.'!$L$13</f>
        <v>0</v>
      </c>
      <c r="AK94" s="521">
        <f>'05. Materiales, Insumos y Doc.'!$O$13</f>
        <v>0</v>
      </c>
      <c r="AL94" s="521">
        <f>'05. Materiales, Insumos y Doc.'!$N$13</f>
        <v>0</v>
      </c>
      <c r="AM94" s="521">
        <f>'05. Materiales, Insumos y Doc.'!$Q$13</f>
        <v>0</v>
      </c>
      <c r="AN94" s="521">
        <f>'05. Materiales, Insumos y Doc.'!$P$13</f>
        <v>0</v>
      </c>
      <c r="AO94" s="521">
        <f>'05. Materiales, Insumos y Doc.'!$S$13</f>
        <v>0</v>
      </c>
      <c r="AP94" s="521">
        <f>'05. Materiales, Insumos y Doc.'!$R$13</f>
        <v>0</v>
      </c>
      <c r="AQ94" s="683" t="inlineStr">
        <is>
          <t>A1.2</t>
        </is>
      </c>
      <c r="AR94" s="683" t="n">
        <v>4</v>
      </c>
      <c r="AS94" s="683" t="n">
        <v>10</v>
      </c>
      <c r="AT94" s="683" t="inlineStr">
        <is>
          <t>L</t>
        </is>
      </c>
      <c r="AU94" s="684" t="n">
        <v>0</v>
      </c>
      <c r="AV94" s="683" t="inlineStr">
        <is>
          <t>E1</t>
        </is>
      </c>
    </row>
    <row r="95">
      <c r="B95" s="513" t="inlineStr">
        <is>
          <t>MA-03</t>
        </is>
      </c>
      <c r="C95" s="513" t="inlineStr">
        <is>
          <t>R05</t>
        </is>
      </c>
      <c r="D95" s="513" t="str">
        <f>IF('05. Materiales, Insumos y Doc.'!C14="","(fila reservada para un ítem nuevo)",'05. Materiales, Insumos y Doc.'!C14)</f>
        <v>Cerramiento NEMA 4X para nodos (sin mástil)</v>
      </c>
      <c r="E95" s="513" t="str">
        <f>"Perfil "&amp;AT95&amp;" · M"&amp;AR95&amp;"–M"&amp;AS95</f>
        <v>Perfil M · M4–M19</v>
      </c>
      <c r="F95" s="513">
        <f>'05. Materiales, Insumos y Doc.'!$I$14</f>
        <v>74901480</v>
      </c>
      <c r="G95" s="513">
        <f>'05. Materiales, Insumos y Doc.'!$T$14</f>
        <v>74901480</v>
      </c>
      <c r="H95" s="681">
        <f>IF($AS95&lt;$AR95,0,IF($AT95="L",IF(AND(1&gt;=$AR95,1&lt;=$AS95),1/($AS95-$AR95+1),0),IF($AT95="I",IF(1=$AR95,1,0),IF($AT95="F",IF(1=$AS95,1,0),IF($AT95="S",IF(AND(1&gt;=$AR95,1&lt;=$AS95,MOD(1-$AR95,6)=0),1/(INT(($AS95-$AR95)/6)+1),0),IF($AT95="A",IF($AR95=$AS95,IF(1=$AR95,1,0),IF(1=$AR95,$AU95,IF(1=$AS95,1-$AU95,0))),H497))))))</f>
        <v>0</v>
      </c>
      <c r="I95" s="681">
        <f>IF($AS95&lt;$AR95,0,IF($AT95="L",IF(AND(2&gt;=$AR95,2&lt;=$AS95),1/($AS95-$AR95+1),0),IF($AT95="I",IF(2=$AR95,1,0),IF($AT95="F",IF(2=$AS95,1,0),IF($AT95="S",IF(AND(2&gt;=$AR95,2&lt;=$AS95,MOD(2-$AR95,6)=0),1/(INT(($AS95-$AR95)/6)+1),0),IF($AT95="A",IF($AR95=$AS95,IF(2=$AR95,1,0),IF(2=$AR95,$AU95,IF(2=$AS95,1-$AU95,0))),I497))))))</f>
        <v>0</v>
      </c>
      <c r="J95" s="681">
        <f>IF($AS95&lt;$AR95,0,IF($AT95="L",IF(AND(3&gt;=$AR95,3&lt;=$AS95),1/($AS95-$AR95+1),0),IF($AT95="I",IF(3=$AR95,1,0),IF($AT95="F",IF(3=$AS95,1,0),IF($AT95="S",IF(AND(3&gt;=$AR95,3&lt;=$AS95,MOD(3-$AR95,6)=0),1/(INT(($AS95-$AR95)/6)+1),0),IF($AT95="A",IF($AR95=$AS95,IF(3=$AR95,1,0),IF(3=$AR95,$AU95,IF(3=$AS95,1-$AU95,0))),J497))))))</f>
        <v>0</v>
      </c>
      <c r="K95" s="681">
        <f>IF($AS95&lt;$AR95,0,IF($AT95="L",IF(AND(4&gt;=$AR95,4&lt;=$AS95),1/($AS95-$AR95+1),0),IF($AT95="I",IF(4=$AR95,1,0),IF($AT95="F",IF(4=$AS95,1,0),IF($AT95="S",IF(AND(4&gt;=$AR95,4&lt;=$AS95,MOD(4-$AR95,6)=0),1/(INT(($AS95-$AR95)/6)+1),0),IF($AT95="A",IF($AR95=$AS95,IF(4=$AR95,1,0),IF(4=$AR95,$AU95,IF(4=$AS95,1-$AU95,0))),K497))))))</f>
        <v>0</v>
      </c>
      <c r="L95" s="681">
        <f>IF($AS95&lt;$AR95,0,IF($AT95="L",IF(AND(5&gt;=$AR95,5&lt;=$AS95),1/($AS95-$AR95+1),0),IF($AT95="I",IF(5=$AR95,1,0),IF($AT95="F",IF(5=$AS95,1,0),IF($AT95="S",IF(AND(5&gt;=$AR95,5&lt;=$AS95,MOD(5-$AR95,6)=0),1/(INT(($AS95-$AR95)/6)+1),0),IF($AT95="A",IF($AR95=$AS95,IF(5=$AR95,1,0),IF(5=$AR95,$AU95,IF(5=$AS95,1-$AU95,0))),L497))))))</f>
        <v>0.3</v>
      </c>
      <c r="M95" s="681">
        <f>IF($AS95&lt;$AR95,0,IF($AT95="L",IF(AND(6&gt;=$AR95,6&lt;=$AS95),1/($AS95-$AR95+1),0),IF($AT95="I",IF(6=$AR95,1,0),IF($AT95="F",IF(6=$AS95,1,0),IF($AT95="S",IF(AND(6&gt;=$AR95,6&lt;=$AS95,MOD(6-$AR95,6)=0),1/(INT(($AS95-$AR95)/6)+1),0),IF($AT95="A",IF($AR95=$AS95,IF(6=$AR95,1,0),IF(6=$AR95,$AU95,IF(6=$AS95,1-$AU95,0))),M497))))))</f>
        <v>0</v>
      </c>
      <c r="N95" s="681">
        <f>IF($AS95&lt;$AR95,0,IF($AT95="L",IF(AND(7&gt;=$AR95,7&lt;=$AS95),1/($AS95-$AR95+1),0),IF($AT95="I",IF(7=$AR95,1,0),IF($AT95="F",IF(7=$AS95,1,0),IF($AT95="S",IF(AND(7&gt;=$AR95,7&lt;=$AS95,MOD(7-$AR95,6)=0),1/(INT(($AS95-$AR95)/6)+1),0),IF($AT95="A",IF($AR95=$AS95,IF(7=$AR95,1,0),IF(7=$AR95,$AU95,IF(7=$AS95,1-$AU95,0))),N497))))))</f>
        <v>0</v>
      </c>
      <c r="O95" s="681">
        <f>IF($AS95&lt;$AR95,0,IF($AT95="L",IF(AND(8&gt;=$AR95,8&lt;=$AS95),1/($AS95-$AR95+1),0),IF($AT95="I",IF(8=$AR95,1,0),IF($AT95="F",IF(8=$AS95,1,0),IF($AT95="S",IF(AND(8&gt;=$AR95,8&lt;=$AS95,MOD(8-$AR95,6)=0),1/(INT(($AS95-$AR95)/6)+1),0),IF($AT95="A",IF($AR95=$AS95,IF(8=$AR95,1,0),IF(8=$AR95,$AU95,IF(8=$AS95,1-$AU95,0))),O497))))))</f>
        <v>0</v>
      </c>
      <c r="P95" s="681">
        <f>IF($AS95&lt;$AR95,0,IF($AT95="L",IF(AND(9&gt;=$AR95,9&lt;=$AS95),1/($AS95-$AR95+1),0),IF($AT95="I",IF(9=$AR95,1,0),IF($AT95="F",IF(9=$AS95,1,0),IF($AT95="S",IF(AND(9&gt;=$AR95,9&lt;=$AS95,MOD(9-$AR95,6)=0),1/(INT(($AS95-$AR95)/6)+1),0),IF($AT95="A",IF($AR95=$AS95,IF(9=$AR95,1,0),IF(9=$AR95,$AU95,IF(9=$AS95,1-$AU95,0))),P497))))))</f>
        <v>0</v>
      </c>
      <c r="Q95" s="681">
        <f>IF($AS95&lt;$AR95,0,IF($AT95="L",IF(AND(10&gt;=$AR95,10&lt;=$AS95),1/($AS95-$AR95+1),0),IF($AT95="I",IF(10=$AR95,1,0),IF($AT95="F",IF(10=$AS95,1,0),IF($AT95="S",IF(AND(10&gt;=$AR95,10&lt;=$AS95,MOD(10-$AR95,6)=0),1/(INT(($AS95-$AR95)/6)+1),0),IF($AT95="A",IF($AR95=$AS95,IF(10=$AR95,1,0),IF(10=$AR95,$AU95,IF(10=$AS95,1-$AU95,0))),Q497))))))</f>
        <v>0</v>
      </c>
      <c r="R95" s="681">
        <f>IF($AS95&lt;$AR95,0,IF($AT95="L",IF(AND(11&gt;=$AR95,11&lt;=$AS95),1/($AS95-$AR95+1),0),IF($AT95="I",IF(11=$AR95,1,0),IF($AT95="F",IF(11=$AS95,1,0),IF($AT95="S",IF(AND(11&gt;=$AR95,11&lt;=$AS95,MOD(11-$AR95,6)=0),1/(INT(($AS95-$AR95)/6)+1),0),IF($AT95="A",IF($AR95=$AS95,IF(11=$AR95,1,0),IF(11=$AR95,$AU95,IF(11=$AS95,1-$AU95,0))),R497))))))</f>
        <v>0</v>
      </c>
      <c r="S95" s="681">
        <f>IF($AS95&lt;$AR95,0,IF($AT95="L",IF(AND(12&gt;=$AR95,12&lt;=$AS95),1/($AS95-$AR95+1),0),IF($AT95="I",IF(12=$AR95,1,0),IF($AT95="F",IF(12=$AS95,1,0),IF($AT95="S",IF(AND(12&gt;=$AR95,12&lt;=$AS95,MOD(12-$AR95,6)=0),1/(INT(($AS95-$AR95)/6)+1),0),IF($AT95="A",IF($AR95=$AS95,IF(12=$AR95,1,0),IF(12=$AR95,$AU95,IF(12=$AS95,1-$AU95,0))),S497))))))</f>
        <v>0</v>
      </c>
      <c r="T95" s="681">
        <f>IF($AS95&lt;$AR95,0,IF($AT95="L",IF(AND(13&gt;=$AR95,13&lt;=$AS95),1/($AS95-$AR95+1),0),IF($AT95="I",IF(13=$AR95,1,0),IF($AT95="F",IF(13=$AS95,1,0),IF($AT95="S",IF(AND(13&gt;=$AR95,13&lt;=$AS95,MOD(13-$AR95,6)=0),1/(INT(($AS95-$AR95)/6)+1),0),IF($AT95="A",IF($AR95=$AS95,IF(13=$AR95,1,0),IF(13=$AR95,$AU95,IF(13=$AS95,1-$AU95,0))),T497))))))</f>
        <v>0.4</v>
      </c>
      <c r="U95" s="681">
        <f>IF($AS95&lt;$AR95,0,IF($AT95="L",IF(AND(14&gt;=$AR95,14&lt;=$AS95),1/($AS95-$AR95+1),0),IF($AT95="I",IF(14=$AR95,1,0),IF($AT95="F",IF(14=$AS95,1,0),IF($AT95="S",IF(AND(14&gt;=$AR95,14&lt;=$AS95,MOD(14-$AR95,6)=0),1/(INT(($AS95-$AR95)/6)+1),0),IF($AT95="A",IF($AR95=$AS95,IF(14=$AR95,1,0),IF(14=$AR95,$AU95,IF(14=$AS95,1-$AU95,0))),U497))))))</f>
        <v>0</v>
      </c>
      <c r="V95" s="681">
        <f>IF($AS95&lt;$AR95,0,IF($AT95="L",IF(AND(15&gt;=$AR95,15&lt;=$AS95),1/($AS95-$AR95+1),0),IF($AT95="I",IF(15=$AR95,1,0),IF($AT95="F",IF(15=$AS95,1,0),IF($AT95="S",IF(AND(15&gt;=$AR95,15&lt;=$AS95,MOD(15-$AR95,6)=0),1/(INT(($AS95-$AR95)/6)+1),0),IF($AT95="A",IF($AR95=$AS95,IF(15=$AR95,1,0),IF(15=$AR95,$AU95,IF(15=$AS95,1-$AU95,0))),V497))))))</f>
        <v>0</v>
      </c>
      <c r="W95" s="681">
        <f>IF($AS95&lt;$AR95,0,IF($AT95="L",IF(AND(16&gt;=$AR95,16&lt;=$AS95),1/($AS95-$AR95+1),0),IF($AT95="I",IF(16=$AR95,1,0),IF($AT95="F",IF(16=$AS95,1,0),IF($AT95="S",IF(AND(16&gt;=$AR95,16&lt;=$AS95,MOD(16-$AR95,6)=0),1/(INT(($AS95-$AR95)/6)+1),0),IF($AT95="A",IF($AR95=$AS95,IF(16=$AR95,1,0),IF(16=$AR95,$AU95,IF(16=$AS95,1-$AU95,0))),W497))))))</f>
        <v>0</v>
      </c>
      <c r="X95" s="681">
        <f>IF($AS95&lt;$AR95,0,IF($AT95="L",IF(AND(17&gt;=$AR95,17&lt;=$AS95),1/($AS95-$AR95+1),0),IF($AT95="I",IF(17=$AR95,1,0),IF($AT95="F",IF(17=$AS95,1,0),IF($AT95="S",IF(AND(17&gt;=$AR95,17&lt;=$AS95,MOD(17-$AR95,6)=0),1/(INT(($AS95-$AR95)/6)+1),0),IF($AT95="A",IF($AR95=$AS95,IF(17=$AR95,1,0),IF(17=$AR95,$AU95,IF(17=$AS95,1-$AU95,0))),X497))))))</f>
        <v>0</v>
      </c>
      <c r="Y95" s="681">
        <f>IF($AS95&lt;$AR95,0,IF($AT95="L",IF(AND(18&gt;=$AR95,18&lt;=$AS95),1/($AS95-$AR95+1),0),IF($AT95="I",IF(18=$AR95,1,0),IF($AT95="F",IF(18=$AS95,1,0),IF($AT95="S",IF(AND(18&gt;=$AR95,18&lt;=$AS95,MOD(18-$AR95,6)=0),1/(INT(($AS95-$AR95)/6)+1),0),IF($AT95="A",IF($AR95=$AS95,IF(18=$AR95,1,0),IF(18=$AR95,$AU95,IF(18=$AS95,1-$AU95,0))),Y497))))))</f>
        <v>0.3</v>
      </c>
      <c r="Z95" s="681">
        <f>IF($AS95&lt;$AR95,0,IF($AT95="L",IF(AND(19&gt;=$AR95,19&lt;=$AS95),1/($AS95-$AR95+1),0),IF($AT95="I",IF(19=$AR95,1,0),IF($AT95="F",IF(19=$AS95,1,0),IF($AT95="S",IF(AND(19&gt;=$AR95,19&lt;=$AS95,MOD(19-$AR95,6)=0),1/(INT(($AS95-$AR95)/6)+1),0),IF($AT95="A",IF($AR95=$AS95,IF(19=$AR95,1,0),IF(19=$AR95,$AU95,IF(19=$AS95,1-$AU95,0))),Z497))))))</f>
        <v>0</v>
      </c>
      <c r="AA95" s="681">
        <f>IF($AS95&lt;$AR95,0,IF($AT95="L",IF(AND(20&gt;=$AR95,20&lt;=$AS95),1/($AS95-$AR95+1),0),IF($AT95="I",IF(20=$AR95,1,0),IF($AT95="F",IF(20=$AS95,1,0),IF($AT95="S",IF(AND(20&gt;=$AR95,20&lt;=$AS95,MOD(20-$AR95,6)=0),1/(INT(($AS95-$AR95)/6)+1),0),IF($AT95="A",IF($AR95=$AS95,IF(20=$AR95,1,0),IF(20=$AR95,$AU95,IF(20=$AS95,1-$AU95,0))),AA497))))))</f>
        <v>0</v>
      </c>
      <c r="AB95" s="681">
        <f>IF($AS95&lt;$AR95,0,IF($AT95="L",IF(AND(21&gt;=$AR95,21&lt;=$AS95),1/($AS95-$AR95+1),0),IF($AT95="I",IF(21=$AR95,1,0),IF($AT95="F",IF(21=$AS95,1,0),IF($AT95="S",IF(AND(21&gt;=$AR95,21&lt;=$AS95,MOD(21-$AR95,6)=0),1/(INT(($AS95-$AR95)/6)+1),0),IF($AT95="A",IF($AR95=$AS95,IF(21=$AR95,1,0),IF(21=$AR95,$AU95,IF(21=$AS95,1-$AU95,0))),AB497))))))</f>
        <v>0</v>
      </c>
      <c r="AC95" s="681">
        <f>IF($AS95&lt;$AR95,0,IF($AT95="L",IF(AND(22&gt;=$AR95,22&lt;=$AS95),1/($AS95-$AR95+1),0),IF($AT95="I",IF(22=$AR95,1,0),IF($AT95="F",IF(22=$AS95,1,0),IF($AT95="S",IF(AND(22&gt;=$AR95,22&lt;=$AS95,MOD(22-$AR95,6)=0),1/(INT(($AS95-$AR95)/6)+1),0),IF($AT95="A",IF($AR95=$AS95,IF(22=$AR95,1,0),IF(22=$AR95,$AU95,IF(22=$AS95,1-$AU95,0))),AC497))))))</f>
        <v>0</v>
      </c>
      <c r="AD95" s="681">
        <f>IF($AS95&lt;$AR95,0,IF($AT95="L",IF(AND(23&gt;=$AR95,23&lt;=$AS95),1/($AS95-$AR95+1),0),IF($AT95="I",IF(23=$AR95,1,0),IF($AT95="F",IF(23=$AS95,1,0),IF($AT95="S",IF(AND(23&gt;=$AR95,23&lt;=$AS95,MOD(23-$AR95,6)=0),1/(INT(($AS95-$AR95)/6)+1),0),IF($AT95="A",IF($AR95=$AS95,IF(23=$AR95,1,0),IF(23=$AR95,$AU95,IF(23=$AS95,1-$AU95,0))),AD497))))))</f>
        <v>0</v>
      </c>
      <c r="AE95" s="681">
        <f>IF($AS95&lt;$AR95,0,IF($AT95="L",IF(AND(24&gt;=$AR95,24&lt;=$AS95),1/($AS95-$AR95+1),0),IF($AT95="I",IF(24=$AR95,1,0),IF($AT95="F",IF(24=$AS95,1,0),IF($AT95="S",IF(AND(24&gt;=$AR95,24&lt;=$AS95,MOD(24-$AR95,6)=0),1/(INT(($AS95-$AR95)/6)+1),0),IF($AT95="A",IF($AR95=$AS95,IF(24=$AR95,1,0),IF(24=$AR95,$AU95,IF(24=$AS95,1-$AU95,0))),AE497))))))</f>
        <v>0</v>
      </c>
      <c r="AF95" s="682">
        <f>SUM(H95:AE95)</f>
        <v>1</v>
      </c>
      <c r="AG95" s="521">
        <f>'05. Materiales, Insumos y Doc.'!$K$14</f>
        <v>0</v>
      </c>
      <c r="AH95" s="521">
        <f>'05. Materiales, Insumos y Doc.'!$J$14</f>
        <v>0</v>
      </c>
      <c r="AI95" s="521">
        <f>'05. Materiales, Insumos y Doc.'!$M$14</f>
        <v>0</v>
      </c>
      <c r="AJ95" s="521">
        <f>'05. Materiales, Insumos y Doc.'!$L$14</f>
        <v>0</v>
      </c>
      <c r="AK95" s="521">
        <f>'05. Materiales, Insumos y Doc.'!$O$14</f>
        <v>0</v>
      </c>
      <c r="AL95" s="521">
        <f>'05. Materiales, Insumos y Doc.'!$N$14</f>
        <v>0</v>
      </c>
      <c r="AM95" s="521">
        <f>'05. Materiales, Insumos y Doc.'!$Q$14</f>
        <v>0</v>
      </c>
      <c r="AN95" s="521">
        <f>'05. Materiales, Insumos y Doc.'!$P$14</f>
        <v>0</v>
      </c>
      <c r="AO95" s="521">
        <f>'05. Materiales, Insumos y Doc.'!$S$14</f>
        <v>0</v>
      </c>
      <c r="AP95" s="521">
        <f>'05. Materiales, Insumos y Doc.'!$R$14</f>
        <v>0</v>
      </c>
      <c r="AQ95" s="683" t="inlineStr">
        <is>
          <t>A1.2</t>
        </is>
      </c>
      <c r="AR95" s="683" t="n">
        <v>4</v>
      </c>
      <c r="AS95" s="683" t="n">
        <v>19</v>
      </c>
      <c r="AT95" s="683" t="inlineStr">
        <is>
          <t>M</t>
        </is>
      </c>
      <c r="AU95" s="684" t="n">
        <v>0</v>
      </c>
      <c r="AV95" s="683" t="inlineStr">
        <is>
          <t>E1</t>
        </is>
      </c>
    </row>
    <row r="96">
      <c r="B96" s="513" t="inlineStr">
        <is>
          <t>MA-04</t>
        </is>
      </c>
      <c r="C96" s="513" t="inlineStr">
        <is>
          <t>R05</t>
        </is>
      </c>
      <c r="D96" s="513" t="str">
        <f>IF('05. Materiales, Insumos y Doc.'!C15="","(fila reservada para un ítem nuevo)",'05. Materiales, Insumos y Doc.'!C15)</f>
        <v>Kits de papelería para talleres de co-diseño</v>
      </c>
      <c r="E96" s="513" t="str">
        <f>"Perfil "&amp;AT96&amp;" · M"&amp;AR96&amp;"–M"&amp;AS96</f>
        <v>Perfil L · M3–M9</v>
      </c>
      <c r="F96" s="513">
        <f>'05. Materiales, Insumos y Doc.'!$I$15</f>
        <v>30000000</v>
      </c>
      <c r="G96" s="513">
        <f>'05. Materiales, Insumos y Doc.'!$T$15</f>
        <v>30000000</v>
      </c>
      <c r="H96" s="681">
        <f>IF($AS96&lt;$AR96,0,IF($AT96="L",IF(AND(1&gt;=$AR96,1&lt;=$AS96),1/($AS96-$AR96+1),0),IF($AT96="I",IF(1=$AR96,1,0),IF($AT96="F",IF(1=$AS96,1,0),IF($AT96="S",IF(AND(1&gt;=$AR96,1&lt;=$AS96,MOD(1-$AR96,6)=0),1/(INT(($AS96-$AR96)/6)+1),0),IF($AT96="A",IF($AR96=$AS96,IF(1=$AR96,1,0),IF(1=$AR96,$AU96,IF(1=$AS96,1-$AU96,0))),H498))))))</f>
        <v>0</v>
      </c>
      <c r="I96" s="681">
        <f>IF($AS96&lt;$AR96,0,IF($AT96="L",IF(AND(2&gt;=$AR96,2&lt;=$AS96),1/($AS96-$AR96+1),0),IF($AT96="I",IF(2=$AR96,1,0),IF($AT96="F",IF(2=$AS96,1,0),IF($AT96="S",IF(AND(2&gt;=$AR96,2&lt;=$AS96,MOD(2-$AR96,6)=0),1/(INT(($AS96-$AR96)/6)+1),0),IF($AT96="A",IF($AR96=$AS96,IF(2=$AR96,1,0),IF(2=$AR96,$AU96,IF(2=$AS96,1-$AU96,0))),I498))))))</f>
        <v>0</v>
      </c>
      <c r="J96" s="681">
        <f>IF($AS96&lt;$AR96,0,IF($AT96="L",IF(AND(3&gt;=$AR96,3&lt;=$AS96),1/($AS96-$AR96+1),0),IF($AT96="I",IF(3=$AR96,1,0),IF($AT96="F",IF(3=$AS96,1,0),IF($AT96="S",IF(AND(3&gt;=$AR96,3&lt;=$AS96,MOD(3-$AR96,6)=0),1/(INT(($AS96-$AR96)/6)+1),0),IF($AT96="A",IF($AR96=$AS96,IF(3=$AR96,1,0),IF(3=$AR96,$AU96,IF(3=$AS96,1-$AU96,0))),J498))))))</f>
        <v>0.142857142857143</v>
      </c>
      <c r="K96" s="681">
        <f>IF($AS96&lt;$AR96,0,IF($AT96="L",IF(AND(4&gt;=$AR96,4&lt;=$AS96),1/($AS96-$AR96+1),0),IF($AT96="I",IF(4=$AR96,1,0),IF($AT96="F",IF(4=$AS96,1,0),IF($AT96="S",IF(AND(4&gt;=$AR96,4&lt;=$AS96,MOD(4-$AR96,6)=0),1/(INT(($AS96-$AR96)/6)+1),0),IF($AT96="A",IF($AR96=$AS96,IF(4=$AR96,1,0),IF(4=$AR96,$AU96,IF(4=$AS96,1-$AU96,0))),K498))))))</f>
        <v>0.142857142857143</v>
      </c>
      <c r="L96" s="681">
        <f>IF($AS96&lt;$AR96,0,IF($AT96="L",IF(AND(5&gt;=$AR96,5&lt;=$AS96),1/($AS96-$AR96+1),0),IF($AT96="I",IF(5=$AR96,1,0),IF($AT96="F",IF(5=$AS96,1,0),IF($AT96="S",IF(AND(5&gt;=$AR96,5&lt;=$AS96,MOD(5-$AR96,6)=0),1/(INT(($AS96-$AR96)/6)+1),0),IF($AT96="A",IF($AR96=$AS96,IF(5=$AR96,1,0),IF(5=$AR96,$AU96,IF(5=$AS96,1-$AU96,0))),L498))))))</f>
        <v>0.142857142857143</v>
      </c>
      <c r="M96" s="681">
        <f>IF($AS96&lt;$AR96,0,IF($AT96="L",IF(AND(6&gt;=$AR96,6&lt;=$AS96),1/($AS96-$AR96+1),0),IF($AT96="I",IF(6=$AR96,1,0),IF($AT96="F",IF(6=$AS96,1,0),IF($AT96="S",IF(AND(6&gt;=$AR96,6&lt;=$AS96,MOD(6-$AR96,6)=0),1/(INT(($AS96-$AR96)/6)+1),0),IF($AT96="A",IF($AR96=$AS96,IF(6=$AR96,1,0),IF(6=$AR96,$AU96,IF(6=$AS96,1-$AU96,0))),M498))))))</f>
        <v>0.142857142857143</v>
      </c>
      <c r="N96" s="681">
        <f>IF($AS96&lt;$AR96,0,IF($AT96="L",IF(AND(7&gt;=$AR96,7&lt;=$AS96),1/($AS96-$AR96+1),0),IF($AT96="I",IF(7=$AR96,1,0),IF($AT96="F",IF(7=$AS96,1,0),IF($AT96="S",IF(AND(7&gt;=$AR96,7&lt;=$AS96,MOD(7-$AR96,6)=0),1/(INT(($AS96-$AR96)/6)+1),0),IF($AT96="A",IF($AR96=$AS96,IF(7=$AR96,1,0),IF(7=$AR96,$AU96,IF(7=$AS96,1-$AU96,0))),N498))))))</f>
        <v>0.142857142857143</v>
      </c>
      <c r="O96" s="681">
        <f>IF($AS96&lt;$AR96,0,IF($AT96="L",IF(AND(8&gt;=$AR96,8&lt;=$AS96),1/($AS96-$AR96+1),0),IF($AT96="I",IF(8=$AR96,1,0),IF($AT96="F",IF(8=$AS96,1,0),IF($AT96="S",IF(AND(8&gt;=$AR96,8&lt;=$AS96,MOD(8-$AR96,6)=0),1/(INT(($AS96-$AR96)/6)+1),0),IF($AT96="A",IF($AR96=$AS96,IF(8=$AR96,1,0),IF(8=$AR96,$AU96,IF(8=$AS96,1-$AU96,0))),O498))))))</f>
        <v>0.142857142857143</v>
      </c>
      <c r="P96" s="681">
        <f>IF($AS96&lt;$AR96,0,IF($AT96="L",IF(AND(9&gt;=$AR96,9&lt;=$AS96),1/($AS96-$AR96+1),0),IF($AT96="I",IF(9=$AR96,1,0),IF($AT96="F",IF(9=$AS96,1,0),IF($AT96="S",IF(AND(9&gt;=$AR96,9&lt;=$AS96,MOD(9-$AR96,6)=0),1/(INT(($AS96-$AR96)/6)+1),0),IF($AT96="A",IF($AR96=$AS96,IF(9=$AR96,1,0),IF(9=$AR96,$AU96,IF(9=$AS96,1-$AU96,0))),P498))))))</f>
        <v>0.142857142857143</v>
      </c>
      <c r="Q96" s="681">
        <f>IF($AS96&lt;$AR96,0,IF($AT96="L",IF(AND(10&gt;=$AR96,10&lt;=$AS96),1/($AS96-$AR96+1),0),IF($AT96="I",IF(10=$AR96,1,0),IF($AT96="F",IF(10=$AS96,1,0),IF($AT96="S",IF(AND(10&gt;=$AR96,10&lt;=$AS96,MOD(10-$AR96,6)=0),1/(INT(($AS96-$AR96)/6)+1),0),IF($AT96="A",IF($AR96=$AS96,IF(10=$AR96,1,0),IF(10=$AR96,$AU96,IF(10=$AS96,1-$AU96,0))),Q498))))))</f>
        <v>0</v>
      </c>
      <c r="R96" s="681">
        <f>IF($AS96&lt;$AR96,0,IF($AT96="L",IF(AND(11&gt;=$AR96,11&lt;=$AS96),1/($AS96-$AR96+1),0),IF($AT96="I",IF(11=$AR96,1,0),IF($AT96="F",IF(11=$AS96,1,0),IF($AT96="S",IF(AND(11&gt;=$AR96,11&lt;=$AS96,MOD(11-$AR96,6)=0),1/(INT(($AS96-$AR96)/6)+1),0),IF($AT96="A",IF($AR96=$AS96,IF(11=$AR96,1,0),IF(11=$AR96,$AU96,IF(11=$AS96,1-$AU96,0))),R498))))))</f>
        <v>0</v>
      </c>
      <c r="S96" s="681">
        <f>IF($AS96&lt;$AR96,0,IF($AT96="L",IF(AND(12&gt;=$AR96,12&lt;=$AS96),1/($AS96-$AR96+1),0),IF($AT96="I",IF(12=$AR96,1,0),IF($AT96="F",IF(12=$AS96,1,0),IF($AT96="S",IF(AND(12&gt;=$AR96,12&lt;=$AS96,MOD(12-$AR96,6)=0),1/(INT(($AS96-$AR96)/6)+1),0),IF($AT96="A",IF($AR96=$AS96,IF(12=$AR96,1,0),IF(12=$AR96,$AU96,IF(12=$AS96,1-$AU96,0))),S498))))))</f>
        <v>0</v>
      </c>
      <c r="T96" s="681">
        <f>IF($AS96&lt;$AR96,0,IF($AT96="L",IF(AND(13&gt;=$AR96,13&lt;=$AS96),1/($AS96-$AR96+1),0),IF($AT96="I",IF(13=$AR96,1,0),IF($AT96="F",IF(13=$AS96,1,0),IF($AT96="S",IF(AND(13&gt;=$AR96,13&lt;=$AS96,MOD(13-$AR96,6)=0),1/(INT(($AS96-$AR96)/6)+1),0),IF($AT96="A",IF($AR96=$AS96,IF(13=$AR96,1,0),IF(13=$AR96,$AU96,IF(13=$AS96,1-$AU96,0))),T498))))))</f>
        <v>0</v>
      </c>
      <c r="U96" s="681">
        <f>IF($AS96&lt;$AR96,0,IF($AT96="L",IF(AND(14&gt;=$AR96,14&lt;=$AS96),1/($AS96-$AR96+1),0),IF($AT96="I",IF(14=$AR96,1,0),IF($AT96="F",IF(14=$AS96,1,0),IF($AT96="S",IF(AND(14&gt;=$AR96,14&lt;=$AS96,MOD(14-$AR96,6)=0),1/(INT(($AS96-$AR96)/6)+1),0),IF($AT96="A",IF($AR96=$AS96,IF(14=$AR96,1,0),IF(14=$AR96,$AU96,IF(14=$AS96,1-$AU96,0))),U498))))))</f>
        <v>0</v>
      </c>
      <c r="V96" s="681">
        <f>IF($AS96&lt;$AR96,0,IF($AT96="L",IF(AND(15&gt;=$AR96,15&lt;=$AS96),1/($AS96-$AR96+1),0),IF($AT96="I",IF(15=$AR96,1,0),IF($AT96="F",IF(15=$AS96,1,0),IF($AT96="S",IF(AND(15&gt;=$AR96,15&lt;=$AS96,MOD(15-$AR96,6)=0),1/(INT(($AS96-$AR96)/6)+1),0),IF($AT96="A",IF($AR96=$AS96,IF(15=$AR96,1,0),IF(15=$AR96,$AU96,IF(15=$AS96,1-$AU96,0))),V498))))))</f>
        <v>0</v>
      </c>
      <c r="W96" s="681">
        <f>IF($AS96&lt;$AR96,0,IF($AT96="L",IF(AND(16&gt;=$AR96,16&lt;=$AS96),1/($AS96-$AR96+1),0),IF($AT96="I",IF(16=$AR96,1,0),IF($AT96="F",IF(16=$AS96,1,0),IF($AT96="S",IF(AND(16&gt;=$AR96,16&lt;=$AS96,MOD(16-$AR96,6)=0),1/(INT(($AS96-$AR96)/6)+1),0),IF($AT96="A",IF($AR96=$AS96,IF(16=$AR96,1,0),IF(16=$AR96,$AU96,IF(16=$AS96,1-$AU96,0))),W498))))))</f>
        <v>0</v>
      </c>
      <c r="X96" s="681">
        <f>IF($AS96&lt;$AR96,0,IF($AT96="L",IF(AND(17&gt;=$AR96,17&lt;=$AS96),1/($AS96-$AR96+1),0),IF($AT96="I",IF(17=$AR96,1,0),IF($AT96="F",IF(17=$AS96,1,0),IF($AT96="S",IF(AND(17&gt;=$AR96,17&lt;=$AS96,MOD(17-$AR96,6)=0),1/(INT(($AS96-$AR96)/6)+1),0),IF($AT96="A",IF($AR96=$AS96,IF(17=$AR96,1,0),IF(17=$AR96,$AU96,IF(17=$AS96,1-$AU96,0))),X498))))))</f>
        <v>0</v>
      </c>
      <c r="Y96" s="681">
        <f>IF($AS96&lt;$AR96,0,IF($AT96="L",IF(AND(18&gt;=$AR96,18&lt;=$AS96),1/($AS96-$AR96+1),0),IF($AT96="I",IF(18=$AR96,1,0),IF($AT96="F",IF(18=$AS96,1,0),IF($AT96="S",IF(AND(18&gt;=$AR96,18&lt;=$AS96,MOD(18-$AR96,6)=0),1/(INT(($AS96-$AR96)/6)+1),0),IF($AT96="A",IF($AR96=$AS96,IF(18=$AR96,1,0),IF(18=$AR96,$AU96,IF(18=$AS96,1-$AU96,0))),Y498))))))</f>
        <v>0</v>
      </c>
      <c r="Z96" s="681">
        <f>IF($AS96&lt;$AR96,0,IF($AT96="L",IF(AND(19&gt;=$AR96,19&lt;=$AS96),1/($AS96-$AR96+1),0),IF($AT96="I",IF(19=$AR96,1,0),IF($AT96="F",IF(19=$AS96,1,0),IF($AT96="S",IF(AND(19&gt;=$AR96,19&lt;=$AS96,MOD(19-$AR96,6)=0),1/(INT(($AS96-$AR96)/6)+1),0),IF($AT96="A",IF($AR96=$AS96,IF(19=$AR96,1,0),IF(19=$AR96,$AU96,IF(19=$AS96,1-$AU96,0))),Z498))))))</f>
        <v>0</v>
      </c>
      <c r="AA96" s="681">
        <f>IF($AS96&lt;$AR96,0,IF($AT96="L",IF(AND(20&gt;=$AR96,20&lt;=$AS96),1/($AS96-$AR96+1),0),IF($AT96="I",IF(20=$AR96,1,0),IF($AT96="F",IF(20=$AS96,1,0),IF($AT96="S",IF(AND(20&gt;=$AR96,20&lt;=$AS96,MOD(20-$AR96,6)=0),1/(INT(($AS96-$AR96)/6)+1),0),IF($AT96="A",IF($AR96=$AS96,IF(20=$AR96,1,0),IF(20=$AR96,$AU96,IF(20=$AS96,1-$AU96,0))),AA498))))))</f>
        <v>0</v>
      </c>
      <c r="AB96" s="681">
        <f>IF($AS96&lt;$AR96,0,IF($AT96="L",IF(AND(21&gt;=$AR96,21&lt;=$AS96),1/($AS96-$AR96+1),0),IF($AT96="I",IF(21=$AR96,1,0),IF($AT96="F",IF(21=$AS96,1,0),IF($AT96="S",IF(AND(21&gt;=$AR96,21&lt;=$AS96,MOD(21-$AR96,6)=0),1/(INT(($AS96-$AR96)/6)+1),0),IF($AT96="A",IF($AR96=$AS96,IF(21=$AR96,1,0),IF(21=$AR96,$AU96,IF(21=$AS96,1-$AU96,0))),AB498))))))</f>
        <v>0</v>
      </c>
      <c r="AC96" s="681">
        <f>IF($AS96&lt;$AR96,0,IF($AT96="L",IF(AND(22&gt;=$AR96,22&lt;=$AS96),1/($AS96-$AR96+1),0),IF($AT96="I",IF(22=$AR96,1,0),IF($AT96="F",IF(22=$AS96,1,0),IF($AT96="S",IF(AND(22&gt;=$AR96,22&lt;=$AS96,MOD(22-$AR96,6)=0),1/(INT(($AS96-$AR96)/6)+1),0),IF($AT96="A",IF($AR96=$AS96,IF(22=$AR96,1,0),IF(22=$AR96,$AU96,IF(22=$AS96,1-$AU96,0))),AC498))))))</f>
        <v>0</v>
      </c>
      <c r="AD96" s="681">
        <f>IF($AS96&lt;$AR96,0,IF($AT96="L",IF(AND(23&gt;=$AR96,23&lt;=$AS96),1/($AS96-$AR96+1),0),IF($AT96="I",IF(23=$AR96,1,0),IF($AT96="F",IF(23=$AS96,1,0),IF($AT96="S",IF(AND(23&gt;=$AR96,23&lt;=$AS96,MOD(23-$AR96,6)=0),1/(INT(($AS96-$AR96)/6)+1),0),IF($AT96="A",IF($AR96=$AS96,IF(23=$AR96,1,0),IF(23=$AR96,$AU96,IF(23=$AS96,1-$AU96,0))),AD498))))))</f>
        <v>0</v>
      </c>
      <c r="AE96" s="681">
        <f>IF($AS96&lt;$AR96,0,IF($AT96="L",IF(AND(24&gt;=$AR96,24&lt;=$AS96),1/($AS96-$AR96+1),0),IF($AT96="I",IF(24=$AR96,1,0),IF($AT96="F",IF(24=$AS96,1,0),IF($AT96="S",IF(AND(24&gt;=$AR96,24&lt;=$AS96,MOD(24-$AR96,6)=0),1/(INT(($AS96-$AR96)/6)+1),0),IF($AT96="A",IF($AR96=$AS96,IF(24=$AR96,1,0),IF(24=$AR96,$AU96,IF(24=$AS96,1-$AU96,0))),AE498))))))</f>
        <v>0</v>
      </c>
      <c r="AF96" s="682">
        <f>SUM(H96:AE96)</f>
        <v>1</v>
      </c>
      <c r="AG96" s="521">
        <f>'05. Materiales, Insumos y Doc.'!$K$15</f>
        <v>0</v>
      </c>
      <c r="AH96" s="521">
        <f>'05. Materiales, Insumos y Doc.'!$J$15</f>
        <v>0</v>
      </c>
      <c r="AI96" s="521">
        <f>'05. Materiales, Insumos y Doc.'!$M$15</f>
        <v>0</v>
      </c>
      <c r="AJ96" s="521">
        <f>'05. Materiales, Insumos y Doc.'!$L$15</f>
        <v>0</v>
      </c>
      <c r="AK96" s="521">
        <f>'05. Materiales, Insumos y Doc.'!$O$15</f>
        <v>0</v>
      </c>
      <c r="AL96" s="521">
        <f>'05. Materiales, Insumos y Doc.'!$N$15</f>
        <v>0</v>
      </c>
      <c r="AM96" s="521">
        <f>'05. Materiales, Insumos y Doc.'!$Q$15</f>
        <v>0</v>
      </c>
      <c r="AN96" s="521">
        <f>'05. Materiales, Insumos y Doc.'!$P$15</f>
        <v>0</v>
      </c>
      <c r="AO96" s="521">
        <f>'05. Materiales, Insumos y Doc.'!$S$15</f>
        <v>0</v>
      </c>
      <c r="AP96" s="521">
        <f>'05. Materiales, Insumos y Doc.'!$R$15</f>
        <v>0</v>
      </c>
      <c r="AQ96" s="683" t="inlineStr">
        <is>
          <t>A3.1</t>
        </is>
      </c>
      <c r="AR96" s="683" t="n">
        <v>3</v>
      </c>
      <c r="AS96" s="683" t="n">
        <v>9</v>
      </c>
      <c r="AT96" s="683" t="inlineStr">
        <is>
          <t>L</t>
        </is>
      </c>
      <c r="AU96" s="684" t="n">
        <v>0</v>
      </c>
      <c r="AV96" s="683" t="inlineStr">
        <is>
          <t>E4</t>
        </is>
      </c>
    </row>
    <row r="97">
      <c r="B97" s="513" t="inlineStr">
        <is>
          <t>MA-05</t>
        </is>
      </c>
      <c r="C97" s="513" t="inlineStr">
        <is>
          <t>R05</t>
        </is>
      </c>
      <c r="D97" s="513" t="str">
        <f>IF('05. Materiales, Insumos y Doc.'!C16="","(fila reservada para un ítem nuevo)",'05. Materiales, Insumos y Doc.'!C16)</f>
        <v>Elementos de protección personal (mascarillas N95)</v>
      </c>
      <c r="E97" s="513" t="str">
        <f>"Perfil "&amp;AT97&amp;" · M"&amp;AR97&amp;"–M"&amp;AS97</f>
        <v>Perfil L · M6–M19</v>
      </c>
      <c r="F97" s="513">
        <f>'05. Materiales, Insumos y Doc.'!$I$16</f>
        <v>5853000</v>
      </c>
      <c r="G97" s="513">
        <f>'05. Materiales, Insumos y Doc.'!$T$16</f>
        <v>5853000</v>
      </c>
      <c r="H97" s="681">
        <f>IF($AS97&lt;$AR97,0,IF($AT97="L",IF(AND(1&gt;=$AR97,1&lt;=$AS97),1/($AS97-$AR97+1),0),IF($AT97="I",IF(1=$AR97,1,0),IF($AT97="F",IF(1=$AS97,1,0),IF($AT97="S",IF(AND(1&gt;=$AR97,1&lt;=$AS97,MOD(1-$AR97,6)=0),1/(INT(($AS97-$AR97)/6)+1),0),IF($AT97="A",IF($AR97=$AS97,IF(1=$AR97,1,0),IF(1=$AR97,$AU97,IF(1=$AS97,1-$AU97,0))),H499))))))</f>
        <v>0</v>
      </c>
      <c r="I97" s="681">
        <f>IF($AS97&lt;$AR97,0,IF($AT97="L",IF(AND(2&gt;=$AR97,2&lt;=$AS97),1/($AS97-$AR97+1),0),IF($AT97="I",IF(2=$AR97,1,0),IF($AT97="F",IF(2=$AS97,1,0),IF($AT97="S",IF(AND(2&gt;=$AR97,2&lt;=$AS97,MOD(2-$AR97,6)=0),1/(INT(($AS97-$AR97)/6)+1),0),IF($AT97="A",IF($AR97=$AS97,IF(2=$AR97,1,0),IF(2=$AR97,$AU97,IF(2=$AS97,1-$AU97,0))),I499))))))</f>
        <v>0</v>
      </c>
      <c r="J97" s="681">
        <f>IF($AS97&lt;$AR97,0,IF($AT97="L",IF(AND(3&gt;=$AR97,3&lt;=$AS97),1/($AS97-$AR97+1),0),IF($AT97="I",IF(3=$AR97,1,0),IF($AT97="F",IF(3=$AS97,1,0),IF($AT97="S",IF(AND(3&gt;=$AR97,3&lt;=$AS97,MOD(3-$AR97,6)=0),1/(INT(($AS97-$AR97)/6)+1),0),IF($AT97="A",IF($AR97=$AS97,IF(3=$AR97,1,0),IF(3=$AR97,$AU97,IF(3=$AS97,1-$AU97,0))),J499))))))</f>
        <v>0</v>
      </c>
      <c r="K97" s="681">
        <f>IF($AS97&lt;$AR97,0,IF($AT97="L",IF(AND(4&gt;=$AR97,4&lt;=$AS97),1/($AS97-$AR97+1),0),IF($AT97="I",IF(4=$AR97,1,0),IF($AT97="F",IF(4=$AS97,1,0),IF($AT97="S",IF(AND(4&gt;=$AR97,4&lt;=$AS97,MOD(4-$AR97,6)=0),1/(INT(($AS97-$AR97)/6)+1),0),IF($AT97="A",IF($AR97=$AS97,IF(4=$AR97,1,0),IF(4=$AR97,$AU97,IF(4=$AS97,1-$AU97,0))),K499))))))</f>
        <v>0</v>
      </c>
      <c r="L97" s="681">
        <f>IF($AS97&lt;$AR97,0,IF($AT97="L",IF(AND(5&gt;=$AR97,5&lt;=$AS97),1/($AS97-$AR97+1),0),IF($AT97="I",IF(5=$AR97,1,0),IF($AT97="F",IF(5=$AS97,1,0),IF($AT97="S",IF(AND(5&gt;=$AR97,5&lt;=$AS97,MOD(5-$AR97,6)=0),1/(INT(($AS97-$AR97)/6)+1),0),IF($AT97="A",IF($AR97=$AS97,IF(5=$AR97,1,0),IF(5=$AR97,$AU97,IF(5=$AS97,1-$AU97,0))),L499))))))</f>
        <v>0</v>
      </c>
      <c r="M97" s="681">
        <f>IF($AS97&lt;$AR97,0,IF($AT97="L",IF(AND(6&gt;=$AR97,6&lt;=$AS97),1/($AS97-$AR97+1),0),IF($AT97="I",IF(6=$AR97,1,0),IF($AT97="F",IF(6=$AS97,1,0),IF($AT97="S",IF(AND(6&gt;=$AR97,6&lt;=$AS97,MOD(6-$AR97,6)=0),1/(INT(($AS97-$AR97)/6)+1),0),IF($AT97="A",IF($AR97=$AS97,IF(6=$AR97,1,0),IF(6=$AR97,$AU97,IF(6=$AS97,1-$AU97,0))),M499))))))</f>
        <v>0.0714285714285714</v>
      </c>
      <c r="N97" s="681">
        <f>IF($AS97&lt;$AR97,0,IF($AT97="L",IF(AND(7&gt;=$AR97,7&lt;=$AS97),1/($AS97-$AR97+1),0),IF($AT97="I",IF(7=$AR97,1,0),IF($AT97="F",IF(7=$AS97,1,0),IF($AT97="S",IF(AND(7&gt;=$AR97,7&lt;=$AS97,MOD(7-$AR97,6)=0),1/(INT(($AS97-$AR97)/6)+1),0),IF($AT97="A",IF($AR97=$AS97,IF(7=$AR97,1,0),IF(7=$AR97,$AU97,IF(7=$AS97,1-$AU97,0))),N499))))))</f>
        <v>0.0714285714285714</v>
      </c>
      <c r="O97" s="681">
        <f>IF($AS97&lt;$AR97,0,IF($AT97="L",IF(AND(8&gt;=$AR97,8&lt;=$AS97),1/($AS97-$AR97+1),0),IF($AT97="I",IF(8=$AR97,1,0),IF($AT97="F",IF(8=$AS97,1,0),IF($AT97="S",IF(AND(8&gt;=$AR97,8&lt;=$AS97,MOD(8-$AR97,6)=0),1/(INT(($AS97-$AR97)/6)+1),0),IF($AT97="A",IF($AR97=$AS97,IF(8=$AR97,1,0),IF(8=$AR97,$AU97,IF(8=$AS97,1-$AU97,0))),O499))))))</f>
        <v>0.0714285714285714</v>
      </c>
      <c r="P97" s="681">
        <f>IF($AS97&lt;$AR97,0,IF($AT97="L",IF(AND(9&gt;=$AR97,9&lt;=$AS97),1/($AS97-$AR97+1),0),IF($AT97="I",IF(9=$AR97,1,0),IF($AT97="F",IF(9=$AS97,1,0),IF($AT97="S",IF(AND(9&gt;=$AR97,9&lt;=$AS97,MOD(9-$AR97,6)=0),1/(INT(($AS97-$AR97)/6)+1),0),IF($AT97="A",IF($AR97=$AS97,IF(9=$AR97,1,0),IF(9=$AR97,$AU97,IF(9=$AS97,1-$AU97,0))),P499))))))</f>
        <v>0.0714285714285714</v>
      </c>
      <c r="Q97" s="681">
        <f>IF($AS97&lt;$AR97,0,IF($AT97="L",IF(AND(10&gt;=$AR97,10&lt;=$AS97),1/($AS97-$AR97+1),0),IF($AT97="I",IF(10=$AR97,1,0),IF($AT97="F",IF(10=$AS97,1,0),IF($AT97="S",IF(AND(10&gt;=$AR97,10&lt;=$AS97,MOD(10-$AR97,6)=0),1/(INT(($AS97-$AR97)/6)+1),0),IF($AT97="A",IF($AR97=$AS97,IF(10=$AR97,1,0),IF(10=$AR97,$AU97,IF(10=$AS97,1-$AU97,0))),Q499))))))</f>
        <v>0.0714285714285714</v>
      </c>
      <c r="R97" s="681">
        <f>IF($AS97&lt;$AR97,0,IF($AT97="L",IF(AND(11&gt;=$AR97,11&lt;=$AS97),1/($AS97-$AR97+1),0),IF($AT97="I",IF(11=$AR97,1,0),IF($AT97="F",IF(11=$AS97,1,0),IF($AT97="S",IF(AND(11&gt;=$AR97,11&lt;=$AS97,MOD(11-$AR97,6)=0),1/(INT(($AS97-$AR97)/6)+1),0),IF($AT97="A",IF($AR97=$AS97,IF(11=$AR97,1,0),IF(11=$AR97,$AU97,IF(11=$AS97,1-$AU97,0))),R499))))))</f>
        <v>0.0714285714285714</v>
      </c>
      <c r="S97" s="681">
        <f>IF($AS97&lt;$AR97,0,IF($AT97="L",IF(AND(12&gt;=$AR97,12&lt;=$AS97),1/($AS97-$AR97+1),0),IF($AT97="I",IF(12=$AR97,1,0),IF($AT97="F",IF(12=$AS97,1,0),IF($AT97="S",IF(AND(12&gt;=$AR97,12&lt;=$AS97,MOD(12-$AR97,6)=0),1/(INT(($AS97-$AR97)/6)+1),0),IF($AT97="A",IF($AR97=$AS97,IF(12=$AR97,1,0),IF(12=$AR97,$AU97,IF(12=$AS97,1-$AU97,0))),S499))))))</f>
        <v>0.0714285714285714</v>
      </c>
      <c r="T97" s="681">
        <f>IF($AS97&lt;$AR97,0,IF($AT97="L",IF(AND(13&gt;=$AR97,13&lt;=$AS97),1/($AS97-$AR97+1),0),IF($AT97="I",IF(13=$AR97,1,0),IF($AT97="F",IF(13=$AS97,1,0),IF($AT97="S",IF(AND(13&gt;=$AR97,13&lt;=$AS97,MOD(13-$AR97,6)=0),1/(INT(($AS97-$AR97)/6)+1),0),IF($AT97="A",IF($AR97=$AS97,IF(13=$AR97,1,0),IF(13=$AR97,$AU97,IF(13=$AS97,1-$AU97,0))),T499))))))</f>
        <v>0.0714285714285714</v>
      </c>
      <c r="U97" s="681">
        <f>IF($AS97&lt;$AR97,0,IF($AT97="L",IF(AND(14&gt;=$AR97,14&lt;=$AS97),1/($AS97-$AR97+1),0),IF($AT97="I",IF(14=$AR97,1,0),IF($AT97="F",IF(14=$AS97,1,0),IF($AT97="S",IF(AND(14&gt;=$AR97,14&lt;=$AS97,MOD(14-$AR97,6)=0),1/(INT(($AS97-$AR97)/6)+1),0),IF($AT97="A",IF($AR97=$AS97,IF(14=$AR97,1,0),IF(14=$AR97,$AU97,IF(14=$AS97,1-$AU97,0))),U499))))))</f>
        <v>0.0714285714285714</v>
      </c>
      <c r="V97" s="681">
        <f>IF($AS97&lt;$AR97,0,IF($AT97="L",IF(AND(15&gt;=$AR97,15&lt;=$AS97),1/($AS97-$AR97+1),0),IF($AT97="I",IF(15=$AR97,1,0),IF($AT97="F",IF(15=$AS97,1,0),IF($AT97="S",IF(AND(15&gt;=$AR97,15&lt;=$AS97,MOD(15-$AR97,6)=0),1/(INT(($AS97-$AR97)/6)+1),0),IF($AT97="A",IF($AR97=$AS97,IF(15=$AR97,1,0),IF(15=$AR97,$AU97,IF(15=$AS97,1-$AU97,0))),V499))))))</f>
        <v>0.0714285714285714</v>
      </c>
      <c r="W97" s="681">
        <f>IF($AS97&lt;$AR97,0,IF($AT97="L",IF(AND(16&gt;=$AR97,16&lt;=$AS97),1/($AS97-$AR97+1),0),IF($AT97="I",IF(16=$AR97,1,0),IF($AT97="F",IF(16=$AS97,1,0),IF($AT97="S",IF(AND(16&gt;=$AR97,16&lt;=$AS97,MOD(16-$AR97,6)=0),1/(INT(($AS97-$AR97)/6)+1),0),IF($AT97="A",IF($AR97=$AS97,IF(16=$AR97,1,0),IF(16=$AR97,$AU97,IF(16=$AS97,1-$AU97,0))),W499))))))</f>
        <v>0.0714285714285714</v>
      </c>
      <c r="X97" s="681">
        <f>IF($AS97&lt;$AR97,0,IF($AT97="L",IF(AND(17&gt;=$AR97,17&lt;=$AS97),1/($AS97-$AR97+1),0),IF($AT97="I",IF(17=$AR97,1,0),IF($AT97="F",IF(17=$AS97,1,0),IF($AT97="S",IF(AND(17&gt;=$AR97,17&lt;=$AS97,MOD(17-$AR97,6)=0),1/(INT(($AS97-$AR97)/6)+1),0),IF($AT97="A",IF($AR97=$AS97,IF(17=$AR97,1,0),IF(17=$AR97,$AU97,IF(17=$AS97,1-$AU97,0))),X499))))))</f>
        <v>0.0714285714285714</v>
      </c>
      <c r="Y97" s="681">
        <f>IF($AS97&lt;$AR97,0,IF($AT97="L",IF(AND(18&gt;=$AR97,18&lt;=$AS97),1/($AS97-$AR97+1),0),IF($AT97="I",IF(18=$AR97,1,0),IF($AT97="F",IF(18=$AS97,1,0),IF($AT97="S",IF(AND(18&gt;=$AR97,18&lt;=$AS97,MOD(18-$AR97,6)=0),1/(INT(($AS97-$AR97)/6)+1),0),IF($AT97="A",IF($AR97=$AS97,IF(18=$AR97,1,0),IF(18=$AR97,$AU97,IF(18=$AS97,1-$AU97,0))),Y499))))))</f>
        <v>0.0714285714285714</v>
      </c>
      <c r="Z97" s="681">
        <f>IF($AS97&lt;$AR97,0,IF($AT97="L",IF(AND(19&gt;=$AR97,19&lt;=$AS97),1/($AS97-$AR97+1),0),IF($AT97="I",IF(19=$AR97,1,0),IF($AT97="F",IF(19=$AS97,1,0),IF($AT97="S",IF(AND(19&gt;=$AR97,19&lt;=$AS97,MOD(19-$AR97,6)=0),1/(INT(($AS97-$AR97)/6)+1),0),IF($AT97="A",IF($AR97=$AS97,IF(19=$AR97,1,0),IF(19=$AR97,$AU97,IF(19=$AS97,1-$AU97,0))),Z499))))))</f>
        <v>0.0714285714285714</v>
      </c>
      <c r="AA97" s="681">
        <f>IF($AS97&lt;$AR97,0,IF($AT97="L",IF(AND(20&gt;=$AR97,20&lt;=$AS97),1/($AS97-$AR97+1),0),IF($AT97="I",IF(20=$AR97,1,0),IF($AT97="F",IF(20=$AS97,1,0),IF($AT97="S",IF(AND(20&gt;=$AR97,20&lt;=$AS97,MOD(20-$AR97,6)=0),1/(INT(($AS97-$AR97)/6)+1),0),IF($AT97="A",IF($AR97=$AS97,IF(20=$AR97,1,0),IF(20=$AR97,$AU97,IF(20=$AS97,1-$AU97,0))),AA499))))))</f>
        <v>0</v>
      </c>
      <c r="AB97" s="681">
        <f>IF($AS97&lt;$AR97,0,IF($AT97="L",IF(AND(21&gt;=$AR97,21&lt;=$AS97),1/($AS97-$AR97+1),0),IF($AT97="I",IF(21=$AR97,1,0),IF($AT97="F",IF(21=$AS97,1,0),IF($AT97="S",IF(AND(21&gt;=$AR97,21&lt;=$AS97,MOD(21-$AR97,6)=0),1/(INT(($AS97-$AR97)/6)+1),0),IF($AT97="A",IF($AR97=$AS97,IF(21=$AR97,1,0),IF(21=$AR97,$AU97,IF(21=$AS97,1-$AU97,0))),AB499))))))</f>
        <v>0</v>
      </c>
      <c r="AC97" s="681">
        <f>IF($AS97&lt;$AR97,0,IF($AT97="L",IF(AND(22&gt;=$AR97,22&lt;=$AS97),1/($AS97-$AR97+1),0),IF($AT97="I",IF(22=$AR97,1,0),IF($AT97="F",IF(22=$AS97,1,0),IF($AT97="S",IF(AND(22&gt;=$AR97,22&lt;=$AS97,MOD(22-$AR97,6)=0),1/(INT(($AS97-$AR97)/6)+1),0),IF($AT97="A",IF($AR97=$AS97,IF(22=$AR97,1,0),IF(22=$AR97,$AU97,IF(22=$AS97,1-$AU97,0))),AC499))))))</f>
        <v>0</v>
      </c>
      <c r="AD97" s="681">
        <f>IF($AS97&lt;$AR97,0,IF($AT97="L",IF(AND(23&gt;=$AR97,23&lt;=$AS97),1/($AS97-$AR97+1),0),IF($AT97="I",IF(23=$AR97,1,0),IF($AT97="F",IF(23=$AS97,1,0),IF($AT97="S",IF(AND(23&gt;=$AR97,23&lt;=$AS97,MOD(23-$AR97,6)=0),1/(INT(($AS97-$AR97)/6)+1),0),IF($AT97="A",IF($AR97=$AS97,IF(23=$AR97,1,0),IF(23=$AR97,$AU97,IF(23=$AS97,1-$AU97,0))),AD499))))))</f>
        <v>0</v>
      </c>
      <c r="AE97" s="681">
        <f>IF($AS97&lt;$AR97,0,IF($AT97="L",IF(AND(24&gt;=$AR97,24&lt;=$AS97),1/($AS97-$AR97+1),0),IF($AT97="I",IF(24=$AR97,1,0),IF($AT97="F",IF(24=$AS97,1,0),IF($AT97="S",IF(AND(24&gt;=$AR97,24&lt;=$AS97,MOD(24-$AR97,6)=0),1/(INT(($AS97-$AR97)/6)+1),0),IF($AT97="A",IF($AR97=$AS97,IF(24=$AR97,1,0),IF(24=$AR97,$AU97,IF(24=$AS97,1-$AU97,0))),AE499))))))</f>
        <v>0</v>
      </c>
      <c r="AF97" s="682">
        <f>SUM(H97:AE97)</f>
        <v>1</v>
      </c>
      <c r="AG97" s="521">
        <f>'05. Materiales, Insumos y Doc.'!$K$16</f>
        <v>0</v>
      </c>
      <c r="AH97" s="521">
        <f>'05. Materiales, Insumos y Doc.'!$J$16</f>
        <v>0</v>
      </c>
      <c r="AI97" s="521">
        <f>'05. Materiales, Insumos y Doc.'!$M$16</f>
        <v>0</v>
      </c>
      <c r="AJ97" s="521">
        <f>'05. Materiales, Insumos y Doc.'!$L$16</f>
        <v>0</v>
      </c>
      <c r="AK97" s="521">
        <f>'05. Materiales, Insumos y Doc.'!$O$16</f>
        <v>0</v>
      </c>
      <c r="AL97" s="521">
        <f>'05. Materiales, Insumos y Doc.'!$N$16</f>
        <v>0</v>
      </c>
      <c r="AM97" s="521">
        <f>'05. Materiales, Insumos y Doc.'!$Q$16</f>
        <v>0</v>
      </c>
      <c r="AN97" s="521">
        <f>'05. Materiales, Insumos y Doc.'!$P$16</f>
        <v>0</v>
      </c>
      <c r="AO97" s="521">
        <f>'05. Materiales, Insumos y Doc.'!$S$16</f>
        <v>0</v>
      </c>
      <c r="AP97" s="521">
        <f>'05. Materiales, Insumos y Doc.'!$R$16</f>
        <v>0</v>
      </c>
      <c r="AQ97" s="683" t="inlineStr">
        <is>
          <t>A1.3</t>
        </is>
      </c>
      <c r="AR97" s="683" t="n">
        <v>6</v>
      </c>
      <c r="AS97" s="683" t="n">
        <v>19</v>
      </c>
      <c r="AT97" s="683" t="inlineStr">
        <is>
          <t>L</t>
        </is>
      </c>
      <c r="AU97" s="684" t="n">
        <v>0</v>
      </c>
      <c r="AV97" s="683" t="inlineStr">
        <is>
          <t>E1</t>
        </is>
      </c>
    </row>
    <row r="98">
      <c r="B98" s="513" t="inlineStr">
        <is>
          <t>MA-06</t>
        </is>
      </c>
      <c r="C98" s="513" t="inlineStr">
        <is>
          <t>R05</t>
        </is>
      </c>
      <c r="D98" s="513" t="str">
        <f>IF('05. Materiales, Insumos y Doc.'!C17="","(fila reservada para un ítem nuevo)",'05. Materiales, Insumos y Doc.'!C17)</f>
        <v>Repuestos y consumibles de mantenimiento (baterías, cables, conectores)</v>
      </c>
      <c r="E98" s="513" t="str">
        <f>"Perfil "&amp;AT98&amp;" · M"&amp;AR98&amp;"–M"&amp;AS98</f>
        <v>Perfil L · M12–M19</v>
      </c>
      <c r="F98" s="513">
        <f>'05. Materiales, Insumos y Doc.'!$I$17</f>
        <v>60000000</v>
      </c>
      <c r="G98" s="513">
        <f>'05. Materiales, Insumos y Doc.'!$T$17</f>
        <v>60000000</v>
      </c>
      <c r="H98" s="681">
        <f>IF($AS98&lt;$AR98,0,IF($AT98="L",IF(AND(1&gt;=$AR98,1&lt;=$AS98),1/($AS98-$AR98+1),0),IF($AT98="I",IF(1=$AR98,1,0),IF($AT98="F",IF(1=$AS98,1,0),IF($AT98="S",IF(AND(1&gt;=$AR98,1&lt;=$AS98,MOD(1-$AR98,6)=0),1/(INT(($AS98-$AR98)/6)+1),0),IF($AT98="A",IF($AR98=$AS98,IF(1=$AR98,1,0),IF(1=$AR98,$AU98,IF(1=$AS98,1-$AU98,0))),H500))))))</f>
        <v>0</v>
      </c>
      <c r="I98" s="681">
        <f>IF($AS98&lt;$AR98,0,IF($AT98="L",IF(AND(2&gt;=$AR98,2&lt;=$AS98),1/($AS98-$AR98+1),0),IF($AT98="I",IF(2=$AR98,1,0),IF($AT98="F",IF(2=$AS98,1,0),IF($AT98="S",IF(AND(2&gt;=$AR98,2&lt;=$AS98,MOD(2-$AR98,6)=0),1/(INT(($AS98-$AR98)/6)+1),0),IF($AT98="A",IF($AR98=$AS98,IF(2=$AR98,1,0),IF(2=$AR98,$AU98,IF(2=$AS98,1-$AU98,0))),I500))))))</f>
        <v>0</v>
      </c>
      <c r="J98" s="681">
        <f>IF($AS98&lt;$AR98,0,IF($AT98="L",IF(AND(3&gt;=$AR98,3&lt;=$AS98),1/($AS98-$AR98+1),0),IF($AT98="I",IF(3=$AR98,1,0),IF($AT98="F",IF(3=$AS98,1,0),IF($AT98="S",IF(AND(3&gt;=$AR98,3&lt;=$AS98,MOD(3-$AR98,6)=0),1/(INT(($AS98-$AR98)/6)+1),0),IF($AT98="A",IF($AR98=$AS98,IF(3=$AR98,1,0),IF(3=$AR98,$AU98,IF(3=$AS98,1-$AU98,0))),J500))))))</f>
        <v>0</v>
      </c>
      <c r="K98" s="681">
        <f>IF($AS98&lt;$AR98,0,IF($AT98="L",IF(AND(4&gt;=$AR98,4&lt;=$AS98),1/($AS98-$AR98+1),0),IF($AT98="I",IF(4=$AR98,1,0),IF($AT98="F",IF(4=$AS98,1,0),IF($AT98="S",IF(AND(4&gt;=$AR98,4&lt;=$AS98,MOD(4-$AR98,6)=0),1/(INT(($AS98-$AR98)/6)+1),0),IF($AT98="A",IF($AR98=$AS98,IF(4=$AR98,1,0),IF(4=$AR98,$AU98,IF(4=$AS98,1-$AU98,0))),K500))))))</f>
        <v>0</v>
      </c>
      <c r="L98" s="681">
        <f>IF($AS98&lt;$AR98,0,IF($AT98="L",IF(AND(5&gt;=$AR98,5&lt;=$AS98),1/($AS98-$AR98+1),0),IF($AT98="I",IF(5=$AR98,1,0),IF($AT98="F",IF(5=$AS98,1,0),IF($AT98="S",IF(AND(5&gt;=$AR98,5&lt;=$AS98,MOD(5-$AR98,6)=0),1/(INT(($AS98-$AR98)/6)+1),0),IF($AT98="A",IF($AR98=$AS98,IF(5=$AR98,1,0),IF(5=$AR98,$AU98,IF(5=$AS98,1-$AU98,0))),L500))))))</f>
        <v>0</v>
      </c>
      <c r="M98" s="681">
        <f>IF($AS98&lt;$AR98,0,IF($AT98="L",IF(AND(6&gt;=$AR98,6&lt;=$AS98),1/($AS98-$AR98+1),0),IF($AT98="I",IF(6=$AR98,1,0),IF($AT98="F",IF(6=$AS98,1,0),IF($AT98="S",IF(AND(6&gt;=$AR98,6&lt;=$AS98,MOD(6-$AR98,6)=0),1/(INT(($AS98-$AR98)/6)+1),0),IF($AT98="A",IF($AR98=$AS98,IF(6=$AR98,1,0),IF(6=$AR98,$AU98,IF(6=$AS98,1-$AU98,0))),M500))))))</f>
        <v>0</v>
      </c>
      <c r="N98" s="681">
        <f>IF($AS98&lt;$AR98,0,IF($AT98="L",IF(AND(7&gt;=$AR98,7&lt;=$AS98),1/($AS98-$AR98+1),0),IF($AT98="I",IF(7=$AR98,1,0),IF($AT98="F",IF(7=$AS98,1,0),IF($AT98="S",IF(AND(7&gt;=$AR98,7&lt;=$AS98,MOD(7-$AR98,6)=0),1/(INT(($AS98-$AR98)/6)+1),0),IF($AT98="A",IF($AR98=$AS98,IF(7=$AR98,1,0),IF(7=$AR98,$AU98,IF(7=$AS98,1-$AU98,0))),N500))))))</f>
        <v>0</v>
      </c>
      <c r="O98" s="681">
        <f>IF($AS98&lt;$AR98,0,IF($AT98="L",IF(AND(8&gt;=$AR98,8&lt;=$AS98),1/($AS98-$AR98+1),0),IF($AT98="I",IF(8=$AR98,1,0),IF($AT98="F",IF(8=$AS98,1,0),IF($AT98="S",IF(AND(8&gt;=$AR98,8&lt;=$AS98,MOD(8-$AR98,6)=0),1/(INT(($AS98-$AR98)/6)+1),0),IF($AT98="A",IF($AR98=$AS98,IF(8=$AR98,1,0),IF(8=$AR98,$AU98,IF(8=$AS98,1-$AU98,0))),O500))))))</f>
        <v>0</v>
      </c>
      <c r="P98" s="681">
        <f>IF($AS98&lt;$AR98,0,IF($AT98="L",IF(AND(9&gt;=$AR98,9&lt;=$AS98),1/($AS98-$AR98+1),0),IF($AT98="I",IF(9=$AR98,1,0),IF($AT98="F",IF(9=$AS98,1,0),IF($AT98="S",IF(AND(9&gt;=$AR98,9&lt;=$AS98,MOD(9-$AR98,6)=0),1/(INT(($AS98-$AR98)/6)+1),0),IF($AT98="A",IF($AR98=$AS98,IF(9=$AR98,1,0),IF(9=$AR98,$AU98,IF(9=$AS98,1-$AU98,0))),P500))))))</f>
        <v>0</v>
      </c>
      <c r="Q98" s="681">
        <f>IF($AS98&lt;$AR98,0,IF($AT98="L",IF(AND(10&gt;=$AR98,10&lt;=$AS98),1/($AS98-$AR98+1),0),IF($AT98="I",IF(10=$AR98,1,0),IF($AT98="F",IF(10=$AS98,1,0),IF($AT98="S",IF(AND(10&gt;=$AR98,10&lt;=$AS98,MOD(10-$AR98,6)=0),1/(INT(($AS98-$AR98)/6)+1),0),IF($AT98="A",IF($AR98=$AS98,IF(10=$AR98,1,0),IF(10=$AR98,$AU98,IF(10=$AS98,1-$AU98,0))),Q500))))))</f>
        <v>0</v>
      </c>
      <c r="R98" s="681">
        <f>IF($AS98&lt;$AR98,0,IF($AT98="L",IF(AND(11&gt;=$AR98,11&lt;=$AS98),1/($AS98-$AR98+1),0),IF($AT98="I",IF(11=$AR98,1,0),IF($AT98="F",IF(11=$AS98,1,0),IF($AT98="S",IF(AND(11&gt;=$AR98,11&lt;=$AS98,MOD(11-$AR98,6)=0),1/(INT(($AS98-$AR98)/6)+1),0),IF($AT98="A",IF($AR98=$AS98,IF(11=$AR98,1,0),IF(11=$AR98,$AU98,IF(11=$AS98,1-$AU98,0))),R500))))))</f>
        <v>0</v>
      </c>
      <c r="S98" s="681">
        <f>IF($AS98&lt;$AR98,0,IF($AT98="L",IF(AND(12&gt;=$AR98,12&lt;=$AS98),1/($AS98-$AR98+1),0),IF($AT98="I",IF(12=$AR98,1,0),IF($AT98="F",IF(12=$AS98,1,0),IF($AT98="S",IF(AND(12&gt;=$AR98,12&lt;=$AS98,MOD(12-$AR98,6)=0),1/(INT(($AS98-$AR98)/6)+1),0),IF($AT98="A",IF($AR98=$AS98,IF(12=$AR98,1,0),IF(12=$AR98,$AU98,IF(12=$AS98,1-$AU98,0))),S500))))))</f>
        <v>0.125</v>
      </c>
      <c r="T98" s="681">
        <f>IF($AS98&lt;$AR98,0,IF($AT98="L",IF(AND(13&gt;=$AR98,13&lt;=$AS98),1/($AS98-$AR98+1),0),IF($AT98="I",IF(13=$AR98,1,0),IF($AT98="F",IF(13=$AS98,1,0),IF($AT98="S",IF(AND(13&gt;=$AR98,13&lt;=$AS98,MOD(13-$AR98,6)=0),1/(INT(($AS98-$AR98)/6)+1),0),IF($AT98="A",IF($AR98=$AS98,IF(13=$AR98,1,0),IF(13=$AR98,$AU98,IF(13=$AS98,1-$AU98,0))),T500))))))</f>
        <v>0.125</v>
      </c>
      <c r="U98" s="681">
        <f>IF($AS98&lt;$AR98,0,IF($AT98="L",IF(AND(14&gt;=$AR98,14&lt;=$AS98),1/($AS98-$AR98+1),0),IF($AT98="I",IF(14=$AR98,1,0),IF($AT98="F",IF(14=$AS98,1,0),IF($AT98="S",IF(AND(14&gt;=$AR98,14&lt;=$AS98,MOD(14-$AR98,6)=0),1/(INT(($AS98-$AR98)/6)+1),0),IF($AT98="A",IF($AR98=$AS98,IF(14=$AR98,1,0),IF(14=$AR98,$AU98,IF(14=$AS98,1-$AU98,0))),U500))))))</f>
        <v>0.125</v>
      </c>
      <c r="V98" s="681">
        <f>IF($AS98&lt;$AR98,0,IF($AT98="L",IF(AND(15&gt;=$AR98,15&lt;=$AS98),1/($AS98-$AR98+1),0),IF($AT98="I",IF(15=$AR98,1,0),IF($AT98="F",IF(15=$AS98,1,0),IF($AT98="S",IF(AND(15&gt;=$AR98,15&lt;=$AS98,MOD(15-$AR98,6)=0),1/(INT(($AS98-$AR98)/6)+1),0),IF($AT98="A",IF($AR98=$AS98,IF(15=$AR98,1,0),IF(15=$AR98,$AU98,IF(15=$AS98,1-$AU98,0))),V500))))))</f>
        <v>0.125</v>
      </c>
      <c r="W98" s="681">
        <f>IF($AS98&lt;$AR98,0,IF($AT98="L",IF(AND(16&gt;=$AR98,16&lt;=$AS98),1/($AS98-$AR98+1),0),IF($AT98="I",IF(16=$AR98,1,0),IF($AT98="F",IF(16=$AS98,1,0),IF($AT98="S",IF(AND(16&gt;=$AR98,16&lt;=$AS98,MOD(16-$AR98,6)=0),1/(INT(($AS98-$AR98)/6)+1),0),IF($AT98="A",IF($AR98=$AS98,IF(16=$AR98,1,0),IF(16=$AR98,$AU98,IF(16=$AS98,1-$AU98,0))),W500))))))</f>
        <v>0.125</v>
      </c>
      <c r="X98" s="681">
        <f>IF($AS98&lt;$AR98,0,IF($AT98="L",IF(AND(17&gt;=$AR98,17&lt;=$AS98),1/($AS98-$AR98+1),0),IF($AT98="I",IF(17=$AR98,1,0),IF($AT98="F",IF(17=$AS98,1,0),IF($AT98="S",IF(AND(17&gt;=$AR98,17&lt;=$AS98,MOD(17-$AR98,6)=0),1/(INT(($AS98-$AR98)/6)+1),0),IF($AT98="A",IF($AR98=$AS98,IF(17=$AR98,1,0),IF(17=$AR98,$AU98,IF(17=$AS98,1-$AU98,0))),X500))))))</f>
        <v>0.125</v>
      </c>
      <c r="Y98" s="681">
        <f>IF($AS98&lt;$AR98,0,IF($AT98="L",IF(AND(18&gt;=$AR98,18&lt;=$AS98),1/($AS98-$AR98+1),0),IF($AT98="I",IF(18=$AR98,1,0),IF($AT98="F",IF(18=$AS98,1,0),IF($AT98="S",IF(AND(18&gt;=$AR98,18&lt;=$AS98,MOD(18-$AR98,6)=0),1/(INT(($AS98-$AR98)/6)+1),0),IF($AT98="A",IF($AR98=$AS98,IF(18=$AR98,1,0),IF(18=$AR98,$AU98,IF(18=$AS98,1-$AU98,0))),Y500))))))</f>
        <v>0.125</v>
      </c>
      <c r="Z98" s="681">
        <f>IF($AS98&lt;$AR98,0,IF($AT98="L",IF(AND(19&gt;=$AR98,19&lt;=$AS98),1/($AS98-$AR98+1),0),IF($AT98="I",IF(19=$AR98,1,0),IF($AT98="F",IF(19=$AS98,1,0),IF($AT98="S",IF(AND(19&gt;=$AR98,19&lt;=$AS98,MOD(19-$AR98,6)=0),1/(INT(($AS98-$AR98)/6)+1),0),IF($AT98="A",IF($AR98=$AS98,IF(19=$AR98,1,0),IF(19=$AR98,$AU98,IF(19=$AS98,1-$AU98,0))),Z500))))))</f>
        <v>0.125</v>
      </c>
      <c r="AA98" s="681">
        <f>IF($AS98&lt;$AR98,0,IF($AT98="L",IF(AND(20&gt;=$AR98,20&lt;=$AS98),1/($AS98-$AR98+1),0),IF($AT98="I",IF(20=$AR98,1,0),IF($AT98="F",IF(20=$AS98,1,0),IF($AT98="S",IF(AND(20&gt;=$AR98,20&lt;=$AS98,MOD(20-$AR98,6)=0),1/(INT(($AS98-$AR98)/6)+1),0),IF($AT98="A",IF($AR98=$AS98,IF(20=$AR98,1,0),IF(20=$AR98,$AU98,IF(20=$AS98,1-$AU98,0))),AA500))))))</f>
        <v>0</v>
      </c>
      <c r="AB98" s="681">
        <f>IF($AS98&lt;$AR98,0,IF($AT98="L",IF(AND(21&gt;=$AR98,21&lt;=$AS98),1/($AS98-$AR98+1),0),IF($AT98="I",IF(21=$AR98,1,0),IF($AT98="F",IF(21=$AS98,1,0),IF($AT98="S",IF(AND(21&gt;=$AR98,21&lt;=$AS98,MOD(21-$AR98,6)=0),1/(INT(($AS98-$AR98)/6)+1),0),IF($AT98="A",IF($AR98=$AS98,IF(21=$AR98,1,0),IF(21=$AR98,$AU98,IF(21=$AS98,1-$AU98,0))),AB500))))))</f>
        <v>0</v>
      </c>
      <c r="AC98" s="681">
        <f>IF($AS98&lt;$AR98,0,IF($AT98="L",IF(AND(22&gt;=$AR98,22&lt;=$AS98),1/($AS98-$AR98+1),0),IF($AT98="I",IF(22=$AR98,1,0),IF($AT98="F",IF(22=$AS98,1,0),IF($AT98="S",IF(AND(22&gt;=$AR98,22&lt;=$AS98,MOD(22-$AR98,6)=0),1/(INT(($AS98-$AR98)/6)+1),0),IF($AT98="A",IF($AR98=$AS98,IF(22=$AR98,1,0),IF(22=$AR98,$AU98,IF(22=$AS98,1-$AU98,0))),AC500))))))</f>
        <v>0</v>
      </c>
      <c r="AD98" s="681">
        <f>IF($AS98&lt;$AR98,0,IF($AT98="L",IF(AND(23&gt;=$AR98,23&lt;=$AS98),1/($AS98-$AR98+1),0),IF($AT98="I",IF(23=$AR98,1,0),IF($AT98="F",IF(23=$AS98,1,0),IF($AT98="S",IF(AND(23&gt;=$AR98,23&lt;=$AS98,MOD(23-$AR98,6)=0),1/(INT(($AS98-$AR98)/6)+1),0),IF($AT98="A",IF($AR98=$AS98,IF(23=$AR98,1,0),IF(23=$AR98,$AU98,IF(23=$AS98,1-$AU98,0))),AD500))))))</f>
        <v>0</v>
      </c>
      <c r="AE98" s="681">
        <f>IF($AS98&lt;$AR98,0,IF($AT98="L",IF(AND(24&gt;=$AR98,24&lt;=$AS98),1/($AS98-$AR98+1),0),IF($AT98="I",IF(24=$AR98,1,0),IF($AT98="F",IF(24=$AS98,1,0),IF($AT98="S",IF(AND(24&gt;=$AR98,24&lt;=$AS98,MOD(24-$AR98,6)=0),1/(INT(($AS98-$AR98)/6)+1),0),IF($AT98="A",IF($AR98=$AS98,IF(24=$AR98,1,0),IF(24=$AR98,$AU98,IF(24=$AS98,1-$AU98,0))),AE500))))))</f>
        <v>0</v>
      </c>
      <c r="AF98" s="682">
        <f>SUM(H98:AE98)</f>
        <v>1</v>
      </c>
      <c r="AG98" s="521">
        <f>'05. Materiales, Insumos y Doc.'!$K$17</f>
        <v>0</v>
      </c>
      <c r="AH98" s="521">
        <f>'05. Materiales, Insumos y Doc.'!$J$17</f>
        <v>0</v>
      </c>
      <c r="AI98" s="521">
        <f>'05. Materiales, Insumos y Doc.'!$M$17</f>
        <v>0</v>
      </c>
      <c r="AJ98" s="521">
        <f>'05. Materiales, Insumos y Doc.'!$L$17</f>
        <v>0</v>
      </c>
      <c r="AK98" s="521">
        <f>'05. Materiales, Insumos y Doc.'!$O$17</f>
        <v>0</v>
      </c>
      <c r="AL98" s="521">
        <f>'05. Materiales, Insumos y Doc.'!$N$17</f>
        <v>0</v>
      </c>
      <c r="AM98" s="521">
        <f>'05. Materiales, Insumos y Doc.'!$Q$17</f>
        <v>0</v>
      </c>
      <c r="AN98" s="521">
        <f>'05. Materiales, Insumos y Doc.'!$P$17</f>
        <v>0</v>
      </c>
      <c r="AO98" s="521">
        <f>'05. Materiales, Insumos y Doc.'!$S$17</f>
        <v>0</v>
      </c>
      <c r="AP98" s="521">
        <f>'05. Materiales, Insumos y Doc.'!$R$17</f>
        <v>0</v>
      </c>
      <c r="AQ98" s="683" t="inlineStr">
        <is>
          <t>A2.3</t>
        </is>
      </c>
      <c r="AR98" s="683" t="n">
        <v>12</v>
      </c>
      <c r="AS98" s="683" t="n">
        <v>19</v>
      </c>
      <c r="AT98" s="683" t="inlineStr">
        <is>
          <t>L</t>
        </is>
      </c>
      <c r="AU98" s="684" t="n">
        <v>0</v>
      </c>
      <c r="AV98" s="683" t="inlineStr">
        <is>
          <t>E1</t>
        </is>
      </c>
    </row>
    <row r="99">
      <c r="B99" s="513" t="inlineStr">
        <is>
          <t>MA-07</t>
        </is>
      </c>
      <c r="C99" s="513" t="inlineStr">
        <is>
          <t>R05</t>
        </is>
      </c>
      <c r="D99" s="513" t="str">
        <f>IF('05. Materiales, Insumos y Doc.'!C18="","(fila reservada para un ítem nuevo)",'05. Materiales, Insumos y Doc.'!C18)</f>
        <v>Consumibles y repuestos de las campañas de medición (filtros, baterías y verificaciones de campo)</v>
      </c>
      <c r="E99" s="513" t="str">
        <f>"Perfil "&amp;AT99&amp;" · M"&amp;AR99&amp;"–M"&amp;AS99</f>
        <v>Perfil L · M14–M23</v>
      </c>
      <c r="F99" s="513">
        <f>'05. Materiales, Insumos y Doc.'!$I$18</f>
        <v>28000000</v>
      </c>
      <c r="G99" s="513">
        <f>'05. Materiales, Insumos y Doc.'!$T$18</f>
        <v>28000000</v>
      </c>
      <c r="H99" s="681">
        <f>IF($AS99&lt;$AR99,0,IF($AT99="L",IF(AND(1&gt;=$AR99,1&lt;=$AS99),1/($AS99-$AR99+1),0),IF($AT99="I",IF(1=$AR99,1,0),IF($AT99="F",IF(1=$AS99,1,0),IF($AT99="S",IF(AND(1&gt;=$AR99,1&lt;=$AS99,MOD(1-$AR99,6)=0),1/(INT(($AS99-$AR99)/6)+1),0),IF($AT99="A",IF($AR99=$AS99,IF(1=$AR99,1,0),IF(1=$AR99,$AU99,IF(1=$AS99,1-$AU99,0))),H501))))))</f>
        <v>0</v>
      </c>
      <c r="I99" s="681">
        <f>IF($AS99&lt;$AR99,0,IF($AT99="L",IF(AND(2&gt;=$AR99,2&lt;=$AS99),1/($AS99-$AR99+1),0),IF($AT99="I",IF(2=$AR99,1,0),IF($AT99="F",IF(2=$AS99,1,0),IF($AT99="S",IF(AND(2&gt;=$AR99,2&lt;=$AS99,MOD(2-$AR99,6)=0),1/(INT(($AS99-$AR99)/6)+1),0),IF($AT99="A",IF($AR99=$AS99,IF(2=$AR99,1,0),IF(2=$AR99,$AU99,IF(2=$AS99,1-$AU99,0))),I501))))))</f>
        <v>0</v>
      </c>
      <c r="J99" s="681">
        <f>IF($AS99&lt;$AR99,0,IF($AT99="L",IF(AND(3&gt;=$AR99,3&lt;=$AS99),1/($AS99-$AR99+1),0),IF($AT99="I",IF(3=$AR99,1,0),IF($AT99="F",IF(3=$AS99,1,0),IF($AT99="S",IF(AND(3&gt;=$AR99,3&lt;=$AS99,MOD(3-$AR99,6)=0),1/(INT(($AS99-$AR99)/6)+1),0),IF($AT99="A",IF($AR99=$AS99,IF(3=$AR99,1,0),IF(3=$AR99,$AU99,IF(3=$AS99,1-$AU99,0))),J501))))))</f>
        <v>0</v>
      </c>
      <c r="K99" s="681">
        <f>IF($AS99&lt;$AR99,0,IF($AT99="L",IF(AND(4&gt;=$AR99,4&lt;=$AS99),1/($AS99-$AR99+1),0),IF($AT99="I",IF(4=$AR99,1,0),IF($AT99="F",IF(4=$AS99,1,0),IF($AT99="S",IF(AND(4&gt;=$AR99,4&lt;=$AS99,MOD(4-$AR99,6)=0),1/(INT(($AS99-$AR99)/6)+1),0),IF($AT99="A",IF($AR99=$AS99,IF(4=$AR99,1,0),IF(4=$AR99,$AU99,IF(4=$AS99,1-$AU99,0))),K501))))))</f>
        <v>0</v>
      </c>
      <c r="L99" s="681">
        <f>IF($AS99&lt;$AR99,0,IF($AT99="L",IF(AND(5&gt;=$AR99,5&lt;=$AS99),1/($AS99-$AR99+1),0),IF($AT99="I",IF(5=$AR99,1,0),IF($AT99="F",IF(5=$AS99,1,0),IF($AT99="S",IF(AND(5&gt;=$AR99,5&lt;=$AS99,MOD(5-$AR99,6)=0),1/(INT(($AS99-$AR99)/6)+1),0),IF($AT99="A",IF($AR99=$AS99,IF(5=$AR99,1,0),IF(5=$AR99,$AU99,IF(5=$AS99,1-$AU99,0))),L501))))))</f>
        <v>0</v>
      </c>
      <c r="M99" s="681">
        <f>IF($AS99&lt;$AR99,0,IF($AT99="L",IF(AND(6&gt;=$AR99,6&lt;=$AS99),1/($AS99-$AR99+1),0),IF($AT99="I",IF(6=$AR99,1,0),IF($AT99="F",IF(6=$AS99,1,0),IF($AT99="S",IF(AND(6&gt;=$AR99,6&lt;=$AS99,MOD(6-$AR99,6)=0),1/(INT(($AS99-$AR99)/6)+1),0),IF($AT99="A",IF($AR99=$AS99,IF(6=$AR99,1,0),IF(6=$AR99,$AU99,IF(6=$AS99,1-$AU99,0))),M501))))))</f>
        <v>0</v>
      </c>
      <c r="N99" s="681">
        <f>IF($AS99&lt;$AR99,0,IF($AT99="L",IF(AND(7&gt;=$AR99,7&lt;=$AS99),1/($AS99-$AR99+1),0),IF($AT99="I",IF(7=$AR99,1,0),IF($AT99="F",IF(7=$AS99,1,0),IF($AT99="S",IF(AND(7&gt;=$AR99,7&lt;=$AS99,MOD(7-$AR99,6)=0),1/(INT(($AS99-$AR99)/6)+1),0),IF($AT99="A",IF($AR99=$AS99,IF(7=$AR99,1,0),IF(7=$AR99,$AU99,IF(7=$AS99,1-$AU99,0))),N501))))))</f>
        <v>0</v>
      </c>
      <c r="O99" s="681">
        <f>IF($AS99&lt;$AR99,0,IF($AT99="L",IF(AND(8&gt;=$AR99,8&lt;=$AS99),1/($AS99-$AR99+1),0),IF($AT99="I",IF(8=$AR99,1,0),IF($AT99="F",IF(8=$AS99,1,0),IF($AT99="S",IF(AND(8&gt;=$AR99,8&lt;=$AS99,MOD(8-$AR99,6)=0),1/(INT(($AS99-$AR99)/6)+1),0),IF($AT99="A",IF($AR99=$AS99,IF(8=$AR99,1,0),IF(8=$AR99,$AU99,IF(8=$AS99,1-$AU99,0))),O501))))))</f>
        <v>0</v>
      </c>
      <c r="P99" s="681">
        <f>IF($AS99&lt;$AR99,0,IF($AT99="L",IF(AND(9&gt;=$AR99,9&lt;=$AS99),1/($AS99-$AR99+1),0),IF($AT99="I",IF(9=$AR99,1,0),IF($AT99="F",IF(9=$AS99,1,0),IF($AT99="S",IF(AND(9&gt;=$AR99,9&lt;=$AS99,MOD(9-$AR99,6)=0),1/(INT(($AS99-$AR99)/6)+1),0),IF($AT99="A",IF($AR99=$AS99,IF(9=$AR99,1,0),IF(9=$AR99,$AU99,IF(9=$AS99,1-$AU99,0))),P501))))))</f>
        <v>0</v>
      </c>
      <c r="Q99" s="681">
        <f>IF($AS99&lt;$AR99,0,IF($AT99="L",IF(AND(10&gt;=$AR99,10&lt;=$AS99),1/($AS99-$AR99+1),0),IF($AT99="I",IF(10=$AR99,1,0),IF($AT99="F",IF(10=$AS99,1,0),IF($AT99="S",IF(AND(10&gt;=$AR99,10&lt;=$AS99,MOD(10-$AR99,6)=0),1/(INT(($AS99-$AR99)/6)+1),0),IF($AT99="A",IF($AR99=$AS99,IF(10=$AR99,1,0),IF(10=$AR99,$AU99,IF(10=$AS99,1-$AU99,0))),Q501))))))</f>
        <v>0</v>
      </c>
      <c r="R99" s="681">
        <f>IF($AS99&lt;$AR99,0,IF($AT99="L",IF(AND(11&gt;=$AR99,11&lt;=$AS99),1/($AS99-$AR99+1),0),IF($AT99="I",IF(11=$AR99,1,0),IF($AT99="F",IF(11=$AS99,1,0),IF($AT99="S",IF(AND(11&gt;=$AR99,11&lt;=$AS99,MOD(11-$AR99,6)=0),1/(INT(($AS99-$AR99)/6)+1),0),IF($AT99="A",IF($AR99=$AS99,IF(11=$AR99,1,0),IF(11=$AR99,$AU99,IF(11=$AS99,1-$AU99,0))),R501))))))</f>
        <v>0</v>
      </c>
      <c r="S99" s="681">
        <f>IF($AS99&lt;$AR99,0,IF($AT99="L",IF(AND(12&gt;=$AR99,12&lt;=$AS99),1/($AS99-$AR99+1),0),IF($AT99="I",IF(12=$AR99,1,0),IF($AT99="F",IF(12=$AS99,1,0),IF($AT99="S",IF(AND(12&gt;=$AR99,12&lt;=$AS99,MOD(12-$AR99,6)=0),1/(INT(($AS99-$AR99)/6)+1),0),IF($AT99="A",IF($AR99=$AS99,IF(12=$AR99,1,0),IF(12=$AR99,$AU99,IF(12=$AS99,1-$AU99,0))),S501))))))</f>
        <v>0</v>
      </c>
      <c r="T99" s="681">
        <f>IF($AS99&lt;$AR99,0,IF($AT99="L",IF(AND(13&gt;=$AR99,13&lt;=$AS99),1/($AS99-$AR99+1),0),IF($AT99="I",IF(13=$AR99,1,0),IF($AT99="F",IF(13=$AS99,1,0),IF($AT99="S",IF(AND(13&gt;=$AR99,13&lt;=$AS99,MOD(13-$AR99,6)=0),1/(INT(($AS99-$AR99)/6)+1),0),IF($AT99="A",IF($AR99=$AS99,IF(13=$AR99,1,0),IF(13=$AR99,$AU99,IF(13=$AS99,1-$AU99,0))),T501))))))</f>
        <v>0</v>
      </c>
      <c r="U99" s="681">
        <f>IF($AS99&lt;$AR99,0,IF($AT99="L",IF(AND(14&gt;=$AR99,14&lt;=$AS99),1/($AS99-$AR99+1),0),IF($AT99="I",IF(14=$AR99,1,0),IF($AT99="F",IF(14=$AS99,1,0),IF($AT99="S",IF(AND(14&gt;=$AR99,14&lt;=$AS99,MOD(14-$AR99,6)=0),1/(INT(($AS99-$AR99)/6)+1),0),IF($AT99="A",IF($AR99=$AS99,IF(14=$AR99,1,0),IF(14=$AR99,$AU99,IF(14=$AS99,1-$AU99,0))),U501))))))</f>
        <v>0.1</v>
      </c>
      <c r="V99" s="681">
        <f>IF($AS99&lt;$AR99,0,IF($AT99="L",IF(AND(15&gt;=$AR99,15&lt;=$AS99),1/($AS99-$AR99+1),0),IF($AT99="I",IF(15=$AR99,1,0),IF($AT99="F",IF(15=$AS99,1,0),IF($AT99="S",IF(AND(15&gt;=$AR99,15&lt;=$AS99,MOD(15-$AR99,6)=0),1/(INT(($AS99-$AR99)/6)+1),0),IF($AT99="A",IF($AR99=$AS99,IF(15=$AR99,1,0),IF(15=$AR99,$AU99,IF(15=$AS99,1-$AU99,0))),V501))))))</f>
        <v>0.1</v>
      </c>
      <c r="W99" s="681">
        <f>IF($AS99&lt;$AR99,0,IF($AT99="L",IF(AND(16&gt;=$AR99,16&lt;=$AS99),1/($AS99-$AR99+1),0),IF($AT99="I",IF(16=$AR99,1,0),IF($AT99="F",IF(16=$AS99,1,0),IF($AT99="S",IF(AND(16&gt;=$AR99,16&lt;=$AS99,MOD(16-$AR99,6)=0),1/(INT(($AS99-$AR99)/6)+1),0),IF($AT99="A",IF($AR99=$AS99,IF(16=$AR99,1,0),IF(16=$AR99,$AU99,IF(16=$AS99,1-$AU99,0))),W501))))))</f>
        <v>0.1</v>
      </c>
      <c r="X99" s="681">
        <f>IF($AS99&lt;$AR99,0,IF($AT99="L",IF(AND(17&gt;=$AR99,17&lt;=$AS99),1/($AS99-$AR99+1),0),IF($AT99="I",IF(17=$AR99,1,0),IF($AT99="F",IF(17=$AS99,1,0),IF($AT99="S",IF(AND(17&gt;=$AR99,17&lt;=$AS99,MOD(17-$AR99,6)=0),1/(INT(($AS99-$AR99)/6)+1),0),IF($AT99="A",IF($AR99=$AS99,IF(17=$AR99,1,0),IF(17=$AR99,$AU99,IF(17=$AS99,1-$AU99,0))),X501))))))</f>
        <v>0.1</v>
      </c>
      <c r="Y99" s="681">
        <f>IF($AS99&lt;$AR99,0,IF($AT99="L",IF(AND(18&gt;=$AR99,18&lt;=$AS99),1/($AS99-$AR99+1),0),IF($AT99="I",IF(18=$AR99,1,0),IF($AT99="F",IF(18=$AS99,1,0),IF($AT99="S",IF(AND(18&gt;=$AR99,18&lt;=$AS99,MOD(18-$AR99,6)=0),1/(INT(($AS99-$AR99)/6)+1),0),IF($AT99="A",IF($AR99=$AS99,IF(18=$AR99,1,0),IF(18=$AR99,$AU99,IF(18=$AS99,1-$AU99,0))),Y501))))))</f>
        <v>0.1</v>
      </c>
      <c r="Z99" s="681">
        <f>IF($AS99&lt;$AR99,0,IF($AT99="L",IF(AND(19&gt;=$AR99,19&lt;=$AS99),1/($AS99-$AR99+1),0),IF($AT99="I",IF(19=$AR99,1,0),IF($AT99="F",IF(19=$AS99,1,0),IF($AT99="S",IF(AND(19&gt;=$AR99,19&lt;=$AS99,MOD(19-$AR99,6)=0),1/(INT(($AS99-$AR99)/6)+1),0),IF($AT99="A",IF($AR99=$AS99,IF(19=$AR99,1,0),IF(19=$AR99,$AU99,IF(19=$AS99,1-$AU99,0))),Z501))))))</f>
        <v>0.1</v>
      </c>
      <c r="AA99" s="681">
        <f>IF($AS99&lt;$AR99,0,IF($AT99="L",IF(AND(20&gt;=$AR99,20&lt;=$AS99),1/($AS99-$AR99+1),0),IF($AT99="I",IF(20=$AR99,1,0),IF($AT99="F",IF(20=$AS99,1,0),IF($AT99="S",IF(AND(20&gt;=$AR99,20&lt;=$AS99,MOD(20-$AR99,6)=0),1/(INT(($AS99-$AR99)/6)+1),0),IF($AT99="A",IF($AR99=$AS99,IF(20=$AR99,1,0),IF(20=$AR99,$AU99,IF(20=$AS99,1-$AU99,0))),AA501))))))</f>
        <v>0.1</v>
      </c>
      <c r="AB99" s="681">
        <f>IF($AS99&lt;$AR99,0,IF($AT99="L",IF(AND(21&gt;=$AR99,21&lt;=$AS99),1/($AS99-$AR99+1),0),IF($AT99="I",IF(21=$AR99,1,0),IF($AT99="F",IF(21=$AS99,1,0),IF($AT99="S",IF(AND(21&gt;=$AR99,21&lt;=$AS99,MOD(21-$AR99,6)=0),1/(INT(($AS99-$AR99)/6)+1),0),IF($AT99="A",IF($AR99=$AS99,IF(21=$AR99,1,0),IF(21=$AR99,$AU99,IF(21=$AS99,1-$AU99,0))),AB501))))))</f>
        <v>0.1</v>
      </c>
      <c r="AC99" s="681">
        <f>IF($AS99&lt;$AR99,0,IF($AT99="L",IF(AND(22&gt;=$AR99,22&lt;=$AS99),1/($AS99-$AR99+1),0),IF($AT99="I",IF(22=$AR99,1,0),IF($AT99="F",IF(22=$AS99,1,0),IF($AT99="S",IF(AND(22&gt;=$AR99,22&lt;=$AS99,MOD(22-$AR99,6)=0),1/(INT(($AS99-$AR99)/6)+1),0),IF($AT99="A",IF($AR99=$AS99,IF(22=$AR99,1,0),IF(22=$AR99,$AU99,IF(22=$AS99,1-$AU99,0))),AC501))))))</f>
        <v>0.1</v>
      </c>
      <c r="AD99" s="681">
        <f>IF($AS99&lt;$AR99,0,IF($AT99="L",IF(AND(23&gt;=$AR99,23&lt;=$AS99),1/($AS99-$AR99+1),0),IF($AT99="I",IF(23=$AR99,1,0),IF($AT99="F",IF(23=$AS99,1,0),IF($AT99="S",IF(AND(23&gt;=$AR99,23&lt;=$AS99,MOD(23-$AR99,6)=0),1/(INT(($AS99-$AR99)/6)+1),0),IF($AT99="A",IF($AR99=$AS99,IF(23=$AR99,1,0),IF(23=$AR99,$AU99,IF(23=$AS99,1-$AU99,0))),AD501))))))</f>
        <v>0.1</v>
      </c>
      <c r="AE99" s="681">
        <f>IF($AS99&lt;$AR99,0,IF($AT99="L",IF(AND(24&gt;=$AR99,24&lt;=$AS99),1/($AS99-$AR99+1),0),IF($AT99="I",IF(24=$AR99,1,0),IF($AT99="F",IF(24=$AS99,1,0),IF($AT99="S",IF(AND(24&gt;=$AR99,24&lt;=$AS99,MOD(24-$AR99,6)=0),1/(INT(($AS99-$AR99)/6)+1),0),IF($AT99="A",IF($AR99=$AS99,IF(24=$AR99,1,0),IF(24=$AR99,$AU99,IF(24=$AS99,1-$AU99,0))),AE501))))))</f>
        <v>0</v>
      </c>
      <c r="AF99" s="682">
        <f>SUM(H99:AE99)</f>
        <v>1</v>
      </c>
      <c r="AG99" s="521">
        <f>'05. Materiales, Insumos y Doc.'!$K$18</f>
        <v>0</v>
      </c>
      <c r="AH99" s="521">
        <f>'05. Materiales, Insumos y Doc.'!$J$18</f>
        <v>0</v>
      </c>
      <c r="AI99" s="521">
        <f>'05. Materiales, Insumos y Doc.'!$M$18</f>
        <v>0</v>
      </c>
      <c r="AJ99" s="521">
        <f>'05. Materiales, Insumos y Doc.'!$L$18</f>
        <v>0</v>
      </c>
      <c r="AK99" s="521">
        <f>'05. Materiales, Insumos y Doc.'!$O$18</f>
        <v>0</v>
      </c>
      <c r="AL99" s="521">
        <f>'05. Materiales, Insumos y Doc.'!$N$18</f>
        <v>0</v>
      </c>
      <c r="AM99" s="521">
        <f>'05. Materiales, Insumos y Doc.'!$Q$18</f>
        <v>0</v>
      </c>
      <c r="AN99" s="521">
        <f>'05. Materiales, Insumos y Doc.'!$P$18</f>
        <v>0</v>
      </c>
      <c r="AO99" s="521">
        <f>'05. Materiales, Insumos y Doc.'!$S$18</f>
        <v>0</v>
      </c>
      <c r="AP99" s="521">
        <f>'05. Materiales, Insumos y Doc.'!$R$18</f>
        <v>0</v>
      </c>
      <c r="AQ99" s="683" t="inlineStr">
        <is>
          <t>A1.7</t>
        </is>
      </c>
      <c r="AR99" s="683" t="n">
        <v>14</v>
      </c>
      <c r="AS99" s="683" t="n">
        <v>23</v>
      </c>
      <c r="AT99" s="683" t="inlineStr">
        <is>
          <t>L</t>
        </is>
      </c>
      <c r="AU99" s="684" t="n">
        <v>0</v>
      </c>
      <c r="AV99" s="683" t="inlineStr">
        <is>
          <t>E1</t>
        </is>
      </c>
    </row>
    <row r="100">
      <c r="B100" s="513" t="inlineStr">
        <is>
          <t>ADIC-05-1</t>
        </is>
      </c>
      <c r="C100" s="513" t="inlineStr">
        <is>
          <t>R05</t>
        </is>
      </c>
      <c r="D100" s="513" t="str">
        <f>IF('05. Materiales, Insumos y Doc.'!C19="","(fila reservada para un ítem nuevo)",'05. Materiales, Insumos y Doc.'!C19)</f>
        <v>(fila reservada para un ítem nuevo)</v>
      </c>
      <c r="E100" s="513" t="str">
        <f>"Perfil "&amp;AT100&amp;" · M"&amp;AR100&amp;"–M"&amp;AS100</f>
        <v>Perfil L · M1–M24</v>
      </c>
      <c r="F100" s="513">
        <f>'05. Materiales, Insumos y Doc.'!$I$19</f>
        <v>0</v>
      </c>
      <c r="G100" s="513">
        <f>'05. Materiales, Insumos y Doc.'!$T$19</f>
        <v>0</v>
      </c>
      <c r="H100" s="681">
        <f>IF($AS100&lt;$AR100,0,IF($AT100="L",IF(AND(1&gt;=$AR100,1&lt;=$AS100),1/($AS100-$AR100+1),0),IF($AT100="I",IF(1=$AR100,1,0),IF($AT100="F",IF(1=$AS100,1,0),IF($AT100="S",IF(AND(1&gt;=$AR100,1&lt;=$AS100,MOD(1-$AR100,6)=0),1/(INT(($AS100-$AR100)/6)+1),0),IF($AT100="A",IF($AR100=$AS100,IF(1=$AR100,1,0),IF(1=$AR100,$AU100,IF(1=$AS100,1-$AU100,0))),H502))))))</f>
        <v>0.0416666666666667</v>
      </c>
      <c r="I100" s="681">
        <f>IF($AS100&lt;$AR100,0,IF($AT100="L",IF(AND(2&gt;=$AR100,2&lt;=$AS100),1/($AS100-$AR100+1),0),IF($AT100="I",IF(2=$AR100,1,0),IF($AT100="F",IF(2=$AS100,1,0),IF($AT100="S",IF(AND(2&gt;=$AR100,2&lt;=$AS100,MOD(2-$AR100,6)=0),1/(INT(($AS100-$AR100)/6)+1),0),IF($AT100="A",IF($AR100=$AS100,IF(2=$AR100,1,0),IF(2=$AR100,$AU100,IF(2=$AS100,1-$AU100,0))),I502))))))</f>
        <v>0.0416666666666667</v>
      </c>
      <c r="J100" s="681">
        <f>IF($AS100&lt;$AR100,0,IF($AT100="L",IF(AND(3&gt;=$AR100,3&lt;=$AS100),1/($AS100-$AR100+1),0),IF($AT100="I",IF(3=$AR100,1,0),IF($AT100="F",IF(3=$AS100,1,0),IF($AT100="S",IF(AND(3&gt;=$AR100,3&lt;=$AS100,MOD(3-$AR100,6)=0),1/(INT(($AS100-$AR100)/6)+1),0),IF($AT100="A",IF($AR100=$AS100,IF(3=$AR100,1,0),IF(3=$AR100,$AU100,IF(3=$AS100,1-$AU100,0))),J502))))))</f>
        <v>0.0416666666666667</v>
      </c>
      <c r="K100" s="681">
        <f>IF($AS100&lt;$AR100,0,IF($AT100="L",IF(AND(4&gt;=$AR100,4&lt;=$AS100),1/($AS100-$AR100+1),0),IF($AT100="I",IF(4=$AR100,1,0),IF($AT100="F",IF(4=$AS100,1,0),IF($AT100="S",IF(AND(4&gt;=$AR100,4&lt;=$AS100,MOD(4-$AR100,6)=0),1/(INT(($AS100-$AR100)/6)+1),0),IF($AT100="A",IF($AR100=$AS100,IF(4=$AR100,1,0),IF(4=$AR100,$AU100,IF(4=$AS100,1-$AU100,0))),K502))))))</f>
        <v>0.0416666666666667</v>
      </c>
      <c r="L100" s="681">
        <f>IF($AS100&lt;$AR100,0,IF($AT100="L",IF(AND(5&gt;=$AR100,5&lt;=$AS100),1/($AS100-$AR100+1),0),IF($AT100="I",IF(5=$AR100,1,0),IF($AT100="F",IF(5=$AS100,1,0),IF($AT100="S",IF(AND(5&gt;=$AR100,5&lt;=$AS100,MOD(5-$AR100,6)=0),1/(INT(($AS100-$AR100)/6)+1),0),IF($AT100="A",IF($AR100=$AS100,IF(5=$AR100,1,0),IF(5=$AR100,$AU100,IF(5=$AS100,1-$AU100,0))),L502))))))</f>
        <v>0.0416666666666667</v>
      </c>
      <c r="M100" s="681">
        <f>IF($AS100&lt;$AR100,0,IF($AT100="L",IF(AND(6&gt;=$AR100,6&lt;=$AS100),1/($AS100-$AR100+1),0),IF($AT100="I",IF(6=$AR100,1,0),IF($AT100="F",IF(6=$AS100,1,0),IF($AT100="S",IF(AND(6&gt;=$AR100,6&lt;=$AS100,MOD(6-$AR100,6)=0),1/(INT(($AS100-$AR100)/6)+1),0),IF($AT100="A",IF($AR100=$AS100,IF(6=$AR100,1,0),IF(6=$AR100,$AU100,IF(6=$AS100,1-$AU100,0))),M502))))))</f>
        <v>0.0416666666666667</v>
      </c>
      <c r="N100" s="681">
        <f>IF($AS100&lt;$AR100,0,IF($AT100="L",IF(AND(7&gt;=$AR100,7&lt;=$AS100),1/($AS100-$AR100+1),0),IF($AT100="I",IF(7=$AR100,1,0),IF($AT100="F",IF(7=$AS100,1,0),IF($AT100="S",IF(AND(7&gt;=$AR100,7&lt;=$AS100,MOD(7-$AR100,6)=0),1/(INT(($AS100-$AR100)/6)+1),0),IF($AT100="A",IF($AR100=$AS100,IF(7=$AR100,1,0),IF(7=$AR100,$AU100,IF(7=$AS100,1-$AU100,0))),N502))))))</f>
        <v>0.0416666666666667</v>
      </c>
      <c r="O100" s="681">
        <f>IF($AS100&lt;$AR100,0,IF($AT100="L",IF(AND(8&gt;=$AR100,8&lt;=$AS100),1/($AS100-$AR100+1),0),IF($AT100="I",IF(8=$AR100,1,0),IF($AT100="F",IF(8=$AS100,1,0),IF($AT100="S",IF(AND(8&gt;=$AR100,8&lt;=$AS100,MOD(8-$AR100,6)=0),1/(INT(($AS100-$AR100)/6)+1),0),IF($AT100="A",IF($AR100=$AS100,IF(8=$AR100,1,0),IF(8=$AR100,$AU100,IF(8=$AS100,1-$AU100,0))),O502))))))</f>
        <v>0.0416666666666667</v>
      </c>
      <c r="P100" s="681">
        <f>IF($AS100&lt;$AR100,0,IF($AT100="L",IF(AND(9&gt;=$AR100,9&lt;=$AS100),1/($AS100-$AR100+1),0),IF($AT100="I",IF(9=$AR100,1,0),IF($AT100="F",IF(9=$AS100,1,0),IF($AT100="S",IF(AND(9&gt;=$AR100,9&lt;=$AS100,MOD(9-$AR100,6)=0),1/(INT(($AS100-$AR100)/6)+1),0),IF($AT100="A",IF($AR100=$AS100,IF(9=$AR100,1,0),IF(9=$AR100,$AU100,IF(9=$AS100,1-$AU100,0))),P502))))))</f>
        <v>0.0416666666666667</v>
      </c>
      <c r="Q100" s="681">
        <f>IF($AS100&lt;$AR100,0,IF($AT100="L",IF(AND(10&gt;=$AR100,10&lt;=$AS100),1/($AS100-$AR100+1),0),IF($AT100="I",IF(10=$AR100,1,0),IF($AT100="F",IF(10=$AS100,1,0),IF($AT100="S",IF(AND(10&gt;=$AR100,10&lt;=$AS100,MOD(10-$AR100,6)=0),1/(INT(($AS100-$AR100)/6)+1),0),IF($AT100="A",IF($AR100=$AS100,IF(10=$AR100,1,0),IF(10=$AR100,$AU100,IF(10=$AS100,1-$AU100,0))),Q502))))))</f>
        <v>0.0416666666666667</v>
      </c>
      <c r="R100" s="681">
        <f>IF($AS100&lt;$AR100,0,IF($AT100="L",IF(AND(11&gt;=$AR100,11&lt;=$AS100),1/($AS100-$AR100+1),0),IF($AT100="I",IF(11=$AR100,1,0),IF($AT100="F",IF(11=$AS100,1,0),IF($AT100="S",IF(AND(11&gt;=$AR100,11&lt;=$AS100,MOD(11-$AR100,6)=0),1/(INT(($AS100-$AR100)/6)+1),0),IF($AT100="A",IF($AR100=$AS100,IF(11=$AR100,1,0),IF(11=$AR100,$AU100,IF(11=$AS100,1-$AU100,0))),R502))))))</f>
        <v>0.0416666666666667</v>
      </c>
      <c r="S100" s="681">
        <f>IF($AS100&lt;$AR100,0,IF($AT100="L",IF(AND(12&gt;=$AR100,12&lt;=$AS100),1/($AS100-$AR100+1),0),IF($AT100="I",IF(12=$AR100,1,0),IF($AT100="F",IF(12=$AS100,1,0),IF($AT100="S",IF(AND(12&gt;=$AR100,12&lt;=$AS100,MOD(12-$AR100,6)=0),1/(INT(($AS100-$AR100)/6)+1),0),IF($AT100="A",IF($AR100=$AS100,IF(12=$AR100,1,0),IF(12=$AR100,$AU100,IF(12=$AS100,1-$AU100,0))),S502))))))</f>
        <v>0.0416666666666667</v>
      </c>
      <c r="T100" s="681">
        <f>IF($AS100&lt;$AR100,0,IF($AT100="L",IF(AND(13&gt;=$AR100,13&lt;=$AS100),1/($AS100-$AR100+1),0),IF($AT100="I",IF(13=$AR100,1,0),IF($AT100="F",IF(13=$AS100,1,0),IF($AT100="S",IF(AND(13&gt;=$AR100,13&lt;=$AS100,MOD(13-$AR100,6)=0),1/(INT(($AS100-$AR100)/6)+1),0),IF($AT100="A",IF($AR100=$AS100,IF(13=$AR100,1,0),IF(13=$AR100,$AU100,IF(13=$AS100,1-$AU100,0))),T502))))))</f>
        <v>0.0416666666666667</v>
      </c>
      <c r="U100" s="681">
        <f>IF($AS100&lt;$AR100,0,IF($AT100="L",IF(AND(14&gt;=$AR100,14&lt;=$AS100),1/($AS100-$AR100+1),0),IF($AT100="I",IF(14=$AR100,1,0),IF($AT100="F",IF(14=$AS100,1,0),IF($AT100="S",IF(AND(14&gt;=$AR100,14&lt;=$AS100,MOD(14-$AR100,6)=0),1/(INT(($AS100-$AR100)/6)+1),0),IF($AT100="A",IF($AR100=$AS100,IF(14=$AR100,1,0),IF(14=$AR100,$AU100,IF(14=$AS100,1-$AU100,0))),U502))))))</f>
        <v>0.0416666666666667</v>
      </c>
      <c r="V100" s="681">
        <f>IF($AS100&lt;$AR100,0,IF($AT100="L",IF(AND(15&gt;=$AR100,15&lt;=$AS100),1/($AS100-$AR100+1),0),IF($AT100="I",IF(15=$AR100,1,0),IF($AT100="F",IF(15=$AS100,1,0),IF($AT100="S",IF(AND(15&gt;=$AR100,15&lt;=$AS100,MOD(15-$AR100,6)=0),1/(INT(($AS100-$AR100)/6)+1),0),IF($AT100="A",IF($AR100=$AS100,IF(15=$AR100,1,0),IF(15=$AR100,$AU100,IF(15=$AS100,1-$AU100,0))),V502))))))</f>
        <v>0.0416666666666667</v>
      </c>
      <c r="W100" s="681">
        <f>IF($AS100&lt;$AR100,0,IF($AT100="L",IF(AND(16&gt;=$AR100,16&lt;=$AS100),1/($AS100-$AR100+1),0),IF($AT100="I",IF(16=$AR100,1,0),IF($AT100="F",IF(16=$AS100,1,0),IF($AT100="S",IF(AND(16&gt;=$AR100,16&lt;=$AS100,MOD(16-$AR100,6)=0),1/(INT(($AS100-$AR100)/6)+1),0),IF($AT100="A",IF($AR100=$AS100,IF(16=$AR100,1,0),IF(16=$AR100,$AU100,IF(16=$AS100,1-$AU100,0))),W502))))))</f>
        <v>0.0416666666666667</v>
      </c>
      <c r="X100" s="681">
        <f>IF($AS100&lt;$AR100,0,IF($AT100="L",IF(AND(17&gt;=$AR100,17&lt;=$AS100),1/($AS100-$AR100+1),0),IF($AT100="I",IF(17=$AR100,1,0),IF($AT100="F",IF(17=$AS100,1,0),IF($AT100="S",IF(AND(17&gt;=$AR100,17&lt;=$AS100,MOD(17-$AR100,6)=0),1/(INT(($AS100-$AR100)/6)+1),0),IF($AT100="A",IF($AR100=$AS100,IF(17=$AR100,1,0),IF(17=$AR100,$AU100,IF(17=$AS100,1-$AU100,0))),X502))))))</f>
        <v>0.0416666666666667</v>
      </c>
      <c r="Y100" s="681">
        <f>IF($AS100&lt;$AR100,0,IF($AT100="L",IF(AND(18&gt;=$AR100,18&lt;=$AS100),1/($AS100-$AR100+1),0),IF($AT100="I",IF(18=$AR100,1,0),IF($AT100="F",IF(18=$AS100,1,0),IF($AT100="S",IF(AND(18&gt;=$AR100,18&lt;=$AS100,MOD(18-$AR100,6)=0),1/(INT(($AS100-$AR100)/6)+1),0),IF($AT100="A",IF($AR100=$AS100,IF(18=$AR100,1,0),IF(18=$AR100,$AU100,IF(18=$AS100,1-$AU100,0))),Y502))))))</f>
        <v>0.0416666666666667</v>
      </c>
      <c r="Z100" s="681">
        <f>IF($AS100&lt;$AR100,0,IF($AT100="L",IF(AND(19&gt;=$AR100,19&lt;=$AS100),1/($AS100-$AR100+1),0),IF($AT100="I",IF(19=$AR100,1,0),IF($AT100="F",IF(19=$AS100,1,0),IF($AT100="S",IF(AND(19&gt;=$AR100,19&lt;=$AS100,MOD(19-$AR100,6)=0),1/(INT(($AS100-$AR100)/6)+1),0),IF($AT100="A",IF($AR100=$AS100,IF(19=$AR100,1,0),IF(19=$AR100,$AU100,IF(19=$AS100,1-$AU100,0))),Z502))))))</f>
        <v>0.0416666666666667</v>
      </c>
      <c r="AA100" s="681">
        <f>IF($AS100&lt;$AR100,0,IF($AT100="L",IF(AND(20&gt;=$AR100,20&lt;=$AS100),1/($AS100-$AR100+1),0),IF($AT100="I",IF(20=$AR100,1,0),IF($AT100="F",IF(20=$AS100,1,0),IF($AT100="S",IF(AND(20&gt;=$AR100,20&lt;=$AS100,MOD(20-$AR100,6)=0),1/(INT(($AS100-$AR100)/6)+1),0),IF($AT100="A",IF($AR100=$AS100,IF(20=$AR100,1,0),IF(20=$AR100,$AU100,IF(20=$AS100,1-$AU100,0))),AA502))))))</f>
        <v>0.0416666666666667</v>
      </c>
      <c r="AB100" s="681">
        <f>IF($AS100&lt;$AR100,0,IF($AT100="L",IF(AND(21&gt;=$AR100,21&lt;=$AS100),1/($AS100-$AR100+1),0),IF($AT100="I",IF(21=$AR100,1,0),IF($AT100="F",IF(21=$AS100,1,0),IF($AT100="S",IF(AND(21&gt;=$AR100,21&lt;=$AS100,MOD(21-$AR100,6)=0),1/(INT(($AS100-$AR100)/6)+1),0),IF($AT100="A",IF($AR100=$AS100,IF(21=$AR100,1,0),IF(21=$AR100,$AU100,IF(21=$AS100,1-$AU100,0))),AB502))))))</f>
        <v>0.0416666666666667</v>
      </c>
      <c r="AC100" s="681">
        <f>IF($AS100&lt;$AR100,0,IF($AT100="L",IF(AND(22&gt;=$AR100,22&lt;=$AS100),1/($AS100-$AR100+1),0),IF($AT100="I",IF(22=$AR100,1,0),IF($AT100="F",IF(22=$AS100,1,0),IF($AT100="S",IF(AND(22&gt;=$AR100,22&lt;=$AS100,MOD(22-$AR100,6)=0),1/(INT(($AS100-$AR100)/6)+1),0),IF($AT100="A",IF($AR100=$AS100,IF(22=$AR100,1,0),IF(22=$AR100,$AU100,IF(22=$AS100,1-$AU100,0))),AC502))))))</f>
        <v>0.0416666666666667</v>
      </c>
      <c r="AD100" s="681">
        <f>IF($AS100&lt;$AR100,0,IF($AT100="L",IF(AND(23&gt;=$AR100,23&lt;=$AS100),1/($AS100-$AR100+1),0),IF($AT100="I",IF(23=$AR100,1,0),IF($AT100="F",IF(23=$AS100,1,0),IF($AT100="S",IF(AND(23&gt;=$AR100,23&lt;=$AS100,MOD(23-$AR100,6)=0),1/(INT(($AS100-$AR100)/6)+1),0),IF($AT100="A",IF($AR100=$AS100,IF(23=$AR100,1,0),IF(23=$AR100,$AU100,IF(23=$AS100,1-$AU100,0))),AD502))))))</f>
        <v>0.0416666666666667</v>
      </c>
      <c r="AE100" s="681">
        <f>IF($AS100&lt;$AR100,0,IF($AT100="L",IF(AND(24&gt;=$AR100,24&lt;=$AS100),1/($AS100-$AR100+1),0),IF($AT100="I",IF(24=$AR100,1,0),IF($AT100="F",IF(24=$AS100,1,0),IF($AT100="S",IF(AND(24&gt;=$AR100,24&lt;=$AS100,MOD(24-$AR100,6)=0),1/(INT(($AS100-$AR100)/6)+1),0),IF($AT100="A",IF($AR100=$AS100,IF(24=$AR100,1,0),IF(24=$AR100,$AU100,IF(24=$AS100,1-$AU100,0))),AE502))))))</f>
        <v>0.0416666666666667</v>
      </c>
      <c r="AF100" s="682">
        <f>SUM(H100:AE100)</f>
        <v>1</v>
      </c>
      <c r="AG100" s="521">
        <f>'05. Materiales, Insumos y Doc.'!$K$19</f>
        <v>0</v>
      </c>
      <c r="AH100" s="521">
        <f>'05. Materiales, Insumos y Doc.'!$J$19</f>
        <v>0</v>
      </c>
      <c r="AI100" s="521">
        <f>'05. Materiales, Insumos y Doc.'!$M$19</f>
        <v>0</v>
      </c>
      <c r="AJ100" s="521">
        <f>'05. Materiales, Insumos y Doc.'!$L$19</f>
        <v>0</v>
      </c>
      <c r="AK100" s="521">
        <f>'05. Materiales, Insumos y Doc.'!$O$19</f>
        <v>0</v>
      </c>
      <c r="AL100" s="521">
        <f>'05. Materiales, Insumos y Doc.'!$N$19</f>
        <v>0</v>
      </c>
      <c r="AM100" s="521">
        <f>'05. Materiales, Insumos y Doc.'!$Q$19</f>
        <v>0</v>
      </c>
      <c r="AN100" s="521">
        <f>'05. Materiales, Insumos y Doc.'!$P$19</f>
        <v>0</v>
      </c>
      <c r="AO100" s="521">
        <f>'05. Materiales, Insumos y Doc.'!$S$19</f>
        <v>0</v>
      </c>
      <c r="AP100" s="521">
        <f>'05. Materiales, Insumos y Doc.'!$R$19</f>
        <v>0</v>
      </c>
      <c r="AQ100" s="683" t="inlineStr"/>
      <c r="AR100" s="683" t="n">
        <v>1</v>
      </c>
      <c r="AS100" s="683" t="n">
        <v>24</v>
      </c>
      <c r="AT100" s="683" t="inlineStr">
        <is>
          <t>L</t>
        </is>
      </c>
      <c r="AU100" s="684" t="n">
        <v>0</v>
      </c>
      <c r="AV100" s="683" t="inlineStr"/>
    </row>
    <row r="101">
      <c r="B101" s="513" t="inlineStr">
        <is>
          <t>ADIC-05-2</t>
        </is>
      </c>
      <c r="C101" s="513" t="inlineStr">
        <is>
          <t>R05</t>
        </is>
      </c>
      <c r="D101" s="513" t="str">
        <f>IF('05. Materiales, Insumos y Doc.'!C20="","(fila reservada para un ítem nuevo)",'05. Materiales, Insumos y Doc.'!C20)</f>
        <v>(fila reservada para un ítem nuevo)</v>
      </c>
      <c r="E101" s="513" t="str">
        <f>"Perfil "&amp;AT101&amp;" · M"&amp;AR101&amp;"–M"&amp;AS101</f>
        <v>Perfil L · M1–M24</v>
      </c>
      <c r="F101" s="513">
        <f>'05. Materiales, Insumos y Doc.'!$I$20</f>
        <v>0</v>
      </c>
      <c r="G101" s="513">
        <f>'05. Materiales, Insumos y Doc.'!$T$20</f>
        <v>0</v>
      </c>
      <c r="H101" s="681">
        <f>IF($AS101&lt;$AR101,0,IF($AT101="L",IF(AND(1&gt;=$AR101,1&lt;=$AS101),1/($AS101-$AR101+1),0),IF($AT101="I",IF(1=$AR101,1,0),IF($AT101="F",IF(1=$AS101,1,0),IF($AT101="S",IF(AND(1&gt;=$AR101,1&lt;=$AS101,MOD(1-$AR101,6)=0),1/(INT(($AS101-$AR101)/6)+1),0),IF($AT101="A",IF($AR101=$AS101,IF(1=$AR101,1,0),IF(1=$AR101,$AU101,IF(1=$AS101,1-$AU101,0))),H503))))))</f>
        <v>0.0416666666666667</v>
      </c>
      <c r="I101" s="681">
        <f>IF($AS101&lt;$AR101,0,IF($AT101="L",IF(AND(2&gt;=$AR101,2&lt;=$AS101),1/($AS101-$AR101+1),0),IF($AT101="I",IF(2=$AR101,1,0),IF($AT101="F",IF(2=$AS101,1,0),IF($AT101="S",IF(AND(2&gt;=$AR101,2&lt;=$AS101,MOD(2-$AR101,6)=0),1/(INT(($AS101-$AR101)/6)+1),0),IF($AT101="A",IF($AR101=$AS101,IF(2=$AR101,1,0),IF(2=$AR101,$AU101,IF(2=$AS101,1-$AU101,0))),I503))))))</f>
        <v>0.0416666666666667</v>
      </c>
      <c r="J101" s="681">
        <f>IF($AS101&lt;$AR101,0,IF($AT101="L",IF(AND(3&gt;=$AR101,3&lt;=$AS101),1/($AS101-$AR101+1),0),IF($AT101="I",IF(3=$AR101,1,0),IF($AT101="F",IF(3=$AS101,1,0),IF($AT101="S",IF(AND(3&gt;=$AR101,3&lt;=$AS101,MOD(3-$AR101,6)=0),1/(INT(($AS101-$AR101)/6)+1),0),IF($AT101="A",IF($AR101=$AS101,IF(3=$AR101,1,0),IF(3=$AR101,$AU101,IF(3=$AS101,1-$AU101,0))),J503))))))</f>
        <v>0.0416666666666667</v>
      </c>
      <c r="K101" s="681">
        <f>IF($AS101&lt;$AR101,0,IF($AT101="L",IF(AND(4&gt;=$AR101,4&lt;=$AS101),1/($AS101-$AR101+1),0),IF($AT101="I",IF(4=$AR101,1,0),IF($AT101="F",IF(4=$AS101,1,0),IF($AT101="S",IF(AND(4&gt;=$AR101,4&lt;=$AS101,MOD(4-$AR101,6)=0),1/(INT(($AS101-$AR101)/6)+1),0),IF($AT101="A",IF($AR101=$AS101,IF(4=$AR101,1,0),IF(4=$AR101,$AU101,IF(4=$AS101,1-$AU101,0))),K503))))))</f>
        <v>0.0416666666666667</v>
      </c>
      <c r="L101" s="681">
        <f>IF($AS101&lt;$AR101,0,IF($AT101="L",IF(AND(5&gt;=$AR101,5&lt;=$AS101),1/($AS101-$AR101+1),0),IF($AT101="I",IF(5=$AR101,1,0),IF($AT101="F",IF(5=$AS101,1,0),IF($AT101="S",IF(AND(5&gt;=$AR101,5&lt;=$AS101,MOD(5-$AR101,6)=0),1/(INT(($AS101-$AR101)/6)+1),0),IF($AT101="A",IF($AR101=$AS101,IF(5=$AR101,1,0),IF(5=$AR101,$AU101,IF(5=$AS101,1-$AU101,0))),L503))))))</f>
        <v>0.0416666666666667</v>
      </c>
      <c r="M101" s="681">
        <f>IF($AS101&lt;$AR101,0,IF($AT101="L",IF(AND(6&gt;=$AR101,6&lt;=$AS101),1/($AS101-$AR101+1),0),IF($AT101="I",IF(6=$AR101,1,0),IF($AT101="F",IF(6=$AS101,1,0),IF($AT101="S",IF(AND(6&gt;=$AR101,6&lt;=$AS101,MOD(6-$AR101,6)=0),1/(INT(($AS101-$AR101)/6)+1),0),IF($AT101="A",IF($AR101=$AS101,IF(6=$AR101,1,0),IF(6=$AR101,$AU101,IF(6=$AS101,1-$AU101,0))),M503))))))</f>
        <v>0.0416666666666667</v>
      </c>
      <c r="N101" s="681">
        <f>IF($AS101&lt;$AR101,0,IF($AT101="L",IF(AND(7&gt;=$AR101,7&lt;=$AS101),1/($AS101-$AR101+1),0),IF($AT101="I",IF(7=$AR101,1,0),IF($AT101="F",IF(7=$AS101,1,0),IF($AT101="S",IF(AND(7&gt;=$AR101,7&lt;=$AS101,MOD(7-$AR101,6)=0),1/(INT(($AS101-$AR101)/6)+1),0),IF($AT101="A",IF($AR101=$AS101,IF(7=$AR101,1,0),IF(7=$AR101,$AU101,IF(7=$AS101,1-$AU101,0))),N503))))))</f>
        <v>0.0416666666666667</v>
      </c>
      <c r="O101" s="681">
        <f>IF($AS101&lt;$AR101,0,IF($AT101="L",IF(AND(8&gt;=$AR101,8&lt;=$AS101),1/($AS101-$AR101+1),0),IF($AT101="I",IF(8=$AR101,1,0),IF($AT101="F",IF(8=$AS101,1,0),IF($AT101="S",IF(AND(8&gt;=$AR101,8&lt;=$AS101,MOD(8-$AR101,6)=0),1/(INT(($AS101-$AR101)/6)+1),0),IF($AT101="A",IF($AR101=$AS101,IF(8=$AR101,1,0),IF(8=$AR101,$AU101,IF(8=$AS101,1-$AU101,0))),O503))))))</f>
        <v>0.0416666666666667</v>
      </c>
      <c r="P101" s="681">
        <f>IF($AS101&lt;$AR101,0,IF($AT101="L",IF(AND(9&gt;=$AR101,9&lt;=$AS101),1/($AS101-$AR101+1),0),IF($AT101="I",IF(9=$AR101,1,0),IF($AT101="F",IF(9=$AS101,1,0),IF($AT101="S",IF(AND(9&gt;=$AR101,9&lt;=$AS101,MOD(9-$AR101,6)=0),1/(INT(($AS101-$AR101)/6)+1),0),IF($AT101="A",IF($AR101=$AS101,IF(9=$AR101,1,0),IF(9=$AR101,$AU101,IF(9=$AS101,1-$AU101,0))),P503))))))</f>
        <v>0.0416666666666667</v>
      </c>
      <c r="Q101" s="681">
        <f>IF($AS101&lt;$AR101,0,IF($AT101="L",IF(AND(10&gt;=$AR101,10&lt;=$AS101),1/($AS101-$AR101+1),0),IF($AT101="I",IF(10=$AR101,1,0),IF($AT101="F",IF(10=$AS101,1,0),IF($AT101="S",IF(AND(10&gt;=$AR101,10&lt;=$AS101,MOD(10-$AR101,6)=0),1/(INT(($AS101-$AR101)/6)+1),0),IF($AT101="A",IF($AR101=$AS101,IF(10=$AR101,1,0),IF(10=$AR101,$AU101,IF(10=$AS101,1-$AU101,0))),Q503))))))</f>
        <v>0.0416666666666667</v>
      </c>
      <c r="R101" s="681">
        <f>IF($AS101&lt;$AR101,0,IF($AT101="L",IF(AND(11&gt;=$AR101,11&lt;=$AS101),1/($AS101-$AR101+1),0),IF($AT101="I",IF(11=$AR101,1,0),IF($AT101="F",IF(11=$AS101,1,0),IF($AT101="S",IF(AND(11&gt;=$AR101,11&lt;=$AS101,MOD(11-$AR101,6)=0),1/(INT(($AS101-$AR101)/6)+1),0),IF($AT101="A",IF($AR101=$AS101,IF(11=$AR101,1,0),IF(11=$AR101,$AU101,IF(11=$AS101,1-$AU101,0))),R503))))))</f>
        <v>0.0416666666666667</v>
      </c>
      <c r="S101" s="681">
        <f>IF($AS101&lt;$AR101,0,IF($AT101="L",IF(AND(12&gt;=$AR101,12&lt;=$AS101),1/($AS101-$AR101+1),0),IF($AT101="I",IF(12=$AR101,1,0),IF($AT101="F",IF(12=$AS101,1,0),IF($AT101="S",IF(AND(12&gt;=$AR101,12&lt;=$AS101,MOD(12-$AR101,6)=0),1/(INT(($AS101-$AR101)/6)+1),0),IF($AT101="A",IF($AR101=$AS101,IF(12=$AR101,1,0),IF(12=$AR101,$AU101,IF(12=$AS101,1-$AU101,0))),S503))))))</f>
        <v>0.0416666666666667</v>
      </c>
      <c r="T101" s="681">
        <f>IF($AS101&lt;$AR101,0,IF($AT101="L",IF(AND(13&gt;=$AR101,13&lt;=$AS101),1/($AS101-$AR101+1),0),IF($AT101="I",IF(13=$AR101,1,0),IF($AT101="F",IF(13=$AS101,1,0),IF($AT101="S",IF(AND(13&gt;=$AR101,13&lt;=$AS101,MOD(13-$AR101,6)=0),1/(INT(($AS101-$AR101)/6)+1),0),IF($AT101="A",IF($AR101=$AS101,IF(13=$AR101,1,0),IF(13=$AR101,$AU101,IF(13=$AS101,1-$AU101,0))),T503))))))</f>
        <v>0.0416666666666667</v>
      </c>
      <c r="U101" s="681">
        <f>IF($AS101&lt;$AR101,0,IF($AT101="L",IF(AND(14&gt;=$AR101,14&lt;=$AS101),1/($AS101-$AR101+1),0),IF($AT101="I",IF(14=$AR101,1,0),IF($AT101="F",IF(14=$AS101,1,0),IF($AT101="S",IF(AND(14&gt;=$AR101,14&lt;=$AS101,MOD(14-$AR101,6)=0),1/(INT(($AS101-$AR101)/6)+1),0),IF($AT101="A",IF($AR101=$AS101,IF(14=$AR101,1,0),IF(14=$AR101,$AU101,IF(14=$AS101,1-$AU101,0))),U503))))))</f>
        <v>0.0416666666666667</v>
      </c>
      <c r="V101" s="681">
        <f>IF($AS101&lt;$AR101,0,IF($AT101="L",IF(AND(15&gt;=$AR101,15&lt;=$AS101),1/($AS101-$AR101+1),0),IF($AT101="I",IF(15=$AR101,1,0),IF($AT101="F",IF(15=$AS101,1,0),IF($AT101="S",IF(AND(15&gt;=$AR101,15&lt;=$AS101,MOD(15-$AR101,6)=0),1/(INT(($AS101-$AR101)/6)+1),0),IF($AT101="A",IF($AR101=$AS101,IF(15=$AR101,1,0),IF(15=$AR101,$AU101,IF(15=$AS101,1-$AU101,0))),V503))))))</f>
        <v>0.0416666666666667</v>
      </c>
      <c r="W101" s="681">
        <f>IF($AS101&lt;$AR101,0,IF($AT101="L",IF(AND(16&gt;=$AR101,16&lt;=$AS101),1/($AS101-$AR101+1),0),IF($AT101="I",IF(16=$AR101,1,0),IF($AT101="F",IF(16=$AS101,1,0),IF($AT101="S",IF(AND(16&gt;=$AR101,16&lt;=$AS101,MOD(16-$AR101,6)=0),1/(INT(($AS101-$AR101)/6)+1),0),IF($AT101="A",IF($AR101=$AS101,IF(16=$AR101,1,0),IF(16=$AR101,$AU101,IF(16=$AS101,1-$AU101,0))),W503))))))</f>
        <v>0.0416666666666667</v>
      </c>
      <c r="X101" s="681">
        <f>IF($AS101&lt;$AR101,0,IF($AT101="L",IF(AND(17&gt;=$AR101,17&lt;=$AS101),1/($AS101-$AR101+1),0),IF($AT101="I",IF(17=$AR101,1,0),IF($AT101="F",IF(17=$AS101,1,0),IF($AT101="S",IF(AND(17&gt;=$AR101,17&lt;=$AS101,MOD(17-$AR101,6)=0),1/(INT(($AS101-$AR101)/6)+1),0),IF($AT101="A",IF($AR101=$AS101,IF(17=$AR101,1,0),IF(17=$AR101,$AU101,IF(17=$AS101,1-$AU101,0))),X503))))))</f>
        <v>0.0416666666666667</v>
      </c>
      <c r="Y101" s="681">
        <f>IF($AS101&lt;$AR101,0,IF($AT101="L",IF(AND(18&gt;=$AR101,18&lt;=$AS101),1/($AS101-$AR101+1),0),IF($AT101="I",IF(18=$AR101,1,0),IF($AT101="F",IF(18=$AS101,1,0),IF($AT101="S",IF(AND(18&gt;=$AR101,18&lt;=$AS101,MOD(18-$AR101,6)=0),1/(INT(($AS101-$AR101)/6)+1),0),IF($AT101="A",IF($AR101=$AS101,IF(18=$AR101,1,0),IF(18=$AR101,$AU101,IF(18=$AS101,1-$AU101,0))),Y503))))))</f>
        <v>0.0416666666666667</v>
      </c>
      <c r="Z101" s="681">
        <f>IF($AS101&lt;$AR101,0,IF($AT101="L",IF(AND(19&gt;=$AR101,19&lt;=$AS101),1/($AS101-$AR101+1),0),IF($AT101="I",IF(19=$AR101,1,0),IF($AT101="F",IF(19=$AS101,1,0),IF($AT101="S",IF(AND(19&gt;=$AR101,19&lt;=$AS101,MOD(19-$AR101,6)=0),1/(INT(($AS101-$AR101)/6)+1),0),IF($AT101="A",IF($AR101=$AS101,IF(19=$AR101,1,0),IF(19=$AR101,$AU101,IF(19=$AS101,1-$AU101,0))),Z503))))))</f>
        <v>0.0416666666666667</v>
      </c>
      <c r="AA101" s="681">
        <f>IF($AS101&lt;$AR101,0,IF($AT101="L",IF(AND(20&gt;=$AR101,20&lt;=$AS101),1/($AS101-$AR101+1),0),IF($AT101="I",IF(20=$AR101,1,0),IF($AT101="F",IF(20=$AS101,1,0),IF($AT101="S",IF(AND(20&gt;=$AR101,20&lt;=$AS101,MOD(20-$AR101,6)=0),1/(INT(($AS101-$AR101)/6)+1),0),IF($AT101="A",IF($AR101=$AS101,IF(20=$AR101,1,0),IF(20=$AR101,$AU101,IF(20=$AS101,1-$AU101,0))),AA503))))))</f>
        <v>0.0416666666666667</v>
      </c>
      <c r="AB101" s="681">
        <f>IF($AS101&lt;$AR101,0,IF($AT101="L",IF(AND(21&gt;=$AR101,21&lt;=$AS101),1/($AS101-$AR101+1),0),IF($AT101="I",IF(21=$AR101,1,0),IF($AT101="F",IF(21=$AS101,1,0),IF($AT101="S",IF(AND(21&gt;=$AR101,21&lt;=$AS101,MOD(21-$AR101,6)=0),1/(INT(($AS101-$AR101)/6)+1),0),IF($AT101="A",IF($AR101=$AS101,IF(21=$AR101,1,0),IF(21=$AR101,$AU101,IF(21=$AS101,1-$AU101,0))),AB503))))))</f>
        <v>0.0416666666666667</v>
      </c>
      <c r="AC101" s="681">
        <f>IF($AS101&lt;$AR101,0,IF($AT101="L",IF(AND(22&gt;=$AR101,22&lt;=$AS101),1/($AS101-$AR101+1),0),IF($AT101="I",IF(22=$AR101,1,0),IF($AT101="F",IF(22=$AS101,1,0),IF($AT101="S",IF(AND(22&gt;=$AR101,22&lt;=$AS101,MOD(22-$AR101,6)=0),1/(INT(($AS101-$AR101)/6)+1),0),IF($AT101="A",IF($AR101=$AS101,IF(22=$AR101,1,0),IF(22=$AR101,$AU101,IF(22=$AS101,1-$AU101,0))),AC503))))))</f>
        <v>0.0416666666666667</v>
      </c>
      <c r="AD101" s="681">
        <f>IF($AS101&lt;$AR101,0,IF($AT101="L",IF(AND(23&gt;=$AR101,23&lt;=$AS101),1/($AS101-$AR101+1),0),IF($AT101="I",IF(23=$AR101,1,0),IF($AT101="F",IF(23=$AS101,1,0),IF($AT101="S",IF(AND(23&gt;=$AR101,23&lt;=$AS101,MOD(23-$AR101,6)=0),1/(INT(($AS101-$AR101)/6)+1),0),IF($AT101="A",IF($AR101=$AS101,IF(23=$AR101,1,0),IF(23=$AR101,$AU101,IF(23=$AS101,1-$AU101,0))),AD503))))))</f>
        <v>0.0416666666666667</v>
      </c>
      <c r="AE101" s="681">
        <f>IF($AS101&lt;$AR101,0,IF($AT101="L",IF(AND(24&gt;=$AR101,24&lt;=$AS101),1/($AS101-$AR101+1),0),IF($AT101="I",IF(24=$AR101,1,0),IF($AT101="F",IF(24=$AS101,1,0),IF($AT101="S",IF(AND(24&gt;=$AR101,24&lt;=$AS101,MOD(24-$AR101,6)=0),1/(INT(($AS101-$AR101)/6)+1),0),IF($AT101="A",IF($AR101=$AS101,IF(24=$AR101,1,0),IF(24=$AR101,$AU101,IF(24=$AS101,1-$AU101,0))),AE503))))))</f>
        <v>0.0416666666666667</v>
      </c>
      <c r="AF101" s="682">
        <f>SUM(H101:AE101)</f>
        <v>1</v>
      </c>
      <c r="AG101" s="521">
        <f>'05. Materiales, Insumos y Doc.'!$K$20</f>
        <v>0</v>
      </c>
      <c r="AH101" s="521">
        <f>'05. Materiales, Insumos y Doc.'!$J$20</f>
        <v>0</v>
      </c>
      <c r="AI101" s="521">
        <f>'05. Materiales, Insumos y Doc.'!$M$20</f>
        <v>0</v>
      </c>
      <c r="AJ101" s="521">
        <f>'05. Materiales, Insumos y Doc.'!$L$20</f>
        <v>0</v>
      </c>
      <c r="AK101" s="521">
        <f>'05. Materiales, Insumos y Doc.'!$O$20</f>
        <v>0</v>
      </c>
      <c r="AL101" s="521">
        <f>'05. Materiales, Insumos y Doc.'!$N$20</f>
        <v>0</v>
      </c>
      <c r="AM101" s="521">
        <f>'05. Materiales, Insumos y Doc.'!$Q$20</f>
        <v>0</v>
      </c>
      <c r="AN101" s="521">
        <f>'05. Materiales, Insumos y Doc.'!$P$20</f>
        <v>0</v>
      </c>
      <c r="AO101" s="521">
        <f>'05. Materiales, Insumos y Doc.'!$S$20</f>
        <v>0</v>
      </c>
      <c r="AP101" s="521">
        <f>'05. Materiales, Insumos y Doc.'!$R$20</f>
        <v>0</v>
      </c>
      <c r="AQ101" s="683" t="inlineStr"/>
      <c r="AR101" s="683" t="n">
        <v>1</v>
      </c>
      <c r="AS101" s="683" t="n">
        <v>24</v>
      </c>
      <c r="AT101" s="683" t="inlineStr">
        <is>
          <t>L</t>
        </is>
      </c>
      <c r="AU101" s="684" t="n">
        <v>0</v>
      </c>
      <c r="AV101" s="683" t="inlineStr"/>
    </row>
    <row r="102">
      <c r="B102" s="513" t="inlineStr">
        <is>
          <t>ADIC-05-3</t>
        </is>
      </c>
      <c r="C102" s="513" t="inlineStr">
        <is>
          <t>R05</t>
        </is>
      </c>
      <c r="D102" s="513" t="str">
        <f>IF('05. Materiales, Insumos y Doc.'!C21="","(fila reservada para un ítem nuevo)",'05. Materiales, Insumos y Doc.'!C21)</f>
        <v>(fila reservada para un ítem nuevo)</v>
      </c>
      <c r="E102" s="513" t="str">
        <f>"Perfil "&amp;AT102&amp;" · M"&amp;AR102&amp;"–M"&amp;AS102</f>
        <v>Perfil L · M1–M24</v>
      </c>
      <c r="F102" s="513">
        <f>'05. Materiales, Insumos y Doc.'!$I$21</f>
        <v>0</v>
      </c>
      <c r="G102" s="513">
        <f>'05. Materiales, Insumos y Doc.'!$T$21</f>
        <v>0</v>
      </c>
      <c r="H102" s="681">
        <f>IF($AS102&lt;$AR102,0,IF($AT102="L",IF(AND(1&gt;=$AR102,1&lt;=$AS102),1/($AS102-$AR102+1),0),IF($AT102="I",IF(1=$AR102,1,0),IF($AT102="F",IF(1=$AS102,1,0),IF($AT102="S",IF(AND(1&gt;=$AR102,1&lt;=$AS102,MOD(1-$AR102,6)=0),1/(INT(($AS102-$AR102)/6)+1),0),IF($AT102="A",IF($AR102=$AS102,IF(1=$AR102,1,0),IF(1=$AR102,$AU102,IF(1=$AS102,1-$AU102,0))),H504))))))</f>
        <v>0.0416666666666667</v>
      </c>
      <c r="I102" s="681">
        <f>IF($AS102&lt;$AR102,0,IF($AT102="L",IF(AND(2&gt;=$AR102,2&lt;=$AS102),1/($AS102-$AR102+1),0),IF($AT102="I",IF(2=$AR102,1,0),IF($AT102="F",IF(2=$AS102,1,0),IF($AT102="S",IF(AND(2&gt;=$AR102,2&lt;=$AS102,MOD(2-$AR102,6)=0),1/(INT(($AS102-$AR102)/6)+1),0),IF($AT102="A",IF($AR102=$AS102,IF(2=$AR102,1,0),IF(2=$AR102,$AU102,IF(2=$AS102,1-$AU102,0))),I504))))))</f>
        <v>0.0416666666666667</v>
      </c>
      <c r="J102" s="681">
        <f>IF($AS102&lt;$AR102,0,IF($AT102="L",IF(AND(3&gt;=$AR102,3&lt;=$AS102),1/($AS102-$AR102+1),0),IF($AT102="I",IF(3=$AR102,1,0),IF($AT102="F",IF(3=$AS102,1,0),IF($AT102="S",IF(AND(3&gt;=$AR102,3&lt;=$AS102,MOD(3-$AR102,6)=0),1/(INT(($AS102-$AR102)/6)+1),0),IF($AT102="A",IF($AR102=$AS102,IF(3=$AR102,1,0),IF(3=$AR102,$AU102,IF(3=$AS102,1-$AU102,0))),J504))))))</f>
        <v>0.0416666666666667</v>
      </c>
      <c r="K102" s="681">
        <f>IF($AS102&lt;$AR102,0,IF($AT102="L",IF(AND(4&gt;=$AR102,4&lt;=$AS102),1/($AS102-$AR102+1),0),IF($AT102="I",IF(4=$AR102,1,0),IF($AT102="F",IF(4=$AS102,1,0),IF($AT102="S",IF(AND(4&gt;=$AR102,4&lt;=$AS102,MOD(4-$AR102,6)=0),1/(INT(($AS102-$AR102)/6)+1),0),IF($AT102="A",IF($AR102=$AS102,IF(4=$AR102,1,0),IF(4=$AR102,$AU102,IF(4=$AS102,1-$AU102,0))),K504))))))</f>
        <v>0.0416666666666667</v>
      </c>
      <c r="L102" s="681">
        <f>IF($AS102&lt;$AR102,0,IF($AT102="L",IF(AND(5&gt;=$AR102,5&lt;=$AS102),1/($AS102-$AR102+1),0),IF($AT102="I",IF(5=$AR102,1,0),IF($AT102="F",IF(5=$AS102,1,0),IF($AT102="S",IF(AND(5&gt;=$AR102,5&lt;=$AS102,MOD(5-$AR102,6)=0),1/(INT(($AS102-$AR102)/6)+1),0),IF($AT102="A",IF($AR102=$AS102,IF(5=$AR102,1,0),IF(5=$AR102,$AU102,IF(5=$AS102,1-$AU102,0))),L504))))))</f>
        <v>0.0416666666666667</v>
      </c>
      <c r="M102" s="681">
        <f>IF($AS102&lt;$AR102,0,IF($AT102="L",IF(AND(6&gt;=$AR102,6&lt;=$AS102),1/($AS102-$AR102+1),0),IF($AT102="I",IF(6=$AR102,1,0),IF($AT102="F",IF(6=$AS102,1,0),IF($AT102="S",IF(AND(6&gt;=$AR102,6&lt;=$AS102,MOD(6-$AR102,6)=0),1/(INT(($AS102-$AR102)/6)+1),0),IF($AT102="A",IF($AR102=$AS102,IF(6=$AR102,1,0),IF(6=$AR102,$AU102,IF(6=$AS102,1-$AU102,0))),M504))))))</f>
        <v>0.0416666666666667</v>
      </c>
      <c r="N102" s="681">
        <f>IF($AS102&lt;$AR102,0,IF($AT102="L",IF(AND(7&gt;=$AR102,7&lt;=$AS102),1/($AS102-$AR102+1),0),IF($AT102="I",IF(7=$AR102,1,0),IF($AT102="F",IF(7=$AS102,1,0),IF($AT102="S",IF(AND(7&gt;=$AR102,7&lt;=$AS102,MOD(7-$AR102,6)=0),1/(INT(($AS102-$AR102)/6)+1),0),IF($AT102="A",IF($AR102=$AS102,IF(7=$AR102,1,0),IF(7=$AR102,$AU102,IF(7=$AS102,1-$AU102,0))),N504))))))</f>
        <v>0.0416666666666667</v>
      </c>
      <c r="O102" s="681">
        <f>IF($AS102&lt;$AR102,0,IF($AT102="L",IF(AND(8&gt;=$AR102,8&lt;=$AS102),1/($AS102-$AR102+1),0),IF($AT102="I",IF(8=$AR102,1,0),IF($AT102="F",IF(8=$AS102,1,0),IF($AT102="S",IF(AND(8&gt;=$AR102,8&lt;=$AS102,MOD(8-$AR102,6)=0),1/(INT(($AS102-$AR102)/6)+1),0),IF($AT102="A",IF($AR102=$AS102,IF(8=$AR102,1,0),IF(8=$AR102,$AU102,IF(8=$AS102,1-$AU102,0))),O504))))))</f>
        <v>0.0416666666666667</v>
      </c>
      <c r="P102" s="681">
        <f>IF($AS102&lt;$AR102,0,IF($AT102="L",IF(AND(9&gt;=$AR102,9&lt;=$AS102),1/($AS102-$AR102+1),0),IF($AT102="I",IF(9=$AR102,1,0),IF($AT102="F",IF(9=$AS102,1,0),IF($AT102="S",IF(AND(9&gt;=$AR102,9&lt;=$AS102,MOD(9-$AR102,6)=0),1/(INT(($AS102-$AR102)/6)+1),0),IF($AT102="A",IF($AR102=$AS102,IF(9=$AR102,1,0),IF(9=$AR102,$AU102,IF(9=$AS102,1-$AU102,0))),P504))))))</f>
        <v>0.0416666666666667</v>
      </c>
      <c r="Q102" s="681">
        <f>IF($AS102&lt;$AR102,0,IF($AT102="L",IF(AND(10&gt;=$AR102,10&lt;=$AS102),1/($AS102-$AR102+1),0),IF($AT102="I",IF(10=$AR102,1,0),IF($AT102="F",IF(10=$AS102,1,0),IF($AT102="S",IF(AND(10&gt;=$AR102,10&lt;=$AS102,MOD(10-$AR102,6)=0),1/(INT(($AS102-$AR102)/6)+1),0),IF($AT102="A",IF($AR102=$AS102,IF(10=$AR102,1,0),IF(10=$AR102,$AU102,IF(10=$AS102,1-$AU102,0))),Q504))))))</f>
        <v>0.0416666666666667</v>
      </c>
      <c r="R102" s="681">
        <f>IF($AS102&lt;$AR102,0,IF($AT102="L",IF(AND(11&gt;=$AR102,11&lt;=$AS102),1/($AS102-$AR102+1),0),IF($AT102="I",IF(11=$AR102,1,0),IF($AT102="F",IF(11=$AS102,1,0),IF($AT102="S",IF(AND(11&gt;=$AR102,11&lt;=$AS102,MOD(11-$AR102,6)=0),1/(INT(($AS102-$AR102)/6)+1),0),IF($AT102="A",IF($AR102=$AS102,IF(11=$AR102,1,0),IF(11=$AR102,$AU102,IF(11=$AS102,1-$AU102,0))),R504))))))</f>
        <v>0.0416666666666667</v>
      </c>
      <c r="S102" s="681">
        <f>IF($AS102&lt;$AR102,0,IF($AT102="L",IF(AND(12&gt;=$AR102,12&lt;=$AS102),1/($AS102-$AR102+1),0),IF($AT102="I",IF(12=$AR102,1,0),IF($AT102="F",IF(12=$AS102,1,0),IF($AT102="S",IF(AND(12&gt;=$AR102,12&lt;=$AS102,MOD(12-$AR102,6)=0),1/(INT(($AS102-$AR102)/6)+1),0),IF($AT102="A",IF($AR102=$AS102,IF(12=$AR102,1,0),IF(12=$AR102,$AU102,IF(12=$AS102,1-$AU102,0))),S504))))))</f>
        <v>0.0416666666666667</v>
      </c>
      <c r="T102" s="681">
        <f>IF($AS102&lt;$AR102,0,IF($AT102="L",IF(AND(13&gt;=$AR102,13&lt;=$AS102),1/($AS102-$AR102+1),0),IF($AT102="I",IF(13=$AR102,1,0),IF($AT102="F",IF(13=$AS102,1,0),IF($AT102="S",IF(AND(13&gt;=$AR102,13&lt;=$AS102,MOD(13-$AR102,6)=0),1/(INT(($AS102-$AR102)/6)+1),0),IF($AT102="A",IF($AR102=$AS102,IF(13=$AR102,1,0),IF(13=$AR102,$AU102,IF(13=$AS102,1-$AU102,0))),T504))))))</f>
        <v>0.0416666666666667</v>
      </c>
      <c r="U102" s="681">
        <f>IF($AS102&lt;$AR102,0,IF($AT102="L",IF(AND(14&gt;=$AR102,14&lt;=$AS102),1/($AS102-$AR102+1),0),IF($AT102="I",IF(14=$AR102,1,0),IF($AT102="F",IF(14=$AS102,1,0),IF($AT102="S",IF(AND(14&gt;=$AR102,14&lt;=$AS102,MOD(14-$AR102,6)=0),1/(INT(($AS102-$AR102)/6)+1),0),IF($AT102="A",IF($AR102=$AS102,IF(14=$AR102,1,0),IF(14=$AR102,$AU102,IF(14=$AS102,1-$AU102,0))),U504))))))</f>
        <v>0.0416666666666667</v>
      </c>
      <c r="V102" s="681">
        <f>IF($AS102&lt;$AR102,0,IF($AT102="L",IF(AND(15&gt;=$AR102,15&lt;=$AS102),1/($AS102-$AR102+1),0),IF($AT102="I",IF(15=$AR102,1,0),IF($AT102="F",IF(15=$AS102,1,0),IF($AT102="S",IF(AND(15&gt;=$AR102,15&lt;=$AS102,MOD(15-$AR102,6)=0),1/(INT(($AS102-$AR102)/6)+1),0),IF($AT102="A",IF($AR102=$AS102,IF(15=$AR102,1,0),IF(15=$AR102,$AU102,IF(15=$AS102,1-$AU102,0))),V504))))))</f>
        <v>0.0416666666666667</v>
      </c>
      <c r="W102" s="681">
        <f>IF($AS102&lt;$AR102,0,IF($AT102="L",IF(AND(16&gt;=$AR102,16&lt;=$AS102),1/($AS102-$AR102+1),0),IF($AT102="I",IF(16=$AR102,1,0),IF($AT102="F",IF(16=$AS102,1,0),IF($AT102="S",IF(AND(16&gt;=$AR102,16&lt;=$AS102,MOD(16-$AR102,6)=0),1/(INT(($AS102-$AR102)/6)+1),0),IF($AT102="A",IF($AR102=$AS102,IF(16=$AR102,1,0),IF(16=$AR102,$AU102,IF(16=$AS102,1-$AU102,0))),W504))))))</f>
        <v>0.0416666666666667</v>
      </c>
      <c r="X102" s="681">
        <f>IF($AS102&lt;$AR102,0,IF($AT102="L",IF(AND(17&gt;=$AR102,17&lt;=$AS102),1/($AS102-$AR102+1),0),IF($AT102="I",IF(17=$AR102,1,0),IF($AT102="F",IF(17=$AS102,1,0),IF($AT102="S",IF(AND(17&gt;=$AR102,17&lt;=$AS102,MOD(17-$AR102,6)=0),1/(INT(($AS102-$AR102)/6)+1),0),IF($AT102="A",IF($AR102=$AS102,IF(17=$AR102,1,0),IF(17=$AR102,$AU102,IF(17=$AS102,1-$AU102,0))),X504))))))</f>
        <v>0.0416666666666667</v>
      </c>
      <c r="Y102" s="681">
        <f>IF($AS102&lt;$AR102,0,IF($AT102="L",IF(AND(18&gt;=$AR102,18&lt;=$AS102),1/($AS102-$AR102+1),0),IF($AT102="I",IF(18=$AR102,1,0),IF($AT102="F",IF(18=$AS102,1,0),IF($AT102="S",IF(AND(18&gt;=$AR102,18&lt;=$AS102,MOD(18-$AR102,6)=0),1/(INT(($AS102-$AR102)/6)+1),0),IF($AT102="A",IF($AR102=$AS102,IF(18=$AR102,1,0),IF(18=$AR102,$AU102,IF(18=$AS102,1-$AU102,0))),Y504))))))</f>
        <v>0.0416666666666667</v>
      </c>
      <c r="Z102" s="681">
        <f>IF($AS102&lt;$AR102,0,IF($AT102="L",IF(AND(19&gt;=$AR102,19&lt;=$AS102),1/($AS102-$AR102+1),0),IF($AT102="I",IF(19=$AR102,1,0),IF($AT102="F",IF(19=$AS102,1,0),IF($AT102="S",IF(AND(19&gt;=$AR102,19&lt;=$AS102,MOD(19-$AR102,6)=0),1/(INT(($AS102-$AR102)/6)+1),0),IF($AT102="A",IF($AR102=$AS102,IF(19=$AR102,1,0),IF(19=$AR102,$AU102,IF(19=$AS102,1-$AU102,0))),Z504))))))</f>
        <v>0.0416666666666667</v>
      </c>
      <c r="AA102" s="681">
        <f>IF($AS102&lt;$AR102,0,IF($AT102="L",IF(AND(20&gt;=$AR102,20&lt;=$AS102),1/($AS102-$AR102+1),0),IF($AT102="I",IF(20=$AR102,1,0),IF($AT102="F",IF(20=$AS102,1,0),IF($AT102="S",IF(AND(20&gt;=$AR102,20&lt;=$AS102,MOD(20-$AR102,6)=0),1/(INT(($AS102-$AR102)/6)+1),0),IF($AT102="A",IF($AR102=$AS102,IF(20=$AR102,1,0),IF(20=$AR102,$AU102,IF(20=$AS102,1-$AU102,0))),AA504))))))</f>
        <v>0.0416666666666667</v>
      </c>
      <c r="AB102" s="681">
        <f>IF($AS102&lt;$AR102,0,IF($AT102="L",IF(AND(21&gt;=$AR102,21&lt;=$AS102),1/($AS102-$AR102+1),0),IF($AT102="I",IF(21=$AR102,1,0),IF($AT102="F",IF(21=$AS102,1,0),IF($AT102="S",IF(AND(21&gt;=$AR102,21&lt;=$AS102,MOD(21-$AR102,6)=0),1/(INT(($AS102-$AR102)/6)+1),0),IF($AT102="A",IF($AR102=$AS102,IF(21=$AR102,1,0),IF(21=$AR102,$AU102,IF(21=$AS102,1-$AU102,0))),AB504))))))</f>
        <v>0.0416666666666667</v>
      </c>
      <c r="AC102" s="681">
        <f>IF($AS102&lt;$AR102,0,IF($AT102="L",IF(AND(22&gt;=$AR102,22&lt;=$AS102),1/($AS102-$AR102+1),0),IF($AT102="I",IF(22=$AR102,1,0),IF($AT102="F",IF(22=$AS102,1,0),IF($AT102="S",IF(AND(22&gt;=$AR102,22&lt;=$AS102,MOD(22-$AR102,6)=0),1/(INT(($AS102-$AR102)/6)+1),0),IF($AT102="A",IF($AR102=$AS102,IF(22=$AR102,1,0),IF(22=$AR102,$AU102,IF(22=$AS102,1-$AU102,0))),AC504))))))</f>
        <v>0.0416666666666667</v>
      </c>
      <c r="AD102" s="681">
        <f>IF($AS102&lt;$AR102,0,IF($AT102="L",IF(AND(23&gt;=$AR102,23&lt;=$AS102),1/($AS102-$AR102+1),0),IF($AT102="I",IF(23=$AR102,1,0),IF($AT102="F",IF(23=$AS102,1,0),IF($AT102="S",IF(AND(23&gt;=$AR102,23&lt;=$AS102,MOD(23-$AR102,6)=0),1/(INT(($AS102-$AR102)/6)+1),0),IF($AT102="A",IF($AR102=$AS102,IF(23=$AR102,1,0),IF(23=$AR102,$AU102,IF(23=$AS102,1-$AU102,0))),AD504))))))</f>
        <v>0.0416666666666667</v>
      </c>
      <c r="AE102" s="681">
        <f>IF($AS102&lt;$AR102,0,IF($AT102="L",IF(AND(24&gt;=$AR102,24&lt;=$AS102),1/($AS102-$AR102+1),0),IF($AT102="I",IF(24=$AR102,1,0),IF($AT102="F",IF(24=$AS102,1,0),IF($AT102="S",IF(AND(24&gt;=$AR102,24&lt;=$AS102,MOD(24-$AR102,6)=0),1/(INT(($AS102-$AR102)/6)+1),0),IF($AT102="A",IF($AR102=$AS102,IF(24=$AR102,1,0),IF(24=$AR102,$AU102,IF(24=$AS102,1-$AU102,0))),AE504))))))</f>
        <v>0.0416666666666667</v>
      </c>
      <c r="AF102" s="682">
        <f>SUM(H102:AE102)</f>
        <v>1</v>
      </c>
      <c r="AG102" s="521">
        <f>'05. Materiales, Insumos y Doc.'!$K$21</f>
        <v>0</v>
      </c>
      <c r="AH102" s="521">
        <f>'05. Materiales, Insumos y Doc.'!$J$21</f>
        <v>0</v>
      </c>
      <c r="AI102" s="521">
        <f>'05. Materiales, Insumos y Doc.'!$M$21</f>
        <v>0</v>
      </c>
      <c r="AJ102" s="521">
        <f>'05. Materiales, Insumos y Doc.'!$L$21</f>
        <v>0</v>
      </c>
      <c r="AK102" s="521">
        <f>'05. Materiales, Insumos y Doc.'!$O$21</f>
        <v>0</v>
      </c>
      <c r="AL102" s="521">
        <f>'05. Materiales, Insumos y Doc.'!$N$21</f>
        <v>0</v>
      </c>
      <c r="AM102" s="521">
        <f>'05. Materiales, Insumos y Doc.'!$Q$21</f>
        <v>0</v>
      </c>
      <c r="AN102" s="521">
        <f>'05. Materiales, Insumos y Doc.'!$P$21</f>
        <v>0</v>
      </c>
      <c r="AO102" s="521">
        <f>'05. Materiales, Insumos y Doc.'!$S$21</f>
        <v>0</v>
      </c>
      <c r="AP102" s="521">
        <f>'05. Materiales, Insumos y Doc.'!$R$21</f>
        <v>0</v>
      </c>
      <c r="AQ102" s="683" t="inlineStr"/>
      <c r="AR102" s="683" t="n">
        <v>1</v>
      </c>
      <c r="AS102" s="683" t="n">
        <v>24</v>
      </c>
      <c r="AT102" s="683" t="inlineStr">
        <is>
          <t>L</t>
        </is>
      </c>
      <c r="AU102" s="684" t="n">
        <v>0</v>
      </c>
      <c r="AV102" s="683" t="inlineStr"/>
    </row>
    <row r="103">
      <c r="B103" s="513" t="inlineStr">
        <is>
          <t>PD-01</t>
        </is>
      </c>
      <c r="C103" s="513" t="inlineStr">
        <is>
          <t>R06</t>
        </is>
      </c>
      <c r="D103" s="513" t="str">
        <f>IF('06.Protección conocimiento y Di'!B10="","(fila reservada para un ítem nuevo)",'06.Protección conocimiento y Di'!B10)</f>
        <v>Cartillas impresas del índice y del protocolo de alerta</v>
      </c>
      <c r="E103" s="513" t="str">
        <f>"Perfil "&amp;AT103&amp;" · M"&amp;AR103&amp;"–M"&amp;AS103</f>
        <v>Perfil L · M12–M20</v>
      </c>
      <c r="F103" s="513">
        <f>'06.Protección conocimiento y Di'!$G$10</f>
        <v>42500000</v>
      </c>
      <c r="G103" s="513">
        <f>'06.Protección conocimiento y Di'!$R$10</f>
        <v>42500000</v>
      </c>
      <c r="H103" s="681">
        <f>IF($AS103&lt;$AR103,0,IF($AT103="L",IF(AND(1&gt;=$AR103,1&lt;=$AS103),1/($AS103-$AR103+1),0),IF($AT103="I",IF(1=$AR103,1,0),IF($AT103="F",IF(1=$AS103,1,0),IF($AT103="S",IF(AND(1&gt;=$AR103,1&lt;=$AS103,MOD(1-$AR103,6)=0),1/(INT(($AS103-$AR103)/6)+1),0),IF($AT103="A",IF($AR103=$AS103,IF(1=$AR103,1,0),IF(1=$AR103,$AU103,IF(1=$AS103,1-$AU103,0))),H505))))))</f>
        <v>0</v>
      </c>
      <c r="I103" s="681">
        <f>IF($AS103&lt;$AR103,0,IF($AT103="L",IF(AND(2&gt;=$AR103,2&lt;=$AS103),1/($AS103-$AR103+1),0),IF($AT103="I",IF(2=$AR103,1,0),IF($AT103="F",IF(2=$AS103,1,0),IF($AT103="S",IF(AND(2&gt;=$AR103,2&lt;=$AS103,MOD(2-$AR103,6)=0),1/(INT(($AS103-$AR103)/6)+1),0),IF($AT103="A",IF($AR103=$AS103,IF(2=$AR103,1,0),IF(2=$AR103,$AU103,IF(2=$AS103,1-$AU103,0))),I505))))))</f>
        <v>0</v>
      </c>
      <c r="J103" s="681">
        <f>IF($AS103&lt;$AR103,0,IF($AT103="L",IF(AND(3&gt;=$AR103,3&lt;=$AS103),1/($AS103-$AR103+1),0),IF($AT103="I",IF(3=$AR103,1,0),IF($AT103="F",IF(3=$AS103,1,0),IF($AT103="S",IF(AND(3&gt;=$AR103,3&lt;=$AS103,MOD(3-$AR103,6)=0),1/(INT(($AS103-$AR103)/6)+1),0),IF($AT103="A",IF($AR103=$AS103,IF(3=$AR103,1,0),IF(3=$AR103,$AU103,IF(3=$AS103,1-$AU103,0))),J505))))))</f>
        <v>0</v>
      </c>
      <c r="K103" s="681">
        <f>IF($AS103&lt;$AR103,0,IF($AT103="L",IF(AND(4&gt;=$AR103,4&lt;=$AS103),1/($AS103-$AR103+1),0),IF($AT103="I",IF(4=$AR103,1,0),IF($AT103="F",IF(4=$AS103,1,0),IF($AT103="S",IF(AND(4&gt;=$AR103,4&lt;=$AS103,MOD(4-$AR103,6)=0),1/(INT(($AS103-$AR103)/6)+1),0),IF($AT103="A",IF($AR103=$AS103,IF(4=$AR103,1,0),IF(4=$AR103,$AU103,IF(4=$AS103,1-$AU103,0))),K505))))))</f>
        <v>0</v>
      </c>
      <c r="L103" s="681">
        <f>IF($AS103&lt;$AR103,0,IF($AT103="L",IF(AND(5&gt;=$AR103,5&lt;=$AS103),1/($AS103-$AR103+1),0),IF($AT103="I",IF(5=$AR103,1,0),IF($AT103="F",IF(5=$AS103,1,0),IF($AT103="S",IF(AND(5&gt;=$AR103,5&lt;=$AS103,MOD(5-$AR103,6)=0),1/(INT(($AS103-$AR103)/6)+1),0),IF($AT103="A",IF($AR103=$AS103,IF(5=$AR103,1,0),IF(5=$AR103,$AU103,IF(5=$AS103,1-$AU103,0))),L505))))))</f>
        <v>0</v>
      </c>
      <c r="M103" s="681">
        <f>IF($AS103&lt;$AR103,0,IF($AT103="L",IF(AND(6&gt;=$AR103,6&lt;=$AS103),1/($AS103-$AR103+1),0),IF($AT103="I",IF(6=$AR103,1,0),IF($AT103="F",IF(6=$AS103,1,0),IF($AT103="S",IF(AND(6&gt;=$AR103,6&lt;=$AS103,MOD(6-$AR103,6)=0),1/(INT(($AS103-$AR103)/6)+1),0),IF($AT103="A",IF($AR103=$AS103,IF(6=$AR103,1,0),IF(6=$AR103,$AU103,IF(6=$AS103,1-$AU103,0))),M505))))))</f>
        <v>0</v>
      </c>
      <c r="N103" s="681">
        <f>IF($AS103&lt;$AR103,0,IF($AT103="L",IF(AND(7&gt;=$AR103,7&lt;=$AS103),1/($AS103-$AR103+1),0),IF($AT103="I",IF(7=$AR103,1,0),IF($AT103="F",IF(7=$AS103,1,0),IF($AT103="S",IF(AND(7&gt;=$AR103,7&lt;=$AS103,MOD(7-$AR103,6)=0),1/(INT(($AS103-$AR103)/6)+1),0),IF($AT103="A",IF($AR103=$AS103,IF(7=$AR103,1,0),IF(7=$AR103,$AU103,IF(7=$AS103,1-$AU103,0))),N505))))))</f>
        <v>0</v>
      </c>
      <c r="O103" s="681">
        <f>IF($AS103&lt;$AR103,0,IF($AT103="L",IF(AND(8&gt;=$AR103,8&lt;=$AS103),1/($AS103-$AR103+1),0),IF($AT103="I",IF(8=$AR103,1,0),IF($AT103="F",IF(8=$AS103,1,0),IF($AT103="S",IF(AND(8&gt;=$AR103,8&lt;=$AS103,MOD(8-$AR103,6)=0),1/(INT(($AS103-$AR103)/6)+1),0),IF($AT103="A",IF($AR103=$AS103,IF(8=$AR103,1,0),IF(8=$AR103,$AU103,IF(8=$AS103,1-$AU103,0))),O505))))))</f>
        <v>0</v>
      </c>
      <c r="P103" s="681">
        <f>IF($AS103&lt;$AR103,0,IF($AT103="L",IF(AND(9&gt;=$AR103,9&lt;=$AS103),1/($AS103-$AR103+1),0),IF($AT103="I",IF(9=$AR103,1,0),IF($AT103="F",IF(9=$AS103,1,0),IF($AT103="S",IF(AND(9&gt;=$AR103,9&lt;=$AS103,MOD(9-$AR103,6)=0),1/(INT(($AS103-$AR103)/6)+1),0),IF($AT103="A",IF($AR103=$AS103,IF(9=$AR103,1,0),IF(9=$AR103,$AU103,IF(9=$AS103,1-$AU103,0))),P505))))))</f>
        <v>0</v>
      </c>
      <c r="Q103" s="681">
        <f>IF($AS103&lt;$AR103,0,IF($AT103="L",IF(AND(10&gt;=$AR103,10&lt;=$AS103),1/($AS103-$AR103+1),0),IF($AT103="I",IF(10=$AR103,1,0),IF($AT103="F",IF(10=$AS103,1,0),IF($AT103="S",IF(AND(10&gt;=$AR103,10&lt;=$AS103,MOD(10-$AR103,6)=0),1/(INT(($AS103-$AR103)/6)+1),0),IF($AT103="A",IF($AR103=$AS103,IF(10=$AR103,1,0),IF(10=$AR103,$AU103,IF(10=$AS103,1-$AU103,0))),Q505))))))</f>
        <v>0</v>
      </c>
      <c r="R103" s="681">
        <f>IF($AS103&lt;$AR103,0,IF($AT103="L",IF(AND(11&gt;=$AR103,11&lt;=$AS103),1/($AS103-$AR103+1),0),IF($AT103="I",IF(11=$AR103,1,0),IF($AT103="F",IF(11=$AS103,1,0),IF($AT103="S",IF(AND(11&gt;=$AR103,11&lt;=$AS103,MOD(11-$AR103,6)=0),1/(INT(($AS103-$AR103)/6)+1),0),IF($AT103="A",IF($AR103=$AS103,IF(11=$AR103,1,0),IF(11=$AR103,$AU103,IF(11=$AS103,1-$AU103,0))),R505))))))</f>
        <v>0</v>
      </c>
      <c r="S103" s="681">
        <f>IF($AS103&lt;$AR103,0,IF($AT103="L",IF(AND(12&gt;=$AR103,12&lt;=$AS103),1/($AS103-$AR103+1),0),IF($AT103="I",IF(12=$AR103,1,0),IF($AT103="F",IF(12=$AS103,1,0),IF($AT103="S",IF(AND(12&gt;=$AR103,12&lt;=$AS103,MOD(12-$AR103,6)=0),1/(INT(($AS103-$AR103)/6)+1),0),IF($AT103="A",IF($AR103=$AS103,IF(12=$AR103,1,0),IF(12=$AR103,$AU103,IF(12=$AS103,1-$AU103,0))),S505))))))</f>
        <v>0.111111111111111</v>
      </c>
      <c r="T103" s="681">
        <f>IF($AS103&lt;$AR103,0,IF($AT103="L",IF(AND(13&gt;=$AR103,13&lt;=$AS103),1/($AS103-$AR103+1),0),IF($AT103="I",IF(13=$AR103,1,0),IF($AT103="F",IF(13=$AS103,1,0),IF($AT103="S",IF(AND(13&gt;=$AR103,13&lt;=$AS103,MOD(13-$AR103,6)=0),1/(INT(($AS103-$AR103)/6)+1),0),IF($AT103="A",IF($AR103=$AS103,IF(13=$AR103,1,0),IF(13=$AR103,$AU103,IF(13=$AS103,1-$AU103,0))),T505))))))</f>
        <v>0.111111111111111</v>
      </c>
      <c r="U103" s="681">
        <f>IF($AS103&lt;$AR103,0,IF($AT103="L",IF(AND(14&gt;=$AR103,14&lt;=$AS103),1/($AS103-$AR103+1),0),IF($AT103="I",IF(14=$AR103,1,0),IF($AT103="F",IF(14=$AS103,1,0),IF($AT103="S",IF(AND(14&gt;=$AR103,14&lt;=$AS103,MOD(14-$AR103,6)=0),1/(INT(($AS103-$AR103)/6)+1),0),IF($AT103="A",IF($AR103=$AS103,IF(14=$AR103,1,0),IF(14=$AR103,$AU103,IF(14=$AS103,1-$AU103,0))),U505))))))</f>
        <v>0.111111111111111</v>
      </c>
      <c r="V103" s="681">
        <f>IF($AS103&lt;$AR103,0,IF($AT103="L",IF(AND(15&gt;=$AR103,15&lt;=$AS103),1/($AS103-$AR103+1),0),IF($AT103="I",IF(15=$AR103,1,0),IF($AT103="F",IF(15=$AS103,1,0),IF($AT103="S",IF(AND(15&gt;=$AR103,15&lt;=$AS103,MOD(15-$AR103,6)=0),1/(INT(($AS103-$AR103)/6)+1),0),IF($AT103="A",IF($AR103=$AS103,IF(15=$AR103,1,0),IF(15=$AR103,$AU103,IF(15=$AS103,1-$AU103,0))),V505))))))</f>
        <v>0.111111111111111</v>
      </c>
      <c r="W103" s="681">
        <f>IF($AS103&lt;$AR103,0,IF($AT103="L",IF(AND(16&gt;=$AR103,16&lt;=$AS103),1/($AS103-$AR103+1),0),IF($AT103="I",IF(16=$AR103,1,0),IF($AT103="F",IF(16=$AS103,1,0),IF($AT103="S",IF(AND(16&gt;=$AR103,16&lt;=$AS103,MOD(16-$AR103,6)=0),1/(INT(($AS103-$AR103)/6)+1),0),IF($AT103="A",IF($AR103=$AS103,IF(16=$AR103,1,0),IF(16=$AR103,$AU103,IF(16=$AS103,1-$AU103,0))),W505))))))</f>
        <v>0.111111111111111</v>
      </c>
      <c r="X103" s="681">
        <f>IF($AS103&lt;$AR103,0,IF($AT103="L",IF(AND(17&gt;=$AR103,17&lt;=$AS103),1/($AS103-$AR103+1),0),IF($AT103="I",IF(17=$AR103,1,0),IF($AT103="F",IF(17=$AS103,1,0),IF($AT103="S",IF(AND(17&gt;=$AR103,17&lt;=$AS103,MOD(17-$AR103,6)=0),1/(INT(($AS103-$AR103)/6)+1),0),IF($AT103="A",IF($AR103=$AS103,IF(17=$AR103,1,0),IF(17=$AR103,$AU103,IF(17=$AS103,1-$AU103,0))),X505))))))</f>
        <v>0.111111111111111</v>
      </c>
      <c r="Y103" s="681">
        <f>IF($AS103&lt;$AR103,0,IF($AT103="L",IF(AND(18&gt;=$AR103,18&lt;=$AS103),1/($AS103-$AR103+1),0),IF($AT103="I",IF(18=$AR103,1,0),IF($AT103="F",IF(18=$AS103,1,0),IF($AT103="S",IF(AND(18&gt;=$AR103,18&lt;=$AS103,MOD(18-$AR103,6)=0),1/(INT(($AS103-$AR103)/6)+1),0),IF($AT103="A",IF($AR103=$AS103,IF(18=$AR103,1,0),IF(18=$AR103,$AU103,IF(18=$AS103,1-$AU103,0))),Y505))))))</f>
        <v>0.111111111111111</v>
      </c>
      <c r="Z103" s="681">
        <f>IF($AS103&lt;$AR103,0,IF($AT103="L",IF(AND(19&gt;=$AR103,19&lt;=$AS103),1/($AS103-$AR103+1),0),IF($AT103="I",IF(19=$AR103,1,0),IF($AT103="F",IF(19=$AS103,1,0),IF($AT103="S",IF(AND(19&gt;=$AR103,19&lt;=$AS103,MOD(19-$AR103,6)=0),1/(INT(($AS103-$AR103)/6)+1),0),IF($AT103="A",IF($AR103=$AS103,IF(19=$AR103,1,0),IF(19=$AR103,$AU103,IF(19=$AS103,1-$AU103,0))),Z505))))))</f>
        <v>0.111111111111111</v>
      </c>
      <c r="AA103" s="681">
        <f>IF($AS103&lt;$AR103,0,IF($AT103="L",IF(AND(20&gt;=$AR103,20&lt;=$AS103),1/($AS103-$AR103+1),0),IF($AT103="I",IF(20=$AR103,1,0),IF($AT103="F",IF(20=$AS103,1,0),IF($AT103="S",IF(AND(20&gt;=$AR103,20&lt;=$AS103,MOD(20-$AR103,6)=0),1/(INT(($AS103-$AR103)/6)+1),0),IF($AT103="A",IF($AR103=$AS103,IF(20=$AR103,1,0),IF(20=$AR103,$AU103,IF(20=$AS103,1-$AU103,0))),AA505))))))</f>
        <v>0.111111111111111</v>
      </c>
      <c r="AB103" s="681">
        <f>IF($AS103&lt;$AR103,0,IF($AT103="L",IF(AND(21&gt;=$AR103,21&lt;=$AS103),1/($AS103-$AR103+1),0),IF($AT103="I",IF(21=$AR103,1,0),IF($AT103="F",IF(21=$AS103,1,0),IF($AT103="S",IF(AND(21&gt;=$AR103,21&lt;=$AS103,MOD(21-$AR103,6)=0),1/(INT(($AS103-$AR103)/6)+1),0),IF($AT103="A",IF($AR103=$AS103,IF(21=$AR103,1,0),IF(21=$AR103,$AU103,IF(21=$AS103,1-$AU103,0))),AB505))))))</f>
        <v>0</v>
      </c>
      <c r="AC103" s="681">
        <f>IF($AS103&lt;$AR103,0,IF($AT103="L",IF(AND(22&gt;=$AR103,22&lt;=$AS103),1/($AS103-$AR103+1),0),IF($AT103="I",IF(22=$AR103,1,0),IF($AT103="F",IF(22=$AS103,1,0),IF($AT103="S",IF(AND(22&gt;=$AR103,22&lt;=$AS103,MOD(22-$AR103,6)=0),1/(INT(($AS103-$AR103)/6)+1),0),IF($AT103="A",IF($AR103=$AS103,IF(22=$AR103,1,0),IF(22=$AR103,$AU103,IF(22=$AS103,1-$AU103,0))),AC505))))))</f>
        <v>0</v>
      </c>
      <c r="AD103" s="681">
        <f>IF($AS103&lt;$AR103,0,IF($AT103="L",IF(AND(23&gt;=$AR103,23&lt;=$AS103),1/($AS103-$AR103+1),0),IF($AT103="I",IF(23=$AR103,1,0),IF($AT103="F",IF(23=$AS103,1,0),IF($AT103="S",IF(AND(23&gt;=$AR103,23&lt;=$AS103,MOD(23-$AR103,6)=0),1/(INT(($AS103-$AR103)/6)+1),0),IF($AT103="A",IF($AR103=$AS103,IF(23=$AR103,1,0),IF(23=$AR103,$AU103,IF(23=$AS103,1-$AU103,0))),AD505))))))</f>
        <v>0</v>
      </c>
      <c r="AE103" s="681">
        <f>IF($AS103&lt;$AR103,0,IF($AT103="L",IF(AND(24&gt;=$AR103,24&lt;=$AS103),1/($AS103-$AR103+1),0),IF($AT103="I",IF(24=$AR103,1,0),IF($AT103="F",IF(24=$AS103,1,0),IF($AT103="S",IF(AND(24&gt;=$AR103,24&lt;=$AS103,MOD(24-$AR103,6)=0),1/(INT(($AS103-$AR103)/6)+1),0),IF($AT103="A",IF($AR103=$AS103,IF(24=$AR103,1,0),IF(24=$AR103,$AU103,IF(24=$AS103,1-$AU103,0))),AE505))))))</f>
        <v>0</v>
      </c>
      <c r="AF103" s="682">
        <f>SUM(H103:AE103)</f>
        <v>1</v>
      </c>
      <c r="AG103" s="521">
        <f>'06.Protección conocimiento y Di'!$I$10</f>
        <v>0</v>
      </c>
      <c r="AH103" s="521">
        <f>'06.Protección conocimiento y Di'!$H$10</f>
        <v>0</v>
      </c>
      <c r="AI103" s="521">
        <f>'06.Protección conocimiento y Di'!$K$10</f>
        <v>0</v>
      </c>
      <c r="AJ103" s="521">
        <f>'06.Protección conocimiento y Di'!$J$10</f>
        <v>0</v>
      </c>
      <c r="AK103" s="521">
        <f>'06.Protección conocimiento y Di'!$M$10</f>
        <v>0</v>
      </c>
      <c r="AL103" s="521">
        <f>'06.Protección conocimiento y Di'!$L$10</f>
        <v>0</v>
      </c>
      <c r="AM103" s="521">
        <f>'06.Protección conocimiento y Di'!$O$10</f>
        <v>0</v>
      </c>
      <c r="AN103" s="521">
        <f>'06.Protección conocimiento y Di'!$N$10</f>
        <v>0</v>
      </c>
      <c r="AO103" s="521">
        <f>'06.Protección conocimiento y Di'!$Q$10</f>
        <v>0</v>
      </c>
      <c r="AP103" s="521">
        <f>'06.Protección conocimiento y Di'!$P$10</f>
        <v>0</v>
      </c>
      <c r="AQ103" s="683" t="inlineStr">
        <is>
          <t>A3.2</t>
        </is>
      </c>
      <c r="AR103" s="683" t="n">
        <v>12</v>
      </c>
      <c r="AS103" s="683" t="n">
        <v>20</v>
      </c>
      <c r="AT103" s="683" t="inlineStr">
        <is>
          <t>L</t>
        </is>
      </c>
      <c r="AU103" s="684" t="n">
        <v>0</v>
      </c>
      <c r="AV103" s="683" t="inlineStr">
        <is>
          <t>E4</t>
        </is>
      </c>
    </row>
    <row r="104">
      <c r="B104" s="513" t="inlineStr">
        <is>
          <t>PD-02</t>
        </is>
      </c>
      <c r="C104" s="513" t="inlineStr">
        <is>
          <t>R06</t>
        </is>
      </c>
      <c r="D104" s="513" t="str">
        <f>IF('06.Protección conocimiento y Di'!B11="","(fila reservada para un ítem nuevo)",'06.Protección conocimiento y Di'!B11)</f>
        <v>Asesoría jurídica en propiedad intelectual y libertad de operación</v>
      </c>
      <c r="E104" s="513" t="str">
        <f>"Perfil "&amp;AT104&amp;" · M"&amp;AR104&amp;"–M"&amp;AS104</f>
        <v>Perfil L · M2–M4</v>
      </c>
      <c r="F104" s="513">
        <f>'06.Protección conocimiento y Di'!$G$11</f>
        <v>107100000</v>
      </c>
      <c r="G104" s="513">
        <f>'06.Protección conocimiento y Di'!$R$11</f>
        <v>107100000</v>
      </c>
      <c r="H104" s="681">
        <f>IF($AS104&lt;$AR104,0,IF($AT104="L",IF(AND(1&gt;=$AR104,1&lt;=$AS104),1/($AS104-$AR104+1),0),IF($AT104="I",IF(1=$AR104,1,0),IF($AT104="F",IF(1=$AS104,1,0),IF($AT104="S",IF(AND(1&gt;=$AR104,1&lt;=$AS104,MOD(1-$AR104,6)=0),1/(INT(($AS104-$AR104)/6)+1),0),IF($AT104="A",IF($AR104=$AS104,IF(1=$AR104,1,0),IF(1=$AR104,$AU104,IF(1=$AS104,1-$AU104,0))),H506))))))</f>
        <v>0</v>
      </c>
      <c r="I104" s="681">
        <f>IF($AS104&lt;$AR104,0,IF($AT104="L",IF(AND(2&gt;=$AR104,2&lt;=$AS104),1/($AS104-$AR104+1),0),IF($AT104="I",IF(2=$AR104,1,0),IF($AT104="F",IF(2=$AS104,1,0),IF($AT104="S",IF(AND(2&gt;=$AR104,2&lt;=$AS104,MOD(2-$AR104,6)=0),1/(INT(($AS104-$AR104)/6)+1),0),IF($AT104="A",IF($AR104=$AS104,IF(2=$AR104,1,0),IF(2=$AR104,$AU104,IF(2=$AS104,1-$AU104,0))),I506))))))</f>
        <v>0.333333333333333</v>
      </c>
      <c r="J104" s="681">
        <f>IF($AS104&lt;$AR104,0,IF($AT104="L",IF(AND(3&gt;=$AR104,3&lt;=$AS104),1/($AS104-$AR104+1),0),IF($AT104="I",IF(3=$AR104,1,0),IF($AT104="F",IF(3=$AS104,1,0),IF($AT104="S",IF(AND(3&gt;=$AR104,3&lt;=$AS104,MOD(3-$AR104,6)=0),1/(INT(($AS104-$AR104)/6)+1),0),IF($AT104="A",IF($AR104=$AS104,IF(3=$AR104,1,0),IF(3=$AR104,$AU104,IF(3=$AS104,1-$AU104,0))),J506))))))</f>
        <v>0.333333333333333</v>
      </c>
      <c r="K104" s="681">
        <f>IF($AS104&lt;$AR104,0,IF($AT104="L",IF(AND(4&gt;=$AR104,4&lt;=$AS104),1/($AS104-$AR104+1),0),IF($AT104="I",IF(4=$AR104,1,0),IF($AT104="F",IF(4=$AS104,1,0),IF($AT104="S",IF(AND(4&gt;=$AR104,4&lt;=$AS104,MOD(4-$AR104,6)=0),1/(INT(($AS104-$AR104)/6)+1),0),IF($AT104="A",IF($AR104=$AS104,IF(4=$AR104,1,0),IF(4=$AR104,$AU104,IF(4=$AS104,1-$AU104,0))),K506))))))</f>
        <v>0.333333333333333</v>
      </c>
      <c r="L104" s="681">
        <f>IF($AS104&lt;$AR104,0,IF($AT104="L",IF(AND(5&gt;=$AR104,5&lt;=$AS104),1/($AS104-$AR104+1),0),IF($AT104="I",IF(5=$AR104,1,0),IF($AT104="F",IF(5=$AS104,1,0),IF($AT104="S",IF(AND(5&gt;=$AR104,5&lt;=$AS104,MOD(5-$AR104,6)=0),1/(INT(($AS104-$AR104)/6)+1),0),IF($AT104="A",IF($AR104=$AS104,IF(5=$AR104,1,0),IF(5=$AR104,$AU104,IF(5=$AS104,1-$AU104,0))),L506))))))</f>
        <v>0</v>
      </c>
      <c r="M104" s="681">
        <f>IF($AS104&lt;$AR104,0,IF($AT104="L",IF(AND(6&gt;=$AR104,6&lt;=$AS104),1/($AS104-$AR104+1),0),IF($AT104="I",IF(6=$AR104,1,0),IF($AT104="F",IF(6=$AS104,1,0),IF($AT104="S",IF(AND(6&gt;=$AR104,6&lt;=$AS104,MOD(6-$AR104,6)=0),1/(INT(($AS104-$AR104)/6)+1),0),IF($AT104="A",IF($AR104=$AS104,IF(6=$AR104,1,0),IF(6=$AR104,$AU104,IF(6=$AS104,1-$AU104,0))),M506))))))</f>
        <v>0</v>
      </c>
      <c r="N104" s="681">
        <f>IF($AS104&lt;$AR104,0,IF($AT104="L",IF(AND(7&gt;=$AR104,7&lt;=$AS104),1/($AS104-$AR104+1),0),IF($AT104="I",IF(7=$AR104,1,0),IF($AT104="F",IF(7=$AS104,1,0),IF($AT104="S",IF(AND(7&gt;=$AR104,7&lt;=$AS104,MOD(7-$AR104,6)=0),1/(INT(($AS104-$AR104)/6)+1),0),IF($AT104="A",IF($AR104=$AS104,IF(7=$AR104,1,0),IF(7=$AR104,$AU104,IF(7=$AS104,1-$AU104,0))),N506))))))</f>
        <v>0</v>
      </c>
      <c r="O104" s="681">
        <f>IF($AS104&lt;$AR104,0,IF($AT104="L",IF(AND(8&gt;=$AR104,8&lt;=$AS104),1/($AS104-$AR104+1),0),IF($AT104="I",IF(8=$AR104,1,0),IF($AT104="F",IF(8=$AS104,1,0),IF($AT104="S",IF(AND(8&gt;=$AR104,8&lt;=$AS104,MOD(8-$AR104,6)=0),1/(INT(($AS104-$AR104)/6)+1),0),IF($AT104="A",IF($AR104=$AS104,IF(8=$AR104,1,0),IF(8=$AR104,$AU104,IF(8=$AS104,1-$AU104,0))),O506))))))</f>
        <v>0</v>
      </c>
      <c r="P104" s="681">
        <f>IF($AS104&lt;$AR104,0,IF($AT104="L",IF(AND(9&gt;=$AR104,9&lt;=$AS104),1/($AS104-$AR104+1),0),IF($AT104="I",IF(9=$AR104,1,0),IF($AT104="F",IF(9=$AS104,1,0),IF($AT104="S",IF(AND(9&gt;=$AR104,9&lt;=$AS104,MOD(9-$AR104,6)=0),1/(INT(($AS104-$AR104)/6)+1),0),IF($AT104="A",IF($AR104=$AS104,IF(9=$AR104,1,0),IF(9=$AR104,$AU104,IF(9=$AS104,1-$AU104,0))),P506))))))</f>
        <v>0</v>
      </c>
      <c r="Q104" s="681">
        <f>IF($AS104&lt;$AR104,0,IF($AT104="L",IF(AND(10&gt;=$AR104,10&lt;=$AS104),1/($AS104-$AR104+1),0),IF($AT104="I",IF(10=$AR104,1,0),IF($AT104="F",IF(10=$AS104,1,0),IF($AT104="S",IF(AND(10&gt;=$AR104,10&lt;=$AS104,MOD(10-$AR104,6)=0),1/(INT(($AS104-$AR104)/6)+1),0),IF($AT104="A",IF($AR104=$AS104,IF(10=$AR104,1,0),IF(10=$AR104,$AU104,IF(10=$AS104,1-$AU104,0))),Q506))))))</f>
        <v>0</v>
      </c>
      <c r="R104" s="681">
        <f>IF($AS104&lt;$AR104,0,IF($AT104="L",IF(AND(11&gt;=$AR104,11&lt;=$AS104),1/($AS104-$AR104+1),0),IF($AT104="I",IF(11=$AR104,1,0),IF($AT104="F",IF(11=$AS104,1,0),IF($AT104="S",IF(AND(11&gt;=$AR104,11&lt;=$AS104,MOD(11-$AR104,6)=0),1/(INT(($AS104-$AR104)/6)+1),0),IF($AT104="A",IF($AR104=$AS104,IF(11=$AR104,1,0),IF(11=$AR104,$AU104,IF(11=$AS104,1-$AU104,0))),R506))))))</f>
        <v>0</v>
      </c>
      <c r="S104" s="681">
        <f>IF($AS104&lt;$AR104,0,IF($AT104="L",IF(AND(12&gt;=$AR104,12&lt;=$AS104),1/($AS104-$AR104+1),0),IF($AT104="I",IF(12=$AR104,1,0),IF($AT104="F",IF(12=$AS104,1,0),IF($AT104="S",IF(AND(12&gt;=$AR104,12&lt;=$AS104,MOD(12-$AR104,6)=0),1/(INT(($AS104-$AR104)/6)+1),0),IF($AT104="A",IF($AR104=$AS104,IF(12=$AR104,1,0),IF(12=$AR104,$AU104,IF(12=$AS104,1-$AU104,0))),S506))))))</f>
        <v>0</v>
      </c>
      <c r="T104" s="681">
        <f>IF($AS104&lt;$AR104,0,IF($AT104="L",IF(AND(13&gt;=$AR104,13&lt;=$AS104),1/($AS104-$AR104+1),0),IF($AT104="I",IF(13=$AR104,1,0),IF($AT104="F",IF(13=$AS104,1,0),IF($AT104="S",IF(AND(13&gt;=$AR104,13&lt;=$AS104,MOD(13-$AR104,6)=0),1/(INT(($AS104-$AR104)/6)+1),0),IF($AT104="A",IF($AR104=$AS104,IF(13=$AR104,1,0),IF(13=$AR104,$AU104,IF(13=$AS104,1-$AU104,0))),T506))))))</f>
        <v>0</v>
      </c>
      <c r="U104" s="681">
        <f>IF($AS104&lt;$AR104,0,IF($AT104="L",IF(AND(14&gt;=$AR104,14&lt;=$AS104),1/($AS104-$AR104+1),0),IF($AT104="I",IF(14=$AR104,1,0),IF($AT104="F",IF(14=$AS104,1,0),IF($AT104="S",IF(AND(14&gt;=$AR104,14&lt;=$AS104,MOD(14-$AR104,6)=0),1/(INT(($AS104-$AR104)/6)+1),0),IF($AT104="A",IF($AR104=$AS104,IF(14=$AR104,1,0),IF(14=$AR104,$AU104,IF(14=$AS104,1-$AU104,0))),U506))))))</f>
        <v>0</v>
      </c>
      <c r="V104" s="681">
        <f>IF($AS104&lt;$AR104,0,IF($AT104="L",IF(AND(15&gt;=$AR104,15&lt;=$AS104),1/($AS104-$AR104+1),0),IF($AT104="I",IF(15=$AR104,1,0),IF($AT104="F",IF(15=$AS104,1,0),IF($AT104="S",IF(AND(15&gt;=$AR104,15&lt;=$AS104,MOD(15-$AR104,6)=0),1/(INT(($AS104-$AR104)/6)+1),0),IF($AT104="A",IF($AR104=$AS104,IF(15=$AR104,1,0),IF(15=$AR104,$AU104,IF(15=$AS104,1-$AU104,0))),V506))))))</f>
        <v>0</v>
      </c>
      <c r="W104" s="681">
        <f>IF($AS104&lt;$AR104,0,IF($AT104="L",IF(AND(16&gt;=$AR104,16&lt;=$AS104),1/($AS104-$AR104+1),0),IF($AT104="I",IF(16=$AR104,1,0),IF($AT104="F",IF(16=$AS104,1,0),IF($AT104="S",IF(AND(16&gt;=$AR104,16&lt;=$AS104,MOD(16-$AR104,6)=0),1/(INT(($AS104-$AR104)/6)+1),0),IF($AT104="A",IF($AR104=$AS104,IF(16=$AR104,1,0),IF(16=$AR104,$AU104,IF(16=$AS104,1-$AU104,0))),W506))))))</f>
        <v>0</v>
      </c>
      <c r="X104" s="681">
        <f>IF($AS104&lt;$AR104,0,IF($AT104="L",IF(AND(17&gt;=$AR104,17&lt;=$AS104),1/($AS104-$AR104+1),0),IF($AT104="I",IF(17=$AR104,1,0),IF($AT104="F",IF(17=$AS104,1,0),IF($AT104="S",IF(AND(17&gt;=$AR104,17&lt;=$AS104,MOD(17-$AR104,6)=0),1/(INT(($AS104-$AR104)/6)+1),0),IF($AT104="A",IF($AR104=$AS104,IF(17=$AR104,1,0),IF(17=$AR104,$AU104,IF(17=$AS104,1-$AU104,0))),X506))))))</f>
        <v>0</v>
      </c>
      <c r="Y104" s="681">
        <f>IF($AS104&lt;$AR104,0,IF($AT104="L",IF(AND(18&gt;=$AR104,18&lt;=$AS104),1/($AS104-$AR104+1),0),IF($AT104="I",IF(18=$AR104,1,0),IF($AT104="F",IF(18=$AS104,1,0),IF($AT104="S",IF(AND(18&gt;=$AR104,18&lt;=$AS104,MOD(18-$AR104,6)=0),1/(INT(($AS104-$AR104)/6)+1),0),IF($AT104="A",IF($AR104=$AS104,IF(18=$AR104,1,0),IF(18=$AR104,$AU104,IF(18=$AS104,1-$AU104,0))),Y506))))))</f>
        <v>0</v>
      </c>
      <c r="Z104" s="681">
        <f>IF($AS104&lt;$AR104,0,IF($AT104="L",IF(AND(19&gt;=$AR104,19&lt;=$AS104),1/($AS104-$AR104+1),0),IF($AT104="I",IF(19=$AR104,1,0),IF($AT104="F",IF(19=$AS104,1,0),IF($AT104="S",IF(AND(19&gt;=$AR104,19&lt;=$AS104,MOD(19-$AR104,6)=0),1/(INT(($AS104-$AR104)/6)+1),0),IF($AT104="A",IF($AR104=$AS104,IF(19=$AR104,1,0),IF(19=$AR104,$AU104,IF(19=$AS104,1-$AU104,0))),Z506))))))</f>
        <v>0</v>
      </c>
      <c r="AA104" s="681">
        <f>IF($AS104&lt;$AR104,0,IF($AT104="L",IF(AND(20&gt;=$AR104,20&lt;=$AS104),1/($AS104-$AR104+1),0),IF($AT104="I",IF(20=$AR104,1,0),IF($AT104="F",IF(20=$AS104,1,0),IF($AT104="S",IF(AND(20&gt;=$AR104,20&lt;=$AS104,MOD(20-$AR104,6)=0),1/(INT(($AS104-$AR104)/6)+1),0),IF($AT104="A",IF($AR104=$AS104,IF(20=$AR104,1,0),IF(20=$AR104,$AU104,IF(20=$AS104,1-$AU104,0))),AA506))))))</f>
        <v>0</v>
      </c>
      <c r="AB104" s="681">
        <f>IF($AS104&lt;$AR104,0,IF($AT104="L",IF(AND(21&gt;=$AR104,21&lt;=$AS104),1/($AS104-$AR104+1),0),IF($AT104="I",IF(21=$AR104,1,0),IF($AT104="F",IF(21=$AS104,1,0),IF($AT104="S",IF(AND(21&gt;=$AR104,21&lt;=$AS104,MOD(21-$AR104,6)=0),1/(INT(($AS104-$AR104)/6)+1),0),IF($AT104="A",IF($AR104=$AS104,IF(21=$AR104,1,0),IF(21=$AR104,$AU104,IF(21=$AS104,1-$AU104,0))),AB506))))))</f>
        <v>0</v>
      </c>
      <c r="AC104" s="681">
        <f>IF($AS104&lt;$AR104,0,IF($AT104="L",IF(AND(22&gt;=$AR104,22&lt;=$AS104),1/($AS104-$AR104+1),0),IF($AT104="I",IF(22=$AR104,1,0),IF($AT104="F",IF(22=$AS104,1,0),IF($AT104="S",IF(AND(22&gt;=$AR104,22&lt;=$AS104,MOD(22-$AR104,6)=0),1/(INT(($AS104-$AR104)/6)+1),0),IF($AT104="A",IF($AR104=$AS104,IF(22=$AR104,1,0),IF(22=$AR104,$AU104,IF(22=$AS104,1-$AU104,0))),AC506))))))</f>
        <v>0</v>
      </c>
      <c r="AD104" s="681">
        <f>IF($AS104&lt;$AR104,0,IF($AT104="L",IF(AND(23&gt;=$AR104,23&lt;=$AS104),1/($AS104-$AR104+1),0),IF($AT104="I",IF(23=$AR104,1,0),IF($AT104="F",IF(23=$AS104,1,0),IF($AT104="S",IF(AND(23&gt;=$AR104,23&lt;=$AS104,MOD(23-$AR104,6)=0),1/(INT(($AS104-$AR104)/6)+1),0),IF($AT104="A",IF($AR104=$AS104,IF(23=$AR104,1,0),IF(23=$AR104,$AU104,IF(23=$AS104,1-$AU104,0))),AD506))))))</f>
        <v>0</v>
      </c>
      <c r="AE104" s="681">
        <f>IF($AS104&lt;$AR104,0,IF($AT104="L",IF(AND(24&gt;=$AR104,24&lt;=$AS104),1/($AS104-$AR104+1),0),IF($AT104="I",IF(24=$AR104,1,0),IF($AT104="F",IF(24=$AS104,1,0),IF($AT104="S",IF(AND(24&gt;=$AR104,24&lt;=$AS104,MOD(24-$AR104,6)=0),1/(INT(($AS104-$AR104)/6)+1),0),IF($AT104="A",IF($AR104=$AS104,IF(24=$AR104,1,0),IF(24=$AR104,$AU104,IF(24=$AS104,1-$AU104,0))),AE506))))))</f>
        <v>0</v>
      </c>
      <c r="AF104" s="682">
        <f>SUM(H104:AE104)</f>
        <v>1</v>
      </c>
      <c r="AG104" s="521">
        <f>'06.Protección conocimiento y Di'!$I$11</f>
        <v>0</v>
      </c>
      <c r="AH104" s="521">
        <f>'06.Protección conocimiento y Di'!$H$11</f>
        <v>0</v>
      </c>
      <c r="AI104" s="521">
        <f>'06.Protección conocimiento y Di'!$K$11</f>
        <v>0</v>
      </c>
      <c r="AJ104" s="521">
        <f>'06.Protección conocimiento y Di'!$J$11</f>
        <v>0</v>
      </c>
      <c r="AK104" s="521">
        <f>'06.Protección conocimiento y Di'!$M$11</f>
        <v>0</v>
      </c>
      <c r="AL104" s="521">
        <f>'06.Protección conocimiento y Di'!$L$11</f>
        <v>0</v>
      </c>
      <c r="AM104" s="521">
        <f>'06.Protección conocimiento y Di'!$O$11</f>
        <v>0</v>
      </c>
      <c r="AN104" s="521">
        <f>'06.Protección conocimiento y Di'!$N$11</f>
        <v>0</v>
      </c>
      <c r="AO104" s="521">
        <f>'06.Protección conocimiento y Di'!$Q$11</f>
        <v>0</v>
      </c>
      <c r="AP104" s="521">
        <f>'06.Protección conocimiento y Di'!$P$11</f>
        <v>0</v>
      </c>
      <c r="AQ104" s="683" t="inlineStr">
        <is>
          <t>A1.1</t>
        </is>
      </c>
      <c r="AR104" s="683" t="n">
        <v>2</v>
      </c>
      <c r="AS104" s="683" t="n">
        <v>4</v>
      </c>
      <c r="AT104" s="683" t="inlineStr">
        <is>
          <t>L</t>
        </is>
      </c>
      <c r="AU104" s="684" t="n">
        <v>0</v>
      </c>
      <c r="AV104" s="683" t="inlineStr">
        <is>
          <t>E4</t>
        </is>
      </c>
    </row>
    <row r="105">
      <c r="B105" s="513" t="inlineStr">
        <is>
          <t>PD-03</t>
        </is>
      </c>
      <c r="C105" s="513" t="inlineStr">
        <is>
          <t>R06</t>
        </is>
      </c>
      <c r="D105" s="513" t="str">
        <f>IF('06.Protección conocimiento y Di'!B12="","(fila reservada para un ítem nuevo)",'06.Protección conocimiento y Di'!B12)</f>
        <v>Cargos de procesamiento de artículos de acceso abierto</v>
      </c>
      <c r="E105" s="513" t="str">
        <f>"Perfil "&amp;AT105&amp;" · M"&amp;AR105&amp;"–M"&amp;AS105</f>
        <v>Perfil L · M19–M23</v>
      </c>
      <c r="F105" s="513">
        <f>'06.Protección conocimiento y Di'!$G$12</f>
        <v>25353486</v>
      </c>
      <c r="G105" s="513">
        <f>'06.Protección conocimiento y Di'!$R$12</f>
        <v>25353486</v>
      </c>
      <c r="H105" s="681">
        <f>IF($AS105&lt;$AR105,0,IF($AT105="L",IF(AND(1&gt;=$AR105,1&lt;=$AS105),1/($AS105-$AR105+1),0),IF($AT105="I",IF(1=$AR105,1,0),IF($AT105="F",IF(1=$AS105,1,0),IF($AT105="S",IF(AND(1&gt;=$AR105,1&lt;=$AS105,MOD(1-$AR105,6)=0),1/(INT(($AS105-$AR105)/6)+1),0),IF($AT105="A",IF($AR105=$AS105,IF(1=$AR105,1,0),IF(1=$AR105,$AU105,IF(1=$AS105,1-$AU105,0))),H507))))))</f>
        <v>0</v>
      </c>
      <c r="I105" s="681">
        <f>IF($AS105&lt;$AR105,0,IF($AT105="L",IF(AND(2&gt;=$AR105,2&lt;=$AS105),1/($AS105-$AR105+1),0),IF($AT105="I",IF(2=$AR105,1,0),IF($AT105="F",IF(2=$AS105,1,0),IF($AT105="S",IF(AND(2&gt;=$AR105,2&lt;=$AS105,MOD(2-$AR105,6)=0),1/(INT(($AS105-$AR105)/6)+1),0),IF($AT105="A",IF($AR105=$AS105,IF(2=$AR105,1,0),IF(2=$AR105,$AU105,IF(2=$AS105,1-$AU105,0))),I507))))))</f>
        <v>0</v>
      </c>
      <c r="J105" s="681">
        <f>IF($AS105&lt;$AR105,0,IF($AT105="L",IF(AND(3&gt;=$AR105,3&lt;=$AS105),1/($AS105-$AR105+1),0),IF($AT105="I",IF(3=$AR105,1,0),IF($AT105="F",IF(3=$AS105,1,0),IF($AT105="S",IF(AND(3&gt;=$AR105,3&lt;=$AS105,MOD(3-$AR105,6)=0),1/(INT(($AS105-$AR105)/6)+1),0),IF($AT105="A",IF($AR105=$AS105,IF(3=$AR105,1,0),IF(3=$AR105,$AU105,IF(3=$AS105,1-$AU105,0))),J507))))))</f>
        <v>0</v>
      </c>
      <c r="K105" s="681">
        <f>IF($AS105&lt;$AR105,0,IF($AT105="L",IF(AND(4&gt;=$AR105,4&lt;=$AS105),1/($AS105-$AR105+1),0),IF($AT105="I",IF(4=$AR105,1,0),IF($AT105="F",IF(4=$AS105,1,0),IF($AT105="S",IF(AND(4&gt;=$AR105,4&lt;=$AS105,MOD(4-$AR105,6)=0),1/(INT(($AS105-$AR105)/6)+1),0),IF($AT105="A",IF($AR105=$AS105,IF(4=$AR105,1,0),IF(4=$AR105,$AU105,IF(4=$AS105,1-$AU105,0))),K507))))))</f>
        <v>0</v>
      </c>
      <c r="L105" s="681">
        <f>IF($AS105&lt;$AR105,0,IF($AT105="L",IF(AND(5&gt;=$AR105,5&lt;=$AS105),1/($AS105-$AR105+1),0),IF($AT105="I",IF(5=$AR105,1,0),IF($AT105="F",IF(5=$AS105,1,0),IF($AT105="S",IF(AND(5&gt;=$AR105,5&lt;=$AS105,MOD(5-$AR105,6)=0),1/(INT(($AS105-$AR105)/6)+1),0),IF($AT105="A",IF($AR105=$AS105,IF(5=$AR105,1,0),IF(5=$AR105,$AU105,IF(5=$AS105,1-$AU105,0))),L507))))))</f>
        <v>0</v>
      </c>
      <c r="M105" s="681">
        <f>IF($AS105&lt;$AR105,0,IF($AT105="L",IF(AND(6&gt;=$AR105,6&lt;=$AS105),1/($AS105-$AR105+1),0),IF($AT105="I",IF(6=$AR105,1,0),IF($AT105="F",IF(6=$AS105,1,0),IF($AT105="S",IF(AND(6&gt;=$AR105,6&lt;=$AS105,MOD(6-$AR105,6)=0),1/(INT(($AS105-$AR105)/6)+1),0),IF($AT105="A",IF($AR105=$AS105,IF(6=$AR105,1,0),IF(6=$AR105,$AU105,IF(6=$AS105,1-$AU105,0))),M507))))))</f>
        <v>0</v>
      </c>
      <c r="N105" s="681">
        <f>IF($AS105&lt;$AR105,0,IF($AT105="L",IF(AND(7&gt;=$AR105,7&lt;=$AS105),1/($AS105-$AR105+1),0),IF($AT105="I",IF(7=$AR105,1,0),IF($AT105="F",IF(7=$AS105,1,0),IF($AT105="S",IF(AND(7&gt;=$AR105,7&lt;=$AS105,MOD(7-$AR105,6)=0),1/(INT(($AS105-$AR105)/6)+1),0),IF($AT105="A",IF($AR105=$AS105,IF(7=$AR105,1,0),IF(7=$AR105,$AU105,IF(7=$AS105,1-$AU105,0))),N507))))))</f>
        <v>0</v>
      </c>
      <c r="O105" s="681">
        <f>IF($AS105&lt;$AR105,0,IF($AT105="L",IF(AND(8&gt;=$AR105,8&lt;=$AS105),1/($AS105-$AR105+1),0),IF($AT105="I",IF(8=$AR105,1,0),IF($AT105="F",IF(8=$AS105,1,0),IF($AT105="S",IF(AND(8&gt;=$AR105,8&lt;=$AS105,MOD(8-$AR105,6)=0),1/(INT(($AS105-$AR105)/6)+1),0),IF($AT105="A",IF($AR105=$AS105,IF(8=$AR105,1,0),IF(8=$AR105,$AU105,IF(8=$AS105,1-$AU105,0))),O507))))))</f>
        <v>0</v>
      </c>
      <c r="P105" s="681">
        <f>IF($AS105&lt;$AR105,0,IF($AT105="L",IF(AND(9&gt;=$AR105,9&lt;=$AS105),1/($AS105-$AR105+1),0),IF($AT105="I",IF(9=$AR105,1,0),IF($AT105="F",IF(9=$AS105,1,0),IF($AT105="S",IF(AND(9&gt;=$AR105,9&lt;=$AS105,MOD(9-$AR105,6)=0),1/(INT(($AS105-$AR105)/6)+1),0),IF($AT105="A",IF($AR105=$AS105,IF(9=$AR105,1,0),IF(9=$AR105,$AU105,IF(9=$AS105,1-$AU105,0))),P507))))))</f>
        <v>0</v>
      </c>
      <c r="Q105" s="681">
        <f>IF($AS105&lt;$AR105,0,IF($AT105="L",IF(AND(10&gt;=$AR105,10&lt;=$AS105),1/($AS105-$AR105+1),0),IF($AT105="I",IF(10=$AR105,1,0),IF($AT105="F",IF(10=$AS105,1,0),IF($AT105="S",IF(AND(10&gt;=$AR105,10&lt;=$AS105,MOD(10-$AR105,6)=0),1/(INT(($AS105-$AR105)/6)+1),0),IF($AT105="A",IF($AR105=$AS105,IF(10=$AR105,1,0),IF(10=$AR105,$AU105,IF(10=$AS105,1-$AU105,0))),Q507))))))</f>
        <v>0</v>
      </c>
      <c r="R105" s="681">
        <f>IF($AS105&lt;$AR105,0,IF($AT105="L",IF(AND(11&gt;=$AR105,11&lt;=$AS105),1/($AS105-$AR105+1),0),IF($AT105="I",IF(11=$AR105,1,0),IF($AT105="F",IF(11=$AS105,1,0),IF($AT105="S",IF(AND(11&gt;=$AR105,11&lt;=$AS105,MOD(11-$AR105,6)=0),1/(INT(($AS105-$AR105)/6)+1),0),IF($AT105="A",IF($AR105=$AS105,IF(11=$AR105,1,0),IF(11=$AR105,$AU105,IF(11=$AS105,1-$AU105,0))),R507))))))</f>
        <v>0</v>
      </c>
      <c r="S105" s="681">
        <f>IF($AS105&lt;$AR105,0,IF($AT105="L",IF(AND(12&gt;=$AR105,12&lt;=$AS105),1/($AS105-$AR105+1),0),IF($AT105="I",IF(12=$AR105,1,0),IF($AT105="F",IF(12=$AS105,1,0),IF($AT105="S",IF(AND(12&gt;=$AR105,12&lt;=$AS105,MOD(12-$AR105,6)=0),1/(INT(($AS105-$AR105)/6)+1),0),IF($AT105="A",IF($AR105=$AS105,IF(12=$AR105,1,0),IF(12=$AR105,$AU105,IF(12=$AS105,1-$AU105,0))),S507))))))</f>
        <v>0</v>
      </c>
      <c r="T105" s="681">
        <f>IF($AS105&lt;$AR105,0,IF($AT105="L",IF(AND(13&gt;=$AR105,13&lt;=$AS105),1/($AS105-$AR105+1),0),IF($AT105="I",IF(13=$AR105,1,0),IF($AT105="F",IF(13=$AS105,1,0),IF($AT105="S",IF(AND(13&gt;=$AR105,13&lt;=$AS105,MOD(13-$AR105,6)=0),1/(INT(($AS105-$AR105)/6)+1),0),IF($AT105="A",IF($AR105=$AS105,IF(13=$AR105,1,0),IF(13=$AR105,$AU105,IF(13=$AS105,1-$AU105,0))),T507))))))</f>
        <v>0</v>
      </c>
      <c r="U105" s="681">
        <f>IF($AS105&lt;$AR105,0,IF($AT105="L",IF(AND(14&gt;=$AR105,14&lt;=$AS105),1/($AS105-$AR105+1),0),IF($AT105="I",IF(14=$AR105,1,0),IF($AT105="F",IF(14=$AS105,1,0),IF($AT105="S",IF(AND(14&gt;=$AR105,14&lt;=$AS105,MOD(14-$AR105,6)=0),1/(INT(($AS105-$AR105)/6)+1),0),IF($AT105="A",IF($AR105=$AS105,IF(14=$AR105,1,0),IF(14=$AR105,$AU105,IF(14=$AS105,1-$AU105,0))),U507))))))</f>
        <v>0</v>
      </c>
      <c r="V105" s="681">
        <f>IF($AS105&lt;$AR105,0,IF($AT105="L",IF(AND(15&gt;=$AR105,15&lt;=$AS105),1/($AS105-$AR105+1),0),IF($AT105="I",IF(15=$AR105,1,0),IF($AT105="F",IF(15=$AS105,1,0),IF($AT105="S",IF(AND(15&gt;=$AR105,15&lt;=$AS105,MOD(15-$AR105,6)=0),1/(INT(($AS105-$AR105)/6)+1),0),IF($AT105="A",IF($AR105=$AS105,IF(15=$AR105,1,0),IF(15=$AR105,$AU105,IF(15=$AS105,1-$AU105,0))),V507))))))</f>
        <v>0</v>
      </c>
      <c r="W105" s="681">
        <f>IF($AS105&lt;$AR105,0,IF($AT105="L",IF(AND(16&gt;=$AR105,16&lt;=$AS105),1/($AS105-$AR105+1),0),IF($AT105="I",IF(16=$AR105,1,0),IF($AT105="F",IF(16=$AS105,1,0),IF($AT105="S",IF(AND(16&gt;=$AR105,16&lt;=$AS105,MOD(16-$AR105,6)=0),1/(INT(($AS105-$AR105)/6)+1),0),IF($AT105="A",IF($AR105=$AS105,IF(16=$AR105,1,0),IF(16=$AR105,$AU105,IF(16=$AS105,1-$AU105,0))),W507))))))</f>
        <v>0</v>
      </c>
      <c r="X105" s="681">
        <f>IF($AS105&lt;$AR105,0,IF($AT105="L",IF(AND(17&gt;=$AR105,17&lt;=$AS105),1/($AS105-$AR105+1),0),IF($AT105="I",IF(17=$AR105,1,0),IF($AT105="F",IF(17=$AS105,1,0),IF($AT105="S",IF(AND(17&gt;=$AR105,17&lt;=$AS105,MOD(17-$AR105,6)=0),1/(INT(($AS105-$AR105)/6)+1),0),IF($AT105="A",IF($AR105=$AS105,IF(17=$AR105,1,0),IF(17=$AR105,$AU105,IF(17=$AS105,1-$AU105,0))),X507))))))</f>
        <v>0</v>
      </c>
      <c r="Y105" s="681">
        <f>IF($AS105&lt;$AR105,0,IF($AT105="L",IF(AND(18&gt;=$AR105,18&lt;=$AS105),1/($AS105-$AR105+1),0),IF($AT105="I",IF(18=$AR105,1,0),IF($AT105="F",IF(18=$AS105,1,0),IF($AT105="S",IF(AND(18&gt;=$AR105,18&lt;=$AS105,MOD(18-$AR105,6)=0),1/(INT(($AS105-$AR105)/6)+1),0),IF($AT105="A",IF($AR105=$AS105,IF(18=$AR105,1,0),IF(18=$AR105,$AU105,IF(18=$AS105,1-$AU105,0))),Y507))))))</f>
        <v>0</v>
      </c>
      <c r="Z105" s="681">
        <f>IF($AS105&lt;$AR105,0,IF($AT105="L",IF(AND(19&gt;=$AR105,19&lt;=$AS105),1/($AS105-$AR105+1),0),IF($AT105="I",IF(19=$AR105,1,0),IF($AT105="F",IF(19=$AS105,1,0),IF($AT105="S",IF(AND(19&gt;=$AR105,19&lt;=$AS105,MOD(19-$AR105,6)=0),1/(INT(($AS105-$AR105)/6)+1),0),IF($AT105="A",IF($AR105=$AS105,IF(19=$AR105,1,0),IF(19=$AR105,$AU105,IF(19=$AS105,1-$AU105,0))),Z507))))))</f>
        <v>0.2</v>
      </c>
      <c r="AA105" s="681">
        <f>IF($AS105&lt;$AR105,0,IF($AT105="L",IF(AND(20&gt;=$AR105,20&lt;=$AS105),1/($AS105-$AR105+1),0),IF($AT105="I",IF(20=$AR105,1,0),IF($AT105="F",IF(20=$AS105,1,0),IF($AT105="S",IF(AND(20&gt;=$AR105,20&lt;=$AS105,MOD(20-$AR105,6)=0),1/(INT(($AS105-$AR105)/6)+1),0),IF($AT105="A",IF($AR105=$AS105,IF(20=$AR105,1,0),IF(20=$AR105,$AU105,IF(20=$AS105,1-$AU105,0))),AA507))))))</f>
        <v>0.2</v>
      </c>
      <c r="AB105" s="681">
        <f>IF($AS105&lt;$AR105,0,IF($AT105="L",IF(AND(21&gt;=$AR105,21&lt;=$AS105),1/($AS105-$AR105+1),0),IF($AT105="I",IF(21=$AR105,1,0),IF($AT105="F",IF(21=$AS105,1,0),IF($AT105="S",IF(AND(21&gt;=$AR105,21&lt;=$AS105,MOD(21-$AR105,6)=0),1/(INT(($AS105-$AR105)/6)+1),0),IF($AT105="A",IF($AR105=$AS105,IF(21=$AR105,1,0),IF(21=$AR105,$AU105,IF(21=$AS105,1-$AU105,0))),AB507))))))</f>
        <v>0.2</v>
      </c>
      <c r="AC105" s="681">
        <f>IF($AS105&lt;$AR105,0,IF($AT105="L",IF(AND(22&gt;=$AR105,22&lt;=$AS105),1/($AS105-$AR105+1),0),IF($AT105="I",IF(22=$AR105,1,0),IF($AT105="F",IF(22=$AS105,1,0),IF($AT105="S",IF(AND(22&gt;=$AR105,22&lt;=$AS105,MOD(22-$AR105,6)=0),1/(INT(($AS105-$AR105)/6)+1),0),IF($AT105="A",IF($AR105=$AS105,IF(22=$AR105,1,0),IF(22=$AR105,$AU105,IF(22=$AS105,1-$AU105,0))),AC507))))))</f>
        <v>0.2</v>
      </c>
      <c r="AD105" s="681">
        <f>IF($AS105&lt;$AR105,0,IF($AT105="L",IF(AND(23&gt;=$AR105,23&lt;=$AS105),1/($AS105-$AR105+1),0),IF($AT105="I",IF(23=$AR105,1,0),IF($AT105="F",IF(23=$AS105,1,0),IF($AT105="S",IF(AND(23&gt;=$AR105,23&lt;=$AS105,MOD(23-$AR105,6)=0),1/(INT(($AS105-$AR105)/6)+1),0),IF($AT105="A",IF($AR105=$AS105,IF(23=$AR105,1,0),IF(23=$AR105,$AU105,IF(23=$AS105,1-$AU105,0))),AD507))))))</f>
        <v>0.2</v>
      </c>
      <c r="AE105" s="681">
        <f>IF($AS105&lt;$AR105,0,IF($AT105="L",IF(AND(24&gt;=$AR105,24&lt;=$AS105),1/($AS105-$AR105+1),0),IF($AT105="I",IF(24=$AR105,1,0),IF($AT105="F",IF(24=$AS105,1,0),IF($AT105="S",IF(AND(24&gt;=$AR105,24&lt;=$AS105,MOD(24-$AR105,6)=0),1/(INT(($AS105-$AR105)/6)+1),0),IF($AT105="A",IF($AR105=$AS105,IF(24=$AR105,1,0),IF(24=$AR105,$AU105,IF(24=$AS105,1-$AU105,0))),AE507))))))</f>
        <v>0</v>
      </c>
      <c r="AF105" s="682">
        <f>SUM(H105:AE105)</f>
        <v>1</v>
      </c>
      <c r="AG105" s="521">
        <f>'06.Protección conocimiento y Di'!$I$12</f>
        <v>0</v>
      </c>
      <c r="AH105" s="521">
        <f>'06.Protección conocimiento y Di'!$H$12</f>
        <v>0</v>
      </c>
      <c r="AI105" s="521">
        <f>'06.Protección conocimiento y Di'!$K$12</f>
        <v>0</v>
      </c>
      <c r="AJ105" s="521">
        <f>'06.Protección conocimiento y Di'!$J$12</f>
        <v>0</v>
      </c>
      <c r="AK105" s="521">
        <f>'06.Protección conocimiento y Di'!$M$12</f>
        <v>0</v>
      </c>
      <c r="AL105" s="521">
        <f>'06.Protección conocimiento y Di'!$L$12</f>
        <v>0</v>
      </c>
      <c r="AM105" s="521">
        <f>'06.Protección conocimiento y Di'!$O$12</f>
        <v>0</v>
      </c>
      <c r="AN105" s="521">
        <f>'06.Protección conocimiento y Di'!$N$12</f>
        <v>0</v>
      </c>
      <c r="AO105" s="521">
        <f>'06.Protección conocimiento y Di'!$Q$12</f>
        <v>0</v>
      </c>
      <c r="AP105" s="521">
        <f>'06.Protección conocimiento y Di'!$P$12</f>
        <v>0</v>
      </c>
      <c r="AQ105" s="683" t="inlineStr">
        <is>
          <t>A1.6</t>
        </is>
      </c>
      <c r="AR105" s="683" t="n">
        <v>19</v>
      </c>
      <c r="AS105" s="683" t="n">
        <v>23</v>
      </c>
      <c r="AT105" s="683" t="inlineStr">
        <is>
          <t>L</t>
        </is>
      </c>
      <c r="AU105" s="684" t="n">
        <v>0</v>
      </c>
      <c r="AV105" s="683" t="inlineStr">
        <is>
          <t>E1</t>
        </is>
      </c>
    </row>
    <row r="106">
      <c r="B106" s="513" t="inlineStr">
        <is>
          <t>PD-04</t>
        </is>
      </c>
      <c r="C106" s="513" t="inlineStr">
        <is>
          <t>R06</t>
        </is>
      </c>
      <c r="D106" s="513" t="str">
        <f>IF('06.Protección conocimiento y Di'!B13="","(fila reservada para un ítem nuevo)",'06.Protección conocimiento y Di'!B13)</f>
        <v>Registro ante la DNDA y asesoría de propiedad intelectual</v>
      </c>
      <c r="E106" s="513" t="str">
        <f>"Perfil "&amp;AT106&amp;" · M"&amp;AR106&amp;"–M"&amp;AS106</f>
        <v>Perfil L · M23–M24</v>
      </c>
      <c r="F106" s="513">
        <f>'06.Protección conocimiento y Di'!$G$13</f>
        <v>15000000</v>
      </c>
      <c r="G106" s="513">
        <f>'06.Protección conocimiento y Di'!$R$13</f>
        <v>15000000</v>
      </c>
      <c r="H106" s="681">
        <f>IF($AS106&lt;$AR106,0,IF($AT106="L",IF(AND(1&gt;=$AR106,1&lt;=$AS106),1/($AS106-$AR106+1),0),IF($AT106="I",IF(1=$AR106,1,0),IF($AT106="F",IF(1=$AS106,1,0),IF($AT106="S",IF(AND(1&gt;=$AR106,1&lt;=$AS106,MOD(1-$AR106,6)=0),1/(INT(($AS106-$AR106)/6)+1),0),IF($AT106="A",IF($AR106=$AS106,IF(1=$AR106,1,0),IF(1=$AR106,$AU106,IF(1=$AS106,1-$AU106,0))),H508))))))</f>
        <v>0</v>
      </c>
      <c r="I106" s="681">
        <f>IF($AS106&lt;$AR106,0,IF($AT106="L",IF(AND(2&gt;=$AR106,2&lt;=$AS106),1/($AS106-$AR106+1),0),IF($AT106="I",IF(2=$AR106,1,0),IF($AT106="F",IF(2=$AS106,1,0),IF($AT106="S",IF(AND(2&gt;=$AR106,2&lt;=$AS106,MOD(2-$AR106,6)=0),1/(INT(($AS106-$AR106)/6)+1),0),IF($AT106="A",IF($AR106=$AS106,IF(2=$AR106,1,0),IF(2=$AR106,$AU106,IF(2=$AS106,1-$AU106,0))),I508))))))</f>
        <v>0</v>
      </c>
      <c r="J106" s="681">
        <f>IF($AS106&lt;$AR106,0,IF($AT106="L",IF(AND(3&gt;=$AR106,3&lt;=$AS106),1/($AS106-$AR106+1),0),IF($AT106="I",IF(3=$AR106,1,0),IF($AT106="F",IF(3=$AS106,1,0),IF($AT106="S",IF(AND(3&gt;=$AR106,3&lt;=$AS106,MOD(3-$AR106,6)=0),1/(INT(($AS106-$AR106)/6)+1),0),IF($AT106="A",IF($AR106=$AS106,IF(3=$AR106,1,0),IF(3=$AR106,$AU106,IF(3=$AS106,1-$AU106,0))),J508))))))</f>
        <v>0</v>
      </c>
      <c r="K106" s="681">
        <f>IF($AS106&lt;$AR106,0,IF($AT106="L",IF(AND(4&gt;=$AR106,4&lt;=$AS106),1/($AS106-$AR106+1),0),IF($AT106="I",IF(4=$AR106,1,0),IF($AT106="F",IF(4=$AS106,1,0),IF($AT106="S",IF(AND(4&gt;=$AR106,4&lt;=$AS106,MOD(4-$AR106,6)=0),1/(INT(($AS106-$AR106)/6)+1),0),IF($AT106="A",IF($AR106=$AS106,IF(4=$AR106,1,0),IF(4=$AR106,$AU106,IF(4=$AS106,1-$AU106,0))),K508))))))</f>
        <v>0</v>
      </c>
      <c r="L106" s="681">
        <f>IF($AS106&lt;$AR106,0,IF($AT106="L",IF(AND(5&gt;=$AR106,5&lt;=$AS106),1/($AS106-$AR106+1),0),IF($AT106="I",IF(5=$AR106,1,0),IF($AT106="F",IF(5=$AS106,1,0),IF($AT106="S",IF(AND(5&gt;=$AR106,5&lt;=$AS106,MOD(5-$AR106,6)=0),1/(INT(($AS106-$AR106)/6)+1),0),IF($AT106="A",IF($AR106=$AS106,IF(5=$AR106,1,0),IF(5=$AR106,$AU106,IF(5=$AS106,1-$AU106,0))),L508))))))</f>
        <v>0</v>
      </c>
      <c r="M106" s="681">
        <f>IF($AS106&lt;$AR106,0,IF($AT106="L",IF(AND(6&gt;=$AR106,6&lt;=$AS106),1/($AS106-$AR106+1),0),IF($AT106="I",IF(6=$AR106,1,0),IF($AT106="F",IF(6=$AS106,1,0),IF($AT106="S",IF(AND(6&gt;=$AR106,6&lt;=$AS106,MOD(6-$AR106,6)=0),1/(INT(($AS106-$AR106)/6)+1),0),IF($AT106="A",IF($AR106=$AS106,IF(6=$AR106,1,0),IF(6=$AR106,$AU106,IF(6=$AS106,1-$AU106,0))),M508))))))</f>
        <v>0</v>
      </c>
      <c r="N106" s="681">
        <f>IF($AS106&lt;$AR106,0,IF($AT106="L",IF(AND(7&gt;=$AR106,7&lt;=$AS106),1/($AS106-$AR106+1),0),IF($AT106="I",IF(7=$AR106,1,0),IF($AT106="F",IF(7=$AS106,1,0),IF($AT106="S",IF(AND(7&gt;=$AR106,7&lt;=$AS106,MOD(7-$AR106,6)=0),1/(INT(($AS106-$AR106)/6)+1),0),IF($AT106="A",IF($AR106=$AS106,IF(7=$AR106,1,0),IF(7=$AR106,$AU106,IF(7=$AS106,1-$AU106,0))),N508))))))</f>
        <v>0</v>
      </c>
      <c r="O106" s="681">
        <f>IF($AS106&lt;$AR106,0,IF($AT106="L",IF(AND(8&gt;=$AR106,8&lt;=$AS106),1/($AS106-$AR106+1),0),IF($AT106="I",IF(8=$AR106,1,0),IF($AT106="F",IF(8=$AS106,1,0),IF($AT106="S",IF(AND(8&gt;=$AR106,8&lt;=$AS106,MOD(8-$AR106,6)=0),1/(INT(($AS106-$AR106)/6)+1),0),IF($AT106="A",IF($AR106=$AS106,IF(8=$AR106,1,0),IF(8=$AR106,$AU106,IF(8=$AS106,1-$AU106,0))),O508))))))</f>
        <v>0</v>
      </c>
      <c r="P106" s="681">
        <f>IF($AS106&lt;$AR106,0,IF($AT106="L",IF(AND(9&gt;=$AR106,9&lt;=$AS106),1/($AS106-$AR106+1),0),IF($AT106="I",IF(9=$AR106,1,0),IF($AT106="F",IF(9=$AS106,1,0),IF($AT106="S",IF(AND(9&gt;=$AR106,9&lt;=$AS106,MOD(9-$AR106,6)=0),1/(INT(($AS106-$AR106)/6)+1),0),IF($AT106="A",IF($AR106=$AS106,IF(9=$AR106,1,0),IF(9=$AR106,$AU106,IF(9=$AS106,1-$AU106,0))),P508))))))</f>
        <v>0</v>
      </c>
      <c r="Q106" s="681">
        <f>IF($AS106&lt;$AR106,0,IF($AT106="L",IF(AND(10&gt;=$AR106,10&lt;=$AS106),1/($AS106-$AR106+1),0),IF($AT106="I",IF(10=$AR106,1,0),IF($AT106="F",IF(10=$AS106,1,0),IF($AT106="S",IF(AND(10&gt;=$AR106,10&lt;=$AS106,MOD(10-$AR106,6)=0),1/(INT(($AS106-$AR106)/6)+1),0),IF($AT106="A",IF($AR106=$AS106,IF(10=$AR106,1,0),IF(10=$AR106,$AU106,IF(10=$AS106,1-$AU106,0))),Q508))))))</f>
        <v>0</v>
      </c>
      <c r="R106" s="681">
        <f>IF($AS106&lt;$AR106,0,IF($AT106="L",IF(AND(11&gt;=$AR106,11&lt;=$AS106),1/($AS106-$AR106+1),0),IF($AT106="I",IF(11=$AR106,1,0),IF($AT106="F",IF(11=$AS106,1,0),IF($AT106="S",IF(AND(11&gt;=$AR106,11&lt;=$AS106,MOD(11-$AR106,6)=0),1/(INT(($AS106-$AR106)/6)+1),0),IF($AT106="A",IF($AR106=$AS106,IF(11=$AR106,1,0),IF(11=$AR106,$AU106,IF(11=$AS106,1-$AU106,0))),R508))))))</f>
        <v>0</v>
      </c>
      <c r="S106" s="681">
        <f>IF($AS106&lt;$AR106,0,IF($AT106="L",IF(AND(12&gt;=$AR106,12&lt;=$AS106),1/($AS106-$AR106+1),0),IF($AT106="I",IF(12=$AR106,1,0),IF($AT106="F",IF(12=$AS106,1,0),IF($AT106="S",IF(AND(12&gt;=$AR106,12&lt;=$AS106,MOD(12-$AR106,6)=0),1/(INT(($AS106-$AR106)/6)+1),0),IF($AT106="A",IF($AR106=$AS106,IF(12=$AR106,1,0),IF(12=$AR106,$AU106,IF(12=$AS106,1-$AU106,0))),S508))))))</f>
        <v>0</v>
      </c>
      <c r="T106" s="681">
        <f>IF($AS106&lt;$AR106,0,IF($AT106="L",IF(AND(13&gt;=$AR106,13&lt;=$AS106),1/($AS106-$AR106+1),0),IF($AT106="I",IF(13=$AR106,1,0),IF($AT106="F",IF(13=$AS106,1,0),IF($AT106="S",IF(AND(13&gt;=$AR106,13&lt;=$AS106,MOD(13-$AR106,6)=0),1/(INT(($AS106-$AR106)/6)+1),0),IF($AT106="A",IF($AR106=$AS106,IF(13=$AR106,1,0),IF(13=$AR106,$AU106,IF(13=$AS106,1-$AU106,0))),T508))))))</f>
        <v>0</v>
      </c>
      <c r="U106" s="681">
        <f>IF($AS106&lt;$AR106,0,IF($AT106="L",IF(AND(14&gt;=$AR106,14&lt;=$AS106),1/($AS106-$AR106+1),0),IF($AT106="I",IF(14=$AR106,1,0),IF($AT106="F",IF(14=$AS106,1,0),IF($AT106="S",IF(AND(14&gt;=$AR106,14&lt;=$AS106,MOD(14-$AR106,6)=0),1/(INT(($AS106-$AR106)/6)+1),0),IF($AT106="A",IF($AR106=$AS106,IF(14=$AR106,1,0),IF(14=$AR106,$AU106,IF(14=$AS106,1-$AU106,0))),U508))))))</f>
        <v>0</v>
      </c>
      <c r="V106" s="681">
        <f>IF($AS106&lt;$AR106,0,IF($AT106="L",IF(AND(15&gt;=$AR106,15&lt;=$AS106),1/($AS106-$AR106+1),0),IF($AT106="I",IF(15=$AR106,1,0),IF($AT106="F",IF(15=$AS106,1,0),IF($AT106="S",IF(AND(15&gt;=$AR106,15&lt;=$AS106,MOD(15-$AR106,6)=0),1/(INT(($AS106-$AR106)/6)+1),0),IF($AT106="A",IF($AR106=$AS106,IF(15=$AR106,1,0),IF(15=$AR106,$AU106,IF(15=$AS106,1-$AU106,0))),V508))))))</f>
        <v>0</v>
      </c>
      <c r="W106" s="681">
        <f>IF($AS106&lt;$AR106,0,IF($AT106="L",IF(AND(16&gt;=$AR106,16&lt;=$AS106),1/($AS106-$AR106+1),0),IF($AT106="I",IF(16=$AR106,1,0),IF($AT106="F",IF(16=$AS106,1,0),IF($AT106="S",IF(AND(16&gt;=$AR106,16&lt;=$AS106,MOD(16-$AR106,6)=0),1/(INT(($AS106-$AR106)/6)+1),0),IF($AT106="A",IF($AR106=$AS106,IF(16=$AR106,1,0),IF(16=$AR106,$AU106,IF(16=$AS106,1-$AU106,0))),W508))))))</f>
        <v>0</v>
      </c>
      <c r="X106" s="681">
        <f>IF($AS106&lt;$AR106,0,IF($AT106="L",IF(AND(17&gt;=$AR106,17&lt;=$AS106),1/($AS106-$AR106+1),0),IF($AT106="I",IF(17=$AR106,1,0),IF($AT106="F",IF(17=$AS106,1,0),IF($AT106="S",IF(AND(17&gt;=$AR106,17&lt;=$AS106,MOD(17-$AR106,6)=0),1/(INT(($AS106-$AR106)/6)+1),0),IF($AT106="A",IF($AR106=$AS106,IF(17=$AR106,1,0),IF(17=$AR106,$AU106,IF(17=$AS106,1-$AU106,0))),X508))))))</f>
        <v>0</v>
      </c>
      <c r="Y106" s="681">
        <f>IF($AS106&lt;$AR106,0,IF($AT106="L",IF(AND(18&gt;=$AR106,18&lt;=$AS106),1/($AS106-$AR106+1),0),IF($AT106="I",IF(18=$AR106,1,0),IF($AT106="F",IF(18=$AS106,1,0),IF($AT106="S",IF(AND(18&gt;=$AR106,18&lt;=$AS106,MOD(18-$AR106,6)=0),1/(INT(($AS106-$AR106)/6)+1),0),IF($AT106="A",IF($AR106=$AS106,IF(18=$AR106,1,0),IF(18=$AR106,$AU106,IF(18=$AS106,1-$AU106,0))),Y508))))))</f>
        <v>0</v>
      </c>
      <c r="Z106" s="681">
        <f>IF($AS106&lt;$AR106,0,IF($AT106="L",IF(AND(19&gt;=$AR106,19&lt;=$AS106),1/($AS106-$AR106+1),0),IF($AT106="I",IF(19=$AR106,1,0),IF($AT106="F",IF(19=$AS106,1,0),IF($AT106="S",IF(AND(19&gt;=$AR106,19&lt;=$AS106,MOD(19-$AR106,6)=0),1/(INT(($AS106-$AR106)/6)+1),0),IF($AT106="A",IF($AR106=$AS106,IF(19=$AR106,1,0),IF(19=$AR106,$AU106,IF(19=$AS106,1-$AU106,0))),Z508))))))</f>
        <v>0</v>
      </c>
      <c r="AA106" s="681">
        <f>IF($AS106&lt;$AR106,0,IF($AT106="L",IF(AND(20&gt;=$AR106,20&lt;=$AS106),1/($AS106-$AR106+1),0),IF($AT106="I",IF(20=$AR106,1,0),IF($AT106="F",IF(20=$AS106,1,0),IF($AT106="S",IF(AND(20&gt;=$AR106,20&lt;=$AS106,MOD(20-$AR106,6)=0),1/(INT(($AS106-$AR106)/6)+1),0),IF($AT106="A",IF($AR106=$AS106,IF(20=$AR106,1,0),IF(20=$AR106,$AU106,IF(20=$AS106,1-$AU106,0))),AA508))))))</f>
        <v>0</v>
      </c>
      <c r="AB106" s="681">
        <f>IF($AS106&lt;$AR106,0,IF($AT106="L",IF(AND(21&gt;=$AR106,21&lt;=$AS106),1/($AS106-$AR106+1),0),IF($AT106="I",IF(21=$AR106,1,0),IF($AT106="F",IF(21=$AS106,1,0),IF($AT106="S",IF(AND(21&gt;=$AR106,21&lt;=$AS106,MOD(21-$AR106,6)=0),1/(INT(($AS106-$AR106)/6)+1),0),IF($AT106="A",IF($AR106=$AS106,IF(21=$AR106,1,0),IF(21=$AR106,$AU106,IF(21=$AS106,1-$AU106,0))),AB508))))))</f>
        <v>0</v>
      </c>
      <c r="AC106" s="681">
        <f>IF($AS106&lt;$AR106,0,IF($AT106="L",IF(AND(22&gt;=$AR106,22&lt;=$AS106),1/($AS106-$AR106+1),0),IF($AT106="I",IF(22=$AR106,1,0),IF($AT106="F",IF(22=$AS106,1,0),IF($AT106="S",IF(AND(22&gt;=$AR106,22&lt;=$AS106,MOD(22-$AR106,6)=0),1/(INT(($AS106-$AR106)/6)+1),0),IF($AT106="A",IF($AR106=$AS106,IF(22=$AR106,1,0),IF(22=$AR106,$AU106,IF(22=$AS106,1-$AU106,0))),AC508))))))</f>
        <v>0</v>
      </c>
      <c r="AD106" s="681">
        <f>IF($AS106&lt;$AR106,0,IF($AT106="L",IF(AND(23&gt;=$AR106,23&lt;=$AS106),1/($AS106-$AR106+1),0),IF($AT106="I",IF(23=$AR106,1,0),IF($AT106="F",IF(23=$AS106,1,0),IF($AT106="S",IF(AND(23&gt;=$AR106,23&lt;=$AS106,MOD(23-$AR106,6)=0),1/(INT(($AS106-$AR106)/6)+1),0),IF($AT106="A",IF($AR106=$AS106,IF(23=$AR106,1,0),IF(23=$AR106,$AU106,IF(23=$AS106,1-$AU106,0))),AD508))))))</f>
        <v>0.5</v>
      </c>
      <c r="AE106" s="681">
        <f>IF($AS106&lt;$AR106,0,IF($AT106="L",IF(AND(24&gt;=$AR106,24&lt;=$AS106),1/($AS106-$AR106+1),0),IF($AT106="I",IF(24=$AR106,1,0),IF($AT106="F",IF(24=$AS106,1,0),IF($AT106="S",IF(AND(24&gt;=$AR106,24&lt;=$AS106,MOD(24-$AR106,6)=0),1/(INT(($AS106-$AR106)/6)+1),0),IF($AT106="A",IF($AR106=$AS106,IF(24=$AR106,1,0),IF(24=$AR106,$AU106,IF(24=$AS106,1-$AU106,0))),AE508))))))</f>
        <v>0.5</v>
      </c>
      <c r="AF106" s="682">
        <f>SUM(H106:AE106)</f>
        <v>1</v>
      </c>
      <c r="AG106" s="521">
        <f>'06.Protección conocimiento y Di'!$I$13</f>
        <v>0</v>
      </c>
      <c r="AH106" s="521">
        <f>'06.Protección conocimiento y Di'!$H$13</f>
        <v>0</v>
      </c>
      <c r="AI106" s="521">
        <f>'06.Protección conocimiento y Di'!$K$13</f>
        <v>0</v>
      </c>
      <c r="AJ106" s="521">
        <f>'06.Protección conocimiento y Di'!$J$13</f>
        <v>0</v>
      </c>
      <c r="AK106" s="521">
        <f>'06.Protección conocimiento y Di'!$M$13</f>
        <v>0</v>
      </c>
      <c r="AL106" s="521">
        <f>'06.Protección conocimiento y Di'!$L$13</f>
        <v>0</v>
      </c>
      <c r="AM106" s="521">
        <f>'06.Protección conocimiento y Di'!$O$13</f>
        <v>0</v>
      </c>
      <c r="AN106" s="521">
        <f>'06.Protección conocimiento y Di'!$N$13</f>
        <v>0</v>
      </c>
      <c r="AO106" s="521">
        <f>'06.Protección conocimiento y Di'!$Q$13</f>
        <v>0</v>
      </c>
      <c r="AP106" s="521">
        <f>'06.Protección conocimiento y Di'!$P$13</f>
        <v>0</v>
      </c>
      <c r="AQ106" s="683" t="inlineStr">
        <is>
          <t>A3.4</t>
        </is>
      </c>
      <c r="AR106" s="683" t="n">
        <v>23</v>
      </c>
      <c r="AS106" s="683" t="n">
        <v>24</v>
      </c>
      <c r="AT106" s="683" t="inlineStr">
        <is>
          <t>L</t>
        </is>
      </c>
      <c r="AU106" s="684" t="n">
        <v>0</v>
      </c>
      <c r="AV106" s="683" t="inlineStr">
        <is>
          <t>E4</t>
        </is>
      </c>
    </row>
    <row r="107">
      <c r="B107" s="513" t="inlineStr">
        <is>
          <t>PD-05</t>
        </is>
      </c>
      <c r="C107" s="513" t="inlineStr">
        <is>
          <t>R06</t>
        </is>
      </c>
      <c r="D107" s="513" t="str">
        <f>IF('06.Protección conocimiento y Di'!B14="","(fila reservada para un ítem nuevo)",'06.Protección conocimiento y Di'!B14)</f>
        <v>Publicaciones de divulgación y eventos de socialización</v>
      </c>
      <c r="E107" s="513" t="str">
        <f>"Perfil "&amp;AT107&amp;" · M"&amp;AR107&amp;"–M"&amp;AS107</f>
        <v>Perfil L · M12–M24</v>
      </c>
      <c r="F107" s="513">
        <f>'06.Protección conocimiento y Di'!$G$14</f>
        <v>60000000</v>
      </c>
      <c r="G107" s="513">
        <f>'06.Protección conocimiento y Di'!$R$14</f>
        <v>60000000</v>
      </c>
      <c r="H107" s="681">
        <f>IF($AS107&lt;$AR107,0,IF($AT107="L",IF(AND(1&gt;=$AR107,1&lt;=$AS107),1/($AS107-$AR107+1),0),IF($AT107="I",IF(1=$AR107,1,0),IF($AT107="F",IF(1=$AS107,1,0),IF($AT107="S",IF(AND(1&gt;=$AR107,1&lt;=$AS107,MOD(1-$AR107,6)=0),1/(INT(($AS107-$AR107)/6)+1),0),IF($AT107="A",IF($AR107=$AS107,IF(1=$AR107,1,0),IF(1=$AR107,$AU107,IF(1=$AS107,1-$AU107,0))),H509))))))</f>
        <v>0</v>
      </c>
      <c r="I107" s="681">
        <f>IF($AS107&lt;$AR107,0,IF($AT107="L",IF(AND(2&gt;=$AR107,2&lt;=$AS107),1/($AS107-$AR107+1),0),IF($AT107="I",IF(2=$AR107,1,0),IF($AT107="F",IF(2=$AS107,1,0),IF($AT107="S",IF(AND(2&gt;=$AR107,2&lt;=$AS107,MOD(2-$AR107,6)=0),1/(INT(($AS107-$AR107)/6)+1),0),IF($AT107="A",IF($AR107=$AS107,IF(2=$AR107,1,0),IF(2=$AR107,$AU107,IF(2=$AS107,1-$AU107,0))),I509))))))</f>
        <v>0</v>
      </c>
      <c r="J107" s="681">
        <f>IF($AS107&lt;$AR107,0,IF($AT107="L",IF(AND(3&gt;=$AR107,3&lt;=$AS107),1/($AS107-$AR107+1),0),IF($AT107="I",IF(3=$AR107,1,0),IF($AT107="F",IF(3=$AS107,1,0),IF($AT107="S",IF(AND(3&gt;=$AR107,3&lt;=$AS107,MOD(3-$AR107,6)=0),1/(INT(($AS107-$AR107)/6)+1),0),IF($AT107="A",IF($AR107=$AS107,IF(3=$AR107,1,0),IF(3=$AR107,$AU107,IF(3=$AS107,1-$AU107,0))),J509))))))</f>
        <v>0</v>
      </c>
      <c r="K107" s="681">
        <f>IF($AS107&lt;$AR107,0,IF($AT107="L",IF(AND(4&gt;=$AR107,4&lt;=$AS107),1/($AS107-$AR107+1),0),IF($AT107="I",IF(4=$AR107,1,0),IF($AT107="F",IF(4=$AS107,1,0),IF($AT107="S",IF(AND(4&gt;=$AR107,4&lt;=$AS107,MOD(4-$AR107,6)=0),1/(INT(($AS107-$AR107)/6)+1),0),IF($AT107="A",IF($AR107=$AS107,IF(4=$AR107,1,0),IF(4=$AR107,$AU107,IF(4=$AS107,1-$AU107,0))),K509))))))</f>
        <v>0</v>
      </c>
      <c r="L107" s="681">
        <f>IF($AS107&lt;$AR107,0,IF($AT107="L",IF(AND(5&gt;=$AR107,5&lt;=$AS107),1/($AS107-$AR107+1),0),IF($AT107="I",IF(5=$AR107,1,0),IF($AT107="F",IF(5=$AS107,1,0),IF($AT107="S",IF(AND(5&gt;=$AR107,5&lt;=$AS107,MOD(5-$AR107,6)=0),1/(INT(($AS107-$AR107)/6)+1),0),IF($AT107="A",IF($AR107=$AS107,IF(5=$AR107,1,0),IF(5=$AR107,$AU107,IF(5=$AS107,1-$AU107,0))),L509))))))</f>
        <v>0</v>
      </c>
      <c r="M107" s="681">
        <f>IF($AS107&lt;$AR107,0,IF($AT107="L",IF(AND(6&gt;=$AR107,6&lt;=$AS107),1/($AS107-$AR107+1),0),IF($AT107="I",IF(6=$AR107,1,0),IF($AT107="F",IF(6=$AS107,1,0),IF($AT107="S",IF(AND(6&gt;=$AR107,6&lt;=$AS107,MOD(6-$AR107,6)=0),1/(INT(($AS107-$AR107)/6)+1),0),IF($AT107="A",IF($AR107=$AS107,IF(6=$AR107,1,0),IF(6=$AR107,$AU107,IF(6=$AS107,1-$AU107,0))),M509))))))</f>
        <v>0</v>
      </c>
      <c r="N107" s="681">
        <f>IF($AS107&lt;$AR107,0,IF($AT107="L",IF(AND(7&gt;=$AR107,7&lt;=$AS107),1/($AS107-$AR107+1),0),IF($AT107="I",IF(7=$AR107,1,0),IF($AT107="F",IF(7=$AS107,1,0),IF($AT107="S",IF(AND(7&gt;=$AR107,7&lt;=$AS107,MOD(7-$AR107,6)=0),1/(INT(($AS107-$AR107)/6)+1),0),IF($AT107="A",IF($AR107=$AS107,IF(7=$AR107,1,0),IF(7=$AR107,$AU107,IF(7=$AS107,1-$AU107,0))),N509))))))</f>
        <v>0</v>
      </c>
      <c r="O107" s="681">
        <f>IF($AS107&lt;$AR107,0,IF($AT107="L",IF(AND(8&gt;=$AR107,8&lt;=$AS107),1/($AS107-$AR107+1),0),IF($AT107="I",IF(8=$AR107,1,0),IF($AT107="F",IF(8=$AS107,1,0),IF($AT107="S",IF(AND(8&gt;=$AR107,8&lt;=$AS107,MOD(8-$AR107,6)=0),1/(INT(($AS107-$AR107)/6)+1),0),IF($AT107="A",IF($AR107=$AS107,IF(8=$AR107,1,0),IF(8=$AR107,$AU107,IF(8=$AS107,1-$AU107,0))),O509))))))</f>
        <v>0</v>
      </c>
      <c r="P107" s="681">
        <f>IF($AS107&lt;$AR107,0,IF($AT107="L",IF(AND(9&gt;=$AR107,9&lt;=$AS107),1/($AS107-$AR107+1),0),IF($AT107="I",IF(9=$AR107,1,0),IF($AT107="F",IF(9=$AS107,1,0),IF($AT107="S",IF(AND(9&gt;=$AR107,9&lt;=$AS107,MOD(9-$AR107,6)=0),1/(INT(($AS107-$AR107)/6)+1),0),IF($AT107="A",IF($AR107=$AS107,IF(9=$AR107,1,0),IF(9=$AR107,$AU107,IF(9=$AS107,1-$AU107,0))),P509))))))</f>
        <v>0</v>
      </c>
      <c r="Q107" s="681">
        <f>IF($AS107&lt;$AR107,0,IF($AT107="L",IF(AND(10&gt;=$AR107,10&lt;=$AS107),1/($AS107-$AR107+1),0),IF($AT107="I",IF(10=$AR107,1,0),IF($AT107="F",IF(10=$AS107,1,0),IF($AT107="S",IF(AND(10&gt;=$AR107,10&lt;=$AS107,MOD(10-$AR107,6)=0),1/(INT(($AS107-$AR107)/6)+1),0),IF($AT107="A",IF($AR107=$AS107,IF(10=$AR107,1,0),IF(10=$AR107,$AU107,IF(10=$AS107,1-$AU107,0))),Q509))))))</f>
        <v>0</v>
      </c>
      <c r="R107" s="681">
        <f>IF($AS107&lt;$AR107,0,IF($AT107="L",IF(AND(11&gt;=$AR107,11&lt;=$AS107),1/($AS107-$AR107+1),0),IF($AT107="I",IF(11=$AR107,1,0),IF($AT107="F",IF(11=$AS107,1,0),IF($AT107="S",IF(AND(11&gt;=$AR107,11&lt;=$AS107,MOD(11-$AR107,6)=0),1/(INT(($AS107-$AR107)/6)+1),0),IF($AT107="A",IF($AR107=$AS107,IF(11=$AR107,1,0),IF(11=$AR107,$AU107,IF(11=$AS107,1-$AU107,0))),R509))))))</f>
        <v>0</v>
      </c>
      <c r="S107" s="681">
        <f>IF($AS107&lt;$AR107,0,IF($AT107="L",IF(AND(12&gt;=$AR107,12&lt;=$AS107),1/($AS107-$AR107+1),0),IF($AT107="I",IF(12=$AR107,1,0),IF($AT107="F",IF(12=$AS107,1,0),IF($AT107="S",IF(AND(12&gt;=$AR107,12&lt;=$AS107,MOD(12-$AR107,6)=0),1/(INT(($AS107-$AR107)/6)+1),0),IF($AT107="A",IF($AR107=$AS107,IF(12=$AR107,1,0),IF(12=$AR107,$AU107,IF(12=$AS107,1-$AU107,0))),S509))))))</f>
        <v>0.0769230769230769</v>
      </c>
      <c r="T107" s="681">
        <f>IF($AS107&lt;$AR107,0,IF($AT107="L",IF(AND(13&gt;=$AR107,13&lt;=$AS107),1/($AS107-$AR107+1),0),IF($AT107="I",IF(13=$AR107,1,0),IF($AT107="F",IF(13=$AS107,1,0),IF($AT107="S",IF(AND(13&gt;=$AR107,13&lt;=$AS107,MOD(13-$AR107,6)=0),1/(INT(($AS107-$AR107)/6)+1),0),IF($AT107="A",IF($AR107=$AS107,IF(13=$AR107,1,0),IF(13=$AR107,$AU107,IF(13=$AS107,1-$AU107,0))),T509))))))</f>
        <v>0.0769230769230769</v>
      </c>
      <c r="U107" s="681">
        <f>IF($AS107&lt;$AR107,0,IF($AT107="L",IF(AND(14&gt;=$AR107,14&lt;=$AS107),1/($AS107-$AR107+1),0),IF($AT107="I",IF(14=$AR107,1,0),IF($AT107="F",IF(14=$AS107,1,0),IF($AT107="S",IF(AND(14&gt;=$AR107,14&lt;=$AS107,MOD(14-$AR107,6)=0),1/(INT(($AS107-$AR107)/6)+1),0),IF($AT107="A",IF($AR107=$AS107,IF(14=$AR107,1,0),IF(14=$AR107,$AU107,IF(14=$AS107,1-$AU107,0))),U509))))))</f>
        <v>0.0769230769230769</v>
      </c>
      <c r="V107" s="681">
        <f>IF($AS107&lt;$AR107,0,IF($AT107="L",IF(AND(15&gt;=$AR107,15&lt;=$AS107),1/($AS107-$AR107+1),0),IF($AT107="I",IF(15=$AR107,1,0),IF($AT107="F",IF(15=$AS107,1,0),IF($AT107="S",IF(AND(15&gt;=$AR107,15&lt;=$AS107,MOD(15-$AR107,6)=0),1/(INT(($AS107-$AR107)/6)+1),0),IF($AT107="A",IF($AR107=$AS107,IF(15=$AR107,1,0),IF(15=$AR107,$AU107,IF(15=$AS107,1-$AU107,0))),V509))))))</f>
        <v>0.0769230769230769</v>
      </c>
      <c r="W107" s="681">
        <f>IF($AS107&lt;$AR107,0,IF($AT107="L",IF(AND(16&gt;=$AR107,16&lt;=$AS107),1/($AS107-$AR107+1),0),IF($AT107="I",IF(16=$AR107,1,0),IF($AT107="F",IF(16=$AS107,1,0),IF($AT107="S",IF(AND(16&gt;=$AR107,16&lt;=$AS107,MOD(16-$AR107,6)=0),1/(INT(($AS107-$AR107)/6)+1),0),IF($AT107="A",IF($AR107=$AS107,IF(16=$AR107,1,0),IF(16=$AR107,$AU107,IF(16=$AS107,1-$AU107,0))),W509))))))</f>
        <v>0.0769230769230769</v>
      </c>
      <c r="X107" s="681">
        <f>IF($AS107&lt;$AR107,0,IF($AT107="L",IF(AND(17&gt;=$AR107,17&lt;=$AS107),1/($AS107-$AR107+1),0),IF($AT107="I",IF(17=$AR107,1,0),IF($AT107="F",IF(17=$AS107,1,0),IF($AT107="S",IF(AND(17&gt;=$AR107,17&lt;=$AS107,MOD(17-$AR107,6)=0),1/(INT(($AS107-$AR107)/6)+1),0),IF($AT107="A",IF($AR107=$AS107,IF(17=$AR107,1,0),IF(17=$AR107,$AU107,IF(17=$AS107,1-$AU107,0))),X509))))))</f>
        <v>0.0769230769230769</v>
      </c>
      <c r="Y107" s="681">
        <f>IF($AS107&lt;$AR107,0,IF($AT107="L",IF(AND(18&gt;=$AR107,18&lt;=$AS107),1/($AS107-$AR107+1),0),IF($AT107="I",IF(18=$AR107,1,0),IF($AT107="F",IF(18=$AS107,1,0),IF($AT107="S",IF(AND(18&gt;=$AR107,18&lt;=$AS107,MOD(18-$AR107,6)=0),1/(INT(($AS107-$AR107)/6)+1),0),IF($AT107="A",IF($AR107=$AS107,IF(18=$AR107,1,0),IF(18=$AR107,$AU107,IF(18=$AS107,1-$AU107,0))),Y509))))))</f>
        <v>0.0769230769230769</v>
      </c>
      <c r="Z107" s="681">
        <f>IF($AS107&lt;$AR107,0,IF($AT107="L",IF(AND(19&gt;=$AR107,19&lt;=$AS107),1/($AS107-$AR107+1),0),IF($AT107="I",IF(19=$AR107,1,0),IF($AT107="F",IF(19=$AS107,1,0),IF($AT107="S",IF(AND(19&gt;=$AR107,19&lt;=$AS107,MOD(19-$AR107,6)=0),1/(INT(($AS107-$AR107)/6)+1),0),IF($AT107="A",IF($AR107=$AS107,IF(19=$AR107,1,0),IF(19=$AR107,$AU107,IF(19=$AS107,1-$AU107,0))),Z509))))))</f>
        <v>0.0769230769230769</v>
      </c>
      <c r="AA107" s="681">
        <f>IF($AS107&lt;$AR107,0,IF($AT107="L",IF(AND(20&gt;=$AR107,20&lt;=$AS107),1/($AS107-$AR107+1),0),IF($AT107="I",IF(20=$AR107,1,0),IF($AT107="F",IF(20=$AS107,1,0),IF($AT107="S",IF(AND(20&gt;=$AR107,20&lt;=$AS107,MOD(20-$AR107,6)=0),1/(INT(($AS107-$AR107)/6)+1),0),IF($AT107="A",IF($AR107=$AS107,IF(20=$AR107,1,0),IF(20=$AR107,$AU107,IF(20=$AS107,1-$AU107,0))),AA509))))))</f>
        <v>0.0769230769230769</v>
      </c>
      <c r="AB107" s="681">
        <f>IF($AS107&lt;$AR107,0,IF($AT107="L",IF(AND(21&gt;=$AR107,21&lt;=$AS107),1/($AS107-$AR107+1),0),IF($AT107="I",IF(21=$AR107,1,0),IF($AT107="F",IF(21=$AS107,1,0),IF($AT107="S",IF(AND(21&gt;=$AR107,21&lt;=$AS107,MOD(21-$AR107,6)=0),1/(INT(($AS107-$AR107)/6)+1),0),IF($AT107="A",IF($AR107=$AS107,IF(21=$AR107,1,0),IF(21=$AR107,$AU107,IF(21=$AS107,1-$AU107,0))),AB509))))))</f>
        <v>0.0769230769230769</v>
      </c>
      <c r="AC107" s="681">
        <f>IF($AS107&lt;$AR107,0,IF($AT107="L",IF(AND(22&gt;=$AR107,22&lt;=$AS107),1/($AS107-$AR107+1),0),IF($AT107="I",IF(22=$AR107,1,0),IF($AT107="F",IF(22=$AS107,1,0),IF($AT107="S",IF(AND(22&gt;=$AR107,22&lt;=$AS107,MOD(22-$AR107,6)=0),1/(INT(($AS107-$AR107)/6)+1),0),IF($AT107="A",IF($AR107=$AS107,IF(22=$AR107,1,0),IF(22=$AR107,$AU107,IF(22=$AS107,1-$AU107,0))),AC509))))))</f>
        <v>0.0769230769230769</v>
      </c>
      <c r="AD107" s="681">
        <f>IF($AS107&lt;$AR107,0,IF($AT107="L",IF(AND(23&gt;=$AR107,23&lt;=$AS107),1/($AS107-$AR107+1),0),IF($AT107="I",IF(23=$AR107,1,0),IF($AT107="F",IF(23=$AS107,1,0),IF($AT107="S",IF(AND(23&gt;=$AR107,23&lt;=$AS107,MOD(23-$AR107,6)=0),1/(INT(($AS107-$AR107)/6)+1),0),IF($AT107="A",IF($AR107=$AS107,IF(23=$AR107,1,0),IF(23=$AR107,$AU107,IF(23=$AS107,1-$AU107,0))),AD509))))))</f>
        <v>0.0769230769230769</v>
      </c>
      <c r="AE107" s="681">
        <f>IF($AS107&lt;$AR107,0,IF($AT107="L",IF(AND(24&gt;=$AR107,24&lt;=$AS107),1/($AS107-$AR107+1),0),IF($AT107="I",IF(24=$AR107,1,0),IF($AT107="F",IF(24=$AS107,1,0),IF($AT107="S",IF(AND(24&gt;=$AR107,24&lt;=$AS107,MOD(24-$AR107,6)=0),1/(INT(($AS107-$AR107)/6)+1),0),IF($AT107="A",IF($AR107=$AS107,IF(24=$AR107,1,0),IF(24=$AR107,$AU107,IF(24=$AS107,1-$AU107,0))),AE509))))))</f>
        <v>0.0769230769230769</v>
      </c>
      <c r="AF107" s="682">
        <f>SUM(H107:AE107)</f>
        <v>1</v>
      </c>
      <c r="AG107" s="521">
        <f>'06.Protección conocimiento y Di'!$I$14</f>
        <v>0</v>
      </c>
      <c r="AH107" s="521">
        <f>'06.Protección conocimiento y Di'!$H$14</f>
        <v>0</v>
      </c>
      <c r="AI107" s="521">
        <f>'06.Protección conocimiento y Di'!$K$14</f>
        <v>0</v>
      </c>
      <c r="AJ107" s="521">
        <f>'06.Protección conocimiento y Di'!$J$14</f>
        <v>0</v>
      </c>
      <c r="AK107" s="521">
        <f>'06.Protección conocimiento y Di'!$M$14</f>
        <v>0</v>
      </c>
      <c r="AL107" s="521">
        <f>'06.Protección conocimiento y Di'!$L$14</f>
        <v>0</v>
      </c>
      <c r="AM107" s="521">
        <f>'06.Protección conocimiento y Di'!$O$14</f>
        <v>0</v>
      </c>
      <c r="AN107" s="521">
        <f>'06.Protección conocimiento y Di'!$N$14</f>
        <v>0</v>
      </c>
      <c r="AO107" s="521">
        <f>'06.Protección conocimiento y Di'!$Q$14</f>
        <v>0</v>
      </c>
      <c r="AP107" s="521">
        <f>'06.Protección conocimiento y Di'!$P$14</f>
        <v>0</v>
      </c>
      <c r="AQ107" s="683" t="inlineStr">
        <is>
          <t>A3.2</t>
        </is>
      </c>
      <c r="AR107" s="683" t="n">
        <v>12</v>
      </c>
      <c r="AS107" s="683" t="n">
        <v>24</v>
      </c>
      <c r="AT107" s="683" t="inlineStr">
        <is>
          <t>L</t>
        </is>
      </c>
      <c r="AU107" s="684" t="n">
        <v>0</v>
      </c>
      <c r="AV107" s="683" t="inlineStr">
        <is>
          <t>E4</t>
        </is>
      </c>
    </row>
    <row r="108">
      <c r="B108" s="513" t="inlineStr">
        <is>
          <t>PD-06</t>
        </is>
      </c>
      <c r="C108" s="513" t="inlineStr">
        <is>
          <t>R06</t>
        </is>
      </c>
      <c r="D108" s="513" t="str">
        <f>IF('06.Protección conocimiento y Di'!B15="","(fila reservada para un ítem nuevo)",'06.Protección conocimiento y Di'!B15)</f>
        <v>Registro del software y de los datos del modelo predictivo ante la DNDA</v>
      </c>
      <c r="E108" s="513" t="str">
        <f>"Perfil "&amp;AT108&amp;" · M"&amp;AR108&amp;"–M"&amp;AS108</f>
        <v>Perfil L · M21–M24</v>
      </c>
      <c r="F108" s="513">
        <f>'06.Protección conocimiento y Di'!$G$15</f>
        <v>10000000</v>
      </c>
      <c r="G108" s="513">
        <f>'06.Protección conocimiento y Di'!$R$15</f>
        <v>10000000</v>
      </c>
      <c r="H108" s="681">
        <f>IF($AS108&lt;$AR108,0,IF($AT108="L",IF(AND(1&gt;=$AR108,1&lt;=$AS108),1/($AS108-$AR108+1),0),IF($AT108="I",IF(1=$AR108,1,0),IF($AT108="F",IF(1=$AS108,1,0),IF($AT108="S",IF(AND(1&gt;=$AR108,1&lt;=$AS108,MOD(1-$AR108,6)=0),1/(INT(($AS108-$AR108)/6)+1),0),IF($AT108="A",IF($AR108=$AS108,IF(1=$AR108,1,0),IF(1=$AR108,$AU108,IF(1=$AS108,1-$AU108,0))),H510))))))</f>
        <v>0</v>
      </c>
      <c r="I108" s="681">
        <f>IF($AS108&lt;$AR108,0,IF($AT108="L",IF(AND(2&gt;=$AR108,2&lt;=$AS108),1/($AS108-$AR108+1),0),IF($AT108="I",IF(2=$AR108,1,0),IF($AT108="F",IF(2=$AS108,1,0),IF($AT108="S",IF(AND(2&gt;=$AR108,2&lt;=$AS108,MOD(2-$AR108,6)=0),1/(INT(($AS108-$AR108)/6)+1),0),IF($AT108="A",IF($AR108=$AS108,IF(2=$AR108,1,0),IF(2=$AR108,$AU108,IF(2=$AS108,1-$AU108,0))),I510))))))</f>
        <v>0</v>
      </c>
      <c r="J108" s="681">
        <f>IF($AS108&lt;$AR108,0,IF($AT108="L",IF(AND(3&gt;=$AR108,3&lt;=$AS108),1/($AS108-$AR108+1),0),IF($AT108="I",IF(3=$AR108,1,0),IF($AT108="F",IF(3=$AS108,1,0),IF($AT108="S",IF(AND(3&gt;=$AR108,3&lt;=$AS108,MOD(3-$AR108,6)=0),1/(INT(($AS108-$AR108)/6)+1),0),IF($AT108="A",IF($AR108=$AS108,IF(3=$AR108,1,0),IF(3=$AR108,$AU108,IF(3=$AS108,1-$AU108,0))),J510))))))</f>
        <v>0</v>
      </c>
      <c r="K108" s="681">
        <f>IF($AS108&lt;$AR108,0,IF($AT108="L",IF(AND(4&gt;=$AR108,4&lt;=$AS108),1/($AS108-$AR108+1),0),IF($AT108="I",IF(4=$AR108,1,0),IF($AT108="F",IF(4=$AS108,1,0),IF($AT108="S",IF(AND(4&gt;=$AR108,4&lt;=$AS108,MOD(4-$AR108,6)=0),1/(INT(($AS108-$AR108)/6)+1),0),IF($AT108="A",IF($AR108=$AS108,IF(4=$AR108,1,0),IF(4=$AR108,$AU108,IF(4=$AS108,1-$AU108,0))),K510))))))</f>
        <v>0</v>
      </c>
      <c r="L108" s="681">
        <f>IF($AS108&lt;$AR108,0,IF($AT108="L",IF(AND(5&gt;=$AR108,5&lt;=$AS108),1/($AS108-$AR108+1),0),IF($AT108="I",IF(5=$AR108,1,0),IF($AT108="F",IF(5=$AS108,1,0),IF($AT108="S",IF(AND(5&gt;=$AR108,5&lt;=$AS108,MOD(5-$AR108,6)=0),1/(INT(($AS108-$AR108)/6)+1),0),IF($AT108="A",IF($AR108=$AS108,IF(5=$AR108,1,0),IF(5=$AR108,$AU108,IF(5=$AS108,1-$AU108,0))),L510))))))</f>
        <v>0</v>
      </c>
      <c r="M108" s="681">
        <f>IF($AS108&lt;$AR108,0,IF($AT108="L",IF(AND(6&gt;=$AR108,6&lt;=$AS108),1/($AS108-$AR108+1),0),IF($AT108="I",IF(6=$AR108,1,0),IF($AT108="F",IF(6=$AS108,1,0),IF($AT108="S",IF(AND(6&gt;=$AR108,6&lt;=$AS108,MOD(6-$AR108,6)=0),1/(INT(($AS108-$AR108)/6)+1),0),IF($AT108="A",IF($AR108=$AS108,IF(6=$AR108,1,0),IF(6=$AR108,$AU108,IF(6=$AS108,1-$AU108,0))),M510))))))</f>
        <v>0</v>
      </c>
      <c r="N108" s="681">
        <f>IF($AS108&lt;$AR108,0,IF($AT108="L",IF(AND(7&gt;=$AR108,7&lt;=$AS108),1/($AS108-$AR108+1),0),IF($AT108="I",IF(7=$AR108,1,0),IF($AT108="F",IF(7=$AS108,1,0),IF($AT108="S",IF(AND(7&gt;=$AR108,7&lt;=$AS108,MOD(7-$AR108,6)=0),1/(INT(($AS108-$AR108)/6)+1),0),IF($AT108="A",IF($AR108=$AS108,IF(7=$AR108,1,0),IF(7=$AR108,$AU108,IF(7=$AS108,1-$AU108,0))),N510))))))</f>
        <v>0</v>
      </c>
      <c r="O108" s="681">
        <f>IF($AS108&lt;$AR108,0,IF($AT108="L",IF(AND(8&gt;=$AR108,8&lt;=$AS108),1/($AS108-$AR108+1),0),IF($AT108="I",IF(8=$AR108,1,0),IF($AT108="F",IF(8=$AS108,1,0),IF($AT108="S",IF(AND(8&gt;=$AR108,8&lt;=$AS108,MOD(8-$AR108,6)=0),1/(INT(($AS108-$AR108)/6)+1),0),IF($AT108="A",IF($AR108=$AS108,IF(8=$AR108,1,0),IF(8=$AR108,$AU108,IF(8=$AS108,1-$AU108,0))),O510))))))</f>
        <v>0</v>
      </c>
      <c r="P108" s="681">
        <f>IF($AS108&lt;$AR108,0,IF($AT108="L",IF(AND(9&gt;=$AR108,9&lt;=$AS108),1/($AS108-$AR108+1),0),IF($AT108="I",IF(9=$AR108,1,0),IF($AT108="F",IF(9=$AS108,1,0),IF($AT108="S",IF(AND(9&gt;=$AR108,9&lt;=$AS108,MOD(9-$AR108,6)=0),1/(INT(($AS108-$AR108)/6)+1),0),IF($AT108="A",IF($AR108=$AS108,IF(9=$AR108,1,0),IF(9=$AR108,$AU108,IF(9=$AS108,1-$AU108,0))),P510))))))</f>
        <v>0</v>
      </c>
      <c r="Q108" s="681">
        <f>IF($AS108&lt;$AR108,0,IF($AT108="L",IF(AND(10&gt;=$AR108,10&lt;=$AS108),1/($AS108-$AR108+1),0),IF($AT108="I",IF(10=$AR108,1,0),IF($AT108="F",IF(10=$AS108,1,0),IF($AT108="S",IF(AND(10&gt;=$AR108,10&lt;=$AS108,MOD(10-$AR108,6)=0),1/(INT(($AS108-$AR108)/6)+1),0),IF($AT108="A",IF($AR108=$AS108,IF(10=$AR108,1,0),IF(10=$AR108,$AU108,IF(10=$AS108,1-$AU108,0))),Q510))))))</f>
        <v>0</v>
      </c>
      <c r="R108" s="681">
        <f>IF($AS108&lt;$AR108,0,IF($AT108="L",IF(AND(11&gt;=$AR108,11&lt;=$AS108),1/($AS108-$AR108+1),0),IF($AT108="I",IF(11=$AR108,1,0),IF($AT108="F",IF(11=$AS108,1,0),IF($AT108="S",IF(AND(11&gt;=$AR108,11&lt;=$AS108,MOD(11-$AR108,6)=0),1/(INT(($AS108-$AR108)/6)+1),0),IF($AT108="A",IF($AR108=$AS108,IF(11=$AR108,1,0),IF(11=$AR108,$AU108,IF(11=$AS108,1-$AU108,0))),R510))))))</f>
        <v>0</v>
      </c>
      <c r="S108" s="681">
        <f>IF($AS108&lt;$AR108,0,IF($AT108="L",IF(AND(12&gt;=$AR108,12&lt;=$AS108),1/($AS108-$AR108+1),0),IF($AT108="I",IF(12=$AR108,1,0),IF($AT108="F",IF(12=$AS108,1,0),IF($AT108="S",IF(AND(12&gt;=$AR108,12&lt;=$AS108,MOD(12-$AR108,6)=0),1/(INT(($AS108-$AR108)/6)+1),0),IF($AT108="A",IF($AR108=$AS108,IF(12=$AR108,1,0),IF(12=$AR108,$AU108,IF(12=$AS108,1-$AU108,0))),S510))))))</f>
        <v>0</v>
      </c>
      <c r="T108" s="681">
        <f>IF($AS108&lt;$AR108,0,IF($AT108="L",IF(AND(13&gt;=$AR108,13&lt;=$AS108),1/($AS108-$AR108+1),0),IF($AT108="I",IF(13=$AR108,1,0),IF($AT108="F",IF(13=$AS108,1,0),IF($AT108="S",IF(AND(13&gt;=$AR108,13&lt;=$AS108,MOD(13-$AR108,6)=0),1/(INT(($AS108-$AR108)/6)+1),0),IF($AT108="A",IF($AR108=$AS108,IF(13=$AR108,1,0),IF(13=$AR108,$AU108,IF(13=$AS108,1-$AU108,0))),T510))))))</f>
        <v>0</v>
      </c>
      <c r="U108" s="681">
        <f>IF($AS108&lt;$AR108,0,IF($AT108="L",IF(AND(14&gt;=$AR108,14&lt;=$AS108),1/($AS108-$AR108+1),0),IF($AT108="I",IF(14=$AR108,1,0),IF($AT108="F",IF(14=$AS108,1,0),IF($AT108="S",IF(AND(14&gt;=$AR108,14&lt;=$AS108,MOD(14-$AR108,6)=0),1/(INT(($AS108-$AR108)/6)+1),0),IF($AT108="A",IF($AR108=$AS108,IF(14=$AR108,1,0),IF(14=$AR108,$AU108,IF(14=$AS108,1-$AU108,0))),U510))))))</f>
        <v>0</v>
      </c>
      <c r="V108" s="681">
        <f>IF($AS108&lt;$AR108,0,IF($AT108="L",IF(AND(15&gt;=$AR108,15&lt;=$AS108),1/($AS108-$AR108+1),0),IF($AT108="I",IF(15=$AR108,1,0),IF($AT108="F",IF(15=$AS108,1,0),IF($AT108="S",IF(AND(15&gt;=$AR108,15&lt;=$AS108,MOD(15-$AR108,6)=0),1/(INT(($AS108-$AR108)/6)+1),0),IF($AT108="A",IF($AR108=$AS108,IF(15=$AR108,1,0),IF(15=$AR108,$AU108,IF(15=$AS108,1-$AU108,0))),V510))))))</f>
        <v>0</v>
      </c>
      <c r="W108" s="681">
        <f>IF($AS108&lt;$AR108,0,IF($AT108="L",IF(AND(16&gt;=$AR108,16&lt;=$AS108),1/($AS108-$AR108+1),0),IF($AT108="I",IF(16=$AR108,1,0),IF($AT108="F",IF(16=$AS108,1,0),IF($AT108="S",IF(AND(16&gt;=$AR108,16&lt;=$AS108,MOD(16-$AR108,6)=0),1/(INT(($AS108-$AR108)/6)+1),0),IF($AT108="A",IF($AR108=$AS108,IF(16=$AR108,1,0),IF(16=$AR108,$AU108,IF(16=$AS108,1-$AU108,0))),W510))))))</f>
        <v>0</v>
      </c>
      <c r="X108" s="681">
        <f>IF($AS108&lt;$AR108,0,IF($AT108="L",IF(AND(17&gt;=$AR108,17&lt;=$AS108),1/($AS108-$AR108+1),0),IF($AT108="I",IF(17=$AR108,1,0),IF($AT108="F",IF(17=$AS108,1,0),IF($AT108="S",IF(AND(17&gt;=$AR108,17&lt;=$AS108,MOD(17-$AR108,6)=0),1/(INT(($AS108-$AR108)/6)+1),0),IF($AT108="A",IF($AR108=$AS108,IF(17=$AR108,1,0),IF(17=$AR108,$AU108,IF(17=$AS108,1-$AU108,0))),X510))))))</f>
        <v>0</v>
      </c>
      <c r="Y108" s="681">
        <f>IF($AS108&lt;$AR108,0,IF($AT108="L",IF(AND(18&gt;=$AR108,18&lt;=$AS108),1/($AS108-$AR108+1),0),IF($AT108="I",IF(18=$AR108,1,0),IF($AT108="F",IF(18=$AS108,1,0),IF($AT108="S",IF(AND(18&gt;=$AR108,18&lt;=$AS108,MOD(18-$AR108,6)=0),1/(INT(($AS108-$AR108)/6)+1),0),IF($AT108="A",IF($AR108=$AS108,IF(18=$AR108,1,0),IF(18=$AR108,$AU108,IF(18=$AS108,1-$AU108,0))),Y510))))))</f>
        <v>0</v>
      </c>
      <c r="Z108" s="681">
        <f>IF($AS108&lt;$AR108,0,IF($AT108="L",IF(AND(19&gt;=$AR108,19&lt;=$AS108),1/($AS108-$AR108+1),0),IF($AT108="I",IF(19=$AR108,1,0),IF($AT108="F",IF(19=$AS108,1,0),IF($AT108="S",IF(AND(19&gt;=$AR108,19&lt;=$AS108,MOD(19-$AR108,6)=0),1/(INT(($AS108-$AR108)/6)+1),0),IF($AT108="A",IF($AR108=$AS108,IF(19=$AR108,1,0),IF(19=$AR108,$AU108,IF(19=$AS108,1-$AU108,0))),Z510))))))</f>
        <v>0</v>
      </c>
      <c r="AA108" s="681">
        <f>IF($AS108&lt;$AR108,0,IF($AT108="L",IF(AND(20&gt;=$AR108,20&lt;=$AS108),1/($AS108-$AR108+1),0),IF($AT108="I",IF(20=$AR108,1,0),IF($AT108="F",IF(20=$AS108,1,0),IF($AT108="S",IF(AND(20&gt;=$AR108,20&lt;=$AS108,MOD(20-$AR108,6)=0),1/(INT(($AS108-$AR108)/6)+1),0),IF($AT108="A",IF($AR108=$AS108,IF(20=$AR108,1,0),IF(20=$AR108,$AU108,IF(20=$AS108,1-$AU108,0))),AA510))))))</f>
        <v>0</v>
      </c>
      <c r="AB108" s="681">
        <f>IF($AS108&lt;$AR108,0,IF($AT108="L",IF(AND(21&gt;=$AR108,21&lt;=$AS108),1/($AS108-$AR108+1),0),IF($AT108="I",IF(21=$AR108,1,0),IF($AT108="F",IF(21=$AS108,1,0),IF($AT108="S",IF(AND(21&gt;=$AR108,21&lt;=$AS108,MOD(21-$AR108,6)=0),1/(INT(($AS108-$AR108)/6)+1),0),IF($AT108="A",IF($AR108=$AS108,IF(21=$AR108,1,0),IF(21=$AR108,$AU108,IF(21=$AS108,1-$AU108,0))),AB510))))))</f>
        <v>0.25</v>
      </c>
      <c r="AC108" s="681">
        <f>IF($AS108&lt;$AR108,0,IF($AT108="L",IF(AND(22&gt;=$AR108,22&lt;=$AS108),1/($AS108-$AR108+1),0),IF($AT108="I",IF(22=$AR108,1,0),IF($AT108="F",IF(22=$AS108,1,0),IF($AT108="S",IF(AND(22&gt;=$AR108,22&lt;=$AS108,MOD(22-$AR108,6)=0),1/(INT(($AS108-$AR108)/6)+1),0),IF($AT108="A",IF($AR108=$AS108,IF(22=$AR108,1,0),IF(22=$AR108,$AU108,IF(22=$AS108,1-$AU108,0))),AC510))))))</f>
        <v>0.25</v>
      </c>
      <c r="AD108" s="681">
        <f>IF($AS108&lt;$AR108,0,IF($AT108="L",IF(AND(23&gt;=$AR108,23&lt;=$AS108),1/($AS108-$AR108+1),0),IF($AT108="I",IF(23=$AR108,1,0),IF($AT108="F",IF(23=$AS108,1,0),IF($AT108="S",IF(AND(23&gt;=$AR108,23&lt;=$AS108,MOD(23-$AR108,6)=0),1/(INT(($AS108-$AR108)/6)+1),0),IF($AT108="A",IF($AR108=$AS108,IF(23=$AR108,1,0),IF(23=$AR108,$AU108,IF(23=$AS108,1-$AU108,0))),AD510))))))</f>
        <v>0.25</v>
      </c>
      <c r="AE108" s="681">
        <f>IF($AS108&lt;$AR108,0,IF($AT108="L",IF(AND(24&gt;=$AR108,24&lt;=$AS108),1/($AS108-$AR108+1),0),IF($AT108="I",IF(24=$AR108,1,0),IF($AT108="F",IF(24=$AS108,1,0),IF($AT108="S",IF(AND(24&gt;=$AR108,24&lt;=$AS108,MOD(24-$AR108,6)=0),1/(INT(($AS108-$AR108)/6)+1),0),IF($AT108="A",IF($AR108=$AS108,IF(24=$AR108,1,0),IF(24=$AR108,$AU108,IF(24=$AS108,1-$AU108,0))),AE510))))))</f>
        <v>0.25</v>
      </c>
      <c r="AF108" s="682">
        <f>SUM(H108:AE108)</f>
        <v>1</v>
      </c>
      <c r="AG108" s="521">
        <f>'06.Protección conocimiento y Di'!$I$15</f>
        <v>0</v>
      </c>
      <c r="AH108" s="521">
        <f>'06.Protección conocimiento y Di'!$H$15</f>
        <v>0</v>
      </c>
      <c r="AI108" s="521">
        <f>'06.Protección conocimiento y Di'!$K$15</f>
        <v>0</v>
      </c>
      <c r="AJ108" s="521">
        <f>'06.Protección conocimiento y Di'!$J$15</f>
        <v>0</v>
      </c>
      <c r="AK108" s="521">
        <f>'06.Protección conocimiento y Di'!$M$15</f>
        <v>0</v>
      </c>
      <c r="AL108" s="521">
        <f>'06.Protección conocimiento y Di'!$L$15</f>
        <v>0</v>
      </c>
      <c r="AM108" s="521">
        <f>'06.Protección conocimiento y Di'!$O$15</f>
        <v>0</v>
      </c>
      <c r="AN108" s="521">
        <f>'06.Protección conocimiento y Di'!$N$15</f>
        <v>0</v>
      </c>
      <c r="AO108" s="521">
        <f>'06.Protección conocimiento y Di'!$Q$15</f>
        <v>0</v>
      </c>
      <c r="AP108" s="521">
        <f>'06.Protección conocimiento y Di'!$P$15</f>
        <v>0</v>
      </c>
      <c r="AQ108" s="683" t="inlineStr">
        <is>
          <t>A3.5</t>
        </is>
      </c>
      <c r="AR108" s="683" t="n">
        <v>21</v>
      </c>
      <c r="AS108" s="683" t="n">
        <v>24</v>
      </c>
      <c r="AT108" s="683" t="inlineStr">
        <is>
          <t>L</t>
        </is>
      </c>
      <c r="AU108" s="684" t="n">
        <v>0</v>
      </c>
      <c r="AV108" s="683" t="inlineStr">
        <is>
          <t>E4</t>
        </is>
      </c>
    </row>
    <row r="109">
      <c r="B109" s="513" t="inlineStr">
        <is>
          <t>ADIC-06-1</t>
        </is>
      </c>
      <c r="C109" s="513" t="inlineStr">
        <is>
          <t>R06</t>
        </is>
      </c>
      <c r="D109" s="513" t="str">
        <f>IF('06.Protección conocimiento y Di'!B16="","(fila reservada para un ítem nuevo)",'06.Protección conocimiento y Di'!B16)</f>
        <v>(fila reservada para un ítem nuevo)</v>
      </c>
      <c r="E109" s="513" t="str">
        <f>"Perfil "&amp;AT109&amp;" · M"&amp;AR109&amp;"–M"&amp;AS109</f>
        <v>Perfil L · M1–M24</v>
      </c>
      <c r="F109" s="513">
        <f>'06.Protección conocimiento y Di'!$G$16</f>
        <v>0</v>
      </c>
      <c r="G109" s="513">
        <f>'06.Protección conocimiento y Di'!$R$16</f>
        <v>0</v>
      </c>
      <c r="H109" s="681">
        <f>IF($AS109&lt;$AR109,0,IF($AT109="L",IF(AND(1&gt;=$AR109,1&lt;=$AS109),1/($AS109-$AR109+1),0),IF($AT109="I",IF(1=$AR109,1,0),IF($AT109="F",IF(1=$AS109,1,0),IF($AT109="S",IF(AND(1&gt;=$AR109,1&lt;=$AS109,MOD(1-$AR109,6)=0),1/(INT(($AS109-$AR109)/6)+1),0),IF($AT109="A",IF($AR109=$AS109,IF(1=$AR109,1,0),IF(1=$AR109,$AU109,IF(1=$AS109,1-$AU109,0))),H511))))))</f>
        <v>0.0416666666666667</v>
      </c>
      <c r="I109" s="681">
        <f>IF($AS109&lt;$AR109,0,IF($AT109="L",IF(AND(2&gt;=$AR109,2&lt;=$AS109),1/($AS109-$AR109+1),0),IF($AT109="I",IF(2=$AR109,1,0),IF($AT109="F",IF(2=$AS109,1,0),IF($AT109="S",IF(AND(2&gt;=$AR109,2&lt;=$AS109,MOD(2-$AR109,6)=0),1/(INT(($AS109-$AR109)/6)+1),0),IF($AT109="A",IF($AR109=$AS109,IF(2=$AR109,1,0),IF(2=$AR109,$AU109,IF(2=$AS109,1-$AU109,0))),I511))))))</f>
        <v>0.0416666666666667</v>
      </c>
      <c r="J109" s="681">
        <f>IF($AS109&lt;$AR109,0,IF($AT109="L",IF(AND(3&gt;=$AR109,3&lt;=$AS109),1/($AS109-$AR109+1),0),IF($AT109="I",IF(3=$AR109,1,0),IF($AT109="F",IF(3=$AS109,1,0),IF($AT109="S",IF(AND(3&gt;=$AR109,3&lt;=$AS109,MOD(3-$AR109,6)=0),1/(INT(($AS109-$AR109)/6)+1),0),IF($AT109="A",IF($AR109=$AS109,IF(3=$AR109,1,0),IF(3=$AR109,$AU109,IF(3=$AS109,1-$AU109,0))),J511))))))</f>
        <v>0.0416666666666667</v>
      </c>
      <c r="K109" s="681">
        <f>IF($AS109&lt;$AR109,0,IF($AT109="L",IF(AND(4&gt;=$AR109,4&lt;=$AS109),1/($AS109-$AR109+1),0),IF($AT109="I",IF(4=$AR109,1,0),IF($AT109="F",IF(4=$AS109,1,0),IF($AT109="S",IF(AND(4&gt;=$AR109,4&lt;=$AS109,MOD(4-$AR109,6)=0),1/(INT(($AS109-$AR109)/6)+1),0),IF($AT109="A",IF($AR109=$AS109,IF(4=$AR109,1,0),IF(4=$AR109,$AU109,IF(4=$AS109,1-$AU109,0))),K511))))))</f>
        <v>0.0416666666666667</v>
      </c>
      <c r="L109" s="681">
        <f>IF($AS109&lt;$AR109,0,IF($AT109="L",IF(AND(5&gt;=$AR109,5&lt;=$AS109),1/($AS109-$AR109+1),0),IF($AT109="I",IF(5=$AR109,1,0),IF($AT109="F",IF(5=$AS109,1,0),IF($AT109="S",IF(AND(5&gt;=$AR109,5&lt;=$AS109,MOD(5-$AR109,6)=0),1/(INT(($AS109-$AR109)/6)+1),0),IF($AT109="A",IF($AR109=$AS109,IF(5=$AR109,1,0),IF(5=$AR109,$AU109,IF(5=$AS109,1-$AU109,0))),L511))))))</f>
        <v>0.0416666666666667</v>
      </c>
      <c r="M109" s="681">
        <f>IF($AS109&lt;$AR109,0,IF($AT109="L",IF(AND(6&gt;=$AR109,6&lt;=$AS109),1/($AS109-$AR109+1),0),IF($AT109="I",IF(6=$AR109,1,0),IF($AT109="F",IF(6=$AS109,1,0),IF($AT109="S",IF(AND(6&gt;=$AR109,6&lt;=$AS109,MOD(6-$AR109,6)=0),1/(INT(($AS109-$AR109)/6)+1),0),IF($AT109="A",IF($AR109=$AS109,IF(6=$AR109,1,0),IF(6=$AR109,$AU109,IF(6=$AS109,1-$AU109,0))),M511))))))</f>
        <v>0.0416666666666667</v>
      </c>
      <c r="N109" s="681">
        <f>IF($AS109&lt;$AR109,0,IF($AT109="L",IF(AND(7&gt;=$AR109,7&lt;=$AS109),1/($AS109-$AR109+1),0),IF($AT109="I",IF(7=$AR109,1,0),IF($AT109="F",IF(7=$AS109,1,0),IF($AT109="S",IF(AND(7&gt;=$AR109,7&lt;=$AS109,MOD(7-$AR109,6)=0),1/(INT(($AS109-$AR109)/6)+1),0),IF($AT109="A",IF($AR109=$AS109,IF(7=$AR109,1,0),IF(7=$AR109,$AU109,IF(7=$AS109,1-$AU109,0))),N511))))))</f>
        <v>0.0416666666666667</v>
      </c>
      <c r="O109" s="681">
        <f>IF($AS109&lt;$AR109,0,IF($AT109="L",IF(AND(8&gt;=$AR109,8&lt;=$AS109),1/($AS109-$AR109+1),0),IF($AT109="I",IF(8=$AR109,1,0),IF($AT109="F",IF(8=$AS109,1,0),IF($AT109="S",IF(AND(8&gt;=$AR109,8&lt;=$AS109,MOD(8-$AR109,6)=0),1/(INT(($AS109-$AR109)/6)+1),0),IF($AT109="A",IF($AR109=$AS109,IF(8=$AR109,1,0),IF(8=$AR109,$AU109,IF(8=$AS109,1-$AU109,0))),O511))))))</f>
        <v>0.0416666666666667</v>
      </c>
      <c r="P109" s="681">
        <f>IF($AS109&lt;$AR109,0,IF($AT109="L",IF(AND(9&gt;=$AR109,9&lt;=$AS109),1/($AS109-$AR109+1),0),IF($AT109="I",IF(9=$AR109,1,0),IF($AT109="F",IF(9=$AS109,1,0),IF($AT109="S",IF(AND(9&gt;=$AR109,9&lt;=$AS109,MOD(9-$AR109,6)=0),1/(INT(($AS109-$AR109)/6)+1),0),IF($AT109="A",IF($AR109=$AS109,IF(9=$AR109,1,0),IF(9=$AR109,$AU109,IF(9=$AS109,1-$AU109,0))),P511))))))</f>
        <v>0.0416666666666667</v>
      </c>
      <c r="Q109" s="681">
        <f>IF($AS109&lt;$AR109,0,IF($AT109="L",IF(AND(10&gt;=$AR109,10&lt;=$AS109),1/($AS109-$AR109+1),0),IF($AT109="I",IF(10=$AR109,1,0),IF($AT109="F",IF(10=$AS109,1,0),IF($AT109="S",IF(AND(10&gt;=$AR109,10&lt;=$AS109,MOD(10-$AR109,6)=0),1/(INT(($AS109-$AR109)/6)+1),0),IF($AT109="A",IF($AR109=$AS109,IF(10=$AR109,1,0),IF(10=$AR109,$AU109,IF(10=$AS109,1-$AU109,0))),Q511))))))</f>
        <v>0.0416666666666667</v>
      </c>
      <c r="R109" s="681">
        <f>IF($AS109&lt;$AR109,0,IF($AT109="L",IF(AND(11&gt;=$AR109,11&lt;=$AS109),1/($AS109-$AR109+1),0),IF($AT109="I",IF(11=$AR109,1,0),IF($AT109="F",IF(11=$AS109,1,0),IF($AT109="S",IF(AND(11&gt;=$AR109,11&lt;=$AS109,MOD(11-$AR109,6)=0),1/(INT(($AS109-$AR109)/6)+1),0),IF($AT109="A",IF($AR109=$AS109,IF(11=$AR109,1,0),IF(11=$AR109,$AU109,IF(11=$AS109,1-$AU109,0))),R511))))))</f>
        <v>0.0416666666666667</v>
      </c>
      <c r="S109" s="681">
        <f>IF($AS109&lt;$AR109,0,IF($AT109="L",IF(AND(12&gt;=$AR109,12&lt;=$AS109),1/($AS109-$AR109+1),0),IF($AT109="I",IF(12=$AR109,1,0),IF($AT109="F",IF(12=$AS109,1,0),IF($AT109="S",IF(AND(12&gt;=$AR109,12&lt;=$AS109,MOD(12-$AR109,6)=0),1/(INT(($AS109-$AR109)/6)+1),0),IF($AT109="A",IF($AR109=$AS109,IF(12=$AR109,1,0),IF(12=$AR109,$AU109,IF(12=$AS109,1-$AU109,0))),S511))))))</f>
        <v>0.0416666666666667</v>
      </c>
      <c r="T109" s="681">
        <f>IF($AS109&lt;$AR109,0,IF($AT109="L",IF(AND(13&gt;=$AR109,13&lt;=$AS109),1/($AS109-$AR109+1),0),IF($AT109="I",IF(13=$AR109,1,0),IF($AT109="F",IF(13=$AS109,1,0),IF($AT109="S",IF(AND(13&gt;=$AR109,13&lt;=$AS109,MOD(13-$AR109,6)=0),1/(INT(($AS109-$AR109)/6)+1),0),IF($AT109="A",IF($AR109=$AS109,IF(13=$AR109,1,0),IF(13=$AR109,$AU109,IF(13=$AS109,1-$AU109,0))),T511))))))</f>
        <v>0.0416666666666667</v>
      </c>
      <c r="U109" s="681">
        <f>IF($AS109&lt;$AR109,0,IF($AT109="L",IF(AND(14&gt;=$AR109,14&lt;=$AS109),1/($AS109-$AR109+1),0),IF($AT109="I",IF(14=$AR109,1,0),IF($AT109="F",IF(14=$AS109,1,0),IF($AT109="S",IF(AND(14&gt;=$AR109,14&lt;=$AS109,MOD(14-$AR109,6)=0),1/(INT(($AS109-$AR109)/6)+1),0),IF($AT109="A",IF($AR109=$AS109,IF(14=$AR109,1,0),IF(14=$AR109,$AU109,IF(14=$AS109,1-$AU109,0))),U511))))))</f>
        <v>0.0416666666666667</v>
      </c>
      <c r="V109" s="681">
        <f>IF($AS109&lt;$AR109,0,IF($AT109="L",IF(AND(15&gt;=$AR109,15&lt;=$AS109),1/($AS109-$AR109+1),0),IF($AT109="I",IF(15=$AR109,1,0),IF($AT109="F",IF(15=$AS109,1,0),IF($AT109="S",IF(AND(15&gt;=$AR109,15&lt;=$AS109,MOD(15-$AR109,6)=0),1/(INT(($AS109-$AR109)/6)+1),0),IF($AT109="A",IF($AR109=$AS109,IF(15=$AR109,1,0),IF(15=$AR109,$AU109,IF(15=$AS109,1-$AU109,0))),V511))))))</f>
        <v>0.0416666666666667</v>
      </c>
      <c r="W109" s="681">
        <f>IF($AS109&lt;$AR109,0,IF($AT109="L",IF(AND(16&gt;=$AR109,16&lt;=$AS109),1/($AS109-$AR109+1),0),IF($AT109="I",IF(16=$AR109,1,0),IF($AT109="F",IF(16=$AS109,1,0),IF($AT109="S",IF(AND(16&gt;=$AR109,16&lt;=$AS109,MOD(16-$AR109,6)=0),1/(INT(($AS109-$AR109)/6)+1),0),IF($AT109="A",IF($AR109=$AS109,IF(16=$AR109,1,0),IF(16=$AR109,$AU109,IF(16=$AS109,1-$AU109,0))),W511))))))</f>
        <v>0.0416666666666667</v>
      </c>
      <c r="X109" s="681">
        <f>IF($AS109&lt;$AR109,0,IF($AT109="L",IF(AND(17&gt;=$AR109,17&lt;=$AS109),1/($AS109-$AR109+1),0),IF($AT109="I",IF(17=$AR109,1,0),IF($AT109="F",IF(17=$AS109,1,0),IF($AT109="S",IF(AND(17&gt;=$AR109,17&lt;=$AS109,MOD(17-$AR109,6)=0),1/(INT(($AS109-$AR109)/6)+1),0),IF($AT109="A",IF($AR109=$AS109,IF(17=$AR109,1,0),IF(17=$AR109,$AU109,IF(17=$AS109,1-$AU109,0))),X511))))))</f>
        <v>0.0416666666666667</v>
      </c>
      <c r="Y109" s="681">
        <f>IF($AS109&lt;$AR109,0,IF($AT109="L",IF(AND(18&gt;=$AR109,18&lt;=$AS109),1/($AS109-$AR109+1),0),IF($AT109="I",IF(18=$AR109,1,0),IF($AT109="F",IF(18=$AS109,1,0),IF($AT109="S",IF(AND(18&gt;=$AR109,18&lt;=$AS109,MOD(18-$AR109,6)=0),1/(INT(($AS109-$AR109)/6)+1),0),IF($AT109="A",IF($AR109=$AS109,IF(18=$AR109,1,0),IF(18=$AR109,$AU109,IF(18=$AS109,1-$AU109,0))),Y511))))))</f>
        <v>0.0416666666666667</v>
      </c>
      <c r="Z109" s="681">
        <f>IF($AS109&lt;$AR109,0,IF($AT109="L",IF(AND(19&gt;=$AR109,19&lt;=$AS109),1/($AS109-$AR109+1),0),IF($AT109="I",IF(19=$AR109,1,0),IF($AT109="F",IF(19=$AS109,1,0),IF($AT109="S",IF(AND(19&gt;=$AR109,19&lt;=$AS109,MOD(19-$AR109,6)=0),1/(INT(($AS109-$AR109)/6)+1),0),IF($AT109="A",IF($AR109=$AS109,IF(19=$AR109,1,0),IF(19=$AR109,$AU109,IF(19=$AS109,1-$AU109,0))),Z511))))))</f>
        <v>0.0416666666666667</v>
      </c>
      <c r="AA109" s="681">
        <f>IF($AS109&lt;$AR109,0,IF($AT109="L",IF(AND(20&gt;=$AR109,20&lt;=$AS109),1/($AS109-$AR109+1),0),IF($AT109="I",IF(20=$AR109,1,0),IF($AT109="F",IF(20=$AS109,1,0),IF($AT109="S",IF(AND(20&gt;=$AR109,20&lt;=$AS109,MOD(20-$AR109,6)=0),1/(INT(($AS109-$AR109)/6)+1),0),IF($AT109="A",IF($AR109=$AS109,IF(20=$AR109,1,0),IF(20=$AR109,$AU109,IF(20=$AS109,1-$AU109,0))),AA511))))))</f>
        <v>0.0416666666666667</v>
      </c>
      <c r="AB109" s="681">
        <f>IF($AS109&lt;$AR109,0,IF($AT109="L",IF(AND(21&gt;=$AR109,21&lt;=$AS109),1/($AS109-$AR109+1),0),IF($AT109="I",IF(21=$AR109,1,0),IF($AT109="F",IF(21=$AS109,1,0),IF($AT109="S",IF(AND(21&gt;=$AR109,21&lt;=$AS109,MOD(21-$AR109,6)=0),1/(INT(($AS109-$AR109)/6)+1),0),IF($AT109="A",IF($AR109=$AS109,IF(21=$AR109,1,0),IF(21=$AR109,$AU109,IF(21=$AS109,1-$AU109,0))),AB511))))))</f>
        <v>0.0416666666666667</v>
      </c>
      <c r="AC109" s="681">
        <f>IF($AS109&lt;$AR109,0,IF($AT109="L",IF(AND(22&gt;=$AR109,22&lt;=$AS109),1/($AS109-$AR109+1),0),IF($AT109="I",IF(22=$AR109,1,0),IF($AT109="F",IF(22=$AS109,1,0),IF($AT109="S",IF(AND(22&gt;=$AR109,22&lt;=$AS109,MOD(22-$AR109,6)=0),1/(INT(($AS109-$AR109)/6)+1),0),IF($AT109="A",IF($AR109=$AS109,IF(22=$AR109,1,0),IF(22=$AR109,$AU109,IF(22=$AS109,1-$AU109,0))),AC511))))))</f>
        <v>0.0416666666666667</v>
      </c>
      <c r="AD109" s="681">
        <f>IF($AS109&lt;$AR109,0,IF($AT109="L",IF(AND(23&gt;=$AR109,23&lt;=$AS109),1/($AS109-$AR109+1),0),IF($AT109="I",IF(23=$AR109,1,0),IF($AT109="F",IF(23=$AS109,1,0),IF($AT109="S",IF(AND(23&gt;=$AR109,23&lt;=$AS109,MOD(23-$AR109,6)=0),1/(INT(($AS109-$AR109)/6)+1),0),IF($AT109="A",IF($AR109=$AS109,IF(23=$AR109,1,0),IF(23=$AR109,$AU109,IF(23=$AS109,1-$AU109,0))),AD511))))))</f>
        <v>0.0416666666666667</v>
      </c>
      <c r="AE109" s="681">
        <f>IF($AS109&lt;$AR109,0,IF($AT109="L",IF(AND(24&gt;=$AR109,24&lt;=$AS109),1/($AS109-$AR109+1),0),IF($AT109="I",IF(24=$AR109,1,0),IF($AT109="F",IF(24=$AS109,1,0),IF($AT109="S",IF(AND(24&gt;=$AR109,24&lt;=$AS109,MOD(24-$AR109,6)=0),1/(INT(($AS109-$AR109)/6)+1),0),IF($AT109="A",IF($AR109=$AS109,IF(24=$AR109,1,0),IF(24=$AR109,$AU109,IF(24=$AS109,1-$AU109,0))),AE511))))))</f>
        <v>0.0416666666666667</v>
      </c>
      <c r="AF109" s="682">
        <f>SUM(H109:AE109)</f>
        <v>1</v>
      </c>
      <c r="AG109" s="521">
        <f>'06.Protección conocimiento y Di'!$I$16</f>
        <v>0</v>
      </c>
      <c r="AH109" s="521">
        <f>'06.Protección conocimiento y Di'!$H$16</f>
        <v>0</v>
      </c>
      <c r="AI109" s="521">
        <f>'06.Protección conocimiento y Di'!$K$16</f>
        <v>0</v>
      </c>
      <c r="AJ109" s="521">
        <f>'06.Protección conocimiento y Di'!$J$16</f>
        <v>0</v>
      </c>
      <c r="AK109" s="521">
        <f>'06.Protección conocimiento y Di'!$M$16</f>
        <v>0</v>
      </c>
      <c r="AL109" s="521">
        <f>'06.Protección conocimiento y Di'!$L$16</f>
        <v>0</v>
      </c>
      <c r="AM109" s="521">
        <f>'06.Protección conocimiento y Di'!$O$16</f>
        <v>0</v>
      </c>
      <c r="AN109" s="521">
        <f>'06.Protección conocimiento y Di'!$N$16</f>
        <v>0</v>
      </c>
      <c r="AO109" s="521">
        <f>'06.Protección conocimiento y Di'!$Q$16</f>
        <v>0</v>
      </c>
      <c r="AP109" s="521">
        <f>'06.Protección conocimiento y Di'!$P$16</f>
        <v>0</v>
      </c>
      <c r="AQ109" s="683" t="inlineStr"/>
      <c r="AR109" s="683" t="n">
        <v>1</v>
      </c>
      <c r="AS109" s="683" t="n">
        <v>24</v>
      </c>
      <c r="AT109" s="683" t="inlineStr">
        <is>
          <t>L</t>
        </is>
      </c>
      <c r="AU109" s="684" t="n">
        <v>0</v>
      </c>
      <c r="AV109" s="683" t="inlineStr"/>
    </row>
    <row r="110">
      <c r="B110" s="513" t="inlineStr">
        <is>
          <t>ADIC-06-2</t>
        </is>
      </c>
      <c r="C110" s="513" t="inlineStr">
        <is>
          <t>R06</t>
        </is>
      </c>
      <c r="D110" s="513" t="str">
        <f>IF('06.Protección conocimiento y Di'!B17="","(fila reservada para un ítem nuevo)",'06.Protección conocimiento y Di'!B17)</f>
        <v>(fila reservada para un ítem nuevo)</v>
      </c>
      <c r="E110" s="513" t="str">
        <f>"Perfil "&amp;AT110&amp;" · M"&amp;AR110&amp;"–M"&amp;AS110</f>
        <v>Perfil L · M1–M24</v>
      </c>
      <c r="F110" s="513">
        <f>'06.Protección conocimiento y Di'!$G$17</f>
        <v>0</v>
      </c>
      <c r="G110" s="513">
        <f>'06.Protección conocimiento y Di'!$R$17</f>
        <v>0</v>
      </c>
      <c r="H110" s="681">
        <f>IF($AS110&lt;$AR110,0,IF($AT110="L",IF(AND(1&gt;=$AR110,1&lt;=$AS110),1/($AS110-$AR110+1),0),IF($AT110="I",IF(1=$AR110,1,0),IF($AT110="F",IF(1=$AS110,1,0),IF($AT110="S",IF(AND(1&gt;=$AR110,1&lt;=$AS110,MOD(1-$AR110,6)=0),1/(INT(($AS110-$AR110)/6)+1),0),IF($AT110="A",IF($AR110=$AS110,IF(1=$AR110,1,0),IF(1=$AR110,$AU110,IF(1=$AS110,1-$AU110,0))),H512))))))</f>
        <v>0.0416666666666667</v>
      </c>
      <c r="I110" s="681">
        <f>IF($AS110&lt;$AR110,0,IF($AT110="L",IF(AND(2&gt;=$AR110,2&lt;=$AS110),1/($AS110-$AR110+1),0),IF($AT110="I",IF(2=$AR110,1,0),IF($AT110="F",IF(2=$AS110,1,0),IF($AT110="S",IF(AND(2&gt;=$AR110,2&lt;=$AS110,MOD(2-$AR110,6)=0),1/(INT(($AS110-$AR110)/6)+1),0),IF($AT110="A",IF($AR110=$AS110,IF(2=$AR110,1,0),IF(2=$AR110,$AU110,IF(2=$AS110,1-$AU110,0))),I512))))))</f>
        <v>0.0416666666666667</v>
      </c>
      <c r="J110" s="681">
        <f>IF($AS110&lt;$AR110,0,IF($AT110="L",IF(AND(3&gt;=$AR110,3&lt;=$AS110),1/($AS110-$AR110+1),0),IF($AT110="I",IF(3=$AR110,1,0),IF($AT110="F",IF(3=$AS110,1,0),IF($AT110="S",IF(AND(3&gt;=$AR110,3&lt;=$AS110,MOD(3-$AR110,6)=0),1/(INT(($AS110-$AR110)/6)+1),0),IF($AT110="A",IF($AR110=$AS110,IF(3=$AR110,1,0),IF(3=$AR110,$AU110,IF(3=$AS110,1-$AU110,0))),J512))))))</f>
        <v>0.0416666666666667</v>
      </c>
      <c r="K110" s="681">
        <f>IF($AS110&lt;$AR110,0,IF($AT110="L",IF(AND(4&gt;=$AR110,4&lt;=$AS110),1/($AS110-$AR110+1),0),IF($AT110="I",IF(4=$AR110,1,0),IF($AT110="F",IF(4=$AS110,1,0),IF($AT110="S",IF(AND(4&gt;=$AR110,4&lt;=$AS110,MOD(4-$AR110,6)=0),1/(INT(($AS110-$AR110)/6)+1),0),IF($AT110="A",IF($AR110=$AS110,IF(4=$AR110,1,0),IF(4=$AR110,$AU110,IF(4=$AS110,1-$AU110,0))),K512))))))</f>
        <v>0.0416666666666667</v>
      </c>
      <c r="L110" s="681">
        <f>IF($AS110&lt;$AR110,0,IF($AT110="L",IF(AND(5&gt;=$AR110,5&lt;=$AS110),1/($AS110-$AR110+1),0),IF($AT110="I",IF(5=$AR110,1,0),IF($AT110="F",IF(5=$AS110,1,0),IF($AT110="S",IF(AND(5&gt;=$AR110,5&lt;=$AS110,MOD(5-$AR110,6)=0),1/(INT(($AS110-$AR110)/6)+1),0),IF($AT110="A",IF($AR110=$AS110,IF(5=$AR110,1,0),IF(5=$AR110,$AU110,IF(5=$AS110,1-$AU110,0))),L512))))))</f>
        <v>0.0416666666666667</v>
      </c>
      <c r="M110" s="681">
        <f>IF($AS110&lt;$AR110,0,IF($AT110="L",IF(AND(6&gt;=$AR110,6&lt;=$AS110),1/($AS110-$AR110+1),0),IF($AT110="I",IF(6=$AR110,1,0),IF($AT110="F",IF(6=$AS110,1,0),IF($AT110="S",IF(AND(6&gt;=$AR110,6&lt;=$AS110,MOD(6-$AR110,6)=0),1/(INT(($AS110-$AR110)/6)+1),0),IF($AT110="A",IF($AR110=$AS110,IF(6=$AR110,1,0),IF(6=$AR110,$AU110,IF(6=$AS110,1-$AU110,0))),M512))))))</f>
        <v>0.0416666666666667</v>
      </c>
      <c r="N110" s="681">
        <f>IF($AS110&lt;$AR110,0,IF($AT110="L",IF(AND(7&gt;=$AR110,7&lt;=$AS110),1/($AS110-$AR110+1),0),IF($AT110="I",IF(7=$AR110,1,0),IF($AT110="F",IF(7=$AS110,1,0),IF($AT110="S",IF(AND(7&gt;=$AR110,7&lt;=$AS110,MOD(7-$AR110,6)=0),1/(INT(($AS110-$AR110)/6)+1),0),IF($AT110="A",IF($AR110=$AS110,IF(7=$AR110,1,0),IF(7=$AR110,$AU110,IF(7=$AS110,1-$AU110,0))),N512))))))</f>
        <v>0.0416666666666667</v>
      </c>
      <c r="O110" s="681">
        <f>IF($AS110&lt;$AR110,0,IF($AT110="L",IF(AND(8&gt;=$AR110,8&lt;=$AS110),1/($AS110-$AR110+1),0),IF($AT110="I",IF(8=$AR110,1,0),IF($AT110="F",IF(8=$AS110,1,0),IF($AT110="S",IF(AND(8&gt;=$AR110,8&lt;=$AS110,MOD(8-$AR110,6)=0),1/(INT(($AS110-$AR110)/6)+1),0),IF($AT110="A",IF($AR110=$AS110,IF(8=$AR110,1,0),IF(8=$AR110,$AU110,IF(8=$AS110,1-$AU110,0))),O512))))))</f>
        <v>0.0416666666666667</v>
      </c>
      <c r="P110" s="681">
        <f>IF($AS110&lt;$AR110,0,IF($AT110="L",IF(AND(9&gt;=$AR110,9&lt;=$AS110),1/($AS110-$AR110+1),0),IF($AT110="I",IF(9=$AR110,1,0),IF($AT110="F",IF(9=$AS110,1,0),IF($AT110="S",IF(AND(9&gt;=$AR110,9&lt;=$AS110,MOD(9-$AR110,6)=0),1/(INT(($AS110-$AR110)/6)+1),0),IF($AT110="A",IF($AR110=$AS110,IF(9=$AR110,1,0),IF(9=$AR110,$AU110,IF(9=$AS110,1-$AU110,0))),P512))))))</f>
        <v>0.0416666666666667</v>
      </c>
      <c r="Q110" s="681">
        <f>IF($AS110&lt;$AR110,0,IF($AT110="L",IF(AND(10&gt;=$AR110,10&lt;=$AS110),1/($AS110-$AR110+1),0),IF($AT110="I",IF(10=$AR110,1,0),IF($AT110="F",IF(10=$AS110,1,0),IF($AT110="S",IF(AND(10&gt;=$AR110,10&lt;=$AS110,MOD(10-$AR110,6)=0),1/(INT(($AS110-$AR110)/6)+1),0),IF($AT110="A",IF($AR110=$AS110,IF(10=$AR110,1,0),IF(10=$AR110,$AU110,IF(10=$AS110,1-$AU110,0))),Q512))))))</f>
        <v>0.0416666666666667</v>
      </c>
      <c r="R110" s="681">
        <f>IF($AS110&lt;$AR110,0,IF($AT110="L",IF(AND(11&gt;=$AR110,11&lt;=$AS110),1/($AS110-$AR110+1),0),IF($AT110="I",IF(11=$AR110,1,0),IF($AT110="F",IF(11=$AS110,1,0),IF($AT110="S",IF(AND(11&gt;=$AR110,11&lt;=$AS110,MOD(11-$AR110,6)=0),1/(INT(($AS110-$AR110)/6)+1),0),IF($AT110="A",IF($AR110=$AS110,IF(11=$AR110,1,0),IF(11=$AR110,$AU110,IF(11=$AS110,1-$AU110,0))),R512))))))</f>
        <v>0.0416666666666667</v>
      </c>
      <c r="S110" s="681">
        <f>IF($AS110&lt;$AR110,0,IF($AT110="L",IF(AND(12&gt;=$AR110,12&lt;=$AS110),1/($AS110-$AR110+1),0),IF($AT110="I",IF(12=$AR110,1,0),IF($AT110="F",IF(12=$AS110,1,0),IF($AT110="S",IF(AND(12&gt;=$AR110,12&lt;=$AS110,MOD(12-$AR110,6)=0),1/(INT(($AS110-$AR110)/6)+1),0),IF($AT110="A",IF($AR110=$AS110,IF(12=$AR110,1,0),IF(12=$AR110,$AU110,IF(12=$AS110,1-$AU110,0))),S512))))))</f>
        <v>0.0416666666666667</v>
      </c>
      <c r="T110" s="681">
        <f>IF($AS110&lt;$AR110,0,IF($AT110="L",IF(AND(13&gt;=$AR110,13&lt;=$AS110),1/($AS110-$AR110+1),0),IF($AT110="I",IF(13=$AR110,1,0),IF($AT110="F",IF(13=$AS110,1,0),IF($AT110="S",IF(AND(13&gt;=$AR110,13&lt;=$AS110,MOD(13-$AR110,6)=0),1/(INT(($AS110-$AR110)/6)+1),0),IF($AT110="A",IF($AR110=$AS110,IF(13=$AR110,1,0),IF(13=$AR110,$AU110,IF(13=$AS110,1-$AU110,0))),T512))))))</f>
        <v>0.0416666666666667</v>
      </c>
      <c r="U110" s="681">
        <f>IF($AS110&lt;$AR110,0,IF($AT110="L",IF(AND(14&gt;=$AR110,14&lt;=$AS110),1/($AS110-$AR110+1),0),IF($AT110="I",IF(14=$AR110,1,0),IF($AT110="F",IF(14=$AS110,1,0),IF($AT110="S",IF(AND(14&gt;=$AR110,14&lt;=$AS110,MOD(14-$AR110,6)=0),1/(INT(($AS110-$AR110)/6)+1),0),IF($AT110="A",IF($AR110=$AS110,IF(14=$AR110,1,0),IF(14=$AR110,$AU110,IF(14=$AS110,1-$AU110,0))),U512))))))</f>
        <v>0.0416666666666667</v>
      </c>
      <c r="V110" s="681">
        <f>IF($AS110&lt;$AR110,0,IF($AT110="L",IF(AND(15&gt;=$AR110,15&lt;=$AS110),1/($AS110-$AR110+1),0),IF($AT110="I",IF(15=$AR110,1,0),IF($AT110="F",IF(15=$AS110,1,0),IF($AT110="S",IF(AND(15&gt;=$AR110,15&lt;=$AS110,MOD(15-$AR110,6)=0),1/(INT(($AS110-$AR110)/6)+1),0),IF($AT110="A",IF($AR110=$AS110,IF(15=$AR110,1,0),IF(15=$AR110,$AU110,IF(15=$AS110,1-$AU110,0))),V512))))))</f>
        <v>0.0416666666666667</v>
      </c>
      <c r="W110" s="681">
        <f>IF($AS110&lt;$AR110,0,IF($AT110="L",IF(AND(16&gt;=$AR110,16&lt;=$AS110),1/($AS110-$AR110+1),0),IF($AT110="I",IF(16=$AR110,1,0),IF($AT110="F",IF(16=$AS110,1,0),IF($AT110="S",IF(AND(16&gt;=$AR110,16&lt;=$AS110,MOD(16-$AR110,6)=0),1/(INT(($AS110-$AR110)/6)+1),0),IF($AT110="A",IF($AR110=$AS110,IF(16=$AR110,1,0),IF(16=$AR110,$AU110,IF(16=$AS110,1-$AU110,0))),W512))))))</f>
        <v>0.0416666666666667</v>
      </c>
      <c r="X110" s="681">
        <f>IF($AS110&lt;$AR110,0,IF($AT110="L",IF(AND(17&gt;=$AR110,17&lt;=$AS110),1/($AS110-$AR110+1),0),IF($AT110="I",IF(17=$AR110,1,0),IF($AT110="F",IF(17=$AS110,1,0),IF($AT110="S",IF(AND(17&gt;=$AR110,17&lt;=$AS110,MOD(17-$AR110,6)=0),1/(INT(($AS110-$AR110)/6)+1),0),IF($AT110="A",IF($AR110=$AS110,IF(17=$AR110,1,0),IF(17=$AR110,$AU110,IF(17=$AS110,1-$AU110,0))),X512))))))</f>
        <v>0.0416666666666667</v>
      </c>
      <c r="Y110" s="681">
        <f>IF($AS110&lt;$AR110,0,IF($AT110="L",IF(AND(18&gt;=$AR110,18&lt;=$AS110),1/($AS110-$AR110+1),0),IF($AT110="I",IF(18=$AR110,1,0),IF($AT110="F",IF(18=$AS110,1,0),IF($AT110="S",IF(AND(18&gt;=$AR110,18&lt;=$AS110,MOD(18-$AR110,6)=0),1/(INT(($AS110-$AR110)/6)+1),0),IF($AT110="A",IF($AR110=$AS110,IF(18=$AR110,1,0),IF(18=$AR110,$AU110,IF(18=$AS110,1-$AU110,0))),Y512))))))</f>
        <v>0.0416666666666667</v>
      </c>
      <c r="Z110" s="681">
        <f>IF($AS110&lt;$AR110,0,IF($AT110="L",IF(AND(19&gt;=$AR110,19&lt;=$AS110),1/($AS110-$AR110+1),0),IF($AT110="I",IF(19=$AR110,1,0),IF($AT110="F",IF(19=$AS110,1,0),IF($AT110="S",IF(AND(19&gt;=$AR110,19&lt;=$AS110,MOD(19-$AR110,6)=0),1/(INT(($AS110-$AR110)/6)+1),0),IF($AT110="A",IF($AR110=$AS110,IF(19=$AR110,1,0),IF(19=$AR110,$AU110,IF(19=$AS110,1-$AU110,0))),Z512))))))</f>
        <v>0.0416666666666667</v>
      </c>
      <c r="AA110" s="681">
        <f>IF($AS110&lt;$AR110,0,IF($AT110="L",IF(AND(20&gt;=$AR110,20&lt;=$AS110),1/($AS110-$AR110+1),0),IF($AT110="I",IF(20=$AR110,1,0),IF($AT110="F",IF(20=$AS110,1,0),IF($AT110="S",IF(AND(20&gt;=$AR110,20&lt;=$AS110,MOD(20-$AR110,6)=0),1/(INT(($AS110-$AR110)/6)+1),0),IF($AT110="A",IF($AR110=$AS110,IF(20=$AR110,1,0),IF(20=$AR110,$AU110,IF(20=$AS110,1-$AU110,0))),AA512))))))</f>
        <v>0.0416666666666667</v>
      </c>
      <c r="AB110" s="681">
        <f>IF($AS110&lt;$AR110,0,IF($AT110="L",IF(AND(21&gt;=$AR110,21&lt;=$AS110),1/($AS110-$AR110+1),0),IF($AT110="I",IF(21=$AR110,1,0),IF($AT110="F",IF(21=$AS110,1,0),IF($AT110="S",IF(AND(21&gt;=$AR110,21&lt;=$AS110,MOD(21-$AR110,6)=0),1/(INT(($AS110-$AR110)/6)+1),0),IF($AT110="A",IF($AR110=$AS110,IF(21=$AR110,1,0),IF(21=$AR110,$AU110,IF(21=$AS110,1-$AU110,0))),AB512))))))</f>
        <v>0.0416666666666667</v>
      </c>
      <c r="AC110" s="681">
        <f>IF($AS110&lt;$AR110,0,IF($AT110="L",IF(AND(22&gt;=$AR110,22&lt;=$AS110),1/($AS110-$AR110+1),0),IF($AT110="I",IF(22=$AR110,1,0),IF($AT110="F",IF(22=$AS110,1,0),IF($AT110="S",IF(AND(22&gt;=$AR110,22&lt;=$AS110,MOD(22-$AR110,6)=0),1/(INT(($AS110-$AR110)/6)+1),0),IF($AT110="A",IF($AR110=$AS110,IF(22=$AR110,1,0),IF(22=$AR110,$AU110,IF(22=$AS110,1-$AU110,0))),AC512))))))</f>
        <v>0.0416666666666667</v>
      </c>
      <c r="AD110" s="681">
        <f>IF($AS110&lt;$AR110,0,IF($AT110="L",IF(AND(23&gt;=$AR110,23&lt;=$AS110),1/($AS110-$AR110+1),0),IF($AT110="I",IF(23=$AR110,1,0),IF($AT110="F",IF(23=$AS110,1,0),IF($AT110="S",IF(AND(23&gt;=$AR110,23&lt;=$AS110,MOD(23-$AR110,6)=0),1/(INT(($AS110-$AR110)/6)+1),0),IF($AT110="A",IF($AR110=$AS110,IF(23=$AR110,1,0),IF(23=$AR110,$AU110,IF(23=$AS110,1-$AU110,0))),AD512))))))</f>
        <v>0.0416666666666667</v>
      </c>
      <c r="AE110" s="681">
        <f>IF($AS110&lt;$AR110,0,IF($AT110="L",IF(AND(24&gt;=$AR110,24&lt;=$AS110),1/($AS110-$AR110+1),0),IF($AT110="I",IF(24=$AR110,1,0),IF($AT110="F",IF(24=$AS110,1,0),IF($AT110="S",IF(AND(24&gt;=$AR110,24&lt;=$AS110,MOD(24-$AR110,6)=0),1/(INT(($AS110-$AR110)/6)+1),0),IF($AT110="A",IF($AR110=$AS110,IF(24=$AR110,1,0),IF(24=$AR110,$AU110,IF(24=$AS110,1-$AU110,0))),AE512))))))</f>
        <v>0.0416666666666667</v>
      </c>
      <c r="AF110" s="682">
        <f>SUM(H110:AE110)</f>
        <v>1</v>
      </c>
      <c r="AG110" s="521">
        <f>'06.Protección conocimiento y Di'!$I$17</f>
        <v>0</v>
      </c>
      <c r="AH110" s="521">
        <f>'06.Protección conocimiento y Di'!$H$17</f>
        <v>0</v>
      </c>
      <c r="AI110" s="521">
        <f>'06.Protección conocimiento y Di'!$K$17</f>
        <v>0</v>
      </c>
      <c r="AJ110" s="521">
        <f>'06.Protección conocimiento y Di'!$J$17</f>
        <v>0</v>
      </c>
      <c r="AK110" s="521">
        <f>'06.Protección conocimiento y Di'!$M$17</f>
        <v>0</v>
      </c>
      <c r="AL110" s="521">
        <f>'06.Protección conocimiento y Di'!$L$17</f>
        <v>0</v>
      </c>
      <c r="AM110" s="521">
        <f>'06.Protección conocimiento y Di'!$O$17</f>
        <v>0</v>
      </c>
      <c r="AN110" s="521">
        <f>'06.Protección conocimiento y Di'!$N$17</f>
        <v>0</v>
      </c>
      <c r="AO110" s="521">
        <f>'06.Protección conocimiento y Di'!$Q$17</f>
        <v>0</v>
      </c>
      <c r="AP110" s="521">
        <f>'06.Protección conocimiento y Di'!$P$17</f>
        <v>0</v>
      </c>
      <c r="AQ110" s="683" t="inlineStr"/>
      <c r="AR110" s="683" t="n">
        <v>1</v>
      </c>
      <c r="AS110" s="683" t="n">
        <v>24</v>
      </c>
      <c r="AT110" s="683" t="inlineStr">
        <is>
          <t>L</t>
        </is>
      </c>
      <c r="AU110" s="684" t="n">
        <v>0</v>
      </c>
      <c r="AV110" s="683" t="inlineStr"/>
    </row>
    <row r="111">
      <c r="B111" s="513" t="inlineStr">
        <is>
          <t>ADIC-06-3</t>
        </is>
      </c>
      <c r="C111" s="513" t="inlineStr">
        <is>
          <t>R06</t>
        </is>
      </c>
      <c r="D111" s="513" t="str">
        <f>IF('06.Protección conocimiento y Di'!B18="","(fila reservada para un ítem nuevo)",'06.Protección conocimiento y Di'!B18)</f>
        <v>(fila reservada para un ítem nuevo)</v>
      </c>
      <c r="E111" s="513" t="str">
        <f>"Perfil "&amp;AT111&amp;" · M"&amp;AR111&amp;"–M"&amp;AS111</f>
        <v>Perfil L · M1–M24</v>
      </c>
      <c r="F111" s="513">
        <f>'06.Protección conocimiento y Di'!$G$18</f>
        <v>0</v>
      </c>
      <c r="G111" s="513">
        <f>'06.Protección conocimiento y Di'!$R$18</f>
        <v>0</v>
      </c>
      <c r="H111" s="681">
        <f>IF($AS111&lt;$AR111,0,IF($AT111="L",IF(AND(1&gt;=$AR111,1&lt;=$AS111),1/($AS111-$AR111+1),0),IF($AT111="I",IF(1=$AR111,1,0),IF($AT111="F",IF(1=$AS111,1,0),IF($AT111="S",IF(AND(1&gt;=$AR111,1&lt;=$AS111,MOD(1-$AR111,6)=0),1/(INT(($AS111-$AR111)/6)+1),0),IF($AT111="A",IF($AR111=$AS111,IF(1=$AR111,1,0),IF(1=$AR111,$AU111,IF(1=$AS111,1-$AU111,0))),H513))))))</f>
        <v>0.0416666666666667</v>
      </c>
      <c r="I111" s="681">
        <f>IF($AS111&lt;$AR111,0,IF($AT111="L",IF(AND(2&gt;=$AR111,2&lt;=$AS111),1/($AS111-$AR111+1),0),IF($AT111="I",IF(2=$AR111,1,0),IF($AT111="F",IF(2=$AS111,1,0),IF($AT111="S",IF(AND(2&gt;=$AR111,2&lt;=$AS111,MOD(2-$AR111,6)=0),1/(INT(($AS111-$AR111)/6)+1),0),IF($AT111="A",IF($AR111=$AS111,IF(2=$AR111,1,0),IF(2=$AR111,$AU111,IF(2=$AS111,1-$AU111,0))),I513))))))</f>
        <v>0.0416666666666667</v>
      </c>
      <c r="J111" s="681">
        <f>IF($AS111&lt;$AR111,0,IF($AT111="L",IF(AND(3&gt;=$AR111,3&lt;=$AS111),1/($AS111-$AR111+1),0),IF($AT111="I",IF(3=$AR111,1,0),IF($AT111="F",IF(3=$AS111,1,0),IF($AT111="S",IF(AND(3&gt;=$AR111,3&lt;=$AS111,MOD(3-$AR111,6)=0),1/(INT(($AS111-$AR111)/6)+1),0),IF($AT111="A",IF($AR111=$AS111,IF(3=$AR111,1,0),IF(3=$AR111,$AU111,IF(3=$AS111,1-$AU111,0))),J513))))))</f>
        <v>0.0416666666666667</v>
      </c>
      <c r="K111" s="681">
        <f>IF($AS111&lt;$AR111,0,IF($AT111="L",IF(AND(4&gt;=$AR111,4&lt;=$AS111),1/($AS111-$AR111+1),0),IF($AT111="I",IF(4=$AR111,1,0),IF($AT111="F",IF(4=$AS111,1,0),IF($AT111="S",IF(AND(4&gt;=$AR111,4&lt;=$AS111,MOD(4-$AR111,6)=0),1/(INT(($AS111-$AR111)/6)+1),0),IF($AT111="A",IF($AR111=$AS111,IF(4=$AR111,1,0),IF(4=$AR111,$AU111,IF(4=$AS111,1-$AU111,0))),K513))))))</f>
        <v>0.0416666666666667</v>
      </c>
      <c r="L111" s="681">
        <f>IF($AS111&lt;$AR111,0,IF($AT111="L",IF(AND(5&gt;=$AR111,5&lt;=$AS111),1/($AS111-$AR111+1),0),IF($AT111="I",IF(5=$AR111,1,0),IF($AT111="F",IF(5=$AS111,1,0),IF($AT111="S",IF(AND(5&gt;=$AR111,5&lt;=$AS111,MOD(5-$AR111,6)=0),1/(INT(($AS111-$AR111)/6)+1),0),IF($AT111="A",IF($AR111=$AS111,IF(5=$AR111,1,0),IF(5=$AR111,$AU111,IF(5=$AS111,1-$AU111,0))),L513))))))</f>
        <v>0.0416666666666667</v>
      </c>
      <c r="M111" s="681">
        <f>IF($AS111&lt;$AR111,0,IF($AT111="L",IF(AND(6&gt;=$AR111,6&lt;=$AS111),1/($AS111-$AR111+1),0),IF($AT111="I",IF(6=$AR111,1,0),IF($AT111="F",IF(6=$AS111,1,0),IF($AT111="S",IF(AND(6&gt;=$AR111,6&lt;=$AS111,MOD(6-$AR111,6)=0),1/(INT(($AS111-$AR111)/6)+1),0),IF($AT111="A",IF($AR111=$AS111,IF(6=$AR111,1,0),IF(6=$AR111,$AU111,IF(6=$AS111,1-$AU111,0))),M513))))))</f>
        <v>0.0416666666666667</v>
      </c>
      <c r="N111" s="681">
        <f>IF($AS111&lt;$AR111,0,IF($AT111="L",IF(AND(7&gt;=$AR111,7&lt;=$AS111),1/($AS111-$AR111+1),0),IF($AT111="I",IF(7=$AR111,1,0),IF($AT111="F",IF(7=$AS111,1,0),IF($AT111="S",IF(AND(7&gt;=$AR111,7&lt;=$AS111,MOD(7-$AR111,6)=0),1/(INT(($AS111-$AR111)/6)+1),0),IF($AT111="A",IF($AR111=$AS111,IF(7=$AR111,1,0),IF(7=$AR111,$AU111,IF(7=$AS111,1-$AU111,0))),N513))))))</f>
        <v>0.0416666666666667</v>
      </c>
      <c r="O111" s="681">
        <f>IF($AS111&lt;$AR111,0,IF($AT111="L",IF(AND(8&gt;=$AR111,8&lt;=$AS111),1/($AS111-$AR111+1),0),IF($AT111="I",IF(8=$AR111,1,0),IF($AT111="F",IF(8=$AS111,1,0),IF($AT111="S",IF(AND(8&gt;=$AR111,8&lt;=$AS111,MOD(8-$AR111,6)=0),1/(INT(($AS111-$AR111)/6)+1),0),IF($AT111="A",IF($AR111=$AS111,IF(8=$AR111,1,0),IF(8=$AR111,$AU111,IF(8=$AS111,1-$AU111,0))),O513))))))</f>
        <v>0.0416666666666667</v>
      </c>
      <c r="P111" s="681">
        <f>IF($AS111&lt;$AR111,0,IF($AT111="L",IF(AND(9&gt;=$AR111,9&lt;=$AS111),1/($AS111-$AR111+1),0),IF($AT111="I",IF(9=$AR111,1,0),IF($AT111="F",IF(9=$AS111,1,0),IF($AT111="S",IF(AND(9&gt;=$AR111,9&lt;=$AS111,MOD(9-$AR111,6)=0),1/(INT(($AS111-$AR111)/6)+1),0),IF($AT111="A",IF($AR111=$AS111,IF(9=$AR111,1,0),IF(9=$AR111,$AU111,IF(9=$AS111,1-$AU111,0))),P513))))))</f>
        <v>0.0416666666666667</v>
      </c>
      <c r="Q111" s="681">
        <f>IF($AS111&lt;$AR111,0,IF($AT111="L",IF(AND(10&gt;=$AR111,10&lt;=$AS111),1/($AS111-$AR111+1),0),IF($AT111="I",IF(10=$AR111,1,0),IF($AT111="F",IF(10=$AS111,1,0),IF($AT111="S",IF(AND(10&gt;=$AR111,10&lt;=$AS111,MOD(10-$AR111,6)=0),1/(INT(($AS111-$AR111)/6)+1),0),IF($AT111="A",IF($AR111=$AS111,IF(10=$AR111,1,0),IF(10=$AR111,$AU111,IF(10=$AS111,1-$AU111,0))),Q513))))))</f>
        <v>0.0416666666666667</v>
      </c>
      <c r="R111" s="681">
        <f>IF($AS111&lt;$AR111,0,IF($AT111="L",IF(AND(11&gt;=$AR111,11&lt;=$AS111),1/($AS111-$AR111+1),0),IF($AT111="I",IF(11=$AR111,1,0),IF($AT111="F",IF(11=$AS111,1,0),IF($AT111="S",IF(AND(11&gt;=$AR111,11&lt;=$AS111,MOD(11-$AR111,6)=0),1/(INT(($AS111-$AR111)/6)+1),0),IF($AT111="A",IF($AR111=$AS111,IF(11=$AR111,1,0),IF(11=$AR111,$AU111,IF(11=$AS111,1-$AU111,0))),R513))))))</f>
        <v>0.0416666666666667</v>
      </c>
      <c r="S111" s="681">
        <f>IF($AS111&lt;$AR111,0,IF($AT111="L",IF(AND(12&gt;=$AR111,12&lt;=$AS111),1/($AS111-$AR111+1),0),IF($AT111="I",IF(12=$AR111,1,0),IF($AT111="F",IF(12=$AS111,1,0),IF($AT111="S",IF(AND(12&gt;=$AR111,12&lt;=$AS111,MOD(12-$AR111,6)=0),1/(INT(($AS111-$AR111)/6)+1),0),IF($AT111="A",IF($AR111=$AS111,IF(12=$AR111,1,0),IF(12=$AR111,$AU111,IF(12=$AS111,1-$AU111,0))),S513))))))</f>
        <v>0.0416666666666667</v>
      </c>
      <c r="T111" s="681">
        <f>IF($AS111&lt;$AR111,0,IF($AT111="L",IF(AND(13&gt;=$AR111,13&lt;=$AS111),1/($AS111-$AR111+1),0),IF($AT111="I",IF(13=$AR111,1,0),IF($AT111="F",IF(13=$AS111,1,0),IF($AT111="S",IF(AND(13&gt;=$AR111,13&lt;=$AS111,MOD(13-$AR111,6)=0),1/(INT(($AS111-$AR111)/6)+1),0),IF($AT111="A",IF($AR111=$AS111,IF(13=$AR111,1,0),IF(13=$AR111,$AU111,IF(13=$AS111,1-$AU111,0))),T513))))))</f>
        <v>0.0416666666666667</v>
      </c>
      <c r="U111" s="681">
        <f>IF($AS111&lt;$AR111,0,IF($AT111="L",IF(AND(14&gt;=$AR111,14&lt;=$AS111),1/($AS111-$AR111+1),0),IF($AT111="I",IF(14=$AR111,1,0),IF($AT111="F",IF(14=$AS111,1,0),IF($AT111="S",IF(AND(14&gt;=$AR111,14&lt;=$AS111,MOD(14-$AR111,6)=0),1/(INT(($AS111-$AR111)/6)+1),0),IF($AT111="A",IF($AR111=$AS111,IF(14=$AR111,1,0),IF(14=$AR111,$AU111,IF(14=$AS111,1-$AU111,0))),U513))))))</f>
        <v>0.0416666666666667</v>
      </c>
      <c r="V111" s="681">
        <f>IF($AS111&lt;$AR111,0,IF($AT111="L",IF(AND(15&gt;=$AR111,15&lt;=$AS111),1/($AS111-$AR111+1),0),IF($AT111="I",IF(15=$AR111,1,0),IF($AT111="F",IF(15=$AS111,1,0),IF($AT111="S",IF(AND(15&gt;=$AR111,15&lt;=$AS111,MOD(15-$AR111,6)=0),1/(INT(($AS111-$AR111)/6)+1),0),IF($AT111="A",IF($AR111=$AS111,IF(15=$AR111,1,0),IF(15=$AR111,$AU111,IF(15=$AS111,1-$AU111,0))),V513))))))</f>
        <v>0.0416666666666667</v>
      </c>
      <c r="W111" s="681">
        <f>IF($AS111&lt;$AR111,0,IF($AT111="L",IF(AND(16&gt;=$AR111,16&lt;=$AS111),1/($AS111-$AR111+1),0),IF($AT111="I",IF(16=$AR111,1,0),IF($AT111="F",IF(16=$AS111,1,0),IF($AT111="S",IF(AND(16&gt;=$AR111,16&lt;=$AS111,MOD(16-$AR111,6)=0),1/(INT(($AS111-$AR111)/6)+1),0),IF($AT111="A",IF($AR111=$AS111,IF(16=$AR111,1,0),IF(16=$AR111,$AU111,IF(16=$AS111,1-$AU111,0))),W513))))))</f>
        <v>0.0416666666666667</v>
      </c>
      <c r="X111" s="681">
        <f>IF($AS111&lt;$AR111,0,IF($AT111="L",IF(AND(17&gt;=$AR111,17&lt;=$AS111),1/($AS111-$AR111+1),0),IF($AT111="I",IF(17=$AR111,1,0),IF($AT111="F",IF(17=$AS111,1,0),IF($AT111="S",IF(AND(17&gt;=$AR111,17&lt;=$AS111,MOD(17-$AR111,6)=0),1/(INT(($AS111-$AR111)/6)+1),0),IF($AT111="A",IF($AR111=$AS111,IF(17=$AR111,1,0),IF(17=$AR111,$AU111,IF(17=$AS111,1-$AU111,0))),X513))))))</f>
        <v>0.0416666666666667</v>
      </c>
      <c r="Y111" s="681">
        <f>IF($AS111&lt;$AR111,0,IF($AT111="L",IF(AND(18&gt;=$AR111,18&lt;=$AS111),1/($AS111-$AR111+1),0),IF($AT111="I",IF(18=$AR111,1,0),IF($AT111="F",IF(18=$AS111,1,0),IF($AT111="S",IF(AND(18&gt;=$AR111,18&lt;=$AS111,MOD(18-$AR111,6)=0),1/(INT(($AS111-$AR111)/6)+1),0),IF($AT111="A",IF($AR111=$AS111,IF(18=$AR111,1,0),IF(18=$AR111,$AU111,IF(18=$AS111,1-$AU111,0))),Y513))))))</f>
        <v>0.0416666666666667</v>
      </c>
      <c r="Z111" s="681">
        <f>IF($AS111&lt;$AR111,0,IF($AT111="L",IF(AND(19&gt;=$AR111,19&lt;=$AS111),1/($AS111-$AR111+1),0),IF($AT111="I",IF(19=$AR111,1,0),IF($AT111="F",IF(19=$AS111,1,0),IF($AT111="S",IF(AND(19&gt;=$AR111,19&lt;=$AS111,MOD(19-$AR111,6)=0),1/(INT(($AS111-$AR111)/6)+1),0),IF($AT111="A",IF($AR111=$AS111,IF(19=$AR111,1,0),IF(19=$AR111,$AU111,IF(19=$AS111,1-$AU111,0))),Z513))))))</f>
        <v>0.0416666666666667</v>
      </c>
      <c r="AA111" s="681">
        <f>IF($AS111&lt;$AR111,0,IF($AT111="L",IF(AND(20&gt;=$AR111,20&lt;=$AS111),1/($AS111-$AR111+1),0),IF($AT111="I",IF(20=$AR111,1,0),IF($AT111="F",IF(20=$AS111,1,0),IF($AT111="S",IF(AND(20&gt;=$AR111,20&lt;=$AS111,MOD(20-$AR111,6)=0),1/(INT(($AS111-$AR111)/6)+1),0),IF($AT111="A",IF($AR111=$AS111,IF(20=$AR111,1,0),IF(20=$AR111,$AU111,IF(20=$AS111,1-$AU111,0))),AA513))))))</f>
        <v>0.0416666666666667</v>
      </c>
      <c r="AB111" s="681">
        <f>IF($AS111&lt;$AR111,0,IF($AT111="L",IF(AND(21&gt;=$AR111,21&lt;=$AS111),1/($AS111-$AR111+1),0),IF($AT111="I",IF(21=$AR111,1,0),IF($AT111="F",IF(21=$AS111,1,0),IF($AT111="S",IF(AND(21&gt;=$AR111,21&lt;=$AS111,MOD(21-$AR111,6)=0),1/(INT(($AS111-$AR111)/6)+1),0),IF($AT111="A",IF($AR111=$AS111,IF(21=$AR111,1,0),IF(21=$AR111,$AU111,IF(21=$AS111,1-$AU111,0))),AB513))))))</f>
        <v>0.0416666666666667</v>
      </c>
      <c r="AC111" s="681">
        <f>IF($AS111&lt;$AR111,0,IF($AT111="L",IF(AND(22&gt;=$AR111,22&lt;=$AS111),1/($AS111-$AR111+1),0),IF($AT111="I",IF(22=$AR111,1,0),IF($AT111="F",IF(22=$AS111,1,0),IF($AT111="S",IF(AND(22&gt;=$AR111,22&lt;=$AS111,MOD(22-$AR111,6)=0),1/(INT(($AS111-$AR111)/6)+1),0),IF($AT111="A",IF($AR111=$AS111,IF(22=$AR111,1,0),IF(22=$AR111,$AU111,IF(22=$AS111,1-$AU111,0))),AC513))))))</f>
        <v>0.0416666666666667</v>
      </c>
      <c r="AD111" s="681">
        <f>IF($AS111&lt;$AR111,0,IF($AT111="L",IF(AND(23&gt;=$AR111,23&lt;=$AS111),1/($AS111-$AR111+1),0),IF($AT111="I",IF(23=$AR111,1,0),IF($AT111="F",IF(23=$AS111,1,0),IF($AT111="S",IF(AND(23&gt;=$AR111,23&lt;=$AS111,MOD(23-$AR111,6)=0),1/(INT(($AS111-$AR111)/6)+1),0),IF($AT111="A",IF($AR111=$AS111,IF(23=$AR111,1,0),IF(23=$AR111,$AU111,IF(23=$AS111,1-$AU111,0))),AD513))))))</f>
        <v>0.0416666666666667</v>
      </c>
      <c r="AE111" s="681">
        <f>IF($AS111&lt;$AR111,0,IF($AT111="L",IF(AND(24&gt;=$AR111,24&lt;=$AS111),1/($AS111-$AR111+1),0),IF($AT111="I",IF(24=$AR111,1,0),IF($AT111="F",IF(24=$AS111,1,0),IF($AT111="S",IF(AND(24&gt;=$AR111,24&lt;=$AS111,MOD(24-$AR111,6)=0),1/(INT(($AS111-$AR111)/6)+1),0),IF($AT111="A",IF($AR111=$AS111,IF(24=$AR111,1,0),IF(24=$AR111,$AU111,IF(24=$AS111,1-$AU111,0))),AE513))))))</f>
        <v>0.0416666666666667</v>
      </c>
      <c r="AF111" s="682">
        <f>SUM(H111:AE111)</f>
        <v>1</v>
      </c>
      <c r="AG111" s="521">
        <f>'06.Protección conocimiento y Di'!$I$18</f>
        <v>0</v>
      </c>
      <c r="AH111" s="521">
        <f>'06.Protección conocimiento y Di'!$H$18</f>
        <v>0</v>
      </c>
      <c r="AI111" s="521">
        <f>'06.Protección conocimiento y Di'!$K$18</f>
        <v>0</v>
      </c>
      <c r="AJ111" s="521">
        <f>'06.Protección conocimiento y Di'!$J$18</f>
        <v>0</v>
      </c>
      <c r="AK111" s="521">
        <f>'06.Protección conocimiento y Di'!$M$18</f>
        <v>0</v>
      </c>
      <c r="AL111" s="521">
        <f>'06.Protección conocimiento y Di'!$L$18</f>
        <v>0</v>
      </c>
      <c r="AM111" s="521">
        <f>'06.Protección conocimiento y Di'!$O$18</f>
        <v>0</v>
      </c>
      <c r="AN111" s="521">
        <f>'06.Protección conocimiento y Di'!$N$18</f>
        <v>0</v>
      </c>
      <c r="AO111" s="521">
        <f>'06.Protección conocimiento y Di'!$Q$18</f>
        <v>0</v>
      </c>
      <c r="AP111" s="521">
        <f>'06.Protección conocimiento y Di'!$P$18</f>
        <v>0</v>
      </c>
      <c r="AQ111" s="683" t="inlineStr"/>
      <c r="AR111" s="683" t="n">
        <v>1</v>
      </c>
      <c r="AS111" s="683" t="n">
        <v>24</v>
      </c>
      <c r="AT111" s="683" t="inlineStr">
        <is>
          <t>L</t>
        </is>
      </c>
      <c r="AU111" s="684" t="n">
        <v>0</v>
      </c>
      <c r="AV111" s="683" t="inlineStr"/>
    </row>
    <row r="112">
      <c r="B112" s="513" t="inlineStr">
        <is>
          <t>IN-01</t>
        </is>
      </c>
      <c r="C112" s="513" t="inlineStr">
        <is>
          <t>R07</t>
        </is>
      </c>
      <c r="D112" s="513" t="str">
        <f>IF('07. Infraestructura'!B11="","(fila reservada para un ítem nuevo)",'07. Infraestructura'!B11)</f>
        <v>Instalación en sitio, mástiles y obra menor (100 nodos y 10 gateways)</v>
      </c>
      <c r="E112" s="513" t="str">
        <f>"Perfil "&amp;AT112&amp;" · M"&amp;AR112&amp;"–M"&amp;AS112</f>
        <v>Perfil L · M6–M19</v>
      </c>
      <c r="F112" s="513">
        <f>'07. Infraestructura'!$E$11</f>
        <v>132000000</v>
      </c>
      <c r="G112" s="513">
        <f>'07. Infraestructura'!$P$11</f>
        <v>132000000</v>
      </c>
      <c r="H112" s="681">
        <f>IF($AS112&lt;$AR112,0,IF($AT112="L",IF(AND(1&gt;=$AR112,1&lt;=$AS112),1/($AS112-$AR112+1),0),IF($AT112="I",IF(1=$AR112,1,0),IF($AT112="F",IF(1=$AS112,1,0),IF($AT112="S",IF(AND(1&gt;=$AR112,1&lt;=$AS112,MOD(1-$AR112,6)=0),1/(INT(($AS112-$AR112)/6)+1),0),IF($AT112="A",IF($AR112=$AS112,IF(1=$AR112,1,0),IF(1=$AR112,$AU112,IF(1=$AS112,1-$AU112,0))),H514))))))</f>
        <v>0</v>
      </c>
      <c r="I112" s="681">
        <f>IF($AS112&lt;$AR112,0,IF($AT112="L",IF(AND(2&gt;=$AR112,2&lt;=$AS112),1/($AS112-$AR112+1),0),IF($AT112="I",IF(2=$AR112,1,0),IF($AT112="F",IF(2=$AS112,1,0),IF($AT112="S",IF(AND(2&gt;=$AR112,2&lt;=$AS112,MOD(2-$AR112,6)=0),1/(INT(($AS112-$AR112)/6)+1),0),IF($AT112="A",IF($AR112=$AS112,IF(2=$AR112,1,0),IF(2=$AR112,$AU112,IF(2=$AS112,1-$AU112,0))),I514))))))</f>
        <v>0</v>
      </c>
      <c r="J112" s="681">
        <f>IF($AS112&lt;$AR112,0,IF($AT112="L",IF(AND(3&gt;=$AR112,3&lt;=$AS112),1/($AS112-$AR112+1),0),IF($AT112="I",IF(3=$AR112,1,0),IF($AT112="F",IF(3=$AS112,1,0),IF($AT112="S",IF(AND(3&gt;=$AR112,3&lt;=$AS112,MOD(3-$AR112,6)=0),1/(INT(($AS112-$AR112)/6)+1),0),IF($AT112="A",IF($AR112=$AS112,IF(3=$AR112,1,0),IF(3=$AR112,$AU112,IF(3=$AS112,1-$AU112,0))),J514))))))</f>
        <v>0</v>
      </c>
      <c r="K112" s="681">
        <f>IF($AS112&lt;$AR112,0,IF($AT112="L",IF(AND(4&gt;=$AR112,4&lt;=$AS112),1/($AS112-$AR112+1),0),IF($AT112="I",IF(4=$AR112,1,0),IF($AT112="F",IF(4=$AS112,1,0),IF($AT112="S",IF(AND(4&gt;=$AR112,4&lt;=$AS112,MOD(4-$AR112,6)=0),1/(INT(($AS112-$AR112)/6)+1),0),IF($AT112="A",IF($AR112=$AS112,IF(4=$AR112,1,0),IF(4=$AR112,$AU112,IF(4=$AS112,1-$AU112,0))),K514))))))</f>
        <v>0</v>
      </c>
      <c r="L112" s="681">
        <f>IF($AS112&lt;$AR112,0,IF($AT112="L",IF(AND(5&gt;=$AR112,5&lt;=$AS112),1/($AS112-$AR112+1),0),IF($AT112="I",IF(5=$AR112,1,0),IF($AT112="F",IF(5=$AS112,1,0),IF($AT112="S",IF(AND(5&gt;=$AR112,5&lt;=$AS112,MOD(5-$AR112,6)=0),1/(INT(($AS112-$AR112)/6)+1),0),IF($AT112="A",IF($AR112=$AS112,IF(5=$AR112,1,0),IF(5=$AR112,$AU112,IF(5=$AS112,1-$AU112,0))),L514))))))</f>
        <v>0</v>
      </c>
      <c r="M112" s="681">
        <f>IF($AS112&lt;$AR112,0,IF($AT112="L",IF(AND(6&gt;=$AR112,6&lt;=$AS112),1/($AS112-$AR112+1),0),IF($AT112="I",IF(6=$AR112,1,0),IF($AT112="F",IF(6=$AS112,1,0),IF($AT112="S",IF(AND(6&gt;=$AR112,6&lt;=$AS112,MOD(6-$AR112,6)=0),1/(INT(($AS112-$AR112)/6)+1),0),IF($AT112="A",IF($AR112=$AS112,IF(6=$AR112,1,0),IF(6=$AR112,$AU112,IF(6=$AS112,1-$AU112,0))),M514))))))</f>
        <v>0.0714285714285714</v>
      </c>
      <c r="N112" s="681">
        <f>IF($AS112&lt;$AR112,0,IF($AT112="L",IF(AND(7&gt;=$AR112,7&lt;=$AS112),1/($AS112-$AR112+1),0),IF($AT112="I",IF(7=$AR112,1,0),IF($AT112="F",IF(7=$AS112,1,0),IF($AT112="S",IF(AND(7&gt;=$AR112,7&lt;=$AS112,MOD(7-$AR112,6)=0),1/(INT(($AS112-$AR112)/6)+1),0),IF($AT112="A",IF($AR112=$AS112,IF(7=$AR112,1,0),IF(7=$AR112,$AU112,IF(7=$AS112,1-$AU112,0))),N514))))))</f>
        <v>0.0714285714285714</v>
      </c>
      <c r="O112" s="681">
        <f>IF($AS112&lt;$AR112,0,IF($AT112="L",IF(AND(8&gt;=$AR112,8&lt;=$AS112),1/($AS112-$AR112+1),0),IF($AT112="I",IF(8=$AR112,1,0),IF($AT112="F",IF(8=$AS112,1,0),IF($AT112="S",IF(AND(8&gt;=$AR112,8&lt;=$AS112,MOD(8-$AR112,6)=0),1/(INT(($AS112-$AR112)/6)+1),0),IF($AT112="A",IF($AR112=$AS112,IF(8=$AR112,1,0),IF(8=$AR112,$AU112,IF(8=$AS112,1-$AU112,0))),O514))))))</f>
        <v>0.0714285714285714</v>
      </c>
      <c r="P112" s="681">
        <f>IF($AS112&lt;$AR112,0,IF($AT112="L",IF(AND(9&gt;=$AR112,9&lt;=$AS112),1/($AS112-$AR112+1),0),IF($AT112="I",IF(9=$AR112,1,0),IF($AT112="F",IF(9=$AS112,1,0),IF($AT112="S",IF(AND(9&gt;=$AR112,9&lt;=$AS112,MOD(9-$AR112,6)=0),1/(INT(($AS112-$AR112)/6)+1),0),IF($AT112="A",IF($AR112=$AS112,IF(9=$AR112,1,0),IF(9=$AR112,$AU112,IF(9=$AS112,1-$AU112,0))),P514))))))</f>
        <v>0.0714285714285714</v>
      </c>
      <c r="Q112" s="681">
        <f>IF($AS112&lt;$AR112,0,IF($AT112="L",IF(AND(10&gt;=$AR112,10&lt;=$AS112),1/($AS112-$AR112+1),0),IF($AT112="I",IF(10=$AR112,1,0),IF($AT112="F",IF(10=$AS112,1,0),IF($AT112="S",IF(AND(10&gt;=$AR112,10&lt;=$AS112,MOD(10-$AR112,6)=0),1/(INT(($AS112-$AR112)/6)+1),0),IF($AT112="A",IF($AR112=$AS112,IF(10=$AR112,1,0),IF(10=$AR112,$AU112,IF(10=$AS112,1-$AU112,0))),Q514))))))</f>
        <v>0.0714285714285714</v>
      </c>
      <c r="R112" s="681">
        <f>IF($AS112&lt;$AR112,0,IF($AT112="L",IF(AND(11&gt;=$AR112,11&lt;=$AS112),1/($AS112-$AR112+1),0),IF($AT112="I",IF(11=$AR112,1,0),IF($AT112="F",IF(11=$AS112,1,0),IF($AT112="S",IF(AND(11&gt;=$AR112,11&lt;=$AS112,MOD(11-$AR112,6)=0),1/(INT(($AS112-$AR112)/6)+1),0),IF($AT112="A",IF($AR112=$AS112,IF(11=$AR112,1,0),IF(11=$AR112,$AU112,IF(11=$AS112,1-$AU112,0))),R514))))))</f>
        <v>0.0714285714285714</v>
      </c>
      <c r="S112" s="681">
        <f>IF($AS112&lt;$AR112,0,IF($AT112="L",IF(AND(12&gt;=$AR112,12&lt;=$AS112),1/($AS112-$AR112+1),0),IF($AT112="I",IF(12=$AR112,1,0),IF($AT112="F",IF(12=$AS112,1,0),IF($AT112="S",IF(AND(12&gt;=$AR112,12&lt;=$AS112,MOD(12-$AR112,6)=0),1/(INT(($AS112-$AR112)/6)+1),0),IF($AT112="A",IF($AR112=$AS112,IF(12=$AR112,1,0),IF(12=$AR112,$AU112,IF(12=$AS112,1-$AU112,0))),S514))))))</f>
        <v>0.0714285714285714</v>
      </c>
      <c r="T112" s="681">
        <f>IF($AS112&lt;$AR112,0,IF($AT112="L",IF(AND(13&gt;=$AR112,13&lt;=$AS112),1/($AS112-$AR112+1),0),IF($AT112="I",IF(13=$AR112,1,0),IF($AT112="F",IF(13=$AS112,1,0),IF($AT112="S",IF(AND(13&gt;=$AR112,13&lt;=$AS112,MOD(13-$AR112,6)=0),1/(INT(($AS112-$AR112)/6)+1),0),IF($AT112="A",IF($AR112=$AS112,IF(13=$AR112,1,0),IF(13=$AR112,$AU112,IF(13=$AS112,1-$AU112,0))),T514))))))</f>
        <v>0.0714285714285714</v>
      </c>
      <c r="U112" s="681">
        <f>IF($AS112&lt;$AR112,0,IF($AT112="L",IF(AND(14&gt;=$AR112,14&lt;=$AS112),1/($AS112-$AR112+1),0),IF($AT112="I",IF(14=$AR112,1,0),IF($AT112="F",IF(14=$AS112,1,0),IF($AT112="S",IF(AND(14&gt;=$AR112,14&lt;=$AS112,MOD(14-$AR112,6)=0),1/(INT(($AS112-$AR112)/6)+1),0),IF($AT112="A",IF($AR112=$AS112,IF(14=$AR112,1,0),IF(14=$AR112,$AU112,IF(14=$AS112,1-$AU112,0))),U514))))))</f>
        <v>0.0714285714285714</v>
      </c>
      <c r="V112" s="681">
        <f>IF($AS112&lt;$AR112,0,IF($AT112="L",IF(AND(15&gt;=$AR112,15&lt;=$AS112),1/($AS112-$AR112+1),0),IF($AT112="I",IF(15=$AR112,1,0),IF($AT112="F",IF(15=$AS112,1,0),IF($AT112="S",IF(AND(15&gt;=$AR112,15&lt;=$AS112,MOD(15-$AR112,6)=0),1/(INT(($AS112-$AR112)/6)+1),0),IF($AT112="A",IF($AR112=$AS112,IF(15=$AR112,1,0),IF(15=$AR112,$AU112,IF(15=$AS112,1-$AU112,0))),V514))))))</f>
        <v>0.0714285714285714</v>
      </c>
      <c r="W112" s="681">
        <f>IF($AS112&lt;$AR112,0,IF($AT112="L",IF(AND(16&gt;=$AR112,16&lt;=$AS112),1/($AS112-$AR112+1),0),IF($AT112="I",IF(16=$AR112,1,0),IF($AT112="F",IF(16=$AS112,1,0),IF($AT112="S",IF(AND(16&gt;=$AR112,16&lt;=$AS112,MOD(16-$AR112,6)=0),1/(INT(($AS112-$AR112)/6)+1),0),IF($AT112="A",IF($AR112=$AS112,IF(16=$AR112,1,0),IF(16=$AR112,$AU112,IF(16=$AS112,1-$AU112,0))),W514))))))</f>
        <v>0.0714285714285714</v>
      </c>
      <c r="X112" s="681">
        <f>IF($AS112&lt;$AR112,0,IF($AT112="L",IF(AND(17&gt;=$AR112,17&lt;=$AS112),1/($AS112-$AR112+1),0),IF($AT112="I",IF(17=$AR112,1,0),IF($AT112="F",IF(17=$AS112,1,0),IF($AT112="S",IF(AND(17&gt;=$AR112,17&lt;=$AS112,MOD(17-$AR112,6)=0),1/(INT(($AS112-$AR112)/6)+1),0),IF($AT112="A",IF($AR112=$AS112,IF(17=$AR112,1,0),IF(17=$AR112,$AU112,IF(17=$AS112,1-$AU112,0))),X514))))))</f>
        <v>0.0714285714285714</v>
      </c>
      <c r="Y112" s="681">
        <f>IF($AS112&lt;$AR112,0,IF($AT112="L",IF(AND(18&gt;=$AR112,18&lt;=$AS112),1/($AS112-$AR112+1),0),IF($AT112="I",IF(18=$AR112,1,0),IF($AT112="F",IF(18=$AS112,1,0),IF($AT112="S",IF(AND(18&gt;=$AR112,18&lt;=$AS112,MOD(18-$AR112,6)=0),1/(INT(($AS112-$AR112)/6)+1),0),IF($AT112="A",IF($AR112=$AS112,IF(18=$AR112,1,0),IF(18=$AR112,$AU112,IF(18=$AS112,1-$AU112,0))),Y514))))))</f>
        <v>0.0714285714285714</v>
      </c>
      <c r="Z112" s="681">
        <f>IF($AS112&lt;$AR112,0,IF($AT112="L",IF(AND(19&gt;=$AR112,19&lt;=$AS112),1/($AS112-$AR112+1),0),IF($AT112="I",IF(19=$AR112,1,0),IF($AT112="F",IF(19=$AS112,1,0),IF($AT112="S",IF(AND(19&gt;=$AR112,19&lt;=$AS112,MOD(19-$AR112,6)=0),1/(INT(($AS112-$AR112)/6)+1),0),IF($AT112="A",IF($AR112=$AS112,IF(19=$AR112,1,0),IF(19=$AR112,$AU112,IF(19=$AS112,1-$AU112,0))),Z514))))))</f>
        <v>0.0714285714285714</v>
      </c>
      <c r="AA112" s="681">
        <f>IF($AS112&lt;$AR112,0,IF($AT112="L",IF(AND(20&gt;=$AR112,20&lt;=$AS112),1/($AS112-$AR112+1),0),IF($AT112="I",IF(20=$AR112,1,0),IF($AT112="F",IF(20=$AS112,1,0),IF($AT112="S",IF(AND(20&gt;=$AR112,20&lt;=$AS112,MOD(20-$AR112,6)=0),1/(INT(($AS112-$AR112)/6)+1),0),IF($AT112="A",IF($AR112=$AS112,IF(20=$AR112,1,0),IF(20=$AR112,$AU112,IF(20=$AS112,1-$AU112,0))),AA514))))))</f>
        <v>0</v>
      </c>
      <c r="AB112" s="681">
        <f>IF($AS112&lt;$AR112,0,IF($AT112="L",IF(AND(21&gt;=$AR112,21&lt;=$AS112),1/($AS112-$AR112+1),0),IF($AT112="I",IF(21=$AR112,1,0),IF($AT112="F",IF(21=$AS112,1,0),IF($AT112="S",IF(AND(21&gt;=$AR112,21&lt;=$AS112,MOD(21-$AR112,6)=0),1/(INT(($AS112-$AR112)/6)+1),0),IF($AT112="A",IF($AR112=$AS112,IF(21=$AR112,1,0),IF(21=$AR112,$AU112,IF(21=$AS112,1-$AU112,0))),AB514))))))</f>
        <v>0</v>
      </c>
      <c r="AC112" s="681">
        <f>IF($AS112&lt;$AR112,0,IF($AT112="L",IF(AND(22&gt;=$AR112,22&lt;=$AS112),1/($AS112-$AR112+1),0),IF($AT112="I",IF(22=$AR112,1,0),IF($AT112="F",IF(22=$AS112,1,0),IF($AT112="S",IF(AND(22&gt;=$AR112,22&lt;=$AS112,MOD(22-$AR112,6)=0),1/(INT(($AS112-$AR112)/6)+1),0),IF($AT112="A",IF($AR112=$AS112,IF(22=$AR112,1,0),IF(22=$AR112,$AU112,IF(22=$AS112,1-$AU112,0))),AC514))))))</f>
        <v>0</v>
      </c>
      <c r="AD112" s="681">
        <f>IF($AS112&lt;$AR112,0,IF($AT112="L",IF(AND(23&gt;=$AR112,23&lt;=$AS112),1/($AS112-$AR112+1),0),IF($AT112="I",IF(23=$AR112,1,0),IF($AT112="F",IF(23=$AS112,1,0),IF($AT112="S",IF(AND(23&gt;=$AR112,23&lt;=$AS112,MOD(23-$AR112,6)=0),1/(INT(($AS112-$AR112)/6)+1),0),IF($AT112="A",IF($AR112=$AS112,IF(23=$AR112,1,0),IF(23=$AR112,$AU112,IF(23=$AS112,1-$AU112,0))),AD514))))))</f>
        <v>0</v>
      </c>
      <c r="AE112" s="681">
        <f>IF($AS112&lt;$AR112,0,IF($AT112="L",IF(AND(24&gt;=$AR112,24&lt;=$AS112),1/($AS112-$AR112+1),0),IF($AT112="I",IF(24=$AR112,1,0),IF($AT112="F",IF(24=$AS112,1,0),IF($AT112="S",IF(AND(24&gt;=$AR112,24&lt;=$AS112,MOD(24-$AR112,6)=0),1/(INT(($AS112-$AR112)/6)+1),0),IF($AT112="A",IF($AR112=$AS112,IF(24=$AR112,1,0),IF(24=$AR112,$AU112,IF(24=$AS112,1-$AU112,0))),AE514))))))</f>
        <v>0</v>
      </c>
      <c r="AF112" s="682">
        <f>SUM(H112:AE112)</f>
        <v>1</v>
      </c>
      <c r="AG112" s="521">
        <f>'07. Infraestructura'!$G$11</f>
        <v>0</v>
      </c>
      <c r="AH112" s="521">
        <f>'07. Infraestructura'!$F$11</f>
        <v>0</v>
      </c>
      <c r="AI112" s="521">
        <f>'07. Infraestructura'!$I$11</f>
        <v>0</v>
      </c>
      <c r="AJ112" s="521">
        <f>'07. Infraestructura'!$H$11</f>
        <v>0</v>
      </c>
      <c r="AK112" s="521">
        <f>'07. Infraestructura'!$K$11</f>
        <v>0</v>
      </c>
      <c r="AL112" s="521">
        <f>'07. Infraestructura'!$J$11</f>
        <v>0</v>
      </c>
      <c r="AM112" s="521">
        <f>'07. Infraestructura'!$M$11</f>
        <v>0</v>
      </c>
      <c r="AN112" s="521">
        <f>'07. Infraestructura'!$L$11</f>
        <v>0</v>
      </c>
      <c r="AO112" s="521">
        <f>'07. Infraestructura'!$O$11</f>
        <v>0</v>
      </c>
      <c r="AP112" s="521">
        <f>'07. Infraestructura'!$N$11</f>
        <v>0</v>
      </c>
      <c r="AQ112" s="683" t="inlineStr">
        <is>
          <t>A1.3</t>
        </is>
      </c>
      <c r="AR112" s="683" t="n">
        <v>6</v>
      </c>
      <c r="AS112" s="683" t="n">
        <v>19</v>
      </c>
      <c r="AT112" s="683" t="inlineStr">
        <is>
          <t>L</t>
        </is>
      </c>
      <c r="AU112" s="684" t="n">
        <v>0</v>
      </c>
      <c r="AV112" s="683" t="inlineStr">
        <is>
          <t>E1</t>
        </is>
      </c>
    </row>
    <row r="113">
      <c r="B113" s="513" t="inlineStr">
        <is>
          <t>ADIC-07-1</t>
        </is>
      </c>
      <c r="C113" s="513" t="inlineStr">
        <is>
          <t>R07</t>
        </is>
      </c>
      <c r="D113" s="513" t="str">
        <f>IF('07. Infraestructura'!B12="","(fila reservada para un ítem nuevo)",'07. Infraestructura'!B12)</f>
        <v>(fila reservada para un ítem nuevo)</v>
      </c>
      <c r="E113" s="513" t="str">
        <f>"Perfil "&amp;AT113&amp;" · M"&amp;AR113&amp;"–M"&amp;AS113</f>
        <v>Perfil L · M1–M24</v>
      </c>
      <c r="F113" s="513">
        <f>'07. Infraestructura'!$E$12</f>
        <v>0</v>
      </c>
      <c r="G113" s="513">
        <f>'07. Infraestructura'!$P$12</f>
        <v>0</v>
      </c>
      <c r="H113" s="681">
        <f>IF($AS113&lt;$AR113,0,IF($AT113="L",IF(AND(1&gt;=$AR113,1&lt;=$AS113),1/($AS113-$AR113+1),0),IF($AT113="I",IF(1=$AR113,1,0),IF($AT113="F",IF(1=$AS113,1,0),IF($AT113="S",IF(AND(1&gt;=$AR113,1&lt;=$AS113,MOD(1-$AR113,6)=0),1/(INT(($AS113-$AR113)/6)+1),0),IF($AT113="A",IF($AR113=$AS113,IF(1=$AR113,1,0),IF(1=$AR113,$AU113,IF(1=$AS113,1-$AU113,0))),H515))))))</f>
        <v>0.0416666666666667</v>
      </c>
      <c r="I113" s="681">
        <f>IF($AS113&lt;$AR113,0,IF($AT113="L",IF(AND(2&gt;=$AR113,2&lt;=$AS113),1/($AS113-$AR113+1),0),IF($AT113="I",IF(2=$AR113,1,0),IF($AT113="F",IF(2=$AS113,1,0),IF($AT113="S",IF(AND(2&gt;=$AR113,2&lt;=$AS113,MOD(2-$AR113,6)=0),1/(INT(($AS113-$AR113)/6)+1),0),IF($AT113="A",IF($AR113=$AS113,IF(2=$AR113,1,0),IF(2=$AR113,$AU113,IF(2=$AS113,1-$AU113,0))),I515))))))</f>
        <v>0.0416666666666667</v>
      </c>
      <c r="J113" s="681">
        <f>IF($AS113&lt;$AR113,0,IF($AT113="L",IF(AND(3&gt;=$AR113,3&lt;=$AS113),1/($AS113-$AR113+1),0),IF($AT113="I",IF(3=$AR113,1,0),IF($AT113="F",IF(3=$AS113,1,0),IF($AT113="S",IF(AND(3&gt;=$AR113,3&lt;=$AS113,MOD(3-$AR113,6)=0),1/(INT(($AS113-$AR113)/6)+1),0),IF($AT113="A",IF($AR113=$AS113,IF(3=$AR113,1,0),IF(3=$AR113,$AU113,IF(3=$AS113,1-$AU113,0))),J515))))))</f>
        <v>0.0416666666666667</v>
      </c>
      <c r="K113" s="681">
        <f>IF($AS113&lt;$AR113,0,IF($AT113="L",IF(AND(4&gt;=$AR113,4&lt;=$AS113),1/($AS113-$AR113+1),0),IF($AT113="I",IF(4=$AR113,1,0),IF($AT113="F",IF(4=$AS113,1,0),IF($AT113="S",IF(AND(4&gt;=$AR113,4&lt;=$AS113,MOD(4-$AR113,6)=0),1/(INT(($AS113-$AR113)/6)+1),0),IF($AT113="A",IF($AR113=$AS113,IF(4=$AR113,1,0),IF(4=$AR113,$AU113,IF(4=$AS113,1-$AU113,0))),K515))))))</f>
        <v>0.0416666666666667</v>
      </c>
      <c r="L113" s="681">
        <f>IF($AS113&lt;$AR113,0,IF($AT113="L",IF(AND(5&gt;=$AR113,5&lt;=$AS113),1/($AS113-$AR113+1),0),IF($AT113="I",IF(5=$AR113,1,0),IF($AT113="F",IF(5=$AS113,1,0),IF($AT113="S",IF(AND(5&gt;=$AR113,5&lt;=$AS113,MOD(5-$AR113,6)=0),1/(INT(($AS113-$AR113)/6)+1),0),IF($AT113="A",IF($AR113=$AS113,IF(5=$AR113,1,0),IF(5=$AR113,$AU113,IF(5=$AS113,1-$AU113,0))),L515))))))</f>
        <v>0.0416666666666667</v>
      </c>
      <c r="M113" s="681">
        <f>IF($AS113&lt;$AR113,0,IF($AT113="L",IF(AND(6&gt;=$AR113,6&lt;=$AS113),1/($AS113-$AR113+1),0),IF($AT113="I",IF(6=$AR113,1,0),IF($AT113="F",IF(6=$AS113,1,0),IF($AT113="S",IF(AND(6&gt;=$AR113,6&lt;=$AS113,MOD(6-$AR113,6)=0),1/(INT(($AS113-$AR113)/6)+1),0),IF($AT113="A",IF($AR113=$AS113,IF(6=$AR113,1,0),IF(6=$AR113,$AU113,IF(6=$AS113,1-$AU113,0))),M515))))))</f>
        <v>0.0416666666666667</v>
      </c>
      <c r="N113" s="681">
        <f>IF($AS113&lt;$AR113,0,IF($AT113="L",IF(AND(7&gt;=$AR113,7&lt;=$AS113),1/($AS113-$AR113+1),0),IF($AT113="I",IF(7=$AR113,1,0),IF($AT113="F",IF(7=$AS113,1,0),IF($AT113="S",IF(AND(7&gt;=$AR113,7&lt;=$AS113,MOD(7-$AR113,6)=0),1/(INT(($AS113-$AR113)/6)+1),0),IF($AT113="A",IF($AR113=$AS113,IF(7=$AR113,1,0),IF(7=$AR113,$AU113,IF(7=$AS113,1-$AU113,0))),N515))))))</f>
        <v>0.0416666666666667</v>
      </c>
      <c r="O113" s="681">
        <f>IF($AS113&lt;$AR113,0,IF($AT113="L",IF(AND(8&gt;=$AR113,8&lt;=$AS113),1/($AS113-$AR113+1),0),IF($AT113="I",IF(8=$AR113,1,0),IF($AT113="F",IF(8=$AS113,1,0),IF($AT113="S",IF(AND(8&gt;=$AR113,8&lt;=$AS113,MOD(8-$AR113,6)=0),1/(INT(($AS113-$AR113)/6)+1),0),IF($AT113="A",IF($AR113=$AS113,IF(8=$AR113,1,0),IF(8=$AR113,$AU113,IF(8=$AS113,1-$AU113,0))),O515))))))</f>
        <v>0.0416666666666667</v>
      </c>
      <c r="P113" s="681">
        <f>IF($AS113&lt;$AR113,0,IF($AT113="L",IF(AND(9&gt;=$AR113,9&lt;=$AS113),1/($AS113-$AR113+1),0),IF($AT113="I",IF(9=$AR113,1,0),IF($AT113="F",IF(9=$AS113,1,0),IF($AT113="S",IF(AND(9&gt;=$AR113,9&lt;=$AS113,MOD(9-$AR113,6)=0),1/(INT(($AS113-$AR113)/6)+1),0),IF($AT113="A",IF($AR113=$AS113,IF(9=$AR113,1,0),IF(9=$AR113,$AU113,IF(9=$AS113,1-$AU113,0))),P515))))))</f>
        <v>0.0416666666666667</v>
      </c>
      <c r="Q113" s="681">
        <f>IF($AS113&lt;$AR113,0,IF($AT113="L",IF(AND(10&gt;=$AR113,10&lt;=$AS113),1/($AS113-$AR113+1),0),IF($AT113="I",IF(10=$AR113,1,0),IF($AT113="F",IF(10=$AS113,1,0),IF($AT113="S",IF(AND(10&gt;=$AR113,10&lt;=$AS113,MOD(10-$AR113,6)=0),1/(INT(($AS113-$AR113)/6)+1),0),IF($AT113="A",IF($AR113=$AS113,IF(10=$AR113,1,0),IF(10=$AR113,$AU113,IF(10=$AS113,1-$AU113,0))),Q515))))))</f>
        <v>0.0416666666666667</v>
      </c>
      <c r="R113" s="681">
        <f>IF($AS113&lt;$AR113,0,IF($AT113="L",IF(AND(11&gt;=$AR113,11&lt;=$AS113),1/($AS113-$AR113+1),0),IF($AT113="I",IF(11=$AR113,1,0),IF($AT113="F",IF(11=$AS113,1,0),IF($AT113="S",IF(AND(11&gt;=$AR113,11&lt;=$AS113,MOD(11-$AR113,6)=0),1/(INT(($AS113-$AR113)/6)+1),0),IF($AT113="A",IF($AR113=$AS113,IF(11=$AR113,1,0),IF(11=$AR113,$AU113,IF(11=$AS113,1-$AU113,0))),R515))))))</f>
        <v>0.0416666666666667</v>
      </c>
      <c r="S113" s="681">
        <f>IF($AS113&lt;$AR113,0,IF($AT113="L",IF(AND(12&gt;=$AR113,12&lt;=$AS113),1/($AS113-$AR113+1),0),IF($AT113="I",IF(12=$AR113,1,0),IF($AT113="F",IF(12=$AS113,1,0),IF($AT113="S",IF(AND(12&gt;=$AR113,12&lt;=$AS113,MOD(12-$AR113,6)=0),1/(INT(($AS113-$AR113)/6)+1),0),IF($AT113="A",IF($AR113=$AS113,IF(12=$AR113,1,0),IF(12=$AR113,$AU113,IF(12=$AS113,1-$AU113,0))),S515))))))</f>
        <v>0.0416666666666667</v>
      </c>
      <c r="T113" s="681">
        <f>IF($AS113&lt;$AR113,0,IF($AT113="L",IF(AND(13&gt;=$AR113,13&lt;=$AS113),1/($AS113-$AR113+1),0),IF($AT113="I",IF(13=$AR113,1,0),IF($AT113="F",IF(13=$AS113,1,0),IF($AT113="S",IF(AND(13&gt;=$AR113,13&lt;=$AS113,MOD(13-$AR113,6)=0),1/(INT(($AS113-$AR113)/6)+1),0),IF($AT113="A",IF($AR113=$AS113,IF(13=$AR113,1,0),IF(13=$AR113,$AU113,IF(13=$AS113,1-$AU113,0))),T515))))))</f>
        <v>0.0416666666666667</v>
      </c>
      <c r="U113" s="681">
        <f>IF($AS113&lt;$AR113,0,IF($AT113="L",IF(AND(14&gt;=$AR113,14&lt;=$AS113),1/($AS113-$AR113+1),0),IF($AT113="I",IF(14=$AR113,1,0),IF($AT113="F",IF(14=$AS113,1,0),IF($AT113="S",IF(AND(14&gt;=$AR113,14&lt;=$AS113,MOD(14-$AR113,6)=0),1/(INT(($AS113-$AR113)/6)+1),0),IF($AT113="A",IF($AR113=$AS113,IF(14=$AR113,1,0),IF(14=$AR113,$AU113,IF(14=$AS113,1-$AU113,0))),U515))))))</f>
        <v>0.0416666666666667</v>
      </c>
      <c r="V113" s="681">
        <f>IF($AS113&lt;$AR113,0,IF($AT113="L",IF(AND(15&gt;=$AR113,15&lt;=$AS113),1/($AS113-$AR113+1),0),IF($AT113="I",IF(15=$AR113,1,0),IF($AT113="F",IF(15=$AS113,1,0),IF($AT113="S",IF(AND(15&gt;=$AR113,15&lt;=$AS113,MOD(15-$AR113,6)=0),1/(INT(($AS113-$AR113)/6)+1),0),IF($AT113="A",IF($AR113=$AS113,IF(15=$AR113,1,0),IF(15=$AR113,$AU113,IF(15=$AS113,1-$AU113,0))),V515))))))</f>
        <v>0.0416666666666667</v>
      </c>
      <c r="W113" s="681">
        <f>IF($AS113&lt;$AR113,0,IF($AT113="L",IF(AND(16&gt;=$AR113,16&lt;=$AS113),1/($AS113-$AR113+1),0),IF($AT113="I",IF(16=$AR113,1,0),IF($AT113="F",IF(16=$AS113,1,0),IF($AT113="S",IF(AND(16&gt;=$AR113,16&lt;=$AS113,MOD(16-$AR113,6)=0),1/(INT(($AS113-$AR113)/6)+1),0),IF($AT113="A",IF($AR113=$AS113,IF(16=$AR113,1,0),IF(16=$AR113,$AU113,IF(16=$AS113,1-$AU113,0))),W515))))))</f>
        <v>0.0416666666666667</v>
      </c>
      <c r="X113" s="681">
        <f>IF($AS113&lt;$AR113,0,IF($AT113="L",IF(AND(17&gt;=$AR113,17&lt;=$AS113),1/($AS113-$AR113+1),0),IF($AT113="I",IF(17=$AR113,1,0),IF($AT113="F",IF(17=$AS113,1,0),IF($AT113="S",IF(AND(17&gt;=$AR113,17&lt;=$AS113,MOD(17-$AR113,6)=0),1/(INT(($AS113-$AR113)/6)+1),0),IF($AT113="A",IF($AR113=$AS113,IF(17=$AR113,1,0),IF(17=$AR113,$AU113,IF(17=$AS113,1-$AU113,0))),X515))))))</f>
        <v>0.0416666666666667</v>
      </c>
      <c r="Y113" s="681">
        <f>IF($AS113&lt;$AR113,0,IF($AT113="L",IF(AND(18&gt;=$AR113,18&lt;=$AS113),1/($AS113-$AR113+1),0),IF($AT113="I",IF(18=$AR113,1,0),IF($AT113="F",IF(18=$AS113,1,0),IF($AT113="S",IF(AND(18&gt;=$AR113,18&lt;=$AS113,MOD(18-$AR113,6)=0),1/(INT(($AS113-$AR113)/6)+1),0),IF($AT113="A",IF($AR113=$AS113,IF(18=$AR113,1,0),IF(18=$AR113,$AU113,IF(18=$AS113,1-$AU113,0))),Y515))))))</f>
        <v>0.0416666666666667</v>
      </c>
      <c r="Z113" s="681">
        <f>IF($AS113&lt;$AR113,0,IF($AT113="L",IF(AND(19&gt;=$AR113,19&lt;=$AS113),1/($AS113-$AR113+1),0),IF($AT113="I",IF(19=$AR113,1,0),IF($AT113="F",IF(19=$AS113,1,0),IF($AT113="S",IF(AND(19&gt;=$AR113,19&lt;=$AS113,MOD(19-$AR113,6)=0),1/(INT(($AS113-$AR113)/6)+1),0),IF($AT113="A",IF($AR113=$AS113,IF(19=$AR113,1,0),IF(19=$AR113,$AU113,IF(19=$AS113,1-$AU113,0))),Z515))))))</f>
        <v>0.0416666666666667</v>
      </c>
      <c r="AA113" s="681">
        <f>IF($AS113&lt;$AR113,0,IF($AT113="L",IF(AND(20&gt;=$AR113,20&lt;=$AS113),1/($AS113-$AR113+1),0),IF($AT113="I",IF(20=$AR113,1,0),IF($AT113="F",IF(20=$AS113,1,0),IF($AT113="S",IF(AND(20&gt;=$AR113,20&lt;=$AS113,MOD(20-$AR113,6)=0),1/(INT(($AS113-$AR113)/6)+1),0),IF($AT113="A",IF($AR113=$AS113,IF(20=$AR113,1,0),IF(20=$AR113,$AU113,IF(20=$AS113,1-$AU113,0))),AA515))))))</f>
        <v>0.0416666666666667</v>
      </c>
      <c r="AB113" s="681">
        <f>IF($AS113&lt;$AR113,0,IF($AT113="L",IF(AND(21&gt;=$AR113,21&lt;=$AS113),1/($AS113-$AR113+1),0),IF($AT113="I",IF(21=$AR113,1,0),IF($AT113="F",IF(21=$AS113,1,0),IF($AT113="S",IF(AND(21&gt;=$AR113,21&lt;=$AS113,MOD(21-$AR113,6)=0),1/(INT(($AS113-$AR113)/6)+1),0),IF($AT113="A",IF($AR113=$AS113,IF(21=$AR113,1,0),IF(21=$AR113,$AU113,IF(21=$AS113,1-$AU113,0))),AB515))))))</f>
        <v>0.0416666666666667</v>
      </c>
      <c r="AC113" s="681">
        <f>IF($AS113&lt;$AR113,0,IF($AT113="L",IF(AND(22&gt;=$AR113,22&lt;=$AS113),1/($AS113-$AR113+1),0),IF($AT113="I",IF(22=$AR113,1,0),IF($AT113="F",IF(22=$AS113,1,0),IF($AT113="S",IF(AND(22&gt;=$AR113,22&lt;=$AS113,MOD(22-$AR113,6)=0),1/(INT(($AS113-$AR113)/6)+1),0),IF($AT113="A",IF($AR113=$AS113,IF(22=$AR113,1,0),IF(22=$AR113,$AU113,IF(22=$AS113,1-$AU113,0))),AC515))))))</f>
        <v>0.0416666666666667</v>
      </c>
      <c r="AD113" s="681">
        <f>IF($AS113&lt;$AR113,0,IF($AT113="L",IF(AND(23&gt;=$AR113,23&lt;=$AS113),1/($AS113-$AR113+1),0),IF($AT113="I",IF(23=$AR113,1,0),IF($AT113="F",IF(23=$AS113,1,0),IF($AT113="S",IF(AND(23&gt;=$AR113,23&lt;=$AS113,MOD(23-$AR113,6)=0),1/(INT(($AS113-$AR113)/6)+1),0),IF($AT113="A",IF($AR113=$AS113,IF(23=$AR113,1,0),IF(23=$AR113,$AU113,IF(23=$AS113,1-$AU113,0))),AD515))))))</f>
        <v>0.0416666666666667</v>
      </c>
      <c r="AE113" s="681">
        <f>IF($AS113&lt;$AR113,0,IF($AT113="L",IF(AND(24&gt;=$AR113,24&lt;=$AS113),1/($AS113-$AR113+1),0),IF($AT113="I",IF(24=$AR113,1,0),IF($AT113="F",IF(24=$AS113,1,0),IF($AT113="S",IF(AND(24&gt;=$AR113,24&lt;=$AS113,MOD(24-$AR113,6)=0),1/(INT(($AS113-$AR113)/6)+1),0),IF($AT113="A",IF($AR113=$AS113,IF(24=$AR113,1,0),IF(24=$AR113,$AU113,IF(24=$AS113,1-$AU113,0))),AE515))))))</f>
        <v>0.0416666666666667</v>
      </c>
      <c r="AF113" s="682">
        <f>SUM(H113:AE113)</f>
        <v>1</v>
      </c>
      <c r="AG113" s="521">
        <f>'07. Infraestructura'!$G$12</f>
        <v>0</v>
      </c>
      <c r="AH113" s="521">
        <f>'07. Infraestructura'!$F$12</f>
        <v>0</v>
      </c>
      <c r="AI113" s="521">
        <f>'07. Infraestructura'!$I$12</f>
        <v>0</v>
      </c>
      <c r="AJ113" s="521">
        <f>'07. Infraestructura'!$H$12</f>
        <v>0</v>
      </c>
      <c r="AK113" s="521">
        <f>'07. Infraestructura'!$K$12</f>
        <v>0</v>
      </c>
      <c r="AL113" s="521">
        <f>'07. Infraestructura'!$J$12</f>
        <v>0</v>
      </c>
      <c r="AM113" s="521">
        <f>'07. Infraestructura'!$M$12</f>
        <v>0</v>
      </c>
      <c r="AN113" s="521">
        <f>'07. Infraestructura'!$L$12</f>
        <v>0</v>
      </c>
      <c r="AO113" s="521">
        <f>'07. Infraestructura'!$O$12</f>
        <v>0</v>
      </c>
      <c r="AP113" s="521">
        <f>'07. Infraestructura'!$N$12</f>
        <v>0</v>
      </c>
      <c r="AQ113" s="683" t="inlineStr"/>
      <c r="AR113" s="683" t="n">
        <v>1</v>
      </c>
      <c r="AS113" s="683" t="n">
        <v>24</v>
      </c>
      <c r="AT113" s="683" t="inlineStr">
        <is>
          <t>L</t>
        </is>
      </c>
      <c r="AU113" s="684" t="n">
        <v>0</v>
      </c>
      <c r="AV113" s="683" t="inlineStr"/>
    </row>
    <row r="114">
      <c r="B114" s="513" t="inlineStr">
        <is>
          <t>ADIC-07-2</t>
        </is>
      </c>
      <c r="C114" s="513" t="inlineStr">
        <is>
          <t>R07</t>
        </is>
      </c>
      <c r="D114" s="513" t="str">
        <f>IF('07. Infraestructura'!B13="","(fila reservada para un ítem nuevo)",'07. Infraestructura'!B13)</f>
        <v>(fila reservada para un ítem nuevo)</v>
      </c>
      <c r="E114" s="513" t="str">
        <f>"Perfil "&amp;AT114&amp;" · M"&amp;AR114&amp;"–M"&amp;AS114</f>
        <v>Perfil L · M1–M24</v>
      </c>
      <c r="F114" s="513">
        <f>'07. Infraestructura'!$E$13</f>
        <v>0</v>
      </c>
      <c r="G114" s="513">
        <f>'07. Infraestructura'!$P$13</f>
        <v>0</v>
      </c>
      <c r="H114" s="681">
        <f>IF($AS114&lt;$AR114,0,IF($AT114="L",IF(AND(1&gt;=$AR114,1&lt;=$AS114),1/($AS114-$AR114+1),0),IF($AT114="I",IF(1=$AR114,1,0),IF($AT114="F",IF(1=$AS114,1,0),IF($AT114="S",IF(AND(1&gt;=$AR114,1&lt;=$AS114,MOD(1-$AR114,6)=0),1/(INT(($AS114-$AR114)/6)+1),0),IF($AT114="A",IF($AR114=$AS114,IF(1=$AR114,1,0),IF(1=$AR114,$AU114,IF(1=$AS114,1-$AU114,0))),H516))))))</f>
        <v>0.0416666666666667</v>
      </c>
      <c r="I114" s="681">
        <f>IF($AS114&lt;$AR114,0,IF($AT114="L",IF(AND(2&gt;=$AR114,2&lt;=$AS114),1/($AS114-$AR114+1),0),IF($AT114="I",IF(2=$AR114,1,0),IF($AT114="F",IF(2=$AS114,1,0),IF($AT114="S",IF(AND(2&gt;=$AR114,2&lt;=$AS114,MOD(2-$AR114,6)=0),1/(INT(($AS114-$AR114)/6)+1),0),IF($AT114="A",IF($AR114=$AS114,IF(2=$AR114,1,0),IF(2=$AR114,$AU114,IF(2=$AS114,1-$AU114,0))),I516))))))</f>
        <v>0.0416666666666667</v>
      </c>
      <c r="J114" s="681">
        <f>IF($AS114&lt;$AR114,0,IF($AT114="L",IF(AND(3&gt;=$AR114,3&lt;=$AS114),1/($AS114-$AR114+1),0),IF($AT114="I",IF(3=$AR114,1,0),IF($AT114="F",IF(3=$AS114,1,0),IF($AT114="S",IF(AND(3&gt;=$AR114,3&lt;=$AS114,MOD(3-$AR114,6)=0),1/(INT(($AS114-$AR114)/6)+1),0),IF($AT114="A",IF($AR114=$AS114,IF(3=$AR114,1,0),IF(3=$AR114,$AU114,IF(3=$AS114,1-$AU114,0))),J516))))))</f>
        <v>0.0416666666666667</v>
      </c>
      <c r="K114" s="681">
        <f>IF($AS114&lt;$AR114,0,IF($AT114="L",IF(AND(4&gt;=$AR114,4&lt;=$AS114),1/($AS114-$AR114+1),0),IF($AT114="I",IF(4=$AR114,1,0),IF($AT114="F",IF(4=$AS114,1,0),IF($AT114="S",IF(AND(4&gt;=$AR114,4&lt;=$AS114,MOD(4-$AR114,6)=0),1/(INT(($AS114-$AR114)/6)+1),0),IF($AT114="A",IF($AR114=$AS114,IF(4=$AR114,1,0),IF(4=$AR114,$AU114,IF(4=$AS114,1-$AU114,0))),K516))))))</f>
        <v>0.0416666666666667</v>
      </c>
      <c r="L114" s="681">
        <f>IF($AS114&lt;$AR114,0,IF($AT114="L",IF(AND(5&gt;=$AR114,5&lt;=$AS114),1/($AS114-$AR114+1),0),IF($AT114="I",IF(5=$AR114,1,0),IF($AT114="F",IF(5=$AS114,1,0),IF($AT114="S",IF(AND(5&gt;=$AR114,5&lt;=$AS114,MOD(5-$AR114,6)=0),1/(INT(($AS114-$AR114)/6)+1),0),IF($AT114="A",IF($AR114=$AS114,IF(5=$AR114,1,0),IF(5=$AR114,$AU114,IF(5=$AS114,1-$AU114,0))),L516))))))</f>
        <v>0.0416666666666667</v>
      </c>
      <c r="M114" s="681">
        <f>IF($AS114&lt;$AR114,0,IF($AT114="L",IF(AND(6&gt;=$AR114,6&lt;=$AS114),1/($AS114-$AR114+1),0),IF($AT114="I",IF(6=$AR114,1,0),IF($AT114="F",IF(6=$AS114,1,0),IF($AT114="S",IF(AND(6&gt;=$AR114,6&lt;=$AS114,MOD(6-$AR114,6)=0),1/(INT(($AS114-$AR114)/6)+1),0),IF($AT114="A",IF($AR114=$AS114,IF(6=$AR114,1,0),IF(6=$AR114,$AU114,IF(6=$AS114,1-$AU114,0))),M516))))))</f>
        <v>0.0416666666666667</v>
      </c>
      <c r="N114" s="681">
        <f>IF($AS114&lt;$AR114,0,IF($AT114="L",IF(AND(7&gt;=$AR114,7&lt;=$AS114),1/($AS114-$AR114+1),0),IF($AT114="I",IF(7=$AR114,1,0),IF($AT114="F",IF(7=$AS114,1,0),IF($AT114="S",IF(AND(7&gt;=$AR114,7&lt;=$AS114,MOD(7-$AR114,6)=0),1/(INT(($AS114-$AR114)/6)+1),0),IF($AT114="A",IF($AR114=$AS114,IF(7=$AR114,1,0),IF(7=$AR114,$AU114,IF(7=$AS114,1-$AU114,0))),N516))))))</f>
        <v>0.0416666666666667</v>
      </c>
      <c r="O114" s="681">
        <f>IF($AS114&lt;$AR114,0,IF($AT114="L",IF(AND(8&gt;=$AR114,8&lt;=$AS114),1/($AS114-$AR114+1),0),IF($AT114="I",IF(8=$AR114,1,0),IF($AT114="F",IF(8=$AS114,1,0),IF($AT114="S",IF(AND(8&gt;=$AR114,8&lt;=$AS114,MOD(8-$AR114,6)=0),1/(INT(($AS114-$AR114)/6)+1),0),IF($AT114="A",IF($AR114=$AS114,IF(8=$AR114,1,0),IF(8=$AR114,$AU114,IF(8=$AS114,1-$AU114,0))),O516))))))</f>
        <v>0.0416666666666667</v>
      </c>
      <c r="P114" s="681">
        <f>IF($AS114&lt;$AR114,0,IF($AT114="L",IF(AND(9&gt;=$AR114,9&lt;=$AS114),1/($AS114-$AR114+1),0),IF($AT114="I",IF(9=$AR114,1,0),IF($AT114="F",IF(9=$AS114,1,0),IF($AT114="S",IF(AND(9&gt;=$AR114,9&lt;=$AS114,MOD(9-$AR114,6)=0),1/(INT(($AS114-$AR114)/6)+1),0),IF($AT114="A",IF($AR114=$AS114,IF(9=$AR114,1,0),IF(9=$AR114,$AU114,IF(9=$AS114,1-$AU114,0))),P516))))))</f>
        <v>0.0416666666666667</v>
      </c>
      <c r="Q114" s="681">
        <f>IF($AS114&lt;$AR114,0,IF($AT114="L",IF(AND(10&gt;=$AR114,10&lt;=$AS114),1/($AS114-$AR114+1),0),IF($AT114="I",IF(10=$AR114,1,0),IF($AT114="F",IF(10=$AS114,1,0),IF($AT114="S",IF(AND(10&gt;=$AR114,10&lt;=$AS114,MOD(10-$AR114,6)=0),1/(INT(($AS114-$AR114)/6)+1),0),IF($AT114="A",IF($AR114=$AS114,IF(10=$AR114,1,0),IF(10=$AR114,$AU114,IF(10=$AS114,1-$AU114,0))),Q516))))))</f>
        <v>0.0416666666666667</v>
      </c>
      <c r="R114" s="681">
        <f>IF($AS114&lt;$AR114,0,IF($AT114="L",IF(AND(11&gt;=$AR114,11&lt;=$AS114),1/($AS114-$AR114+1),0),IF($AT114="I",IF(11=$AR114,1,0),IF($AT114="F",IF(11=$AS114,1,0),IF($AT114="S",IF(AND(11&gt;=$AR114,11&lt;=$AS114,MOD(11-$AR114,6)=0),1/(INT(($AS114-$AR114)/6)+1),0),IF($AT114="A",IF($AR114=$AS114,IF(11=$AR114,1,0),IF(11=$AR114,$AU114,IF(11=$AS114,1-$AU114,0))),R516))))))</f>
        <v>0.0416666666666667</v>
      </c>
      <c r="S114" s="681">
        <f>IF($AS114&lt;$AR114,0,IF($AT114="L",IF(AND(12&gt;=$AR114,12&lt;=$AS114),1/($AS114-$AR114+1),0),IF($AT114="I",IF(12=$AR114,1,0),IF($AT114="F",IF(12=$AS114,1,0),IF($AT114="S",IF(AND(12&gt;=$AR114,12&lt;=$AS114,MOD(12-$AR114,6)=0),1/(INT(($AS114-$AR114)/6)+1),0),IF($AT114="A",IF($AR114=$AS114,IF(12=$AR114,1,0),IF(12=$AR114,$AU114,IF(12=$AS114,1-$AU114,0))),S516))))))</f>
        <v>0.0416666666666667</v>
      </c>
      <c r="T114" s="681">
        <f>IF($AS114&lt;$AR114,0,IF($AT114="L",IF(AND(13&gt;=$AR114,13&lt;=$AS114),1/($AS114-$AR114+1),0),IF($AT114="I",IF(13=$AR114,1,0),IF($AT114="F",IF(13=$AS114,1,0),IF($AT114="S",IF(AND(13&gt;=$AR114,13&lt;=$AS114,MOD(13-$AR114,6)=0),1/(INT(($AS114-$AR114)/6)+1),0),IF($AT114="A",IF($AR114=$AS114,IF(13=$AR114,1,0),IF(13=$AR114,$AU114,IF(13=$AS114,1-$AU114,0))),T516))))))</f>
        <v>0.0416666666666667</v>
      </c>
      <c r="U114" s="681">
        <f>IF($AS114&lt;$AR114,0,IF($AT114="L",IF(AND(14&gt;=$AR114,14&lt;=$AS114),1/($AS114-$AR114+1),0),IF($AT114="I",IF(14=$AR114,1,0),IF($AT114="F",IF(14=$AS114,1,0),IF($AT114="S",IF(AND(14&gt;=$AR114,14&lt;=$AS114,MOD(14-$AR114,6)=0),1/(INT(($AS114-$AR114)/6)+1),0),IF($AT114="A",IF($AR114=$AS114,IF(14=$AR114,1,0),IF(14=$AR114,$AU114,IF(14=$AS114,1-$AU114,0))),U516))))))</f>
        <v>0.0416666666666667</v>
      </c>
      <c r="V114" s="681">
        <f>IF($AS114&lt;$AR114,0,IF($AT114="L",IF(AND(15&gt;=$AR114,15&lt;=$AS114),1/($AS114-$AR114+1),0),IF($AT114="I",IF(15=$AR114,1,0),IF($AT114="F",IF(15=$AS114,1,0),IF($AT114="S",IF(AND(15&gt;=$AR114,15&lt;=$AS114,MOD(15-$AR114,6)=0),1/(INT(($AS114-$AR114)/6)+1),0),IF($AT114="A",IF($AR114=$AS114,IF(15=$AR114,1,0),IF(15=$AR114,$AU114,IF(15=$AS114,1-$AU114,0))),V516))))))</f>
        <v>0.0416666666666667</v>
      </c>
      <c r="W114" s="681">
        <f>IF($AS114&lt;$AR114,0,IF($AT114="L",IF(AND(16&gt;=$AR114,16&lt;=$AS114),1/($AS114-$AR114+1),0),IF($AT114="I",IF(16=$AR114,1,0),IF($AT114="F",IF(16=$AS114,1,0),IF($AT114="S",IF(AND(16&gt;=$AR114,16&lt;=$AS114,MOD(16-$AR114,6)=0),1/(INT(($AS114-$AR114)/6)+1),0),IF($AT114="A",IF($AR114=$AS114,IF(16=$AR114,1,0),IF(16=$AR114,$AU114,IF(16=$AS114,1-$AU114,0))),W516))))))</f>
        <v>0.0416666666666667</v>
      </c>
      <c r="X114" s="681">
        <f>IF($AS114&lt;$AR114,0,IF($AT114="L",IF(AND(17&gt;=$AR114,17&lt;=$AS114),1/($AS114-$AR114+1),0),IF($AT114="I",IF(17=$AR114,1,0),IF($AT114="F",IF(17=$AS114,1,0),IF($AT114="S",IF(AND(17&gt;=$AR114,17&lt;=$AS114,MOD(17-$AR114,6)=0),1/(INT(($AS114-$AR114)/6)+1),0),IF($AT114="A",IF($AR114=$AS114,IF(17=$AR114,1,0),IF(17=$AR114,$AU114,IF(17=$AS114,1-$AU114,0))),X516))))))</f>
        <v>0.0416666666666667</v>
      </c>
      <c r="Y114" s="681">
        <f>IF($AS114&lt;$AR114,0,IF($AT114="L",IF(AND(18&gt;=$AR114,18&lt;=$AS114),1/($AS114-$AR114+1),0),IF($AT114="I",IF(18=$AR114,1,0),IF($AT114="F",IF(18=$AS114,1,0),IF($AT114="S",IF(AND(18&gt;=$AR114,18&lt;=$AS114,MOD(18-$AR114,6)=0),1/(INT(($AS114-$AR114)/6)+1),0),IF($AT114="A",IF($AR114=$AS114,IF(18=$AR114,1,0),IF(18=$AR114,$AU114,IF(18=$AS114,1-$AU114,0))),Y516))))))</f>
        <v>0.0416666666666667</v>
      </c>
      <c r="Z114" s="681">
        <f>IF($AS114&lt;$AR114,0,IF($AT114="L",IF(AND(19&gt;=$AR114,19&lt;=$AS114),1/($AS114-$AR114+1),0),IF($AT114="I",IF(19=$AR114,1,0),IF($AT114="F",IF(19=$AS114,1,0),IF($AT114="S",IF(AND(19&gt;=$AR114,19&lt;=$AS114,MOD(19-$AR114,6)=0),1/(INT(($AS114-$AR114)/6)+1),0),IF($AT114="A",IF($AR114=$AS114,IF(19=$AR114,1,0),IF(19=$AR114,$AU114,IF(19=$AS114,1-$AU114,0))),Z516))))))</f>
        <v>0.0416666666666667</v>
      </c>
      <c r="AA114" s="681">
        <f>IF($AS114&lt;$AR114,0,IF($AT114="L",IF(AND(20&gt;=$AR114,20&lt;=$AS114),1/($AS114-$AR114+1),0),IF($AT114="I",IF(20=$AR114,1,0),IF($AT114="F",IF(20=$AS114,1,0),IF($AT114="S",IF(AND(20&gt;=$AR114,20&lt;=$AS114,MOD(20-$AR114,6)=0),1/(INT(($AS114-$AR114)/6)+1),0),IF($AT114="A",IF($AR114=$AS114,IF(20=$AR114,1,0),IF(20=$AR114,$AU114,IF(20=$AS114,1-$AU114,0))),AA516))))))</f>
        <v>0.0416666666666667</v>
      </c>
      <c r="AB114" s="681">
        <f>IF($AS114&lt;$AR114,0,IF($AT114="L",IF(AND(21&gt;=$AR114,21&lt;=$AS114),1/($AS114-$AR114+1),0),IF($AT114="I",IF(21=$AR114,1,0),IF($AT114="F",IF(21=$AS114,1,0),IF($AT114="S",IF(AND(21&gt;=$AR114,21&lt;=$AS114,MOD(21-$AR114,6)=0),1/(INT(($AS114-$AR114)/6)+1),0),IF($AT114="A",IF($AR114=$AS114,IF(21=$AR114,1,0),IF(21=$AR114,$AU114,IF(21=$AS114,1-$AU114,0))),AB516))))))</f>
        <v>0.0416666666666667</v>
      </c>
      <c r="AC114" s="681">
        <f>IF($AS114&lt;$AR114,0,IF($AT114="L",IF(AND(22&gt;=$AR114,22&lt;=$AS114),1/($AS114-$AR114+1),0),IF($AT114="I",IF(22=$AR114,1,0),IF($AT114="F",IF(22=$AS114,1,0),IF($AT114="S",IF(AND(22&gt;=$AR114,22&lt;=$AS114,MOD(22-$AR114,6)=0),1/(INT(($AS114-$AR114)/6)+1),0),IF($AT114="A",IF($AR114=$AS114,IF(22=$AR114,1,0),IF(22=$AR114,$AU114,IF(22=$AS114,1-$AU114,0))),AC516))))))</f>
        <v>0.0416666666666667</v>
      </c>
      <c r="AD114" s="681">
        <f>IF($AS114&lt;$AR114,0,IF($AT114="L",IF(AND(23&gt;=$AR114,23&lt;=$AS114),1/($AS114-$AR114+1),0),IF($AT114="I",IF(23=$AR114,1,0),IF($AT114="F",IF(23=$AS114,1,0),IF($AT114="S",IF(AND(23&gt;=$AR114,23&lt;=$AS114,MOD(23-$AR114,6)=0),1/(INT(($AS114-$AR114)/6)+1),0),IF($AT114="A",IF($AR114=$AS114,IF(23=$AR114,1,0),IF(23=$AR114,$AU114,IF(23=$AS114,1-$AU114,0))),AD516))))))</f>
        <v>0.0416666666666667</v>
      </c>
      <c r="AE114" s="681">
        <f>IF($AS114&lt;$AR114,0,IF($AT114="L",IF(AND(24&gt;=$AR114,24&lt;=$AS114),1/($AS114-$AR114+1),0),IF($AT114="I",IF(24=$AR114,1,0),IF($AT114="F",IF(24=$AS114,1,0),IF($AT114="S",IF(AND(24&gt;=$AR114,24&lt;=$AS114,MOD(24-$AR114,6)=0),1/(INT(($AS114-$AR114)/6)+1),0),IF($AT114="A",IF($AR114=$AS114,IF(24=$AR114,1,0),IF(24=$AR114,$AU114,IF(24=$AS114,1-$AU114,0))),AE516))))))</f>
        <v>0.0416666666666667</v>
      </c>
      <c r="AF114" s="682">
        <f>SUM(H114:AE114)</f>
        <v>1</v>
      </c>
      <c r="AG114" s="521">
        <f>'07. Infraestructura'!$G$13</f>
        <v>0</v>
      </c>
      <c r="AH114" s="521">
        <f>'07. Infraestructura'!$F$13</f>
        <v>0</v>
      </c>
      <c r="AI114" s="521">
        <f>'07. Infraestructura'!$I$13</f>
        <v>0</v>
      </c>
      <c r="AJ114" s="521">
        <f>'07. Infraestructura'!$H$13</f>
        <v>0</v>
      </c>
      <c r="AK114" s="521">
        <f>'07. Infraestructura'!$K$13</f>
        <v>0</v>
      </c>
      <c r="AL114" s="521">
        <f>'07. Infraestructura'!$J$13</f>
        <v>0</v>
      </c>
      <c r="AM114" s="521">
        <f>'07. Infraestructura'!$M$13</f>
        <v>0</v>
      </c>
      <c r="AN114" s="521">
        <f>'07. Infraestructura'!$L$13</f>
        <v>0</v>
      </c>
      <c r="AO114" s="521">
        <f>'07. Infraestructura'!$O$13</f>
        <v>0</v>
      </c>
      <c r="AP114" s="521">
        <f>'07. Infraestructura'!$N$13</f>
        <v>0</v>
      </c>
      <c r="AQ114" s="683" t="inlineStr"/>
      <c r="AR114" s="683" t="n">
        <v>1</v>
      </c>
      <c r="AS114" s="683" t="n">
        <v>24</v>
      </c>
      <c r="AT114" s="683" t="inlineStr">
        <is>
          <t>L</t>
        </is>
      </c>
      <c r="AU114" s="684" t="n">
        <v>0</v>
      </c>
      <c r="AV114" s="683" t="inlineStr"/>
    </row>
    <row r="115">
      <c r="B115" s="513" t="inlineStr">
        <is>
          <t>ADIC-07-3</t>
        </is>
      </c>
      <c r="C115" s="513" t="inlineStr">
        <is>
          <t>R07</t>
        </is>
      </c>
      <c r="D115" s="513" t="str">
        <f>IF('07. Infraestructura'!B14="","(fila reservada para un ítem nuevo)",'07. Infraestructura'!B14)</f>
        <v>(fila reservada para un ítem nuevo)</v>
      </c>
      <c r="E115" s="513" t="str">
        <f>"Perfil "&amp;AT115&amp;" · M"&amp;AR115&amp;"–M"&amp;AS115</f>
        <v>Perfil L · M1–M24</v>
      </c>
      <c r="F115" s="513">
        <f>'07. Infraestructura'!$E$14</f>
        <v>0</v>
      </c>
      <c r="G115" s="513">
        <f>'07. Infraestructura'!$P$14</f>
        <v>0</v>
      </c>
      <c r="H115" s="681">
        <f>IF($AS115&lt;$AR115,0,IF($AT115="L",IF(AND(1&gt;=$AR115,1&lt;=$AS115),1/($AS115-$AR115+1),0),IF($AT115="I",IF(1=$AR115,1,0),IF($AT115="F",IF(1=$AS115,1,0),IF($AT115="S",IF(AND(1&gt;=$AR115,1&lt;=$AS115,MOD(1-$AR115,6)=0),1/(INT(($AS115-$AR115)/6)+1),0),IF($AT115="A",IF($AR115=$AS115,IF(1=$AR115,1,0),IF(1=$AR115,$AU115,IF(1=$AS115,1-$AU115,0))),H517))))))</f>
        <v>0.0416666666666667</v>
      </c>
      <c r="I115" s="681">
        <f>IF($AS115&lt;$AR115,0,IF($AT115="L",IF(AND(2&gt;=$AR115,2&lt;=$AS115),1/($AS115-$AR115+1),0),IF($AT115="I",IF(2=$AR115,1,0),IF($AT115="F",IF(2=$AS115,1,0),IF($AT115="S",IF(AND(2&gt;=$AR115,2&lt;=$AS115,MOD(2-$AR115,6)=0),1/(INT(($AS115-$AR115)/6)+1),0),IF($AT115="A",IF($AR115=$AS115,IF(2=$AR115,1,0),IF(2=$AR115,$AU115,IF(2=$AS115,1-$AU115,0))),I517))))))</f>
        <v>0.0416666666666667</v>
      </c>
      <c r="J115" s="681">
        <f>IF($AS115&lt;$AR115,0,IF($AT115="L",IF(AND(3&gt;=$AR115,3&lt;=$AS115),1/($AS115-$AR115+1),0),IF($AT115="I",IF(3=$AR115,1,0),IF($AT115="F",IF(3=$AS115,1,0),IF($AT115="S",IF(AND(3&gt;=$AR115,3&lt;=$AS115,MOD(3-$AR115,6)=0),1/(INT(($AS115-$AR115)/6)+1),0),IF($AT115="A",IF($AR115=$AS115,IF(3=$AR115,1,0),IF(3=$AR115,$AU115,IF(3=$AS115,1-$AU115,0))),J517))))))</f>
        <v>0.0416666666666667</v>
      </c>
      <c r="K115" s="681">
        <f>IF($AS115&lt;$AR115,0,IF($AT115="L",IF(AND(4&gt;=$AR115,4&lt;=$AS115),1/($AS115-$AR115+1),0),IF($AT115="I",IF(4=$AR115,1,0),IF($AT115="F",IF(4=$AS115,1,0),IF($AT115="S",IF(AND(4&gt;=$AR115,4&lt;=$AS115,MOD(4-$AR115,6)=0),1/(INT(($AS115-$AR115)/6)+1),0),IF($AT115="A",IF($AR115=$AS115,IF(4=$AR115,1,0),IF(4=$AR115,$AU115,IF(4=$AS115,1-$AU115,0))),K517))))))</f>
        <v>0.0416666666666667</v>
      </c>
      <c r="L115" s="681">
        <f>IF($AS115&lt;$AR115,0,IF($AT115="L",IF(AND(5&gt;=$AR115,5&lt;=$AS115),1/($AS115-$AR115+1),0),IF($AT115="I",IF(5=$AR115,1,0),IF($AT115="F",IF(5=$AS115,1,0),IF($AT115="S",IF(AND(5&gt;=$AR115,5&lt;=$AS115,MOD(5-$AR115,6)=0),1/(INT(($AS115-$AR115)/6)+1),0),IF($AT115="A",IF($AR115=$AS115,IF(5=$AR115,1,0),IF(5=$AR115,$AU115,IF(5=$AS115,1-$AU115,0))),L517))))))</f>
        <v>0.0416666666666667</v>
      </c>
      <c r="M115" s="681">
        <f>IF($AS115&lt;$AR115,0,IF($AT115="L",IF(AND(6&gt;=$AR115,6&lt;=$AS115),1/($AS115-$AR115+1),0),IF($AT115="I",IF(6=$AR115,1,0),IF($AT115="F",IF(6=$AS115,1,0),IF($AT115="S",IF(AND(6&gt;=$AR115,6&lt;=$AS115,MOD(6-$AR115,6)=0),1/(INT(($AS115-$AR115)/6)+1),0),IF($AT115="A",IF($AR115=$AS115,IF(6=$AR115,1,0),IF(6=$AR115,$AU115,IF(6=$AS115,1-$AU115,0))),M517))))))</f>
        <v>0.0416666666666667</v>
      </c>
      <c r="N115" s="681">
        <f>IF($AS115&lt;$AR115,0,IF($AT115="L",IF(AND(7&gt;=$AR115,7&lt;=$AS115),1/($AS115-$AR115+1),0),IF($AT115="I",IF(7=$AR115,1,0),IF($AT115="F",IF(7=$AS115,1,0),IF($AT115="S",IF(AND(7&gt;=$AR115,7&lt;=$AS115,MOD(7-$AR115,6)=0),1/(INT(($AS115-$AR115)/6)+1),0),IF($AT115="A",IF($AR115=$AS115,IF(7=$AR115,1,0),IF(7=$AR115,$AU115,IF(7=$AS115,1-$AU115,0))),N517))))))</f>
        <v>0.0416666666666667</v>
      </c>
      <c r="O115" s="681">
        <f>IF($AS115&lt;$AR115,0,IF($AT115="L",IF(AND(8&gt;=$AR115,8&lt;=$AS115),1/($AS115-$AR115+1),0),IF($AT115="I",IF(8=$AR115,1,0),IF($AT115="F",IF(8=$AS115,1,0),IF($AT115="S",IF(AND(8&gt;=$AR115,8&lt;=$AS115,MOD(8-$AR115,6)=0),1/(INT(($AS115-$AR115)/6)+1),0),IF($AT115="A",IF($AR115=$AS115,IF(8=$AR115,1,0),IF(8=$AR115,$AU115,IF(8=$AS115,1-$AU115,0))),O517))))))</f>
        <v>0.0416666666666667</v>
      </c>
      <c r="P115" s="681">
        <f>IF($AS115&lt;$AR115,0,IF($AT115="L",IF(AND(9&gt;=$AR115,9&lt;=$AS115),1/($AS115-$AR115+1),0),IF($AT115="I",IF(9=$AR115,1,0),IF($AT115="F",IF(9=$AS115,1,0),IF($AT115="S",IF(AND(9&gt;=$AR115,9&lt;=$AS115,MOD(9-$AR115,6)=0),1/(INT(($AS115-$AR115)/6)+1),0),IF($AT115="A",IF($AR115=$AS115,IF(9=$AR115,1,0),IF(9=$AR115,$AU115,IF(9=$AS115,1-$AU115,0))),P517))))))</f>
        <v>0.0416666666666667</v>
      </c>
      <c r="Q115" s="681">
        <f>IF($AS115&lt;$AR115,0,IF($AT115="L",IF(AND(10&gt;=$AR115,10&lt;=$AS115),1/($AS115-$AR115+1),0),IF($AT115="I",IF(10=$AR115,1,0),IF($AT115="F",IF(10=$AS115,1,0),IF($AT115="S",IF(AND(10&gt;=$AR115,10&lt;=$AS115,MOD(10-$AR115,6)=0),1/(INT(($AS115-$AR115)/6)+1),0),IF($AT115="A",IF($AR115=$AS115,IF(10=$AR115,1,0),IF(10=$AR115,$AU115,IF(10=$AS115,1-$AU115,0))),Q517))))))</f>
        <v>0.0416666666666667</v>
      </c>
      <c r="R115" s="681">
        <f>IF($AS115&lt;$AR115,0,IF($AT115="L",IF(AND(11&gt;=$AR115,11&lt;=$AS115),1/($AS115-$AR115+1),0),IF($AT115="I",IF(11=$AR115,1,0),IF($AT115="F",IF(11=$AS115,1,0),IF($AT115="S",IF(AND(11&gt;=$AR115,11&lt;=$AS115,MOD(11-$AR115,6)=0),1/(INT(($AS115-$AR115)/6)+1),0),IF($AT115="A",IF($AR115=$AS115,IF(11=$AR115,1,0),IF(11=$AR115,$AU115,IF(11=$AS115,1-$AU115,0))),R517))))))</f>
        <v>0.0416666666666667</v>
      </c>
      <c r="S115" s="681">
        <f>IF($AS115&lt;$AR115,0,IF($AT115="L",IF(AND(12&gt;=$AR115,12&lt;=$AS115),1/($AS115-$AR115+1),0),IF($AT115="I",IF(12=$AR115,1,0),IF($AT115="F",IF(12=$AS115,1,0),IF($AT115="S",IF(AND(12&gt;=$AR115,12&lt;=$AS115,MOD(12-$AR115,6)=0),1/(INT(($AS115-$AR115)/6)+1),0),IF($AT115="A",IF($AR115=$AS115,IF(12=$AR115,1,0),IF(12=$AR115,$AU115,IF(12=$AS115,1-$AU115,0))),S517))))))</f>
        <v>0.0416666666666667</v>
      </c>
      <c r="T115" s="681">
        <f>IF($AS115&lt;$AR115,0,IF($AT115="L",IF(AND(13&gt;=$AR115,13&lt;=$AS115),1/($AS115-$AR115+1),0),IF($AT115="I",IF(13=$AR115,1,0),IF($AT115="F",IF(13=$AS115,1,0),IF($AT115="S",IF(AND(13&gt;=$AR115,13&lt;=$AS115,MOD(13-$AR115,6)=0),1/(INT(($AS115-$AR115)/6)+1),0),IF($AT115="A",IF($AR115=$AS115,IF(13=$AR115,1,0),IF(13=$AR115,$AU115,IF(13=$AS115,1-$AU115,0))),T517))))))</f>
        <v>0.0416666666666667</v>
      </c>
      <c r="U115" s="681">
        <f>IF($AS115&lt;$AR115,0,IF($AT115="L",IF(AND(14&gt;=$AR115,14&lt;=$AS115),1/($AS115-$AR115+1),0),IF($AT115="I",IF(14=$AR115,1,0),IF($AT115="F",IF(14=$AS115,1,0),IF($AT115="S",IF(AND(14&gt;=$AR115,14&lt;=$AS115,MOD(14-$AR115,6)=0),1/(INT(($AS115-$AR115)/6)+1),0),IF($AT115="A",IF($AR115=$AS115,IF(14=$AR115,1,0),IF(14=$AR115,$AU115,IF(14=$AS115,1-$AU115,0))),U517))))))</f>
        <v>0.0416666666666667</v>
      </c>
      <c r="V115" s="681">
        <f>IF($AS115&lt;$AR115,0,IF($AT115="L",IF(AND(15&gt;=$AR115,15&lt;=$AS115),1/($AS115-$AR115+1),0),IF($AT115="I",IF(15=$AR115,1,0),IF($AT115="F",IF(15=$AS115,1,0),IF($AT115="S",IF(AND(15&gt;=$AR115,15&lt;=$AS115,MOD(15-$AR115,6)=0),1/(INT(($AS115-$AR115)/6)+1),0),IF($AT115="A",IF($AR115=$AS115,IF(15=$AR115,1,0),IF(15=$AR115,$AU115,IF(15=$AS115,1-$AU115,0))),V517))))))</f>
        <v>0.0416666666666667</v>
      </c>
      <c r="W115" s="681">
        <f>IF($AS115&lt;$AR115,0,IF($AT115="L",IF(AND(16&gt;=$AR115,16&lt;=$AS115),1/($AS115-$AR115+1),0),IF($AT115="I",IF(16=$AR115,1,0),IF($AT115="F",IF(16=$AS115,1,0),IF($AT115="S",IF(AND(16&gt;=$AR115,16&lt;=$AS115,MOD(16-$AR115,6)=0),1/(INT(($AS115-$AR115)/6)+1),0),IF($AT115="A",IF($AR115=$AS115,IF(16=$AR115,1,0),IF(16=$AR115,$AU115,IF(16=$AS115,1-$AU115,0))),W517))))))</f>
        <v>0.0416666666666667</v>
      </c>
      <c r="X115" s="681">
        <f>IF($AS115&lt;$AR115,0,IF($AT115="L",IF(AND(17&gt;=$AR115,17&lt;=$AS115),1/($AS115-$AR115+1),0),IF($AT115="I",IF(17=$AR115,1,0),IF($AT115="F",IF(17=$AS115,1,0),IF($AT115="S",IF(AND(17&gt;=$AR115,17&lt;=$AS115,MOD(17-$AR115,6)=0),1/(INT(($AS115-$AR115)/6)+1),0),IF($AT115="A",IF($AR115=$AS115,IF(17=$AR115,1,0),IF(17=$AR115,$AU115,IF(17=$AS115,1-$AU115,0))),X517))))))</f>
        <v>0.0416666666666667</v>
      </c>
      <c r="Y115" s="681">
        <f>IF($AS115&lt;$AR115,0,IF($AT115="L",IF(AND(18&gt;=$AR115,18&lt;=$AS115),1/($AS115-$AR115+1),0),IF($AT115="I",IF(18=$AR115,1,0),IF($AT115="F",IF(18=$AS115,1,0),IF($AT115="S",IF(AND(18&gt;=$AR115,18&lt;=$AS115,MOD(18-$AR115,6)=0),1/(INT(($AS115-$AR115)/6)+1),0),IF($AT115="A",IF($AR115=$AS115,IF(18=$AR115,1,0),IF(18=$AR115,$AU115,IF(18=$AS115,1-$AU115,0))),Y517))))))</f>
        <v>0.0416666666666667</v>
      </c>
      <c r="Z115" s="681">
        <f>IF($AS115&lt;$AR115,0,IF($AT115="L",IF(AND(19&gt;=$AR115,19&lt;=$AS115),1/($AS115-$AR115+1),0),IF($AT115="I",IF(19=$AR115,1,0),IF($AT115="F",IF(19=$AS115,1,0),IF($AT115="S",IF(AND(19&gt;=$AR115,19&lt;=$AS115,MOD(19-$AR115,6)=0),1/(INT(($AS115-$AR115)/6)+1),0),IF($AT115="A",IF($AR115=$AS115,IF(19=$AR115,1,0),IF(19=$AR115,$AU115,IF(19=$AS115,1-$AU115,0))),Z517))))))</f>
        <v>0.0416666666666667</v>
      </c>
      <c r="AA115" s="681">
        <f>IF($AS115&lt;$AR115,0,IF($AT115="L",IF(AND(20&gt;=$AR115,20&lt;=$AS115),1/($AS115-$AR115+1),0),IF($AT115="I",IF(20=$AR115,1,0),IF($AT115="F",IF(20=$AS115,1,0),IF($AT115="S",IF(AND(20&gt;=$AR115,20&lt;=$AS115,MOD(20-$AR115,6)=0),1/(INT(($AS115-$AR115)/6)+1),0),IF($AT115="A",IF($AR115=$AS115,IF(20=$AR115,1,0),IF(20=$AR115,$AU115,IF(20=$AS115,1-$AU115,0))),AA517))))))</f>
        <v>0.0416666666666667</v>
      </c>
      <c r="AB115" s="681">
        <f>IF($AS115&lt;$AR115,0,IF($AT115="L",IF(AND(21&gt;=$AR115,21&lt;=$AS115),1/($AS115-$AR115+1),0),IF($AT115="I",IF(21=$AR115,1,0),IF($AT115="F",IF(21=$AS115,1,0),IF($AT115="S",IF(AND(21&gt;=$AR115,21&lt;=$AS115,MOD(21-$AR115,6)=0),1/(INT(($AS115-$AR115)/6)+1),0),IF($AT115="A",IF($AR115=$AS115,IF(21=$AR115,1,0),IF(21=$AR115,$AU115,IF(21=$AS115,1-$AU115,0))),AB517))))))</f>
        <v>0.0416666666666667</v>
      </c>
      <c r="AC115" s="681">
        <f>IF($AS115&lt;$AR115,0,IF($AT115="L",IF(AND(22&gt;=$AR115,22&lt;=$AS115),1/($AS115-$AR115+1),0),IF($AT115="I",IF(22=$AR115,1,0),IF($AT115="F",IF(22=$AS115,1,0),IF($AT115="S",IF(AND(22&gt;=$AR115,22&lt;=$AS115,MOD(22-$AR115,6)=0),1/(INT(($AS115-$AR115)/6)+1),0),IF($AT115="A",IF($AR115=$AS115,IF(22=$AR115,1,0),IF(22=$AR115,$AU115,IF(22=$AS115,1-$AU115,0))),AC517))))))</f>
        <v>0.0416666666666667</v>
      </c>
      <c r="AD115" s="681">
        <f>IF($AS115&lt;$AR115,0,IF($AT115="L",IF(AND(23&gt;=$AR115,23&lt;=$AS115),1/($AS115-$AR115+1),0),IF($AT115="I",IF(23=$AR115,1,0),IF($AT115="F",IF(23=$AS115,1,0),IF($AT115="S",IF(AND(23&gt;=$AR115,23&lt;=$AS115,MOD(23-$AR115,6)=0),1/(INT(($AS115-$AR115)/6)+1),0),IF($AT115="A",IF($AR115=$AS115,IF(23=$AR115,1,0),IF(23=$AR115,$AU115,IF(23=$AS115,1-$AU115,0))),AD517))))))</f>
        <v>0.0416666666666667</v>
      </c>
      <c r="AE115" s="681">
        <f>IF($AS115&lt;$AR115,0,IF($AT115="L",IF(AND(24&gt;=$AR115,24&lt;=$AS115),1/($AS115-$AR115+1),0),IF($AT115="I",IF(24=$AR115,1,0),IF($AT115="F",IF(24=$AS115,1,0),IF($AT115="S",IF(AND(24&gt;=$AR115,24&lt;=$AS115,MOD(24-$AR115,6)=0),1/(INT(($AS115-$AR115)/6)+1),0),IF($AT115="A",IF($AR115=$AS115,IF(24=$AR115,1,0),IF(24=$AR115,$AU115,IF(24=$AS115,1-$AU115,0))),AE517))))))</f>
        <v>0.0416666666666667</v>
      </c>
      <c r="AF115" s="682">
        <f>SUM(H115:AE115)</f>
        <v>1</v>
      </c>
      <c r="AG115" s="521">
        <f>'07. Infraestructura'!$G$14</f>
        <v>0</v>
      </c>
      <c r="AH115" s="521">
        <f>'07. Infraestructura'!$F$14</f>
        <v>0</v>
      </c>
      <c r="AI115" s="521">
        <f>'07. Infraestructura'!$I$14</f>
        <v>0</v>
      </c>
      <c r="AJ115" s="521">
        <f>'07. Infraestructura'!$H$14</f>
        <v>0</v>
      </c>
      <c r="AK115" s="521">
        <f>'07. Infraestructura'!$K$14</f>
        <v>0</v>
      </c>
      <c r="AL115" s="521">
        <f>'07. Infraestructura'!$J$14</f>
        <v>0</v>
      </c>
      <c r="AM115" s="521">
        <f>'07. Infraestructura'!$M$14</f>
        <v>0</v>
      </c>
      <c r="AN115" s="521">
        <f>'07. Infraestructura'!$L$14</f>
        <v>0</v>
      </c>
      <c r="AO115" s="521">
        <f>'07. Infraestructura'!$O$14</f>
        <v>0</v>
      </c>
      <c r="AP115" s="521">
        <f>'07. Infraestructura'!$N$14</f>
        <v>0</v>
      </c>
      <c r="AQ115" s="683" t="inlineStr"/>
      <c r="AR115" s="683" t="n">
        <v>1</v>
      </c>
      <c r="AS115" s="683" t="n">
        <v>24</v>
      </c>
      <c r="AT115" s="683" t="inlineStr">
        <is>
          <t>L</t>
        </is>
      </c>
      <c r="AU115" s="684" t="n">
        <v>0</v>
      </c>
      <c r="AV115" s="683" t="inlineStr"/>
    </row>
    <row r="116">
      <c r="B116" s="513" t="inlineStr">
        <is>
          <t>VI-01</t>
        </is>
      </c>
      <c r="C116" s="513" t="inlineStr">
        <is>
          <t>R08</t>
        </is>
      </c>
      <c r="D116" s="513" t="str">
        <f>IF('08. Gastos de viaje'!B10="","(fila reservada para un ítem nuevo)",'08. Gastos de viaje'!B10)</f>
        <v>Tiquetes aéreos nacionales (equipo de la universidad → Manizales y Calarcá)</v>
      </c>
      <c r="E116" s="513" t="str">
        <f>"Perfil "&amp;AT116&amp;" · M"&amp;AR116&amp;"–M"&amp;AS116</f>
        <v>Perfil L · M3–M20</v>
      </c>
      <c r="F116" s="513">
        <f>'08. Gastos de viaje'!$I$10</f>
        <v>25341000</v>
      </c>
      <c r="G116" s="513">
        <f>'08. Gastos de viaje'!$T$10</f>
        <v>25341000</v>
      </c>
      <c r="H116" s="681">
        <f>IF($AS116&lt;$AR116,0,IF($AT116="L",IF(AND(1&gt;=$AR116,1&lt;=$AS116),1/($AS116-$AR116+1),0),IF($AT116="I",IF(1=$AR116,1,0),IF($AT116="F",IF(1=$AS116,1,0),IF($AT116="S",IF(AND(1&gt;=$AR116,1&lt;=$AS116,MOD(1-$AR116,6)=0),1/(INT(($AS116-$AR116)/6)+1),0),IF($AT116="A",IF($AR116=$AS116,IF(1=$AR116,1,0),IF(1=$AR116,$AU116,IF(1=$AS116,1-$AU116,0))),H518))))))</f>
        <v>0</v>
      </c>
      <c r="I116" s="681">
        <f>IF($AS116&lt;$AR116,0,IF($AT116="L",IF(AND(2&gt;=$AR116,2&lt;=$AS116),1/($AS116-$AR116+1),0),IF($AT116="I",IF(2=$AR116,1,0),IF($AT116="F",IF(2=$AS116,1,0),IF($AT116="S",IF(AND(2&gt;=$AR116,2&lt;=$AS116,MOD(2-$AR116,6)=0),1/(INT(($AS116-$AR116)/6)+1),0),IF($AT116="A",IF($AR116=$AS116,IF(2=$AR116,1,0),IF(2=$AR116,$AU116,IF(2=$AS116,1-$AU116,0))),I518))))))</f>
        <v>0</v>
      </c>
      <c r="J116" s="681">
        <f>IF($AS116&lt;$AR116,0,IF($AT116="L",IF(AND(3&gt;=$AR116,3&lt;=$AS116),1/($AS116-$AR116+1),0),IF($AT116="I",IF(3=$AR116,1,0),IF($AT116="F",IF(3=$AS116,1,0),IF($AT116="S",IF(AND(3&gt;=$AR116,3&lt;=$AS116,MOD(3-$AR116,6)=0),1/(INT(($AS116-$AR116)/6)+1),0),IF($AT116="A",IF($AR116=$AS116,IF(3=$AR116,1,0),IF(3=$AR116,$AU116,IF(3=$AS116,1-$AU116,0))),J518))))))</f>
        <v>0.0555555555555556</v>
      </c>
      <c r="K116" s="681">
        <f>IF($AS116&lt;$AR116,0,IF($AT116="L",IF(AND(4&gt;=$AR116,4&lt;=$AS116),1/($AS116-$AR116+1),0),IF($AT116="I",IF(4=$AR116,1,0),IF($AT116="F",IF(4=$AS116,1,0),IF($AT116="S",IF(AND(4&gt;=$AR116,4&lt;=$AS116,MOD(4-$AR116,6)=0),1/(INT(($AS116-$AR116)/6)+1),0),IF($AT116="A",IF($AR116=$AS116,IF(4=$AR116,1,0),IF(4=$AR116,$AU116,IF(4=$AS116,1-$AU116,0))),K518))))))</f>
        <v>0.0555555555555556</v>
      </c>
      <c r="L116" s="681">
        <f>IF($AS116&lt;$AR116,0,IF($AT116="L",IF(AND(5&gt;=$AR116,5&lt;=$AS116),1/($AS116-$AR116+1),0),IF($AT116="I",IF(5=$AR116,1,0),IF($AT116="F",IF(5=$AS116,1,0),IF($AT116="S",IF(AND(5&gt;=$AR116,5&lt;=$AS116,MOD(5-$AR116,6)=0),1/(INT(($AS116-$AR116)/6)+1),0),IF($AT116="A",IF($AR116=$AS116,IF(5=$AR116,1,0),IF(5=$AR116,$AU116,IF(5=$AS116,1-$AU116,0))),L518))))))</f>
        <v>0.0555555555555556</v>
      </c>
      <c r="M116" s="681">
        <f>IF($AS116&lt;$AR116,0,IF($AT116="L",IF(AND(6&gt;=$AR116,6&lt;=$AS116),1/($AS116-$AR116+1),0),IF($AT116="I",IF(6=$AR116,1,0),IF($AT116="F",IF(6=$AS116,1,0),IF($AT116="S",IF(AND(6&gt;=$AR116,6&lt;=$AS116,MOD(6-$AR116,6)=0),1/(INT(($AS116-$AR116)/6)+1),0),IF($AT116="A",IF($AR116=$AS116,IF(6=$AR116,1,0),IF(6=$AR116,$AU116,IF(6=$AS116,1-$AU116,0))),M518))))))</f>
        <v>0.0555555555555556</v>
      </c>
      <c r="N116" s="681">
        <f>IF($AS116&lt;$AR116,0,IF($AT116="L",IF(AND(7&gt;=$AR116,7&lt;=$AS116),1/($AS116-$AR116+1),0),IF($AT116="I",IF(7=$AR116,1,0),IF($AT116="F",IF(7=$AS116,1,0),IF($AT116="S",IF(AND(7&gt;=$AR116,7&lt;=$AS116,MOD(7-$AR116,6)=0),1/(INT(($AS116-$AR116)/6)+1),0),IF($AT116="A",IF($AR116=$AS116,IF(7=$AR116,1,0),IF(7=$AR116,$AU116,IF(7=$AS116,1-$AU116,0))),N518))))))</f>
        <v>0.0555555555555556</v>
      </c>
      <c r="O116" s="681">
        <f>IF($AS116&lt;$AR116,0,IF($AT116="L",IF(AND(8&gt;=$AR116,8&lt;=$AS116),1/($AS116-$AR116+1),0),IF($AT116="I",IF(8=$AR116,1,0),IF($AT116="F",IF(8=$AS116,1,0),IF($AT116="S",IF(AND(8&gt;=$AR116,8&lt;=$AS116,MOD(8-$AR116,6)=0),1/(INT(($AS116-$AR116)/6)+1),0),IF($AT116="A",IF($AR116=$AS116,IF(8=$AR116,1,0),IF(8=$AR116,$AU116,IF(8=$AS116,1-$AU116,0))),O518))))))</f>
        <v>0.0555555555555556</v>
      </c>
      <c r="P116" s="681">
        <f>IF($AS116&lt;$AR116,0,IF($AT116="L",IF(AND(9&gt;=$AR116,9&lt;=$AS116),1/($AS116-$AR116+1),0),IF($AT116="I",IF(9=$AR116,1,0),IF($AT116="F",IF(9=$AS116,1,0),IF($AT116="S",IF(AND(9&gt;=$AR116,9&lt;=$AS116,MOD(9-$AR116,6)=0),1/(INT(($AS116-$AR116)/6)+1),0),IF($AT116="A",IF($AR116=$AS116,IF(9=$AR116,1,0),IF(9=$AR116,$AU116,IF(9=$AS116,1-$AU116,0))),P518))))))</f>
        <v>0.0555555555555556</v>
      </c>
      <c r="Q116" s="681">
        <f>IF($AS116&lt;$AR116,0,IF($AT116="L",IF(AND(10&gt;=$AR116,10&lt;=$AS116),1/($AS116-$AR116+1),0),IF($AT116="I",IF(10=$AR116,1,0),IF($AT116="F",IF(10=$AS116,1,0),IF($AT116="S",IF(AND(10&gt;=$AR116,10&lt;=$AS116,MOD(10-$AR116,6)=0),1/(INT(($AS116-$AR116)/6)+1),0),IF($AT116="A",IF($AR116=$AS116,IF(10=$AR116,1,0),IF(10=$AR116,$AU116,IF(10=$AS116,1-$AU116,0))),Q518))))))</f>
        <v>0.0555555555555556</v>
      </c>
      <c r="R116" s="681">
        <f>IF($AS116&lt;$AR116,0,IF($AT116="L",IF(AND(11&gt;=$AR116,11&lt;=$AS116),1/($AS116-$AR116+1),0),IF($AT116="I",IF(11=$AR116,1,0),IF($AT116="F",IF(11=$AS116,1,0),IF($AT116="S",IF(AND(11&gt;=$AR116,11&lt;=$AS116,MOD(11-$AR116,6)=0),1/(INT(($AS116-$AR116)/6)+1),0),IF($AT116="A",IF($AR116=$AS116,IF(11=$AR116,1,0),IF(11=$AR116,$AU116,IF(11=$AS116,1-$AU116,0))),R518))))))</f>
        <v>0.0555555555555556</v>
      </c>
      <c r="S116" s="681">
        <f>IF($AS116&lt;$AR116,0,IF($AT116="L",IF(AND(12&gt;=$AR116,12&lt;=$AS116),1/($AS116-$AR116+1),0),IF($AT116="I",IF(12=$AR116,1,0),IF($AT116="F",IF(12=$AS116,1,0),IF($AT116="S",IF(AND(12&gt;=$AR116,12&lt;=$AS116,MOD(12-$AR116,6)=0),1/(INT(($AS116-$AR116)/6)+1),0),IF($AT116="A",IF($AR116=$AS116,IF(12=$AR116,1,0),IF(12=$AR116,$AU116,IF(12=$AS116,1-$AU116,0))),S518))))))</f>
        <v>0.0555555555555556</v>
      </c>
      <c r="T116" s="681">
        <f>IF($AS116&lt;$AR116,0,IF($AT116="L",IF(AND(13&gt;=$AR116,13&lt;=$AS116),1/($AS116-$AR116+1),0),IF($AT116="I",IF(13=$AR116,1,0),IF($AT116="F",IF(13=$AS116,1,0),IF($AT116="S",IF(AND(13&gt;=$AR116,13&lt;=$AS116,MOD(13-$AR116,6)=0),1/(INT(($AS116-$AR116)/6)+1),0),IF($AT116="A",IF($AR116=$AS116,IF(13=$AR116,1,0),IF(13=$AR116,$AU116,IF(13=$AS116,1-$AU116,0))),T518))))))</f>
        <v>0.0555555555555556</v>
      </c>
      <c r="U116" s="681">
        <f>IF($AS116&lt;$AR116,0,IF($AT116="L",IF(AND(14&gt;=$AR116,14&lt;=$AS116),1/($AS116-$AR116+1),0),IF($AT116="I",IF(14=$AR116,1,0),IF($AT116="F",IF(14=$AS116,1,0),IF($AT116="S",IF(AND(14&gt;=$AR116,14&lt;=$AS116,MOD(14-$AR116,6)=0),1/(INT(($AS116-$AR116)/6)+1),0),IF($AT116="A",IF($AR116=$AS116,IF(14=$AR116,1,0),IF(14=$AR116,$AU116,IF(14=$AS116,1-$AU116,0))),U518))))))</f>
        <v>0.0555555555555556</v>
      </c>
      <c r="V116" s="681">
        <f>IF($AS116&lt;$AR116,0,IF($AT116="L",IF(AND(15&gt;=$AR116,15&lt;=$AS116),1/($AS116-$AR116+1),0),IF($AT116="I",IF(15=$AR116,1,0),IF($AT116="F",IF(15=$AS116,1,0),IF($AT116="S",IF(AND(15&gt;=$AR116,15&lt;=$AS116,MOD(15-$AR116,6)=0),1/(INT(($AS116-$AR116)/6)+1),0),IF($AT116="A",IF($AR116=$AS116,IF(15=$AR116,1,0),IF(15=$AR116,$AU116,IF(15=$AS116,1-$AU116,0))),V518))))))</f>
        <v>0.0555555555555556</v>
      </c>
      <c r="W116" s="681">
        <f>IF($AS116&lt;$AR116,0,IF($AT116="L",IF(AND(16&gt;=$AR116,16&lt;=$AS116),1/($AS116-$AR116+1),0),IF($AT116="I",IF(16=$AR116,1,0),IF($AT116="F",IF(16=$AS116,1,0),IF($AT116="S",IF(AND(16&gt;=$AR116,16&lt;=$AS116,MOD(16-$AR116,6)=0),1/(INT(($AS116-$AR116)/6)+1),0),IF($AT116="A",IF($AR116=$AS116,IF(16=$AR116,1,0),IF(16=$AR116,$AU116,IF(16=$AS116,1-$AU116,0))),W518))))))</f>
        <v>0.0555555555555556</v>
      </c>
      <c r="X116" s="681">
        <f>IF($AS116&lt;$AR116,0,IF($AT116="L",IF(AND(17&gt;=$AR116,17&lt;=$AS116),1/($AS116-$AR116+1),0),IF($AT116="I",IF(17=$AR116,1,0),IF($AT116="F",IF(17=$AS116,1,0),IF($AT116="S",IF(AND(17&gt;=$AR116,17&lt;=$AS116,MOD(17-$AR116,6)=0),1/(INT(($AS116-$AR116)/6)+1),0),IF($AT116="A",IF($AR116=$AS116,IF(17=$AR116,1,0),IF(17=$AR116,$AU116,IF(17=$AS116,1-$AU116,0))),X518))))))</f>
        <v>0.0555555555555556</v>
      </c>
      <c r="Y116" s="681">
        <f>IF($AS116&lt;$AR116,0,IF($AT116="L",IF(AND(18&gt;=$AR116,18&lt;=$AS116),1/($AS116-$AR116+1),0),IF($AT116="I",IF(18=$AR116,1,0),IF($AT116="F",IF(18=$AS116,1,0),IF($AT116="S",IF(AND(18&gt;=$AR116,18&lt;=$AS116,MOD(18-$AR116,6)=0),1/(INT(($AS116-$AR116)/6)+1),0),IF($AT116="A",IF($AR116=$AS116,IF(18=$AR116,1,0),IF(18=$AR116,$AU116,IF(18=$AS116,1-$AU116,0))),Y518))))))</f>
        <v>0.0555555555555556</v>
      </c>
      <c r="Z116" s="681">
        <f>IF($AS116&lt;$AR116,0,IF($AT116="L",IF(AND(19&gt;=$AR116,19&lt;=$AS116),1/($AS116-$AR116+1),0),IF($AT116="I",IF(19=$AR116,1,0),IF($AT116="F",IF(19=$AS116,1,0),IF($AT116="S",IF(AND(19&gt;=$AR116,19&lt;=$AS116,MOD(19-$AR116,6)=0),1/(INT(($AS116-$AR116)/6)+1),0),IF($AT116="A",IF($AR116=$AS116,IF(19=$AR116,1,0),IF(19=$AR116,$AU116,IF(19=$AS116,1-$AU116,0))),Z518))))))</f>
        <v>0.0555555555555556</v>
      </c>
      <c r="AA116" s="681">
        <f>IF($AS116&lt;$AR116,0,IF($AT116="L",IF(AND(20&gt;=$AR116,20&lt;=$AS116),1/($AS116-$AR116+1),0),IF($AT116="I",IF(20=$AR116,1,0),IF($AT116="F",IF(20=$AS116,1,0),IF($AT116="S",IF(AND(20&gt;=$AR116,20&lt;=$AS116,MOD(20-$AR116,6)=0),1/(INT(($AS116-$AR116)/6)+1),0),IF($AT116="A",IF($AR116=$AS116,IF(20=$AR116,1,0),IF(20=$AR116,$AU116,IF(20=$AS116,1-$AU116,0))),AA518))))))</f>
        <v>0.0555555555555556</v>
      </c>
      <c r="AB116" s="681">
        <f>IF($AS116&lt;$AR116,0,IF($AT116="L",IF(AND(21&gt;=$AR116,21&lt;=$AS116),1/($AS116-$AR116+1),0),IF($AT116="I",IF(21=$AR116,1,0),IF($AT116="F",IF(21=$AS116,1,0),IF($AT116="S",IF(AND(21&gt;=$AR116,21&lt;=$AS116,MOD(21-$AR116,6)=0),1/(INT(($AS116-$AR116)/6)+1),0),IF($AT116="A",IF($AR116=$AS116,IF(21=$AR116,1,0),IF(21=$AR116,$AU116,IF(21=$AS116,1-$AU116,0))),AB518))))))</f>
        <v>0</v>
      </c>
      <c r="AC116" s="681">
        <f>IF($AS116&lt;$AR116,0,IF($AT116="L",IF(AND(22&gt;=$AR116,22&lt;=$AS116),1/($AS116-$AR116+1),0),IF($AT116="I",IF(22=$AR116,1,0),IF($AT116="F",IF(22=$AS116,1,0),IF($AT116="S",IF(AND(22&gt;=$AR116,22&lt;=$AS116,MOD(22-$AR116,6)=0),1/(INT(($AS116-$AR116)/6)+1),0),IF($AT116="A",IF($AR116=$AS116,IF(22=$AR116,1,0),IF(22=$AR116,$AU116,IF(22=$AS116,1-$AU116,0))),AC518))))))</f>
        <v>0</v>
      </c>
      <c r="AD116" s="681">
        <f>IF($AS116&lt;$AR116,0,IF($AT116="L",IF(AND(23&gt;=$AR116,23&lt;=$AS116),1/($AS116-$AR116+1),0),IF($AT116="I",IF(23=$AR116,1,0),IF($AT116="F",IF(23=$AS116,1,0),IF($AT116="S",IF(AND(23&gt;=$AR116,23&lt;=$AS116,MOD(23-$AR116,6)=0),1/(INT(($AS116-$AR116)/6)+1),0),IF($AT116="A",IF($AR116=$AS116,IF(23=$AR116,1,0),IF(23=$AR116,$AU116,IF(23=$AS116,1-$AU116,0))),AD518))))))</f>
        <v>0</v>
      </c>
      <c r="AE116" s="681">
        <f>IF($AS116&lt;$AR116,0,IF($AT116="L",IF(AND(24&gt;=$AR116,24&lt;=$AS116),1/($AS116-$AR116+1),0),IF($AT116="I",IF(24=$AR116,1,0),IF($AT116="F",IF(24=$AS116,1,0),IF($AT116="S",IF(AND(24&gt;=$AR116,24&lt;=$AS116,MOD(24-$AR116,6)=0),1/(INT(($AS116-$AR116)/6)+1),0),IF($AT116="A",IF($AR116=$AS116,IF(24=$AR116,1,0),IF(24=$AR116,$AU116,IF(24=$AS116,1-$AU116,0))),AE518))))))</f>
        <v>0</v>
      </c>
      <c r="AF116" s="682">
        <f>SUM(H116:AE116)</f>
        <v>1</v>
      </c>
      <c r="AG116" s="521">
        <f>'08. Gastos de viaje'!$K$10</f>
        <v>0</v>
      </c>
      <c r="AH116" s="521">
        <f>'08. Gastos de viaje'!$J$10</f>
        <v>0</v>
      </c>
      <c r="AI116" s="521">
        <f>'08. Gastos de viaje'!$M$10</f>
        <v>0</v>
      </c>
      <c r="AJ116" s="521">
        <f>'08. Gastos de viaje'!$L$10</f>
        <v>0</v>
      </c>
      <c r="AK116" s="521">
        <f>'08. Gastos de viaje'!$O$10</f>
        <v>0</v>
      </c>
      <c r="AL116" s="521">
        <f>'08. Gastos de viaje'!$N$10</f>
        <v>0</v>
      </c>
      <c r="AM116" s="521">
        <f>'08. Gastos de viaje'!$Q$10</f>
        <v>0</v>
      </c>
      <c r="AN116" s="521">
        <f>'08. Gastos de viaje'!$P$10</f>
        <v>0</v>
      </c>
      <c r="AO116" s="521">
        <f>'08. Gastos de viaje'!$S$10</f>
        <v>0</v>
      </c>
      <c r="AP116" s="521">
        <f>'08. Gastos de viaje'!$R$10</f>
        <v>0</v>
      </c>
      <c r="AQ116" s="683" t="inlineStr">
        <is>
          <t>A1.3</t>
        </is>
      </c>
      <c r="AR116" s="683" t="n">
        <v>3</v>
      </c>
      <c r="AS116" s="683" t="n">
        <v>20</v>
      </c>
      <c r="AT116" s="683" t="inlineStr">
        <is>
          <t>L</t>
        </is>
      </c>
      <c r="AU116" s="684" t="n">
        <v>0</v>
      </c>
      <c r="AV116" s="683" t="inlineStr">
        <is>
          <t>E1</t>
        </is>
      </c>
    </row>
    <row r="117">
      <c r="B117" s="513" t="inlineStr">
        <is>
          <t>VI-02</t>
        </is>
      </c>
      <c r="C117" s="513" t="inlineStr">
        <is>
          <t>R08</t>
        </is>
      </c>
      <c r="D117" s="513" t="str">
        <f>IF('08. Gastos de viaje'!B11="","(fila reservada para un ítem nuevo)",'08. Gastos de viaje'!B11)</f>
        <v>Viáticos de alojamiento y manutención</v>
      </c>
      <c r="E117" s="513" t="str">
        <f>"Perfil "&amp;AT117&amp;" · M"&amp;AR117&amp;"–M"&amp;AS117</f>
        <v>Perfil L · M3–M20</v>
      </c>
      <c r="F117" s="513">
        <f>'08. Gastos de viaje'!$I$11</f>
        <v>202212690</v>
      </c>
      <c r="G117" s="513">
        <f>'08. Gastos de viaje'!$T$11</f>
        <v>202212690</v>
      </c>
      <c r="H117" s="681">
        <f>IF($AS117&lt;$AR117,0,IF($AT117="L",IF(AND(1&gt;=$AR117,1&lt;=$AS117),1/($AS117-$AR117+1),0),IF($AT117="I",IF(1=$AR117,1,0),IF($AT117="F",IF(1=$AS117,1,0),IF($AT117="S",IF(AND(1&gt;=$AR117,1&lt;=$AS117,MOD(1-$AR117,6)=0),1/(INT(($AS117-$AR117)/6)+1),0),IF($AT117="A",IF($AR117=$AS117,IF(1=$AR117,1,0),IF(1=$AR117,$AU117,IF(1=$AS117,1-$AU117,0))),H519))))))</f>
        <v>0</v>
      </c>
      <c r="I117" s="681">
        <f>IF($AS117&lt;$AR117,0,IF($AT117="L",IF(AND(2&gt;=$AR117,2&lt;=$AS117),1/($AS117-$AR117+1),0),IF($AT117="I",IF(2=$AR117,1,0),IF($AT117="F",IF(2=$AS117,1,0),IF($AT117="S",IF(AND(2&gt;=$AR117,2&lt;=$AS117,MOD(2-$AR117,6)=0),1/(INT(($AS117-$AR117)/6)+1),0),IF($AT117="A",IF($AR117=$AS117,IF(2=$AR117,1,0),IF(2=$AR117,$AU117,IF(2=$AS117,1-$AU117,0))),I519))))))</f>
        <v>0</v>
      </c>
      <c r="J117" s="681">
        <f>IF($AS117&lt;$AR117,0,IF($AT117="L",IF(AND(3&gt;=$AR117,3&lt;=$AS117),1/($AS117-$AR117+1),0),IF($AT117="I",IF(3=$AR117,1,0),IF($AT117="F",IF(3=$AS117,1,0),IF($AT117="S",IF(AND(3&gt;=$AR117,3&lt;=$AS117,MOD(3-$AR117,6)=0),1/(INT(($AS117-$AR117)/6)+1),0),IF($AT117="A",IF($AR117=$AS117,IF(3=$AR117,1,0),IF(3=$AR117,$AU117,IF(3=$AS117,1-$AU117,0))),J519))))))</f>
        <v>0.0555555555555556</v>
      </c>
      <c r="K117" s="681">
        <f>IF($AS117&lt;$AR117,0,IF($AT117="L",IF(AND(4&gt;=$AR117,4&lt;=$AS117),1/($AS117-$AR117+1),0),IF($AT117="I",IF(4=$AR117,1,0),IF($AT117="F",IF(4=$AS117,1,0),IF($AT117="S",IF(AND(4&gt;=$AR117,4&lt;=$AS117,MOD(4-$AR117,6)=0),1/(INT(($AS117-$AR117)/6)+1),0),IF($AT117="A",IF($AR117=$AS117,IF(4=$AR117,1,0),IF(4=$AR117,$AU117,IF(4=$AS117,1-$AU117,0))),K519))))))</f>
        <v>0.0555555555555556</v>
      </c>
      <c r="L117" s="681">
        <f>IF($AS117&lt;$AR117,0,IF($AT117="L",IF(AND(5&gt;=$AR117,5&lt;=$AS117),1/($AS117-$AR117+1),0),IF($AT117="I",IF(5=$AR117,1,0),IF($AT117="F",IF(5=$AS117,1,0),IF($AT117="S",IF(AND(5&gt;=$AR117,5&lt;=$AS117,MOD(5-$AR117,6)=0),1/(INT(($AS117-$AR117)/6)+1),0),IF($AT117="A",IF($AR117=$AS117,IF(5=$AR117,1,0),IF(5=$AR117,$AU117,IF(5=$AS117,1-$AU117,0))),L519))))))</f>
        <v>0.0555555555555556</v>
      </c>
      <c r="M117" s="681">
        <f>IF($AS117&lt;$AR117,0,IF($AT117="L",IF(AND(6&gt;=$AR117,6&lt;=$AS117),1/($AS117-$AR117+1),0),IF($AT117="I",IF(6=$AR117,1,0),IF($AT117="F",IF(6=$AS117,1,0),IF($AT117="S",IF(AND(6&gt;=$AR117,6&lt;=$AS117,MOD(6-$AR117,6)=0),1/(INT(($AS117-$AR117)/6)+1),0),IF($AT117="A",IF($AR117=$AS117,IF(6=$AR117,1,0),IF(6=$AR117,$AU117,IF(6=$AS117,1-$AU117,0))),M519))))))</f>
        <v>0.0555555555555556</v>
      </c>
      <c r="N117" s="681">
        <f>IF($AS117&lt;$AR117,0,IF($AT117="L",IF(AND(7&gt;=$AR117,7&lt;=$AS117),1/($AS117-$AR117+1),0),IF($AT117="I",IF(7=$AR117,1,0),IF($AT117="F",IF(7=$AS117,1,0),IF($AT117="S",IF(AND(7&gt;=$AR117,7&lt;=$AS117,MOD(7-$AR117,6)=0),1/(INT(($AS117-$AR117)/6)+1),0),IF($AT117="A",IF($AR117=$AS117,IF(7=$AR117,1,0),IF(7=$AR117,$AU117,IF(7=$AS117,1-$AU117,0))),N519))))))</f>
        <v>0.0555555555555556</v>
      </c>
      <c r="O117" s="681">
        <f>IF($AS117&lt;$AR117,0,IF($AT117="L",IF(AND(8&gt;=$AR117,8&lt;=$AS117),1/($AS117-$AR117+1),0),IF($AT117="I",IF(8=$AR117,1,0),IF($AT117="F",IF(8=$AS117,1,0),IF($AT117="S",IF(AND(8&gt;=$AR117,8&lt;=$AS117,MOD(8-$AR117,6)=0),1/(INT(($AS117-$AR117)/6)+1),0),IF($AT117="A",IF($AR117=$AS117,IF(8=$AR117,1,0),IF(8=$AR117,$AU117,IF(8=$AS117,1-$AU117,0))),O519))))))</f>
        <v>0.0555555555555556</v>
      </c>
      <c r="P117" s="681">
        <f>IF($AS117&lt;$AR117,0,IF($AT117="L",IF(AND(9&gt;=$AR117,9&lt;=$AS117),1/($AS117-$AR117+1),0),IF($AT117="I",IF(9=$AR117,1,0),IF($AT117="F",IF(9=$AS117,1,0),IF($AT117="S",IF(AND(9&gt;=$AR117,9&lt;=$AS117,MOD(9-$AR117,6)=0),1/(INT(($AS117-$AR117)/6)+1),0),IF($AT117="A",IF($AR117=$AS117,IF(9=$AR117,1,0),IF(9=$AR117,$AU117,IF(9=$AS117,1-$AU117,0))),P519))))))</f>
        <v>0.0555555555555556</v>
      </c>
      <c r="Q117" s="681">
        <f>IF($AS117&lt;$AR117,0,IF($AT117="L",IF(AND(10&gt;=$AR117,10&lt;=$AS117),1/($AS117-$AR117+1),0),IF($AT117="I",IF(10=$AR117,1,0),IF($AT117="F",IF(10=$AS117,1,0),IF($AT117="S",IF(AND(10&gt;=$AR117,10&lt;=$AS117,MOD(10-$AR117,6)=0),1/(INT(($AS117-$AR117)/6)+1),0),IF($AT117="A",IF($AR117=$AS117,IF(10=$AR117,1,0),IF(10=$AR117,$AU117,IF(10=$AS117,1-$AU117,0))),Q519))))))</f>
        <v>0.0555555555555556</v>
      </c>
      <c r="R117" s="681">
        <f>IF($AS117&lt;$AR117,0,IF($AT117="L",IF(AND(11&gt;=$AR117,11&lt;=$AS117),1/($AS117-$AR117+1),0),IF($AT117="I",IF(11=$AR117,1,0),IF($AT117="F",IF(11=$AS117,1,0),IF($AT117="S",IF(AND(11&gt;=$AR117,11&lt;=$AS117,MOD(11-$AR117,6)=0),1/(INT(($AS117-$AR117)/6)+1),0),IF($AT117="A",IF($AR117=$AS117,IF(11=$AR117,1,0),IF(11=$AR117,$AU117,IF(11=$AS117,1-$AU117,0))),R519))))))</f>
        <v>0.0555555555555556</v>
      </c>
      <c r="S117" s="681">
        <f>IF($AS117&lt;$AR117,0,IF($AT117="L",IF(AND(12&gt;=$AR117,12&lt;=$AS117),1/($AS117-$AR117+1),0),IF($AT117="I",IF(12=$AR117,1,0),IF($AT117="F",IF(12=$AS117,1,0),IF($AT117="S",IF(AND(12&gt;=$AR117,12&lt;=$AS117,MOD(12-$AR117,6)=0),1/(INT(($AS117-$AR117)/6)+1),0),IF($AT117="A",IF($AR117=$AS117,IF(12=$AR117,1,0),IF(12=$AR117,$AU117,IF(12=$AS117,1-$AU117,0))),S519))))))</f>
        <v>0.0555555555555556</v>
      </c>
      <c r="T117" s="681">
        <f>IF($AS117&lt;$AR117,0,IF($AT117="L",IF(AND(13&gt;=$AR117,13&lt;=$AS117),1/($AS117-$AR117+1),0),IF($AT117="I",IF(13=$AR117,1,0),IF($AT117="F",IF(13=$AS117,1,0),IF($AT117="S",IF(AND(13&gt;=$AR117,13&lt;=$AS117,MOD(13-$AR117,6)=0),1/(INT(($AS117-$AR117)/6)+1),0),IF($AT117="A",IF($AR117=$AS117,IF(13=$AR117,1,0),IF(13=$AR117,$AU117,IF(13=$AS117,1-$AU117,0))),T519))))))</f>
        <v>0.0555555555555556</v>
      </c>
      <c r="U117" s="681">
        <f>IF($AS117&lt;$AR117,0,IF($AT117="L",IF(AND(14&gt;=$AR117,14&lt;=$AS117),1/($AS117-$AR117+1),0),IF($AT117="I",IF(14=$AR117,1,0),IF($AT117="F",IF(14=$AS117,1,0),IF($AT117="S",IF(AND(14&gt;=$AR117,14&lt;=$AS117,MOD(14-$AR117,6)=0),1/(INT(($AS117-$AR117)/6)+1),0),IF($AT117="A",IF($AR117=$AS117,IF(14=$AR117,1,0),IF(14=$AR117,$AU117,IF(14=$AS117,1-$AU117,0))),U519))))))</f>
        <v>0.0555555555555556</v>
      </c>
      <c r="V117" s="681">
        <f>IF($AS117&lt;$AR117,0,IF($AT117="L",IF(AND(15&gt;=$AR117,15&lt;=$AS117),1/($AS117-$AR117+1),0),IF($AT117="I",IF(15=$AR117,1,0),IF($AT117="F",IF(15=$AS117,1,0),IF($AT117="S",IF(AND(15&gt;=$AR117,15&lt;=$AS117,MOD(15-$AR117,6)=0),1/(INT(($AS117-$AR117)/6)+1),0),IF($AT117="A",IF($AR117=$AS117,IF(15=$AR117,1,0),IF(15=$AR117,$AU117,IF(15=$AS117,1-$AU117,0))),V519))))))</f>
        <v>0.0555555555555556</v>
      </c>
      <c r="W117" s="681">
        <f>IF($AS117&lt;$AR117,0,IF($AT117="L",IF(AND(16&gt;=$AR117,16&lt;=$AS117),1/($AS117-$AR117+1),0),IF($AT117="I",IF(16=$AR117,1,0),IF($AT117="F",IF(16=$AS117,1,0),IF($AT117="S",IF(AND(16&gt;=$AR117,16&lt;=$AS117,MOD(16-$AR117,6)=0),1/(INT(($AS117-$AR117)/6)+1),0),IF($AT117="A",IF($AR117=$AS117,IF(16=$AR117,1,0),IF(16=$AR117,$AU117,IF(16=$AS117,1-$AU117,0))),W519))))))</f>
        <v>0.0555555555555556</v>
      </c>
      <c r="X117" s="681">
        <f>IF($AS117&lt;$AR117,0,IF($AT117="L",IF(AND(17&gt;=$AR117,17&lt;=$AS117),1/($AS117-$AR117+1),0),IF($AT117="I",IF(17=$AR117,1,0),IF($AT117="F",IF(17=$AS117,1,0),IF($AT117="S",IF(AND(17&gt;=$AR117,17&lt;=$AS117,MOD(17-$AR117,6)=0),1/(INT(($AS117-$AR117)/6)+1),0),IF($AT117="A",IF($AR117=$AS117,IF(17=$AR117,1,0),IF(17=$AR117,$AU117,IF(17=$AS117,1-$AU117,0))),X519))))))</f>
        <v>0.0555555555555556</v>
      </c>
      <c r="Y117" s="681">
        <f>IF($AS117&lt;$AR117,0,IF($AT117="L",IF(AND(18&gt;=$AR117,18&lt;=$AS117),1/($AS117-$AR117+1),0),IF($AT117="I",IF(18=$AR117,1,0),IF($AT117="F",IF(18=$AS117,1,0),IF($AT117="S",IF(AND(18&gt;=$AR117,18&lt;=$AS117,MOD(18-$AR117,6)=0),1/(INT(($AS117-$AR117)/6)+1),0),IF($AT117="A",IF($AR117=$AS117,IF(18=$AR117,1,0),IF(18=$AR117,$AU117,IF(18=$AS117,1-$AU117,0))),Y519))))))</f>
        <v>0.0555555555555556</v>
      </c>
      <c r="Z117" s="681">
        <f>IF($AS117&lt;$AR117,0,IF($AT117="L",IF(AND(19&gt;=$AR117,19&lt;=$AS117),1/($AS117-$AR117+1),0),IF($AT117="I",IF(19=$AR117,1,0),IF($AT117="F",IF(19=$AS117,1,0),IF($AT117="S",IF(AND(19&gt;=$AR117,19&lt;=$AS117,MOD(19-$AR117,6)=0),1/(INT(($AS117-$AR117)/6)+1),0),IF($AT117="A",IF($AR117=$AS117,IF(19=$AR117,1,0),IF(19=$AR117,$AU117,IF(19=$AS117,1-$AU117,0))),Z519))))))</f>
        <v>0.0555555555555556</v>
      </c>
      <c r="AA117" s="681">
        <f>IF($AS117&lt;$AR117,0,IF($AT117="L",IF(AND(20&gt;=$AR117,20&lt;=$AS117),1/($AS117-$AR117+1),0),IF($AT117="I",IF(20=$AR117,1,0),IF($AT117="F",IF(20=$AS117,1,0),IF($AT117="S",IF(AND(20&gt;=$AR117,20&lt;=$AS117,MOD(20-$AR117,6)=0),1/(INT(($AS117-$AR117)/6)+1),0),IF($AT117="A",IF($AR117=$AS117,IF(20=$AR117,1,0),IF(20=$AR117,$AU117,IF(20=$AS117,1-$AU117,0))),AA519))))))</f>
        <v>0.0555555555555556</v>
      </c>
      <c r="AB117" s="681">
        <f>IF($AS117&lt;$AR117,0,IF($AT117="L",IF(AND(21&gt;=$AR117,21&lt;=$AS117),1/($AS117-$AR117+1),0),IF($AT117="I",IF(21=$AR117,1,0),IF($AT117="F",IF(21=$AS117,1,0),IF($AT117="S",IF(AND(21&gt;=$AR117,21&lt;=$AS117,MOD(21-$AR117,6)=0),1/(INT(($AS117-$AR117)/6)+1),0),IF($AT117="A",IF($AR117=$AS117,IF(21=$AR117,1,0),IF(21=$AR117,$AU117,IF(21=$AS117,1-$AU117,0))),AB519))))))</f>
        <v>0</v>
      </c>
      <c r="AC117" s="681">
        <f>IF($AS117&lt;$AR117,0,IF($AT117="L",IF(AND(22&gt;=$AR117,22&lt;=$AS117),1/($AS117-$AR117+1),0),IF($AT117="I",IF(22=$AR117,1,0),IF($AT117="F",IF(22=$AS117,1,0),IF($AT117="S",IF(AND(22&gt;=$AR117,22&lt;=$AS117,MOD(22-$AR117,6)=0),1/(INT(($AS117-$AR117)/6)+1),0),IF($AT117="A",IF($AR117=$AS117,IF(22=$AR117,1,0),IF(22=$AR117,$AU117,IF(22=$AS117,1-$AU117,0))),AC519))))))</f>
        <v>0</v>
      </c>
      <c r="AD117" s="681">
        <f>IF($AS117&lt;$AR117,0,IF($AT117="L",IF(AND(23&gt;=$AR117,23&lt;=$AS117),1/($AS117-$AR117+1),0),IF($AT117="I",IF(23=$AR117,1,0),IF($AT117="F",IF(23=$AS117,1,0),IF($AT117="S",IF(AND(23&gt;=$AR117,23&lt;=$AS117,MOD(23-$AR117,6)=0),1/(INT(($AS117-$AR117)/6)+1),0),IF($AT117="A",IF($AR117=$AS117,IF(23=$AR117,1,0),IF(23=$AR117,$AU117,IF(23=$AS117,1-$AU117,0))),AD519))))))</f>
        <v>0</v>
      </c>
      <c r="AE117" s="681">
        <f>IF($AS117&lt;$AR117,0,IF($AT117="L",IF(AND(24&gt;=$AR117,24&lt;=$AS117),1/($AS117-$AR117+1),0),IF($AT117="I",IF(24=$AR117,1,0),IF($AT117="F",IF(24=$AS117,1,0),IF($AT117="S",IF(AND(24&gt;=$AR117,24&lt;=$AS117,MOD(24-$AR117,6)=0),1/(INT(($AS117-$AR117)/6)+1),0),IF($AT117="A",IF($AR117=$AS117,IF(24=$AR117,1,0),IF(24=$AR117,$AU117,IF(24=$AS117,1-$AU117,0))),AE519))))))</f>
        <v>0</v>
      </c>
      <c r="AF117" s="682">
        <f>SUM(H117:AE117)</f>
        <v>1</v>
      </c>
      <c r="AG117" s="521">
        <f>'08. Gastos de viaje'!$K$11</f>
        <v>0</v>
      </c>
      <c r="AH117" s="521">
        <f>'08. Gastos de viaje'!$J$11</f>
        <v>0</v>
      </c>
      <c r="AI117" s="521">
        <f>'08. Gastos de viaje'!$M$11</f>
        <v>0</v>
      </c>
      <c r="AJ117" s="521">
        <f>'08. Gastos de viaje'!$L$11</f>
        <v>0</v>
      </c>
      <c r="AK117" s="521">
        <f>'08. Gastos de viaje'!$O$11</f>
        <v>0</v>
      </c>
      <c r="AL117" s="521">
        <f>'08. Gastos de viaje'!$N$11</f>
        <v>0</v>
      </c>
      <c r="AM117" s="521">
        <f>'08. Gastos de viaje'!$Q$11</f>
        <v>0</v>
      </c>
      <c r="AN117" s="521">
        <f>'08. Gastos de viaje'!$P$11</f>
        <v>0</v>
      </c>
      <c r="AO117" s="521">
        <f>'08. Gastos de viaje'!$S$11</f>
        <v>0</v>
      </c>
      <c r="AP117" s="521">
        <f>'08. Gastos de viaje'!$R$11</f>
        <v>0</v>
      </c>
      <c r="AQ117" s="683" t="inlineStr">
        <is>
          <t>A1.3</t>
        </is>
      </c>
      <c r="AR117" s="683" t="n">
        <v>3</v>
      </c>
      <c r="AS117" s="683" t="n">
        <v>20</v>
      </c>
      <c r="AT117" s="683" t="inlineStr">
        <is>
          <t>L</t>
        </is>
      </c>
      <c r="AU117" s="684" t="n">
        <v>0</v>
      </c>
      <c r="AV117" s="683" t="inlineStr">
        <is>
          <t>E1</t>
        </is>
      </c>
    </row>
    <row r="118">
      <c r="B118" s="513" t="inlineStr">
        <is>
          <t>VI-03</t>
        </is>
      </c>
      <c r="C118" s="513" t="inlineStr">
        <is>
          <t>R08</t>
        </is>
      </c>
      <c r="D118" s="513" t="str">
        <f>IF('08. Gastos de viaje'!B12="","(fila reservada para un ítem nuevo)",'08. Gastos de viaje'!B12)</f>
        <v>Arrendamiento de vehículos 4x4 (servicio; no es adquisición)</v>
      </c>
      <c r="E118" s="513" t="str">
        <f>"Perfil "&amp;AT118&amp;" · M"&amp;AR118&amp;"–M"&amp;AS118</f>
        <v>Perfil L · M3–M20</v>
      </c>
      <c r="F118" s="513">
        <f>'08. Gastos de viaje'!$I$12</f>
        <v>87750000</v>
      </c>
      <c r="G118" s="513">
        <f>'08. Gastos de viaje'!$T$12</f>
        <v>87750000</v>
      </c>
      <c r="H118" s="681">
        <f>IF($AS118&lt;$AR118,0,IF($AT118="L",IF(AND(1&gt;=$AR118,1&lt;=$AS118),1/($AS118-$AR118+1),0),IF($AT118="I",IF(1=$AR118,1,0),IF($AT118="F",IF(1=$AS118,1,0),IF($AT118="S",IF(AND(1&gt;=$AR118,1&lt;=$AS118,MOD(1-$AR118,6)=0),1/(INT(($AS118-$AR118)/6)+1),0),IF($AT118="A",IF($AR118=$AS118,IF(1=$AR118,1,0),IF(1=$AR118,$AU118,IF(1=$AS118,1-$AU118,0))),H520))))))</f>
        <v>0</v>
      </c>
      <c r="I118" s="681">
        <f>IF($AS118&lt;$AR118,0,IF($AT118="L",IF(AND(2&gt;=$AR118,2&lt;=$AS118),1/($AS118-$AR118+1),0),IF($AT118="I",IF(2=$AR118,1,0),IF($AT118="F",IF(2=$AS118,1,0),IF($AT118="S",IF(AND(2&gt;=$AR118,2&lt;=$AS118,MOD(2-$AR118,6)=0),1/(INT(($AS118-$AR118)/6)+1),0),IF($AT118="A",IF($AR118=$AS118,IF(2=$AR118,1,0),IF(2=$AR118,$AU118,IF(2=$AS118,1-$AU118,0))),I520))))))</f>
        <v>0</v>
      </c>
      <c r="J118" s="681">
        <f>IF($AS118&lt;$AR118,0,IF($AT118="L",IF(AND(3&gt;=$AR118,3&lt;=$AS118),1/($AS118-$AR118+1),0),IF($AT118="I",IF(3=$AR118,1,0),IF($AT118="F",IF(3=$AS118,1,0),IF($AT118="S",IF(AND(3&gt;=$AR118,3&lt;=$AS118,MOD(3-$AR118,6)=0),1/(INT(($AS118-$AR118)/6)+1),0),IF($AT118="A",IF($AR118=$AS118,IF(3=$AR118,1,0),IF(3=$AR118,$AU118,IF(3=$AS118,1-$AU118,0))),J520))))))</f>
        <v>0.0555555555555556</v>
      </c>
      <c r="K118" s="681">
        <f>IF($AS118&lt;$AR118,0,IF($AT118="L",IF(AND(4&gt;=$AR118,4&lt;=$AS118),1/($AS118-$AR118+1),0),IF($AT118="I",IF(4=$AR118,1,0),IF($AT118="F",IF(4=$AS118,1,0),IF($AT118="S",IF(AND(4&gt;=$AR118,4&lt;=$AS118,MOD(4-$AR118,6)=0),1/(INT(($AS118-$AR118)/6)+1),0),IF($AT118="A",IF($AR118=$AS118,IF(4=$AR118,1,0),IF(4=$AR118,$AU118,IF(4=$AS118,1-$AU118,0))),K520))))))</f>
        <v>0.0555555555555556</v>
      </c>
      <c r="L118" s="681">
        <f>IF($AS118&lt;$AR118,0,IF($AT118="L",IF(AND(5&gt;=$AR118,5&lt;=$AS118),1/($AS118-$AR118+1),0),IF($AT118="I",IF(5=$AR118,1,0),IF($AT118="F",IF(5=$AS118,1,0),IF($AT118="S",IF(AND(5&gt;=$AR118,5&lt;=$AS118,MOD(5-$AR118,6)=0),1/(INT(($AS118-$AR118)/6)+1),0),IF($AT118="A",IF($AR118=$AS118,IF(5=$AR118,1,0),IF(5=$AR118,$AU118,IF(5=$AS118,1-$AU118,0))),L520))))))</f>
        <v>0.0555555555555556</v>
      </c>
      <c r="M118" s="681">
        <f>IF($AS118&lt;$AR118,0,IF($AT118="L",IF(AND(6&gt;=$AR118,6&lt;=$AS118),1/($AS118-$AR118+1),0),IF($AT118="I",IF(6=$AR118,1,0),IF($AT118="F",IF(6=$AS118,1,0),IF($AT118="S",IF(AND(6&gt;=$AR118,6&lt;=$AS118,MOD(6-$AR118,6)=0),1/(INT(($AS118-$AR118)/6)+1),0),IF($AT118="A",IF($AR118=$AS118,IF(6=$AR118,1,0),IF(6=$AR118,$AU118,IF(6=$AS118,1-$AU118,0))),M520))))))</f>
        <v>0.0555555555555556</v>
      </c>
      <c r="N118" s="681">
        <f>IF($AS118&lt;$AR118,0,IF($AT118="L",IF(AND(7&gt;=$AR118,7&lt;=$AS118),1/($AS118-$AR118+1),0),IF($AT118="I",IF(7=$AR118,1,0),IF($AT118="F",IF(7=$AS118,1,0),IF($AT118="S",IF(AND(7&gt;=$AR118,7&lt;=$AS118,MOD(7-$AR118,6)=0),1/(INT(($AS118-$AR118)/6)+1),0),IF($AT118="A",IF($AR118=$AS118,IF(7=$AR118,1,0),IF(7=$AR118,$AU118,IF(7=$AS118,1-$AU118,0))),N520))))))</f>
        <v>0.0555555555555556</v>
      </c>
      <c r="O118" s="681">
        <f>IF($AS118&lt;$AR118,0,IF($AT118="L",IF(AND(8&gt;=$AR118,8&lt;=$AS118),1/($AS118-$AR118+1),0),IF($AT118="I",IF(8=$AR118,1,0),IF($AT118="F",IF(8=$AS118,1,0),IF($AT118="S",IF(AND(8&gt;=$AR118,8&lt;=$AS118,MOD(8-$AR118,6)=0),1/(INT(($AS118-$AR118)/6)+1),0),IF($AT118="A",IF($AR118=$AS118,IF(8=$AR118,1,0),IF(8=$AR118,$AU118,IF(8=$AS118,1-$AU118,0))),O520))))))</f>
        <v>0.0555555555555556</v>
      </c>
      <c r="P118" s="681">
        <f>IF($AS118&lt;$AR118,0,IF($AT118="L",IF(AND(9&gt;=$AR118,9&lt;=$AS118),1/($AS118-$AR118+1),0),IF($AT118="I",IF(9=$AR118,1,0),IF($AT118="F",IF(9=$AS118,1,0),IF($AT118="S",IF(AND(9&gt;=$AR118,9&lt;=$AS118,MOD(9-$AR118,6)=0),1/(INT(($AS118-$AR118)/6)+1),0),IF($AT118="A",IF($AR118=$AS118,IF(9=$AR118,1,0),IF(9=$AR118,$AU118,IF(9=$AS118,1-$AU118,0))),P520))))))</f>
        <v>0.0555555555555556</v>
      </c>
      <c r="Q118" s="681">
        <f>IF($AS118&lt;$AR118,0,IF($AT118="L",IF(AND(10&gt;=$AR118,10&lt;=$AS118),1/($AS118-$AR118+1),0),IF($AT118="I",IF(10=$AR118,1,0),IF($AT118="F",IF(10=$AS118,1,0),IF($AT118="S",IF(AND(10&gt;=$AR118,10&lt;=$AS118,MOD(10-$AR118,6)=0),1/(INT(($AS118-$AR118)/6)+1),0),IF($AT118="A",IF($AR118=$AS118,IF(10=$AR118,1,0),IF(10=$AR118,$AU118,IF(10=$AS118,1-$AU118,0))),Q520))))))</f>
        <v>0.0555555555555556</v>
      </c>
      <c r="R118" s="681">
        <f>IF($AS118&lt;$AR118,0,IF($AT118="L",IF(AND(11&gt;=$AR118,11&lt;=$AS118),1/($AS118-$AR118+1),0),IF($AT118="I",IF(11=$AR118,1,0),IF($AT118="F",IF(11=$AS118,1,0),IF($AT118="S",IF(AND(11&gt;=$AR118,11&lt;=$AS118,MOD(11-$AR118,6)=0),1/(INT(($AS118-$AR118)/6)+1),0),IF($AT118="A",IF($AR118=$AS118,IF(11=$AR118,1,0),IF(11=$AR118,$AU118,IF(11=$AS118,1-$AU118,0))),R520))))))</f>
        <v>0.0555555555555556</v>
      </c>
      <c r="S118" s="681">
        <f>IF($AS118&lt;$AR118,0,IF($AT118="L",IF(AND(12&gt;=$AR118,12&lt;=$AS118),1/($AS118-$AR118+1),0),IF($AT118="I",IF(12=$AR118,1,0),IF($AT118="F",IF(12=$AS118,1,0),IF($AT118="S",IF(AND(12&gt;=$AR118,12&lt;=$AS118,MOD(12-$AR118,6)=0),1/(INT(($AS118-$AR118)/6)+1),0),IF($AT118="A",IF($AR118=$AS118,IF(12=$AR118,1,0),IF(12=$AR118,$AU118,IF(12=$AS118,1-$AU118,0))),S520))))))</f>
        <v>0.0555555555555556</v>
      </c>
      <c r="T118" s="681">
        <f>IF($AS118&lt;$AR118,0,IF($AT118="L",IF(AND(13&gt;=$AR118,13&lt;=$AS118),1/($AS118-$AR118+1),0),IF($AT118="I",IF(13=$AR118,1,0),IF($AT118="F",IF(13=$AS118,1,0),IF($AT118="S",IF(AND(13&gt;=$AR118,13&lt;=$AS118,MOD(13-$AR118,6)=0),1/(INT(($AS118-$AR118)/6)+1),0),IF($AT118="A",IF($AR118=$AS118,IF(13=$AR118,1,0),IF(13=$AR118,$AU118,IF(13=$AS118,1-$AU118,0))),T520))))))</f>
        <v>0.0555555555555556</v>
      </c>
      <c r="U118" s="681">
        <f>IF($AS118&lt;$AR118,0,IF($AT118="L",IF(AND(14&gt;=$AR118,14&lt;=$AS118),1/($AS118-$AR118+1),0),IF($AT118="I",IF(14=$AR118,1,0),IF($AT118="F",IF(14=$AS118,1,0),IF($AT118="S",IF(AND(14&gt;=$AR118,14&lt;=$AS118,MOD(14-$AR118,6)=0),1/(INT(($AS118-$AR118)/6)+1),0),IF($AT118="A",IF($AR118=$AS118,IF(14=$AR118,1,0),IF(14=$AR118,$AU118,IF(14=$AS118,1-$AU118,0))),U520))))))</f>
        <v>0.0555555555555556</v>
      </c>
      <c r="V118" s="681">
        <f>IF($AS118&lt;$AR118,0,IF($AT118="L",IF(AND(15&gt;=$AR118,15&lt;=$AS118),1/($AS118-$AR118+1),0),IF($AT118="I",IF(15=$AR118,1,0),IF($AT118="F",IF(15=$AS118,1,0),IF($AT118="S",IF(AND(15&gt;=$AR118,15&lt;=$AS118,MOD(15-$AR118,6)=0),1/(INT(($AS118-$AR118)/6)+1),0),IF($AT118="A",IF($AR118=$AS118,IF(15=$AR118,1,0),IF(15=$AR118,$AU118,IF(15=$AS118,1-$AU118,0))),V520))))))</f>
        <v>0.0555555555555556</v>
      </c>
      <c r="W118" s="681">
        <f>IF($AS118&lt;$AR118,0,IF($AT118="L",IF(AND(16&gt;=$AR118,16&lt;=$AS118),1/($AS118-$AR118+1),0),IF($AT118="I",IF(16=$AR118,1,0),IF($AT118="F",IF(16=$AS118,1,0),IF($AT118="S",IF(AND(16&gt;=$AR118,16&lt;=$AS118,MOD(16-$AR118,6)=0),1/(INT(($AS118-$AR118)/6)+1),0),IF($AT118="A",IF($AR118=$AS118,IF(16=$AR118,1,0),IF(16=$AR118,$AU118,IF(16=$AS118,1-$AU118,0))),W520))))))</f>
        <v>0.0555555555555556</v>
      </c>
      <c r="X118" s="681">
        <f>IF($AS118&lt;$AR118,0,IF($AT118="L",IF(AND(17&gt;=$AR118,17&lt;=$AS118),1/($AS118-$AR118+1),0),IF($AT118="I",IF(17=$AR118,1,0),IF($AT118="F",IF(17=$AS118,1,0),IF($AT118="S",IF(AND(17&gt;=$AR118,17&lt;=$AS118,MOD(17-$AR118,6)=0),1/(INT(($AS118-$AR118)/6)+1),0),IF($AT118="A",IF($AR118=$AS118,IF(17=$AR118,1,0),IF(17=$AR118,$AU118,IF(17=$AS118,1-$AU118,0))),X520))))))</f>
        <v>0.0555555555555556</v>
      </c>
      <c r="Y118" s="681">
        <f>IF($AS118&lt;$AR118,0,IF($AT118="L",IF(AND(18&gt;=$AR118,18&lt;=$AS118),1/($AS118-$AR118+1),0),IF($AT118="I",IF(18=$AR118,1,0),IF($AT118="F",IF(18=$AS118,1,0),IF($AT118="S",IF(AND(18&gt;=$AR118,18&lt;=$AS118,MOD(18-$AR118,6)=0),1/(INT(($AS118-$AR118)/6)+1),0),IF($AT118="A",IF($AR118=$AS118,IF(18=$AR118,1,0),IF(18=$AR118,$AU118,IF(18=$AS118,1-$AU118,0))),Y520))))))</f>
        <v>0.0555555555555556</v>
      </c>
      <c r="Z118" s="681">
        <f>IF($AS118&lt;$AR118,0,IF($AT118="L",IF(AND(19&gt;=$AR118,19&lt;=$AS118),1/($AS118-$AR118+1),0),IF($AT118="I",IF(19=$AR118,1,0),IF($AT118="F",IF(19=$AS118,1,0),IF($AT118="S",IF(AND(19&gt;=$AR118,19&lt;=$AS118,MOD(19-$AR118,6)=0),1/(INT(($AS118-$AR118)/6)+1),0),IF($AT118="A",IF($AR118=$AS118,IF(19=$AR118,1,0),IF(19=$AR118,$AU118,IF(19=$AS118,1-$AU118,0))),Z520))))))</f>
        <v>0.0555555555555556</v>
      </c>
      <c r="AA118" s="681">
        <f>IF($AS118&lt;$AR118,0,IF($AT118="L",IF(AND(20&gt;=$AR118,20&lt;=$AS118),1/($AS118-$AR118+1),0),IF($AT118="I",IF(20=$AR118,1,0),IF($AT118="F",IF(20=$AS118,1,0),IF($AT118="S",IF(AND(20&gt;=$AR118,20&lt;=$AS118,MOD(20-$AR118,6)=0),1/(INT(($AS118-$AR118)/6)+1),0),IF($AT118="A",IF($AR118=$AS118,IF(20=$AR118,1,0),IF(20=$AR118,$AU118,IF(20=$AS118,1-$AU118,0))),AA520))))))</f>
        <v>0.0555555555555556</v>
      </c>
      <c r="AB118" s="681">
        <f>IF($AS118&lt;$AR118,0,IF($AT118="L",IF(AND(21&gt;=$AR118,21&lt;=$AS118),1/($AS118-$AR118+1),0),IF($AT118="I",IF(21=$AR118,1,0),IF($AT118="F",IF(21=$AS118,1,0),IF($AT118="S",IF(AND(21&gt;=$AR118,21&lt;=$AS118,MOD(21-$AR118,6)=0),1/(INT(($AS118-$AR118)/6)+1),0),IF($AT118="A",IF($AR118=$AS118,IF(21=$AR118,1,0),IF(21=$AR118,$AU118,IF(21=$AS118,1-$AU118,0))),AB520))))))</f>
        <v>0</v>
      </c>
      <c r="AC118" s="681">
        <f>IF($AS118&lt;$AR118,0,IF($AT118="L",IF(AND(22&gt;=$AR118,22&lt;=$AS118),1/($AS118-$AR118+1),0),IF($AT118="I",IF(22=$AR118,1,0),IF($AT118="F",IF(22=$AS118,1,0),IF($AT118="S",IF(AND(22&gt;=$AR118,22&lt;=$AS118,MOD(22-$AR118,6)=0),1/(INT(($AS118-$AR118)/6)+1),0),IF($AT118="A",IF($AR118=$AS118,IF(22=$AR118,1,0),IF(22=$AR118,$AU118,IF(22=$AS118,1-$AU118,0))),AC520))))))</f>
        <v>0</v>
      </c>
      <c r="AD118" s="681">
        <f>IF($AS118&lt;$AR118,0,IF($AT118="L",IF(AND(23&gt;=$AR118,23&lt;=$AS118),1/($AS118-$AR118+1),0),IF($AT118="I",IF(23=$AR118,1,0),IF($AT118="F",IF(23=$AS118,1,0),IF($AT118="S",IF(AND(23&gt;=$AR118,23&lt;=$AS118,MOD(23-$AR118,6)=0),1/(INT(($AS118-$AR118)/6)+1),0),IF($AT118="A",IF($AR118=$AS118,IF(23=$AR118,1,0),IF(23=$AR118,$AU118,IF(23=$AS118,1-$AU118,0))),AD520))))))</f>
        <v>0</v>
      </c>
      <c r="AE118" s="681">
        <f>IF($AS118&lt;$AR118,0,IF($AT118="L",IF(AND(24&gt;=$AR118,24&lt;=$AS118),1/($AS118-$AR118+1),0),IF($AT118="I",IF(24=$AR118,1,0),IF($AT118="F",IF(24=$AS118,1,0),IF($AT118="S",IF(AND(24&gt;=$AR118,24&lt;=$AS118,MOD(24-$AR118,6)=0),1/(INT(($AS118-$AR118)/6)+1),0),IF($AT118="A",IF($AR118=$AS118,IF(24=$AR118,1,0),IF(24=$AR118,$AU118,IF(24=$AS118,1-$AU118,0))),AE520))))))</f>
        <v>0</v>
      </c>
      <c r="AF118" s="682">
        <f>SUM(H118:AE118)</f>
        <v>1</v>
      </c>
      <c r="AG118" s="521">
        <f>'08. Gastos de viaje'!$K$12</f>
        <v>0</v>
      </c>
      <c r="AH118" s="521">
        <f>'08. Gastos de viaje'!$J$12</f>
        <v>0</v>
      </c>
      <c r="AI118" s="521">
        <f>'08. Gastos de viaje'!$M$12</f>
        <v>0</v>
      </c>
      <c r="AJ118" s="521">
        <f>'08. Gastos de viaje'!$L$12</f>
        <v>0</v>
      </c>
      <c r="AK118" s="521">
        <f>'08. Gastos de viaje'!$O$12</f>
        <v>0</v>
      </c>
      <c r="AL118" s="521">
        <f>'08. Gastos de viaje'!$N$12</f>
        <v>0</v>
      </c>
      <c r="AM118" s="521">
        <f>'08. Gastos de viaje'!$Q$12</f>
        <v>0</v>
      </c>
      <c r="AN118" s="521">
        <f>'08. Gastos de viaje'!$P$12</f>
        <v>0</v>
      </c>
      <c r="AO118" s="521">
        <f>'08. Gastos de viaje'!$S$12</f>
        <v>0</v>
      </c>
      <c r="AP118" s="521">
        <f>'08. Gastos de viaje'!$R$12</f>
        <v>0</v>
      </c>
      <c r="AQ118" s="683" t="inlineStr">
        <is>
          <t>A1.3</t>
        </is>
      </c>
      <c r="AR118" s="683" t="n">
        <v>3</v>
      </c>
      <c r="AS118" s="683" t="n">
        <v>20</v>
      </c>
      <c r="AT118" s="683" t="inlineStr">
        <is>
          <t>L</t>
        </is>
      </c>
      <c r="AU118" s="684" t="n">
        <v>0</v>
      </c>
      <c r="AV118" s="683" t="inlineStr">
        <is>
          <t>E1</t>
        </is>
      </c>
    </row>
    <row r="119">
      <c r="B119" s="513" t="inlineStr">
        <is>
          <t>VI-04</t>
        </is>
      </c>
      <c r="C119" s="513" t="inlineStr">
        <is>
          <t>R08</t>
        </is>
      </c>
      <c r="D119" s="513" t="str">
        <f>IF('08. Gastos de viaje'!B13="","(fila reservada para un ítem nuevo)",'08. Gastos de viaje'!B13)</f>
        <v>Viaje internacional para divulgación científica</v>
      </c>
      <c r="E119" s="513" t="str">
        <f>"Perfil "&amp;AT119&amp;" · M"&amp;AR119&amp;"–M"&amp;AS119</f>
        <v>Perfil L · M23–M24</v>
      </c>
      <c r="F119" s="513">
        <f>'08. Gastos de viaje'!$I$13</f>
        <v>24000000</v>
      </c>
      <c r="G119" s="513">
        <f>'08. Gastos de viaje'!$T$13</f>
        <v>24000000</v>
      </c>
      <c r="H119" s="681">
        <f>IF($AS119&lt;$AR119,0,IF($AT119="L",IF(AND(1&gt;=$AR119,1&lt;=$AS119),1/($AS119-$AR119+1),0),IF($AT119="I",IF(1=$AR119,1,0),IF($AT119="F",IF(1=$AS119,1,0),IF($AT119="S",IF(AND(1&gt;=$AR119,1&lt;=$AS119,MOD(1-$AR119,6)=0),1/(INT(($AS119-$AR119)/6)+1),0),IF($AT119="A",IF($AR119=$AS119,IF(1=$AR119,1,0),IF(1=$AR119,$AU119,IF(1=$AS119,1-$AU119,0))),H521))))))</f>
        <v>0</v>
      </c>
      <c r="I119" s="681">
        <f>IF($AS119&lt;$AR119,0,IF($AT119="L",IF(AND(2&gt;=$AR119,2&lt;=$AS119),1/($AS119-$AR119+1),0),IF($AT119="I",IF(2=$AR119,1,0),IF($AT119="F",IF(2=$AS119,1,0),IF($AT119="S",IF(AND(2&gt;=$AR119,2&lt;=$AS119,MOD(2-$AR119,6)=0),1/(INT(($AS119-$AR119)/6)+1),0),IF($AT119="A",IF($AR119=$AS119,IF(2=$AR119,1,0),IF(2=$AR119,$AU119,IF(2=$AS119,1-$AU119,0))),I521))))))</f>
        <v>0</v>
      </c>
      <c r="J119" s="681">
        <f>IF($AS119&lt;$AR119,0,IF($AT119="L",IF(AND(3&gt;=$AR119,3&lt;=$AS119),1/($AS119-$AR119+1),0),IF($AT119="I",IF(3=$AR119,1,0),IF($AT119="F",IF(3=$AS119,1,0),IF($AT119="S",IF(AND(3&gt;=$AR119,3&lt;=$AS119,MOD(3-$AR119,6)=0),1/(INT(($AS119-$AR119)/6)+1),0),IF($AT119="A",IF($AR119=$AS119,IF(3=$AR119,1,0),IF(3=$AR119,$AU119,IF(3=$AS119,1-$AU119,0))),J521))))))</f>
        <v>0</v>
      </c>
      <c r="K119" s="681">
        <f>IF($AS119&lt;$AR119,0,IF($AT119="L",IF(AND(4&gt;=$AR119,4&lt;=$AS119),1/($AS119-$AR119+1),0),IF($AT119="I",IF(4=$AR119,1,0),IF($AT119="F",IF(4=$AS119,1,0),IF($AT119="S",IF(AND(4&gt;=$AR119,4&lt;=$AS119,MOD(4-$AR119,6)=0),1/(INT(($AS119-$AR119)/6)+1),0),IF($AT119="A",IF($AR119=$AS119,IF(4=$AR119,1,0),IF(4=$AR119,$AU119,IF(4=$AS119,1-$AU119,0))),K521))))))</f>
        <v>0</v>
      </c>
      <c r="L119" s="681">
        <f>IF($AS119&lt;$AR119,0,IF($AT119="L",IF(AND(5&gt;=$AR119,5&lt;=$AS119),1/($AS119-$AR119+1),0),IF($AT119="I",IF(5=$AR119,1,0),IF($AT119="F",IF(5=$AS119,1,0),IF($AT119="S",IF(AND(5&gt;=$AR119,5&lt;=$AS119,MOD(5-$AR119,6)=0),1/(INT(($AS119-$AR119)/6)+1),0),IF($AT119="A",IF($AR119=$AS119,IF(5=$AR119,1,0),IF(5=$AR119,$AU119,IF(5=$AS119,1-$AU119,0))),L521))))))</f>
        <v>0</v>
      </c>
      <c r="M119" s="681">
        <f>IF($AS119&lt;$AR119,0,IF($AT119="L",IF(AND(6&gt;=$AR119,6&lt;=$AS119),1/($AS119-$AR119+1),0),IF($AT119="I",IF(6=$AR119,1,0),IF($AT119="F",IF(6=$AS119,1,0),IF($AT119="S",IF(AND(6&gt;=$AR119,6&lt;=$AS119,MOD(6-$AR119,6)=0),1/(INT(($AS119-$AR119)/6)+1),0),IF($AT119="A",IF($AR119=$AS119,IF(6=$AR119,1,0),IF(6=$AR119,$AU119,IF(6=$AS119,1-$AU119,0))),M521))))))</f>
        <v>0</v>
      </c>
      <c r="N119" s="681">
        <f>IF($AS119&lt;$AR119,0,IF($AT119="L",IF(AND(7&gt;=$AR119,7&lt;=$AS119),1/($AS119-$AR119+1),0),IF($AT119="I",IF(7=$AR119,1,0),IF($AT119="F",IF(7=$AS119,1,0),IF($AT119="S",IF(AND(7&gt;=$AR119,7&lt;=$AS119,MOD(7-$AR119,6)=0),1/(INT(($AS119-$AR119)/6)+1),0),IF($AT119="A",IF($AR119=$AS119,IF(7=$AR119,1,0),IF(7=$AR119,$AU119,IF(7=$AS119,1-$AU119,0))),N521))))))</f>
        <v>0</v>
      </c>
      <c r="O119" s="681">
        <f>IF($AS119&lt;$AR119,0,IF($AT119="L",IF(AND(8&gt;=$AR119,8&lt;=$AS119),1/($AS119-$AR119+1),0),IF($AT119="I",IF(8=$AR119,1,0),IF($AT119="F",IF(8=$AS119,1,0),IF($AT119="S",IF(AND(8&gt;=$AR119,8&lt;=$AS119,MOD(8-$AR119,6)=0),1/(INT(($AS119-$AR119)/6)+1),0),IF($AT119="A",IF($AR119=$AS119,IF(8=$AR119,1,0),IF(8=$AR119,$AU119,IF(8=$AS119,1-$AU119,0))),O521))))))</f>
        <v>0</v>
      </c>
      <c r="P119" s="681">
        <f>IF($AS119&lt;$AR119,0,IF($AT119="L",IF(AND(9&gt;=$AR119,9&lt;=$AS119),1/($AS119-$AR119+1),0),IF($AT119="I",IF(9=$AR119,1,0),IF($AT119="F",IF(9=$AS119,1,0),IF($AT119="S",IF(AND(9&gt;=$AR119,9&lt;=$AS119,MOD(9-$AR119,6)=0),1/(INT(($AS119-$AR119)/6)+1),0),IF($AT119="A",IF($AR119=$AS119,IF(9=$AR119,1,0),IF(9=$AR119,$AU119,IF(9=$AS119,1-$AU119,0))),P521))))))</f>
        <v>0</v>
      </c>
      <c r="Q119" s="681">
        <f>IF($AS119&lt;$AR119,0,IF($AT119="L",IF(AND(10&gt;=$AR119,10&lt;=$AS119),1/($AS119-$AR119+1),0),IF($AT119="I",IF(10=$AR119,1,0),IF($AT119="F",IF(10=$AS119,1,0),IF($AT119="S",IF(AND(10&gt;=$AR119,10&lt;=$AS119,MOD(10-$AR119,6)=0),1/(INT(($AS119-$AR119)/6)+1),0),IF($AT119="A",IF($AR119=$AS119,IF(10=$AR119,1,0),IF(10=$AR119,$AU119,IF(10=$AS119,1-$AU119,0))),Q521))))))</f>
        <v>0</v>
      </c>
      <c r="R119" s="681">
        <f>IF($AS119&lt;$AR119,0,IF($AT119="L",IF(AND(11&gt;=$AR119,11&lt;=$AS119),1/($AS119-$AR119+1),0),IF($AT119="I",IF(11=$AR119,1,0),IF($AT119="F",IF(11=$AS119,1,0),IF($AT119="S",IF(AND(11&gt;=$AR119,11&lt;=$AS119,MOD(11-$AR119,6)=0),1/(INT(($AS119-$AR119)/6)+1),0),IF($AT119="A",IF($AR119=$AS119,IF(11=$AR119,1,0),IF(11=$AR119,$AU119,IF(11=$AS119,1-$AU119,0))),R521))))))</f>
        <v>0</v>
      </c>
      <c r="S119" s="681">
        <f>IF($AS119&lt;$AR119,0,IF($AT119="L",IF(AND(12&gt;=$AR119,12&lt;=$AS119),1/($AS119-$AR119+1),0),IF($AT119="I",IF(12=$AR119,1,0),IF($AT119="F",IF(12=$AS119,1,0),IF($AT119="S",IF(AND(12&gt;=$AR119,12&lt;=$AS119,MOD(12-$AR119,6)=0),1/(INT(($AS119-$AR119)/6)+1),0),IF($AT119="A",IF($AR119=$AS119,IF(12=$AR119,1,0),IF(12=$AR119,$AU119,IF(12=$AS119,1-$AU119,0))),S521))))))</f>
        <v>0</v>
      </c>
      <c r="T119" s="681">
        <f>IF($AS119&lt;$AR119,0,IF($AT119="L",IF(AND(13&gt;=$AR119,13&lt;=$AS119),1/($AS119-$AR119+1),0),IF($AT119="I",IF(13=$AR119,1,0),IF($AT119="F",IF(13=$AS119,1,0),IF($AT119="S",IF(AND(13&gt;=$AR119,13&lt;=$AS119,MOD(13-$AR119,6)=0),1/(INT(($AS119-$AR119)/6)+1),0),IF($AT119="A",IF($AR119=$AS119,IF(13=$AR119,1,0),IF(13=$AR119,$AU119,IF(13=$AS119,1-$AU119,0))),T521))))))</f>
        <v>0</v>
      </c>
      <c r="U119" s="681">
        <f>IF($AS119&lt;$AR119,0,IF($AT119="L",IF(AND(14&gt;=$AR119,14&lt;=$AS119),1/($AS119-$AR119+1),0),IF($AT119="I",IF(14=$AR119,1,0),IF($AT119="F",IF(14=$AS119,1,0),IF($AT119="S",IF(AND(14&gt;=$AR119,14&lt;=$AS119,MOD(14-$AR119,6)=0),1/(INT(($AS119-$AR119)/6)+1),0),IF($AT119="A",IF($AR119=$AS119,IF(14=$AR119,1,0),IF(14=$AR119,$AU119,IF(14=$AS119,1-$AU119,0))),U521))))))</f>
        <v>0</v>
      </c>
      <c r="V119" s="681">
        <f>IF($AS119&lt;$AR119,0,IF($AT119="L",IF(AND(15&gt;=$AR119,15&lt;=$AS119),1/($AS119-$AR119+1),0),IF($AT119="I",IF(15=$AR119,1,0),IF($AT119="F",IF(15=$AS119,1,0),IF($AT119="S",IF(AND(15&gt;=$AR119,15&lt;=$AS119,MOD(15-$AR119,6)=0),1/(INT(($AS119-$AR119)/6)+1),0),IF($AT119="A",IF($AR119=$AS119,IF(15=$AR119,1,0),IF(15=$AR119,$AU119,IF(15=$AS119,1-$AU119,0))),V521))))))</f>
        <v>0</v>
      </c>
      <c r="W119" s="681">
        <f>IF($AS119&lt;$AR119,0,IF($AT119="L",IF(AND(16&gt;=$AR119,16&lt;=$AS119),1/($AS119-$AR119+1),0),IF($AT119="I",IF(16=$AR119,1,0),IF($AT119="F",IF(16=$AS119,1,0),IF($AT119="S",IF(AND(16&gt;=$AR119,16&lt;=$AS119,MOD(16-$AR119,6)=0),1/(INT(($AS119-$AR119)/6)+1),0),IF($AT119="A",IF($AR119=$AS119,IF(16=$AR119,1,0),IF(16=$AR119,$AU119,IF(16=$AS119,1-$AU119,0))),W521))))))</f>
        <v>0</v>
      </c>
      <c r="X119" s="681">
        <f>IF($AS119&lt;$AR119,0,IF($AT119="L",IF(AND(17&gt;=$AR119,17&lt;=$AS119),1/($AS119-$AR119+1),0),IF($AT119="I",IF(17=$AR119,1,0),IF($AT119="F",IF(17=$AS119,1,0),IF($AT119="S",IF(AND(17&gt;=$AR119,17&lt;=$AS119,MOD(17-$AR119,6)=0),1/(INT(($AS119-$AR119)/6)+1),0),IF($AT119="A",IF($AR119=$AS119,IF(17=$AR119,1,0),IF(17=$AR119,$AU119,IF(17=$AS119,1-$AU119,0))),X521))))))</f>
        <v>0</v>
      </c>
      <c r="Y119" s="681">
        <f>IF($AS119&lt;$AR119,0,IF($AT119="L",IF(AND(18&gt;=$AR119,18&lt;=$AS119),1/($AS119-$AR119+1),0),IF($AT119="I",IF(18=$AR119,1,0),IF($AT119="F",IF(18=$AS119,1,0),IF($AT119="S",IF(AND(18&gt;=$AR119,18&lt;=$AS119,MOD(18-$AR119,6)=0),1/(INT(($AS119-$AR119)/6)+1),0),IF($AT119="A",IF($AR119=$AS119,IF(18=$AR119,1,0),IF(18=$AR119,$AU119,IF(18=$AS119,1-$AU119,0))),Y521))))))</f>
        <v>0</v>
      </c>
      <c r="Z119" s="681">
        <f>IF($AS119&lt;$AR119,0,IF($AT119="L",IF(AND(19&gt;=$AR119,19&lt;=$AS119),1/($AS119-$AR119+1),0),IF($AT119="I",IF(19=$AR119,1,0),IF($AT119="F",IF(19=$AS119,1,0),IF($AT119="S",IF(AND(19&gt;=$AR119,19&lt;=$AS119,MOD(19-$AR119,6)=0),1/(INT(($AS119-$AR119)/6)+1),0),IF($AT119="A",IF($AR119=$AS119,IF(19=$AR119,1,0),IF(19=$AR119,$AU119,IF(19=$AS119,1-$AU119,0))),Z521))))))</f>
        <v>0</v>
      </c>
      <c r="AA119" s="681">
        <f>IF($AS119&lt;$AR119,0,IF($AT119="L",IF(AND(20&gt;=$AR119,20&lt;=$AS119),1/($AS119-$AR119+1),0),IF($AT119="I",IF(20=$AR119,1,0),IF($AT119="F",IF(20=$AS119,1,0),IF($AT119="S",IF(AND(20&gt;=$AR119,20&lt;=$AS119,MOD(20-$AR119,6)=0),1/(INT(($AS119-$AR119)/6)+1),0),IF($AT119="A",IF($AR119=$AS119,IF(20=$AR119,1,0),IF(20=$AR119,$AU119,IF(20=$AS119,1-$AU119,0))),AA521))))))</f>
        <v>0</v>
      </c>
      <c r="AB119" s="681">
        <f>IF($AS119&lt;$AR119,0,IF($AT119="L",IF(AND(21&gt;=$AR119,21&lt;=$AS119),1/($AS119-$AR119+1),0),IF($AT119="I",IF(21=$AR119,1,0),IF($AT119="F",IF(21=$AS119,1,0),IF($AT119="S",IF(AND(21&gt;=$AR119,21&lt;=$AS119,MOD(21-$AR119,6)=0),1/(INT(($AS119-$AR119)/6)+1),0),IF($AT119="A",IF($AR119=$AS119,IF(21=$AR119,1,0),IF(21=$AR119,$AU119,IF(21=$AS119,1-$AU119,0))),AB521))))))</f>
        <v>0</v>
      </c>
      <c r="AC119" s="681">
        <f>IF($AS119&lt;$AR119,0,IF($AT119="L",IF(AND(22&gt;=$AR119,22&lt;=$AS119),1/($AS119-$AR119+1),0),IF($AT119="I",IF(22=$AR119,1,0),IF($AT119="F",IF(22=$AS119,1,0),IF($AT119="S",IF(AND(22&gt;=$AR119,22&lt;=$AS119,MOD(22-$AR119,6)=0),1/(INT(($AS119-$AR119)/6)+1),0),IF($AT119="A",IF($AR119=$AS119,IF(22=$AR119,1,0),IF(22=$AR119,$AU119,IF(22=$AS119,1-$AU119,0))),AC521))))))</f>
        <v>0</v>
      </c>
      <c r="AD119" s="681">
        <f>IF($AS119&lt;$AR119,0,IF($AT119="L",IF(AND(23&gt;=$AR119,23&lt;=$AS119),1/($AS119-$AR119+1),0),IF($AT119="I",IF(23=$AR119,1,0),IF($AT119="F",IF(23=$AS119,1,0),IF($AT119="S",IF(AND(23&gt;=$AR119,23&lt;=$AS119,MOD(23-$AR119,6)=0),1/(INT(($AS119-$AR119)/6)+1),0),IF($AT119="A",IF($AR119=$AS119,IF(23=$AR119,1,0),IF(23=$AR119,$AU119,IF(23=$AS119,1-$AU119,0))),AD521))))))</f>
        <v>0.5</v>
      </c>
      <c r="AE119" s="681">
        <f>IF($AS119&lt;$AR119,0,IF($AT119="L",IF(AND(24&gt;=$AR119,24&lt;=$AS119),1/($AS119-$AR119+1),0),IF($AT119="I",IF(24=$AR119,1,0),IF($AT119="F",IF(24=$AS119,1,0),IF($AT119="S",IF(AND(24&gt;=$AR119,24&lt;=$AS119,MOD(24-$AR119,6)=0),1/(INT(($AS119-$AR119)/6)+1),0),IF($AT119="A",IF($AR119=$AS119,IF(24=$AR119,1,0),IF(24=$AR119,$AU119,IF(24=$AS119,1-$AU119,0))),AE521))))))</f>
        <v>0.5</v>
      </c>
      <c r="AF119" s="682">
        <f>SUM(H119:AE119)</f>
        <v>1</v>
      </c>
      <c r="AG119" s="521">
        <f>'08. Gastos de viaje'!$K$13</f>
        <v>0</v>
      </c>
      <c r="AH119" s="521">
        <f>'08. Gastos de viaje'!$J$13</f>
        <v>0</v>
      </c>
      <c r="AI119" s="521">
        <f>'08. Gastos de viaje'!$M$13</f>
        <v>0</v>
      </c>
      <c r="AJ119" s="521">
        <f>'08. Gastos de viaje'!$L$13</f>
        <v>0</v>
      </c>
      <c r="AK119" s="521">
        <f>'08. Gastos de viaje'!$O$13</f>
        <v>0</v>
      </c>
      <c r="AL119" s="521">
        <f>'08. Gastos de viaje'!$N$13</f>
        <v>0</v>
      </c>
      <c r="AM119" s="521">
        <f>'08. Gastos de viaje'!$Q$13</f>
        <v>0</v>
      </c>
      <c r="AN119" s="521">
        <f>'08. Gastos de viaje'!$P$13</f>
        <v>0</v>
      </c>
      <c r="AO119" s="521">
        <f>'08. Gastos de viaje'!$S$13</f>
        <v>0</v>
      </c>
      <c r="AP119" s="521">
        <f>'08. Gastos de viaje'!$R$13</f>
        <v>0</v>
      </c>
      <c r="AQ119" s="683" t="inlineStr">
        <is>
          <t>A3.4</t>
        </is>
      </c>
      <c r="AR119" s="683" t="n">
        <v>23</v>
      </c>
      <c r="AS119" s="683" t="n">
        <v>24</v>
      </c>
      <c r="AT119" s="683" t="inlineStr">
        <is>
          <t>L</t>
        </is>
      </c>
      <c r="AU119" s="684" t="n">
        <v>0</v>
      </c>
      <c r="AV119" s="683" t="inlineStr">
        <is>
          <t>E4</t>
        </is>
      </c>
    </row>
    <row r="120">
      <c r="B120" s="513" t="inlineStr">
        <is>
          <t>VI-06</t>
        </is>
      </c>
      <c r="C120" s="513" t="inlineStr">
        <is>
          <t>R08</t>
        </is>
      </c>
      <c r="D120" s="513" t="str">
        <f>IF('08. Gastos de viaje'!B14="","(fila reservada para un ítem nuevo)",'08. Gastos de viaje'!B14)</f>
        <v>Tiquetes aéreos nacionales de las campañas de demolición</v>
      </c>
      <c r="E120" s="513" t="str">
        <f>"Perfil "&amp;AT120&amp;" · M"&amp;AR120&amp;"–M"&amp;AS120</f>
        <v>Perfil L · M14–M24</v>
      </c>
      <c r="F120" s="513">
        <f>'08. Gastos de viaje'!$I$14</f>
        <v>16894000</v>
      </c>
      <c r="G120" s="513">
        <f>'08. Gastos de viaje'!$T$14</f>
        <v>16894000</v>
      </c>
      <c r="H120" s="681">
        <f>IF($AS120&lt;$AR120,0,IF($AT120="L",IF(AND(1&gt;=$AR120,1&lt;=$AS120),1/($AS120-$AR120+1),0),IF($AT120="I",IF(1=$AR120,1,0),IF($AT120="F",IF(1=$AS120,1,0),IF($AT120="S",IF(AND(1&gt;=$AR120,1&lt;=$AS120,MOD(1-$AR120,6)=0),1/(INT(($AS120-$AR120)/6)+1),0),IF($AT120="A",IF($AR120=$AS120,IF(1=$AR120,1,0),IF(1=$AR120,$AU120,IF(1=$AS120,1-$AU120,0))),H522))))))</f>
        <v>0</v>
      </c>
      <c r="I120" s="681">
        <f>IF($AS120&lt;$AR120,0,IF($AT120="L",IF(AND(2&gt;=$AR120,2&lt;=$AS120),1/($AS120-$AR120+1),0),IF($AT120="I",IF(2=$AR120,1,0),IF($AT120="F",IF(2=$AS120,1,0),IF($AT120="S",IF(AND(2&gt;=$AR120,2&lt;=$AS120,MOD(2-$AR120,6)=0),1/(INT(($AS120-$AR120)/6)+1),0),IF($AT120="A",IF($AR120=$AS120,IF(2=$AR120,1,0),IF(2=$AR120,$AU120,IF(2=$AS120,1-$AU120,0))),I522))))))</f>
        <v>0</v>
      </c>
      <c r="J120" s="681">
        <f>IF($AS120&lt;$AR120,0,IF($AT120="L",IF(AND(3&gt;=$AR120,3&lt;=$AS120),1/($AS120-$AR120+1),0),IF($AT120="I",IF(3=$AR120,1,0),IF($AT120="F",IF(3=$AS120,1,0),IF($AT120="S",IF(AND(3&gt;=$AR120,3&lt;=$AS120,MOD(3-$AR120,6)=0),1/(INT(($AS120-$AR120)/6)+1),0),IF($AT120="A",IF($AR120=$AS120,IF(3=$AR120,1,0),IF(3=$AR120,$AU120,IF(3=$AS120,1-$AU120,0))),J522))))))</f>
        <v>0</v>
      </c>
      <c r="K120" s="681">
        <f>IF($AS120&lt;$AR120,0,IF($AT120="L",IF(AND(4&gt;=$AR120,4&lt;=$AS120),1/($AS120-$AR120+1),0),IF($AT120="I",IF(4=$AR120,1,0),IF($AT120="F",IF(4=$AS120,1,0),IF($AT120="S",IF(AND(4&gt;=$AR120,4&lt;=$AS120,MOD(4-$AR120,6)=0),1/(INT(($AS120-$AR120)/6)+1),0),IF($AT120="A",IF($AR120=$AS120,IF(4=$AR120,1,0),IF(4=$AR120,$AU120,IF(4=$AS120,1-$AU120,0))),K522))))))</f>
        <v>0</v>
      </c>
      <c r="L120" s="681">
        <f>IF($AS120&lt;$AR120,0,IF($AT120="L",IF(AND(5&gt;=$AR120,5&lt;=$AS120),1/($AS120-$AR120+1),0),IF($AT120="I",IF(5=$AR120,1,0),IF($AT120="F",IF(5=$AS120,1,0),IF($AT120="S",IF(AND(5&gt;=$AR120,5&lt;=$AS120,MOD(5-$AR120,6)=0),1/(INT(($AS120-$AR120)/6)+1),0),IF($AT120="A",IF($AR120=$AS120,IF(5=$AR120,1,0),IF(5=$AR120,$AU120,IF(5=$AS120,1-$AU120,0))),L522))))))</f>
        <v>0</v>
      </c>
      <c r="M120" s="681">
        <f>IF($AS120&lt;$AR120,0,IF($AT120="L",IF(AND(6&gt;=$AR120,6&lt;=$AS120),1/($AS120-$AR120+1),0),IF($AT120="I",IF(6=$AR120,1,0),IF($AT120="F",IF(6=$AS120,1,0),IF($AT120="S",IF(AND(6&gt;=$AR120,6&lt;=$AS120,MOD(6-$AR120,6)=0),1/(INT(($AS120-$AR120)/6)+1),0),IF($AT120="A",IF($AR120=$AS120,IF(6=$AR120,1,0),IF(6=$AR120,$AU120,IF(6=$AS120,1-$AU120,0))),M522))))))</f>
        <v>0</v>
      </c>
      <c r="N120" s="681">
        <f>IF($AS120&lt;$AR120,0,IF($AT120="L",IF(AND(7&gt;=$AR120,7&lt;=$AS120),1/($AS120-$AR120+1),0),IF($AT120="I",IF(7=$AR120,1,0),IF($AT120="F",IF(7=$AS120,1,0),IF($AT120="S",IF(AND(7&gt;=$AR120,7&lt;=$AS120,MOD(7-$AR120,6)=0),1/(INT(($AS120-$AR120)/6)+1),0),IF($AT120="A",IF($AR120=$AS120,IF(7=$AR120,1,0),IF(7=$AR120,$AU120,IF(7=$AS120,1-$AU120,0))),N522))))))</f>
        <v>0</v>
      </c>
      <c r="O120" s="681">
        <f>IF($AS120&lt;$AR120,0,IF($AT120="L",IF(AND(8&gt;=$AR120,8&lt;=$AS120),1/($AS120-$AR120+1),0),IF($AT120="I",IF(8=$AR120,1,0),IF($AT120="F",IF(8=$AS120,1,0),IF($AT120="S",IF(AND(8&gt;=$AR120,8&lt;=$AS120,MOD(8-$AR120,6)=0),1/(INT(($AS120-$AR120)/6)+1),0),IF($AT120="A",IF($AR120=$AS120,IF(8=$AR120,1,0),IF(8=$AR120,$AU120,IF(8=$AS120,1-$AU120,0))),O522))))))</f>
        <v>0</v>
      </c>
      <c r="P120" s="681">
        <f>IF($AS120&lt;$AR120,0,IF($AT120="L",IF(AND(9&gt;=$AR120,9&lt;=$AS120),1/($AS120-$AR120+1),0),IF($AT120="I",IF(9=$AR120,1,0),IF($AT120="F",IF(9=$AS120,1,0),IF($AT120="S",IF(AND(9&gt;=$AR120,9&lt;=$AS120,MOD(9-$AR120,6)=0),1/(INT(($AS120-$AR120)/6)+1),0),IF($AT120="A",IF($AR120=$AS120,IF(9=$AR120,1,0),IF(9=$AR120,$AU120,IF(9=$AS120,1-$AU120,0))),P522))))))</f>
        <v>0</v>
      </c>
      <c r="Q120" s="681">
        <f>IF($AS120&lt;$AR120,0,IF($AT120="L",IF(AND(10&gt;=$AR120,10&lt;=$AS120),1/($AS120-$AR120+1),0),IF($AT120="I",IF(10=$AR120,1,0),IF($AT120="F",IF(10=$AS120,1,0),IF($AT120="S",IF(AND(10&gt;=$AR120,10&lt;=$AS120,MOD(10-$AR120,6)=0),1/(INT(($AS120-$AR120)/6)+1),0),IF($AT120="A",IF($AR120=$AS120,IF(10=$AR120,1,0),IF(10=$AR120,$AU120,IF(10=$AS120,1-$AU120,0))),Q522))))))</f>
        <v>0</v>
      </c>
      <c r="R120" s="681">
        <f>IF($AS120&lt;$AR120,0,IF($AT120="L",IF(AND(11&gt;=$AR120,11&lt;=$AS120),1/($AS120-$AR120+1),0),IF($AT120="I",IF(11=$AR120,1,0),IF($AT120="F",IF(11=$AS120,1,0),IF($AT120="S",IF(AND(11&gt;=$AR120,11&lt;=$AS120,MOD(11-$AR120,6)=0),1/(INT(($AS120-$AR120)/6)+1),0),IF($AT120="A",IF($AR120=$AS120,IF(11=$AR120,1,0),IF(11=$AR120,$AU120,IF(11=$AS120,1-$AU120,0))),R522))))))</f>
        <v>0</v>
      </c>
      <c r="S120" s="681">
        <f>IF($AS120&lt;$AR120,0,IF($AT120="L",IF(AND(12&gt;=$AR120,12&lt;=$AS120),1/($AS120-$AR120+1),0),IF($AT120="I",IF(12=$AR120,1,0),IF($AT120="F",IF(12=$AS120,1,0),IF($AT120="S",IF(AND(12&gt;=$AR120,12&lt;=$AS120,MOD(12-$AR120,6)=0),1/(INT(($AS120-$AR120)/6)+1),0),IF($AT120="A",IF($AR120=$AS120,IF(12=$AR120,1,0),IF(12=$AR120,$AU120,IF(12=$AS120,1-$AU120,0))),S522))))))</f>
        <v>0</v>
      </c>
      <c r="T120" s="681">
        <f>IF($AS120&lt;$AR120,0,IF($AT120="L",IF(AND(13&gt;=$AR120,13&lt;=$AS120),1/($AS120-$AR120+1),0),IF($AT120="I",IF(13=$AR120,1,0),IF($AT120="F",IF(13=$AS120,1,0),IF($AT120="S",IF(AND(13&gt;=$AR120,13&lt;=$AS120,MOD(13-$AR120,6)=0),1/(INT(($AS120-$AR120)/6)+1),0),IF($AT120="A",IF($AR120=$AS120,IF(13=$AR120,1,0),IF(13=$AR120,$AU120,IF(13=$AS120,1-$AU120,0))),T522))))))</f>
        <v>0</v>
      </c>
      <c r="U120" s="681">
        <f>IF($AS120&lt;$AR120,0,IF($AT120="L",IF(AND(14&gt;=$AR120,14&lt;=$AS120),1/($AS120-$AR120+1),0),IF($AT120="I",IF(14=$AR120,1,0),IF($AT120="F",IF(14=$AS120,1,0),IF($AT120="S",IF(AND(14&gt;=$AR120,14&lt;=$AS120,MOD(14-$AR120,6)=0),1/(INT(($AS120-$AR120)/6)+1),0),IF($AT120="A",IF($AR120=$AS120,IF(14=$AR120,1,0),IF(14=$AR120,$AU120,IF(14=$AS120,1-$AU120,0))),U522))))))</f>
        <v>0.0909090909090909</v>
      </c>
      <c r="V120" s="681">
        <f>IF($AS120&lt;$AR120,0,IF($AT120="L",IF(AND(15&gt;=$AR120,15&lt;=$AS120),1/($AS120-$AR120+1),0),IF($AT120="I",IF(15=$AR120,1,0),IF($AT120="F",IF(15=$AS120,1,0),IF($AT120="S",IF(AND(15&gt;=$AR120,15&lt;=$AS120,MOD(15-$AR120,6)=0),1/(INT(($AS120-$AR120)/6)+1),0),IF($AT120="A",IF($AR120=$AS120,IF(15=$AR120,1,0),IF(15=$AR120,$AU120,IF(15=$AS120,1-$AU120,0))),V522))))))</f>
        <v>0.0909090909090909</v>
      </c>
      <c r="W120" s="681">
        <f>IF($AS120&lt;$AR120,0,IF($AT120="L",IF(AND(16&gt;=$AR120,16&lt;=$AS120),1/($AS120-$AR120+1),0),IF($AT120="I",IF(16=$AR120,1,0),IF($AT120="F",IF(16=$AS120,1,0),IF($AT120="S",IF(AND(16&gt;=$AR120,16&lt;=$AS120,MOD(16-$AR120,6)=0),1/(INT(($AS120-$AR120)/6)+1),0),IF($AT120="A",IF($AR120=$AS120,IF(16=$AR120,1,0),IF(16=$AR120,$AU120,IF(16=$AS120,1-$AU120,0))),W522))))))</f>
        <v>0.0909090909090909</v>
      </c>
      <c r="X120" s="681">
        <f>IF($AS120&lt;$AR120,0,IF($AT120="L",IF(AND(17&gt;=$AR120,17&lt;=$AS120),1/($AS120-$AR120+1),0),IF($AT120="I",IF(17=$AR120,1,0),IF($AT120="F",IF(17=$AS120,1,0),IF($AT120="S",IF(AND(17&gt;=$AR120,17&lt;=$AS120,MOD(17-$AR120,6)=0),1/(INT(($AS120-$AR120)/6)+1),0),IF($AT120="A",IF($AR120=$AS120,IF(17=$AR120,1,0),IF(17=$AR120,$AU120,IF(17=$AS120,1-$AU120,0))),X522))))))</f>
        <v>0.0909090909090909</v>
      </c>
      <c r="Y120" s="681">
        <f>IF($AS120&lt;$AR120,0,IF($AT120="L",IF(AND(18&gt;=$AR120,18&lt;=$AS120),1/($AS120-$AR120+1),0),IF($AT120="I",IF(18=$AR120,1,0),IF($AT120="F",IF(18=$AS120,1,0),IF($AT120="S",IF(AND(18&gt;=$AR120,18&lt;=$AS120,MOD(18-$AR120,6)=0),1/(INT(($AS120-$AR120)/6)+1),0),IF($AT120="A",IF($AR120=$AS120,IF(18=$AR120,1,0),IF(18=$AR120,$AU120,IF(18=$AS120,1-$AU120,0))),Y522))))))</f>
        <v>0.0909090909090909</v>
      </c>
      <c r="Z120" s="681">
        <f>IF($AS120&lt;$AR120,0,IF($AT120="L",IF(AND(19&gt;=$AR120,19&lt;=$AS120),1/($AS120-$AR120+1),0),IF($AT120="I",IF(19=$AR120,1,0),IF($AT120="F",IF(19=$AS120,1,0),IF($AT120="S",IF(AND(19&gt;=$AR120,19&lt;=$AS120,MOD(19-$AR120,6)=0),1/(INT(($AS120-$AR120)/6)+1),0),IF($AT120="A",IF($AR120=$AS120,IF(19=$AR120,1,0),IF(19=$AR120,$AU120,IF(19=$AS120,1-$AU120,0))),Z522))))))</f>
        <v>0.0909090909090909</v>
      </c>
      <c r="AA120" s="681">
        <f>IF($AS120&lt;$AR120,0,IF($AT120="L",IF(AND(20&gt;=$AR120,20&lt;=$AS120),1/($AS120-$AR120+1),0),IF($AT120="I",IF(20=$AR120,1,0),IF($AT120="F",IF(20=$AS120,1,0),IF($AT120="S",IF(AND(20&gt;=$AR120,20&lt;=$AS120,MOD(20-$AR120,6)=0),1/(INT(($AS120-$AR120)/6)+1),0),IF($AT120="A",IF($AR120=$AS120,IF(20=$AR120,1,0),IF(20=$AR120,$AU120,IF(20=$AS120,1-$AU120,0))),AA522))))))</f>
        <v>0.0909090909090909</v>
      </c>
      <c r="AB120" s="681">
        <f>IF($AS120&lt;$AR120,0,IF($AT120="L",IF(AND(21&gt;=$AR120,21&lt;=$AS120),1/($AS120-$AR120+1),0),IF($AT120="I",IF(21=$AR120,1,0),IF($AT120="F",IF(21=$AS120,1,0),IF($AT120="S",IF(AND(21&gt;=$AR120,21&lt;=$AS120,MOD(21-$AR120,6)=0),1/(INT(($AS120-$AR120)/6)+1),0),IF($AT120="A",IF($AR120=$AS120,IF(21=$AR120,1,0),IF(21=$AR120,$AU120,IF(21=$AS120,1-$AU120,0))),AB522))))))</f>
        <v>0.0909090909090909</v>
      </c>
      <c r="AC120" s="681">
        <f>IF($AS120&lt;$AR120,0,IF($AT120="L",IF(AND(22&gt;=$AR120,22&lt;=$AS120),1/($AS120-$AR120+1),0),IF($AT120="I",IF(22=$AR120,1,0),IF($AT120="F",IF(22=$AS120,1,0),IF($AT120="S",IF(AND(22&gt;=$AR120,22&lt;=$AS120,MOD(22-$AR120,6)=0),1/(INT(($AS120-$AR120)/6)+1),0),IF($AT120="A",IF($AR120=$AS120,IF(22=$AR120,1,0),IF(22=$AR120,$AU120,IF(22=$AS120,1-$AU120,0))),AC522))))))</f>
        <v>0.0909090909090909</v>
      </c>
      <c r="AD120" s="681">
        <f>IF($AS120&lt;$AR120,0,IF($AT120="L",IF(AND(23&gt;=$AR120,23&lt;=$AS120),1/($AS120-$AR120+1),0),IF($AT120="I",IF(23=$AR120,1,0),IF($AT120="F",IF(23=$AS120,1,0),IF($AT120="S",IF(AND(23&gt;=$AR120,23&lt;=$AS120,MOD(23-$AR120,6)=0),1/(INT(($AS120-$AR120)/6)+1),0),IF($AT120="A",IF($AR120=$AS120,IF(23=$AR120,1,0),IF(23=$AR120,$AU120,IF(23=$AS120,1-$AU120,0))),AD522))))))</f>
        <v>0.0909090909090909</v>
      </c>
      <c r="AE120" s="681">
        <f>IF($AS120&lt;$AR120,0,IF($AT120="L",IF(AND(24&gt;=$AR120,24&lt;=$AS120),1/($AS120-$AR120+1),0),IF($AT120="I",IF(24=$AR120,1,0),IF($AT120="F",IF(24=$AS120,1,0),IF($AT120="S",IF(AND(24&gt;=$AR120,24&lt;=$AS120,MOD(24-$AR120,6)=0),1/(INT(($AS120-$AR120)/6)+1),0),IF($AT120="A",IF($AR120=$AS120,IF(24=$AR120,1,0),IF(24=$AR120,$AU120,IF(24=$AS120,1-$AU120,0))),AE522))))))</f>
        <v>0.0909090909090909</v>
      </c>
      <c r="AF120" s="682">
        <f>SUM(H120:AE120)</f>
        <v>1</v>
      </c>
      <c r="AG120" s="521">
        <f>'08. Gastos de viaje'!$K$14</f>
        <v>0</v>
      </c>
      <c r="AH120" s="521">
        <f>'08. Gastos de viaje'!$J$14</f>
        <v>0</v>
      </c>
      <c r="AI120" s="521">
        <f>'08. Gastos de viaje'!$M$14</f>
        <v>0</v>
      </c>
      <c r="AJ120" s="521">
        <f>'08. Gastos de viaje'!$L$14</f>
        <v>0</v>
      </c>
      <c r="AK120" s="521">
        <f>'08. Gastos de viaje'!$O$14</f>
        <v>0</v>
      </c>
      <c r="AL120" s="521">
        <f>'08. Gastos de viaje'!$N$14</f>
        <v>0</v>
      </c>
      <c r="AM120" s="521">
        <f>'08. Gastos de viaje'!$Q$14</f>
        <v>0</v>
      </c>
      <c r="AN120" s="521">
        <f>'08. Gastos de viaje'!$P$14</f>
        <v>0</v>
      </c>
      <c r="AO120" s="521">
        <f>'08. Gastos de viaje'!$S$14</f>
        <v>0</v>
      </c>
      <c r="AP120" s="521">
        <f>'08. Gastos de viaje'!$R$14</f>
        <v>0</v>
      </c>
      <c r="AQ120" s="683" t="inlineStr">
        <is>
          <t>A1.7</t>
        </is>
      </c>
      <c r="AR120" s="683" t="n">
        <v>14</v>
      </c>
      <c r="AS120" s="683" t="n">
        <v>24</v>
      </c>
      <c r="AT120" s="683" t="inlineStr">
        <is>
          <t>L</t>
        </is>
      </c>
      <c r="AU120" s="684" t="n">
        <v>0</v>
      </c>
      <c r="AV120" s="683" t="inlineStr">
        <is>
          <t>E1</t>
        </is>
      </c>
    </row>
    <row r="121">
      <c r="B121" s="513" t="inlineStr">
        <is>
          <t>VI-07</t>
        </is>
      </c>
      <c r="C121" s="513" t="inlineStr">
        <is>
          <t>R08</t>
        </is>
      </c>
      <c r="D121" s="513" t="str">
        <f>IF('08. Gastos de viaje'!B15="","(fila reservada para un ítem nuevo)",'08. Gastos de viaje'!B15)</f>
        <v>Viáticos de alojamiento y manutención de las campañas de demolición</v>
      </c>
      <c r="E121" s="513" t="str">
        <f>"Perfil "&amp;AT121&amp;" · M"&amp;AR121&amp;"–M"&amp;AS121</f>
        <v>Perfil L · M14–M24</v>
      </c>
      <c r="F121" s="513">
        <f>'08. Gastos de viaje'!$I$15</f>
        <v>69578560</v>
      </c>
      <c r="G121" s="513">
        <f>'08. Gastos de viaje'!$T$15</f>
        <v>69578560</v>
      </c>
      <c r="H121" s="681">
        <f>IF($AS121&lt;$AR121,0,IF($AT121="L",IF(AND(1&gt;=$AR121,1&lt;=$AS121),1/($AS121-$AR121+1),0),IF($AT121="I",IF(1=$AR121,1,0),IF($AT121="F",IF(1=$AS121,1,0),IF($AT121="S",IF(AND(1&gt;=$AR121,1&lt;=$AS121,MOD(1-$AR121,6)=0),1/(INT(($AS121-$AR121)/6)+1),0),IF($AT121="A",IF($AR121=$AS121,IF(1=$AR121,1,0),IF(1=$AR121,$AU121,IF(1=$AS121,1-$AU121,0))),H523))))))</f>
        <v>0</v>
      </c>
      <c r="I121" s="681">
        <f>IF($AS121&lt;$AR121,0,IF($AT121="L",IF(AND(2&gt;=$AR121,2&lt;=$AS121),1/($AS121-$AR121+1),0),IF($AT121="I",IF(2=$AR121,1,0),IF($AT121="F",IF(2=$AS121,1,0),IF($AT121="S",IF(AND(2&gt;=$AR121,2&lt;=$AS121,MOD(2-$AR121,6)=0),1/(INT(($AS121-$AR121)/6)+1),0),IF($AT121="A",IF($AR121=$AS121,IF(2=$AR121,1,0),IF(2=$AR121,$AU121,IF(2=$AS121,1-$AU121,0))),I523))))))</f>
        <v>0</v>
      </c>
      <c r="J121" s="681">
        <f>IF($AS121&lt;$AR121,0,IF($AT121="L",IF(AND(3&gt;=$AR121,3&lt;=$AS121),1/($AS121-$AR121+1),0),IF($AT121="I",IF(3=$AR121,1,0),IF($AT121="F",IF(3=$AS121,1,0),IF($AT121="S",IF(AND(3&gt;=$AR121,3&lt;=$AS121,MOD(3-$AR121,6)=0),1/(INT(($AS121-$AR121)/6)+1),0),IF($AT121="A",IF($AR121=$AS121,IF(3=$AR121,1,0),IF(3=$AR121,$AU121,IF(3=$AS121,1-$AU121,0))),J523))))))</f>
        <v>0</v>
      </c>
      <c r="K121" s="681">
        <f>IF($AS121&lt;$AR121,0,IF($AT121="L",IF(AND(4&gt;=$AR121,4&lt;=$AS121),1/($AS121-$AR121+1),0),IF($AT121="I",IF(4=$AR121,1,0),IF($AT121="F",IF(4=$AS121,1,0),IF($AT121="S",IF(AND(4&gt;=$AR121,4&lt;=$AS121,MOD(4-$AR121,6)=0),1/(INT(($AS121-$AR121)/6)+1),0),IF($AT121="A",IF($AR121=$AS121,IF(4=$AR121,1,0),IF(4=$AR121,$AU121,IF(4=$AS121,1-$AU121,0))),K523))))))</f>
        <v>0</v>
      </c>
      <c r="L121" s="681">
        <f>IF($AS121&lt;$AR121,0,IF($AT121="L",IF(AND(5&gt;=$AR121,5&lt;=$AS121),1/($AS121-$AR121+1),0),IF($AT121="I",IF(5=$AR121,1,0),IF($AT121="F",IF(5=$AS121,1,0),IF($AT121="S",IF(AND(5&gt;=$AR121,5&lt;=$AS121,MOD(5-$AR121,6)=0),1/(INT(($AS121-$AR121)/6)+1),0),IF($AT121="A",IF($AR121=$AS121,IF(5=$AR121,1,0),IF(5=$AR121,$AU121,IF(5=$AS121,1-$AU121,0))),L523))))))</f>
        <v>0</v>
      </c>
      <c r="M121" s="681">
        <f>IF($AS121&lt;$AR121,0,IF($AT121="L",IF(AND(6&gt;=$AR121,6&lt;=$AS121),1/($AS121-$AR121+1),0),IF($AT121="I",IF(6=$AR121,1,0),IF($AT121="F",IF(6=$AS121,1,0),IF($AT121="S",IF(AND(6&gt;=$AR121,6&lt;=$AS121,MOD(6-$AR121,6)=0),1/(INT(($AS121-$AR121)/6)+1),0),IF($AT121="A",IF($AR121=$AS121,IF(6=$AR121,1,0),IF(6=$AR121,$AU121,IF(6=$AS121,1-$AU121,0))),M523))))))</f>
        <v>0</v>
      </c>
      <c r="N121" s="681">
        <f>IF($AS121&lt;$AR121,0,IF($AT121="L",IF(AND(7&gt;=$AR121,7&lt;=$AS121),1/($AS121-$AR121+1),0),IF($AT121="I",IF(7=$AR121,1,0),IF($AT121="F",IF(7=$AS121,1,0),IF($AT121="S",IF(AND(7&gt;=$AR121,7&lt;=$AS121,MOD(7-$AR121,6)=0),1/(INT(($AS121-$AR121)/6)+1),0),IF($AT121="A",IF($AR121=$AS121,IF(7=$AR121,1,0),IF(7=$AR121,$AU121,IF(7=$AS121,1-$AU121,0))),N523))))))</f>
        <v>0</v>
      </c>
      <c r="O121" s="681">
        <f>IF($AS121&lt;$AR121,0,IF($AT121="L",IF(AND(8&gt;=$AR121,8&lt;=$AS121),1/($AS121-$AR121+1),0),IF($AT121="I",IF(8=$AR121,1,0),IF($AT121="F",IF(8=$AS121,1,0),IF($AT121="S",IF(AND(8&gt;=$AR121,8&lt;=$AS121,MOD(8-$AR121,6)=0),1/(INT(($AS121-$AR121)/6)+1),0),IF($AT121="A",IF($AR121=$AS121,IF(8=$AR121,1,0),IF(8=$AR121,$AU121,IF(8=$AS121,1-$AU121,0))),O523))))))</f>
        <v>0</v>
      </c>
      <c r="P121" s="681">
        <f>IF($AS121&lt;$AR121,0,IF($AT121="L",IF(AND(9&gt;=$AR121,9&lt;=$AS121),1/($AS121-$AR121+1),0),IF($AT121="I",IF(9=$AR121,1,0),IF($AT121="F",IF(9=$AS121,1,0),IF($AT121="S",IF(AND(9&gt;=$AR121,9&lt;=$AS121,MOD(9-$AR121,6)=0),1/(INT(($AS121-$AR121)/6)+1),0),IF($AT121="A",IF($AR121=$AS121,IF(9=$AR121,1,0),IF(9=$AR121,$AU121,IF(9=$AS121,1-$AU121,0))),P523))))))</f>
        <v>0</v>
      </c>
      <c r="Q121" s="681">
        <f>IF($AS121&lt;$AR121,0,IF($AT121="L",IF(AND(10&gt;=$AR121,10&lt;=$AS121),1/($AS121-$AR121+1),0),IF($AT121="I",IF(10=$AR121,1,0),IF($AT121="F",IF(10=$AS121,1,0),IF($AT121="S",IF(AND(10&gt;=$AR121,10&lt;=$AS121,MOD(10-$AR121,6)=0),1/(INT(($AS121-$AR121)/6)+1),0),IF($AT121="A",IF($AR121=$AS121,IF(10=$AR121,1,0),IF(10=$AR121,$AU121,IF(10=$AS121,1-$AU121,0))),Q523))))))</f>
        <v>0</v>
      </c>
      <c r="R121" s="681">
        <f>IF($AS121&lt;$AR121,0,IF($AT121="L",IF(AND(11&gt;=$AR121,11&lt;=$AS121),1/($AS121-$AR121+1),0),IF($AT121="I",IF(11=$AR121,1,0),IF($AT121="F",IF(11=$AS121,1,0),IF($AT121="S",IF(AND(11&gt;=$AR121,11&lt;=$AS121,MOD(11-$AR121,6)=0),1/(INT(($AS121-$AR121)/6)+1),0),IF($AT121="A",IF($AR121=$AS121,IF(11=$AR121,1,0),IF(11=$AR121,$AU121,IF(11=$AS121,1-$AU121,0))),R523))))))</f>
        <v>0</v>
      </c>
      <c r="S121" s="681">
        <f>IF($AS121&lt;$AR121,0,IF($AT121="L",IF(AND(12&gt;=$AR121,12&lt;=$AS121),1/($AS121-$AR121+1),0),IF($AT121="I",IF(12=$AR121,1,0),IF($AT121="F",IF(12=$AS121,1,0),IF($AT121="S",IF(AND(12&gt;=$AR121,12&lt;=$AS121,MOD(12-$AR121,6)=0),1/(INT(($AS121-$AR121)/6)+1),0),IF($AT121="A",IF($AR121=$AS121,IF(12=$AR121,1,0),IF(12=$AR121,$AU121,IF(12=$AS121,1-$AU121,0))),S523))))))</f>
        <v>0</v>
      </c>
      <c r="T121" s="681">
        <f>IF($AS121&lt;$AR121,0,IF($AT121="L",IF(AND(13&gt;=$AR121,13&lt;=$AS121),1/($AS121-$AR121+1),0),IF($AT121="I",IF(13=$AR121,1,0),IF($AT121="F",IF(13=$AS121,1,0),IF($AT121="S",IF(AND(13&gt;=$AR121,13&lt;=$AS121,MOD(13-$AR121,6)=0),1/(INT(($AS121-$AR121)/6)+1),0),IF($AT121="A",IF($AR121=$AS121,IF(13=$AR121,1,0),IF(13=$AR121,$AU121,IF(13=$AS121,1-$AU121,0))),T523))))))</f>
        <v>0</v>
      </c>
      <c r="U121" s="681">
        <f>IF($AS121&lt;$AR121,0,IF($AT121="L",IF(AND(14&gt;=$AR121,14&lt;=$AS121),1/($AS121-$AR121+1),0),IF($AT121="I",IF(14=$AR121,1,0),IF($AT121="F",IF(14=$AS121,1,0),IF($AT121="S",IF(AND(14&gt;=$AR121,14&lt;=$AS121,MOD(14-$AR121,6)=0),1/(INT(($AS121-$AR121)/6)+1),0),IF($AT121="A",IF($AR121=$AS121,IF(14=$AR121,1,0),IF(14=$AR121,$AU121,IF(14=$AS121,1-$AU121,0))),U523))))))</f>
        <v>0.0909090909090909</v>
      </c>
      <c r="V121" s="681">
        <f>IF($AS121&lt;$AR121,0,IF($AT121="L",IF(AND(15&gt;=$AR121,15&lt;=$AS121),1/($AS121-$AR121+1),0),IF($AT121="I",IF(15=$AR121,1,0),IF($AT121="F",IF(15=$AS121,1,0),IF($AT121="S",IF(AND(15&gt;=$AR121,15&lt;=$AS121,MOD(15-$AR121,6)=0),1/(INT(($AS121-$AR121)/6)+1),0),IF($AT121="A",IF($AR121=$AS121,IF(15=$AR121,1,0),IF(15=$AR121,$AU121,IF(15=$AS121,1-$AU121,0))),V523))))))</f>
        <v>0.0909090909090909</v>
      </c>
      <c r="W121" s="681">
        <f>IF($AS121&lt;$AR121,0,IF($AT121="L",IF(AND(16&gt;=$AR121,16&lt;=$AS121),1/($AS121-$AR121+1),0),IF($AT121="I",IF(16=$AR121,1,0),IF($AT121="F",IF(16=$AS121,1,0),IF($AT121="S",IF(AND(16&gt;=$AR121,16&lt;=$AS121,MOD(16-$AR121,6)=0),1/(INT(($AS121-$AR121)/6)+1),0),IF($AT121="A",IF($AR121=$AS121,IF(16=$AR121,1,0),IF(16=$AR121,$AU121,IF(16=$AS121,1-$AU121,0))),W523))))))</f>
        <v>0.0909090909090909</v>
      </c>
      <c r="X121" s="681">
        <f>IF($AS121&lt;$AR121,0,IF($AT121="L",IF(AND(17&gt;=$AR121,17&lt;=$AS121),1/($AS121-$AR121+1),0),IF($AT121="I",IF(17=$AR121,1,0),IF($AT121="F",IF(17=$AS121,1,0),IF($AT121="S",IF(AND(17&gt;=$AR121,17&lt;=$AS121,MOD(17-$AR121,6)=0),1/(INT(($AS121-$AR121)/6)+1),0),IF($AT121="A",IF($AR121=$AS121,IF(17=$AR121,1,0),IF(17=$AR121,$AU121,IF(17=$AS121,1-$AU121,0))),X523))))))</f>
        <v>0.0909090909090909</v>
      </c>
      <c r="Y121" s="681">
        <f>IF($AS121&lt;$AR121,0,IF($AT121="L",IF(AND(18&gt;=$AR121,18&lt;=$AS121),1/($AS121-$AR121+1),0),IF($AT121="I",IF(18=$AR121,1,0),IF($AT121="F",IF(18=$AS121,1,0),IF($AT121="S",IF(AND(18&gt;=$AR121,18&lt;=$AS121,MOD(18-$AR121,6)=0),1/(INT(($AS121-$AR121)/6)+1),0),IF($AT121="A",IF($AR121=$AS121,IF(18=$AR121,1,0),IF(18=$AR121,$AU121,IF(18=$AS121,1-$AU121,0))),Y523))))))</f>
        <v>0.0909090909090909</v>
      </c>
      <c r="Z121" s="681">
        <f>IF($AS121&lt;$AR121,0,IF($AT121="L",IF(AND(19&gt;=$AR121,19&lt;=$AS121),1/($AS121-$AR121+1),0),IF($AT121="I",IF(19=$AR121,1,0),IF($AT121="F",IF(19=$AS121,1,0),IF($AT121="S",IF(AND(19&gt;=$AR121,19&lt;=$AS121,MOD(19-$AR121,6)=0),1/(INT(($AS121-$AR121)/6)+1),0),IF($AT121="A",IF($AR121=$AS121,IF(19=$AR121,1,0),IF(19=$AR121,$AU121,IF(19=$AS121,1-$AU121,0))),Z523))))))</f>
        <v>0.0909090909090909</v>
      </c>
      <c r="AA121" s="681">
        <f>IF($AS121&lt;$AR121,0,IF($AT121="L",IF(AND(20&gt;=$AR121,20&lt;=$AS121),1/($AS121-$AR121+1),0),IF($AT121="I",IF(20=$AR121,1,0),IF($AT121="F",IF(20=$AS121,1,0),IF($AT121="S",IF(AND(20&gt;=$AR121,20&lt;=$AS121,MOD(20-$AR121,6)=0),1/(INT(($AS121-$AR121)/6)+1),0),IF($AT121="A",IF($AR121=$AS121,IF(20=$AR121,1,0),IF(20=$AR121,$AU121,IF(20=$AS121,1-$AU121,0))),AA523))))))</f>
        <v>0.0909090909090909</v>
      </c>
      <c r="AB121" s="681">
        <f>IF($AS121&lt;$AR121,0,IF($AT121="L",IF(AND(21&gt;=$AR121,21&lt;=$AS121),1/($AS121-$AR121+1),0),IF($AT121="I",IF(21=$AR121,1,0),IF($AT121="F",IF(21=$AS121,1,0),IF($AT121="S",IF(AND(21&gt;=$AR121,21&lt;=$AS121,MOD(21-$AR121,6)=0),1/(INT(($AS121-$AR121)/6)+1),0),IF($AT121="A",IF($AR121=$AS121,IF(21=$AR121,1,0),IF(21=$AR121,$AU121,IF(21=$AS121,1-$AU121,0))),AB523))))))</f>
        <v>0.0909090909090909</v>
      </c>
      <c r="AC121" s="681">
        <f>IF($AS121&lt;$AR121,0,IF($AT121="L",IF(AND(22&gt;=$AR121,22&lt;=$AS121),1/($AS121-$AR121+1),0),IF($AT121="I",IF(22=$AR121,1,0),IF($AT121="F",IF(22=$AS121,1,0),IF($AT121="S",IF(AND(22&gt;=$AR121,22&lt;=$AS121,MOD(22-$AR121,6)=0),1/(INT(($AS121-$AR121)/6)+1),0),IF($AT121="A",IF($AR121=$AS121,IF(22=$AR121,1,0),IF(22=$AR121,$AU121,IF(22=$AS121,1-$AU121,0))),AC523))))))</f>
        <v>0.0909090909090909</v>
      </c>
      <c r="AD121" s="681">
        <f>IF($AS121&lt;$AR121,0,IF($AT121="L",IF(AND(23&gt;=$AR121,23&lt;=$AS121),1/($AS121-$AR121+1),0),IF($AT121="I",IF(23=$AR121,1,0),IF($AT121="F",IF(23=$AS121,1,0),IF($AT121="S",IF(AND(23&gt;=$AR121,23&lt;=$AS121,MOD(23-$AR121,6)=0),1/(INT(($AS121-$AR121)/6)+1),0),IF($AT121="A",IF($AR121=$AS121,IF(23=$AR121,1,0),IF(23=$AR121,$AU121,IF(23=$AS121,1-$AU121,0))),AD523))))))</f>
        <v>0.0909090909090909</v>
      </c>
      <c r="AE121" s="681">
        <f>IF($AS121&lt;$AR121,0,IF($AT121="L",IF(AND(24&gt;=$AR121,24&lt;=$AS121),1/($AS121-$AR121+1),0),IF($AT121="I",IF(24=$AR121,1,0),IF($AT121="F",IF(24=$AS121,1,0),IF($AT121="S",IF(AND(24&gt;=$AR121,24&lt;=$AS121,MOD(24-$AR121,6)=0),1/(INT(($AS121-$AR121)/6)+1),0),IF($AT121="A",IF($AR121=$AS121,IF(24=$AR121,1,0),IF(24=$AR121,$AU121,IF(24=$AS121,1-$AU121,0))),AE523))))))</f>
        <v>0.0909090909090909</v>
      </c>
      <c r="AF121" s="682">
        <f>SUM(H121:AE121)</f>
        <v>1</v>
      </c>
      <c r="AG121" s="521">
        <f>'08. Gastos de viaje'!$K$15</f>
        <v>0</v>
      </c>
      <c r="AH121" s="521">
        <f>'08. Gastos de viaje'!$J$15</f>
        <v>0</v>
      </c>
      <c r="AI121" s="521">
        <f>'08. Gastos de viaje'!$M$15</f>
        <v>0</v>
      </c>
      <c r="AJ121" s="521">
        <f>'08. Gastos de viaje'!$L$15</f>
        <v>0</v>
      </c>
      <c r="AK121" s="521">
        <f>'08. Gastos de viaje'!$O$15</f>
        <v>0</v>
      </c>
      <c r="AL121" s="521">
        <f>'08. Gastos de viaje'!$N$15</f>
        <v>0</v>
      </c>
      <c r="AM121" s="521">
        <f>'08. Gastos de viaje'!$Q$15</f>
        <v>0</v>
      </c>
      <c r="AN121" s="521">
        <f>'08. Gastos de viaje'!$P$15</f>
        <v>0</v>
      </c>
      <c r="AO121" s="521">
        <f>'08. Gastos de viaje'!$S$15</f>
        <v>0</v>
      </c>
      <c r="AP121" s="521">
        <f>'08. Gastos de viaje'!$R$15</f>
        <v>0</v>
      </c>
      <c r="AQ121" s="683" t="inlineStr">
        <is>
          <t>A1.7</t>
        </is>
      </c>
      <c r="AR121" s="683" t="n">
        <v>14</v>
      </c>
      <c r="AS121" s="683" t="n">
        <v>24</v>
      </c>
      <c r="AT121" s="683" t="inlineStr">
        <is>
          <t>L</t>
        </is>
      </c>
      <c r="AU121" s="684" t="n">
        <v>0</v>
      </c>
      <c r="AV121" s="683" t="inlineStr">
        <is>
          <t>E1</t>
        </is>
      </c>
    </row>
    <row r="122">
      <c r="B122" s="513" t="inlineStr">
        <is>
          <t>VI-08</t>
        </is>
      </c>
      <c r="C122" s="513" t="inlineStr">
        <is>
          <t>R08</t>
        </is>
      </c>
      <c r="D122" s="513" t="str">
        <f>IF('08. Gastos de viaje'!B16="","(fila reservada para un ítem nuevo)",'08. Gastos de viaje'!B16)</f>
        <v>Arrendamiento de vehículos 4x4 de las campañas de demolición (servicio; no es adquisición)</v>
      </c>
      <c r="E122" s="513" t="str">
        <f>"Perfil "&amp;AT122&amp;" · M"&amp;AR122&amp;"–M"&amp;AS122</f>
        <v>Perfil L · M14–M24</v>
      </c>
      <c r="F122" s="513">
        <f>'08. Gastos de viaje'!$I$16</f>
        <v>31500000</v>
      </c>
      <c r="G122" s="513">
        <f>'08. Gastos de viaje'!$T$16</f>
        <v>31500000</v>
      </c>
      <c r="H122" s="681">
        <f>IF($AS122&lt;$AR122,0,IF($AT122="L",IF(AND(1&gt;=$AR122,1&lt;=$AS122),1/($AS122-$AR122+1),0),IF($AT122="I",IF(1=$AR122,1,0),IF($AT122="F",IF(1=$AS122,1,0),IF($AT122="S",IF(AND(1&gt;=$AR122,1&lt;=$AS122,MOD(1-$AR122,6)=0),1/(INT(($AS122-$AR122)/6)+1),0),IF($AT122="A",IF($AR122=$AS122,IF(1=$AR122,1,0),IF(1=$AR122,$AU122,IF(1=$AS122,1-$AU122,0))),H524))))))</f>
        <v>0</v>
      </c>
      <c r="I122" s="681">
        <f>IF($AS122&lt;$AR122,0,IF($AT122="L",IF(AND(2&gt;=$AR122,2&lt;=$AS122),1/($AS122-$AR122+1),0),IF($AT122="I",IF(2=$AR122,1,0),IF($AT122="F",IF(2=$AS122,1,0),IF($AT122="S",IF(AND(2&gt;=$AR122,2&lt;=$AS122,MOD(2-$AR122,6)=0),1/(INT(($AS122-$AR122)/6)+1),0),IF($AT122="A",IF($AR122=$AS122,IF(2=$AR122,1,0),IF(2=$AR122,$AU122,IF(2=$AS122,1-$AU122,0))),I524))))))</f>
        <v>0</v>
      </c>
      <c r="J122" s="681">
        <f>IF($AS122&lt;$AR122,0,IF($AT122="L",IF(AND(3&gt;=$AR122,3&lt;=$AS122),1/($AS122-$AR122+1),0),IF($AT122="I",IF(3=$AR122,1,0),IF($AT122="F",IF(3=$AS122,1,0),IF($AT122="S",IF(AND(3&gt;=$AR122,3&lt;=$AS122,MOD(3-$AR122,6)=0),1/(INT(($AS122-$AR122)/6)+1),0),IF($AT122="A",IF($AR122=$AS122,IF(3=$AR122,1,0),IF(3=$AR122,$AU122,IF(3=$AS122,1-$AU122,0))),J524))))))</f>
        <v>0</v>
      </c>
      <c r="K122" s="681">
        <f>IF($AS122&lt;$AR122,0,IF($AT122="L",IF(AND(4&gt;=$AR122,4&lt;=$AS122),1/($AS122-$AR122+1),0),IF($AT122="I",IF(4=$AR122,1,0),IF($AT122="F",IF(4=$AS122,1,0),IF($AT122="S",IF(AND(4&gt;=$AR122,4&lt;=$AS122,MOD(4-$AR122,6)=0),1/(INT(($AS122-$AR122)/6)+1),0),IF($AT122="A",IF($AR122=$AS122,IF(4=$AR122,1,0),IF(4=$AR122,$AU122,IF(4=$AS122,1-$AU122,0))),K524))))))</f>
        <v>0</v>
      </c>
      <c r="L122" s="681">
        <f>IF($AS122&lt;$AR122,0,IF($AT122="L",IF(AND(5&gt;=$AR122,5&lt;=$AS122),1/($AS122-$AR122+1),0),IF($AT122="I",IF(5=$AR122,1,0),IF($AT122="F",IF(5=$AS122,1,0),IF($AT122="S",IF(AND(5&gt;=$AR122,5&lt;=$AS122,MOD(5-$AR122,6)=0),1/(INT(($AS122-$AR122)/6)+1),0),IF($AT122="A",IF($AR122=$AS122,IF(5=$AR122,1,0),IF(5=$AR122,$AU122,IF(5=$AS122,1-$AU122,0))),L524))))))</f>
        <v>0</v>
      </c>
      <c r="M122" s="681">
        <f>IF($AS122&lt;$AR122,0,IF($AT122="L",IF(AND(6&gt;=$AR122,6&lt;=$AS122),1/($AS122-$AR122+1),0),IF($AT122="I",IF(6=$AR122,1,0),IF($AT122="F",IF(6=$AS122,1,0),IF($AT122="S",IF(AND(6&gt;=$AR122,6&lt;=$AS122,MOD(6-$AR122,6)=0),1/(INT(($AS122-$AR122)/6)+1),0),IF($AT122="A",IF($AR122=$AS122,IF(6=$AR122,1,0),IF(6=$AR122,$AU122,IF(6=$AS122,1-$AU122,0))),M524))))))</f>
        <v>0</v>
      </c>
      <c r="N122" s="681">
        <f>IF($AS122&lt;$AR122,0,IF($AT122="L",IF(AND(7&gt;=$AR122,7&lt;=$AS122),1/($AS122-$AR122+1),0),IF($AT122="I",IF(7=$AR122,1,0),IF($AT122="F",IF(7=$AS122,1,0),IF($AT122="S",IF(AND(7&gt;=$AR122,7&lt;=$AS122,MOD(7-$AR122,6)=0),1/(INT(($AS122-$AR122)/6)+1),0),IF($AT122="A",IF($AR122=$AS122,IF(7=$AR122,1,0),IF(7=$AR122,$AU122,IF(7=$AS122,1-$AU122,0))),N524))))))</f>
        <v>0</v>
      </c>
      <c r="O122" s="681">
        <f>IF($AS122&lt;$AR122,0,IF($AT122="L",IF(AND(8&gt;=$AR122,8&lt;=$AS122),1/($AS122-$AR122+1),0),IF($AT122="I",IF(8=$AR122,1,0),IF($AT122="F",IF(8=$AS122,1,0),IF($AT122="S",IF(AND(8&gt;=$AR122,8&lt;=$AS122,MOD(8-$AR122,6)=0),1/(INT(($AS122-$AR122)/6)+1),0),IF($AT122="A",IF($AR122=$AS122,IF(8=$AR122,1,0),IF(8=$AR122,$AU122,IF(8=$AS122,1-$AU122,0))),O524))))))</f>
        <v>0</v>
      </c>
      <c r="P122" s="681">
        <f>IF($AS122&lt;$AR122,0,IF($AT122="L",IF(AND(9&gt;=$AR122,9&lt;=$AS122),1/($AS122-$AR122+1),0),IF($AT122="I",IF(9=$AR122,1,0),IF($AT122="F",IF(9=$AS122,1,0),IF($AT122="S",IF(AND(9&gt;=$AR122,9&lt;=$AS122,MOD(9-$AR122,6)=0),1/(INT(($AS122-$AR122)/6)+1),0),IF($AT122="A",IF($AR122=$AS122,IF(9=$AR122,1,0),IF(9=$AR122,$AU122,IF(9=$AS122,1-$AU122,0))),P524))))))</f>
        <v>0</v>
      </c>
      <c r="Q122" s="681">
        <f>IF($AS122&lt;$AR122,0,IF($AT122="L",IF(AND(10&gt;=$AR122,10&lt;=$AS122),1/($AS122-$AR122+1),0),IF($AT122="I",IF(10=$AR122,1,0),IF($AT122="F",IF(10=$AS122,1,0),IF($AT122="S",IF(AND(10&gt;=$AR122,10&lt;=$AS122,MOD(10-$AR122,6)=0),1/(INT(($AS122-$AR122)/6)+1),0),IF($AT122="A",IF($AR122=$AS122,IF(10=$AR122,1,0),IF(10=$AR122,$AU122,IF(10=$AS122,1-$AU122,0))),Q524))))))</f>
        <v>0</v>
      </c>
      <c r="R122" s="681">
        <f>IF($AS122&lt;$AR122,0,IF($AT122="L",IF(AND(11&gt;=$AR122,11&lt;=$AS122),1/($AS122-$AR122+1),0),IF($AT122="I",IF(11=$AR122,1,0),IF($AT122="F",IF(11=$AS122,1,0),IF($AT122="S",IF(AND(11&gt;=$AR122,11&lt;=$AS122,MOD(11-$AR122,6)=0),1/(INT(($AS122-$AR122)/6)+1),0),IF($AT122="A",IF($AR122=$AS122,IF(11=$AR122,1,0),IF(11=$AR122,$AU122,IF(11=$AS122,1-$AU122,0))),R524))))))</f>
        <v>0</v>
      </c>
      <c r="S122" s="681">
        <f>IF($AS122&lt;$AR122,0,IF($AT122="L",IF(AND(12&gt;=$AR122,12&lt;=$AS122),1/($AS122-$AR122+1),0),IF($AT122="I",IF(12=$AR122,1,0),IF($AT122="F",IF(12=$AS122,1,0),IF($AT122="S",IF(AND(12&gt;=$AR122,12&lt;=$AS122,MOD(12-$AR122,6)=0),1/(INT(($AS122-$AR122)/6)+1),0),IF($AT122="A",IF($AR122=$AS122,IF(12=$AR122,1,0),IF(12=$AR122,$AU122,IF(12=$AS122,1-$AU122,0))),S524))))))</f>
        <v>0</v>
      </c>
      <c r="T122" s="681">
        <f>IF($AS122&lt;$AR122,0,IF($AT122="L",IF(AND(13&gt;=$AR122,13&lt;=$AS122),1/($AS122-$AR122+1),0),IF($AT122="I",IF(13=$AR122,1,0),IF($AT122="F",IF(13=$AS122,1,0),IF($AT122="S",IF(AND(13&gt;=$AR122,13&lt;=$AS122,MOD(13-$AR122,6)=0),1/(INT(($AS122-$AR122)/6)+1),0),IF($AT122="A",IF($AR122=$AS122,IF(13=$AR122,1,0),IF(13=$AR122,$AU122,IF(13=$AS122,1-$AU122,0))),T524))))))</f>
        <v>0</v>
      </c>
      <c r="U122" s="681">
        <f>IF($AS122&lt;$AR122,0,IF($AT122="L",IF(AND(14&gt;=$AR122,14&lt;=$AS122),1/($AS122-$AR122+1),0),IF($AT122="I",IF(14=$AR122,1,0),IF($AT122="F",IF(14=$AS122,1,0),IF($AT122="S",IF(AND(14&gt;=$AR122,14&lt;=$AS122,MOD(14-$AR122,6)=0),1/(INT(($AS122-$AR122)/6)+1),0),IF($AT122="A",IF($AR122=$AS122,IF(14=$AR122,1,0),IF(14=$AR122,$AU122,IF(14=$AS122,1-$AU122,0))),U524))))))</f>
        <v>0.0909090909090909</v>
      </c>
      <c r="V122" s="681">
        <f>IF($AS122&lt;$AR122,0,IF($AT122="L",IF(AND(15&gt;=$AR122,15&lt;=$AS122),1/($AS122-$AR122+1),0),IF($AT122="I",IF(15=$AR122,1,0),IF($AT122="F",IF(15=$AS122,1,0),IF($AT122="S",IF(AND(15&gt;=$AR122,15&lt;=$AS122,MOD(15-$AR122,6)=0),1/(INT(($AS122-$AR122)/6)+1),0),IF($AT122="A",IF($AR122=$AS122,IF(15=$AR122,1,0),IF(15=$AR122,$AU122,IF(15=$AS122,1-$AU122,0))),V524))))))</f>
        <v>0.0909090909090909</v>
      </c>
      <c r="W122" s="681">
        <f>IF($AS122&lt;$AR122,0,IF($AT122="L",IF(AND(16&gt;=$AR122,16&lt;=$AS122),1/($AS122-$AR122+1),0),IF($AT122="I",IF(16=$AR122,1,0),IF($AT122="F",IF(16=$AS122,1,0),IF($AT122="S",IF(AND(16&gt;=$AR122,16&lt;=$AS122,MOD(16-$AR122,6)=0),1/(INT(($AS122-$AR122)/6)+1),0),IF($AT122="A",IF($AR122=$AS122,IF(16=$AR122,1,0),IF(16=$AR122,$AU122,IF(16=$AS122,1-$AU122,0))),W524))))))</f>
        <v>0.0909090909090909</v>
      </c>
      <c r="X122" s="681">
        <f>IF($AS122&lt;$AR122,0,IF($AT122="L",IF(AND(17&gt;=$AR122,17&lt;=$AS122),1/($AS122-$AR122+1),0),IF($AT122="I",IF(17=$AR122,1,0),IF($AT122="F",IF(17=$AS122,1,0),IF($AT122="S",IF(AND(17&gt;=$AR122,17&lt;=$AS122,MOD(17-$AR122,6)=0),1/(INT(($AS122-$AR122)/6)+1),0),IF($AT122="A",IF($AR122=$AS122,IF(17=$AR122,1,0),IF(17=$AR122,$AU122,IF(17=$AS122,1-$AU122,0))),X524))))))</f>
        <v>0.0909090909090909</v>
      </c>
      <c r="Y122" s="681">
        <f>IF($AS122&lt;$AR122,0,IF($AT122="L",IF(AND(18&gt;=$AR122,18&lt;=$AS122),1/($AS122-$AR122+1),0),IF($AT122="I",IF(18=$AR122,1,0),IF($AT122="F",IF(18=$AS122,1,0),IF($AT122="S",IF(AND(18&gt;=$AR122,18&lt;=$AS122,MOD(18-$AR122,6)=0),1/(INT(($AS122-$AR122)/6)+1),0),IF($AT122="A",IF($AR122=$AS122,IF(18=$AR122,1,0),IF(18=$AR122,$AU122,IF(18=$AS122,1-$AU122,0))),Y524))))))</f>
        <v>0.0909090909090909</v>
      </c>
      <c r="Z122" s="681">
        <f>IF($AS122&lt;$AR122,0,IF($AT122="L",IF(AND(19&gt;=$AR122,19&lt;=$AS122),1/($AS122-$AR122+1),0),IF($AT122="I",IF(19=$AR122,1,0),IF($AT122="F",IF(19=$AS122,1,0),IF($AT122="S",IF(AND(19&gt;=$AR122,19&lt;=$AS122,MOD(19-$AR122,6)=0),1/(INT(($AS122-$AR122)/6)+1),0),IF($AT122="A",IF($AR122=$AS122,IF(19=$AR122,1,0),IF(19=$AR122,$AU122,IF(19=$AS122,1-$AU122,0))),Z524))))))</f>
        <v>0.0909090909090909</v>
      </c>
      <c r="AA122" s="681">
        <f>IF($AS122&lt;$AR122,0,IF($AT122="L",IF(AND(20&gt;=$AR122,20&lt;=$AS122),1/($AS122-$AR122+1),0),IF($AT122="I",IF(20=$AR122,1,0),IF($AT122="F",IF(20=$AS122,1,0),IF($AT122="S",IF(AND(20&gt;=$AR122,20&lt;=$AS122,MOD(20-$AR122,6)=0),1/(INT(($AS122-$AR122)/6)+1),0),IF($AT122="A",IF($AR122=$AS122,IF(20=$AR122,1,0),IF(20=$AR122,$AU122,IF(20=$AS122,1-$AU122,0))),AA524))))))</f>
        <v>0.0909090909090909</v>
      </c>
      <c r="AB122" s="681">
        <f>IF($AS122&lt;$AR122,0,IF($AT122="L",IF(AND(21&gt;=$AR122,21&lt;=$AS122),1/($AS122-$AR122+1),0),IF($AT122="I",IF(21=$AR122,1,0),IF($AT122="F",IF(21=$AS122,1,0),IF($AT122="S",IF(AND(21&gt;=$AR122,21&lt;=$AS122,MOD(21-$AR122,6)=0),1/(INT(($AS122-$AR122)/6)+1),0),IF($AT122="A",IF($AR122=$AS122,IF(21=$AR122,1,0),IF(21=$AR122,$AU122,IF(21=$AS122,1-$AU122,0))),AB524))))))</f>
        <v>0.0909090909090909</v>
      </c>
      <c r="AC122" s="681">
        <f>IF($AS122&lt;$AR122,0,IF($AT122="L",IF(AND(22&gt;=$AR122,22&lt;=$AS122),1/($AS122-$AR122+1),0),IF($AT122="I",IF(22=$AR122,1,0),IF($AT122="F",IF(22=$AS122,1,0),IF($AT122="S",IF(AND(22&gt;=$AR122,22&lt;=$AS122,MOD(22-$AR122,6)=0),1/(INT(($AS122-$AR122)/6)+1),0),IF($AT122="A",IF($AR122=$AS122,IF(22=$AR122,1,0),IF(22=$AR122,$AU122,IF(22=$AS122,1-$AU122,0))),AC524))))))</f>
        <v>0.0909090909090909</v>
      </c>
      <c r="AD122" s="681">
        <f>IF($AS122&lt;$AR122,0,IF($AT122="L",IF(AND(23&gt;=$AR122,23&lt;=$AS122),1/($AS122-$AR122+1),0),IF($AT122="I",IF(23=$AR122,1,0),IF($AT122="F",IF(23=$AS122,1,0),IF($AT122="S",IF(AND(23&gt;=$AR122,23&lt;=$AS122,MOD(23-$AR122,6)=0),1/(INT(($AS122-$AR122)/6)+1),0),IF($AT122="A",IF($AR122=$AS122,IF(23=$AR122,1,0),IF(23=$AR122,$AU122,IF(23=$AS122,1-$AU122,0))),AD524))))))</f>
        <v>0.0909090909090909</v>
      </c>
      <c r="AE122" s="681">
        <f>IF($AS122&lt;$AR122,0,IF($AT122="L",IF(AND(24&gt;=$AR122,24&lt;=$AS122),1/($AS122-$AR122+1),0),IF($AT122="I",IF(24=$AR122,1,0),IF($AT122="F",IF(24=$AS122,1,0),IF($AT122="S",IF(AND(24&gt;=$AR122,24&lt;=$AS122,MOD(24-$AR122,6)=0),1/(INT(($AS122-$AR122)/6)+1),0),IF($AT122="A",IF($AR122=$AS122,IF(24=$AR122,1,0),IF(24=$AR122,$AU122,IF(24=$AS122,1-$AU122,0))),AE524))))))</f>
        <v>0.0909090909090909</v>
      </c>
      <c r="AF122" s="682">
        <f>SUM(H122:AE122)</f>
        <v>1</v>
      </c>
      <c r="AG122" s="521">
        <f>'08. Gastos de viaje'!$K$16</f>
        <v>0</v>
      </c>
      <c r="AH122" s="521">
        <f>'08. Gastos de viaje'!$J$16</f>
        <v>0</v>
      </c>
      <c r="AI122" s="521">
        <f>'08. Gastos de viaje'!$M$16</f>
        <v>0</v>
      </c>
      <c r="AJ122" s="521">
        <f>'08. Gastos de viaje'!$L$16</f>
        <v>0</v>
      </c>
      <c r="AK122" s="521">
        <f>'08. Gastos de viaje'!$O$16</f>
        <v>0</v>
      </c>
      <c r="AL122" s="521">
        <f>'08. Gastos de viaje'!$N$16</f>
        <v>0</v>
      </c>
      <c r="AM122" s="521">
        <f>'08. Gastos de viaje'!$Q$16</f>
        <v>0</v>
      </c>
      <c r="AN122" s="521">
        <f>'08. Gastos de viaje'!$P$16</f>
        <v>0</v>
      </c>
      <c r="AO122" s="521">
        <f>'08. Gastos de viaje'!$S$16</f>
        <v>0</v>
      </c>
      <c r="AP122" s="521">
        <f>'08. Gastos de viaje'!$R$16</f>
        <v>0</v>
      </c>
      <c r="AQ122" s="683" t="inlineStr">
        <is>
          <t>A1.7</t>
        </is>
      </c>
      <c r="AR122" s="683" t="n">
        <v>14</v>
      </c>
      <c r="AS122" s="683" t="n">
        <v>24</v>
      </c>
      <c r="AT122" s="683" t="inlineStr">
        <is>
          <t>L</t>
        </is>
      </c>
      <c r="AU122" s="684" t="n">
        <v>0</v>
      </c>
      <c r="AV122" s="683" t="inlineStr">
        <is>
          <t>E1</t>
        </is>
      </c>
    </row>
    <row r="123">
      <c r="B123" s="513" t="inlineStr">
        <is>
          <t>VI-05</t>
        </is>
      </c>
      <c r="C123" s="513" t="inlineStr">
        <is>
          <t>R08</t>
        </is>
      </c>
      <c r="D123" s="513" t="str">
        <f>IF('08. Gastos de viaje'!B17="","(fila reservada para un ítem nuevo)",'08. Gastos de viaje'!B17)</f>
        <v>Logística y viáticos de los tramos 2 y 3 — aporte en efectivo de Gestión y Medio Ambiente</v>
      </c>
      <c r="E123" s="513" t="str">
        <f>"Perfil "&amp;AT123&amp;" · M"&amp;AR123&amp;"–M"&amp;AS123</f>
        <v>Perfil L · M12–M19</v>
      </c>
      <c r="F123" s="513">
        <f>'08. Gastos de viaje'!$I$17</f>
        <v>150000000</v>
      </c>
      <c r="G123" s="513">
        <f>'08. Gastos de viaje'!$T$17</f>
        <v>0</v>
      </c>
      <c r="H123" s="681">
        <f>IF($AS123&lt;$AR123,0,IF($AT123="L",IF(AND(1&gt;=$AR123,1&lt;=$AS123),1/($AS123-$AR123+1),0),IF($AT123="I",IF(1=$AR123,1,0),IF($AT123="F",IF(1=$AS123,1,0),IF($AT123="S",IF(AND(1&gt;=$AR123,1&lt;=$AS123,MOD(1-$AR123,6)=0),1/(INT(($AS123-$AR123)/6)+1),0),IF($AT123="A",IF($AR123=$AS123,IF(1=$AR123,1,0),IF(1=$AR123,$AU123,IF(1=$AS123,1-$AU123,0))),H525))))))</f>
        <v>0</v>
      </c>
      <c r="I123" s="681">
        <f>IF($AS123&lt;$AR123,0,IF($AT123="L",IF(AND(2&gt;=$AR123,2&lt;=$AS123),1/($AS123-$AR123+1),0),IF($AT123="I",IF(2=$AR123,1,0),IF($AT123="F",IF(2=$AS123,1,0),IF($AT123="S",IF(AND(2&gt;=$AR123,2&lt;=$AS123,MOD(2-$AR123,6)=0),1/(INT(($AS123-$AR123)/6)+1),0),IF($AT123="A",IF($AR123=$AS123,IF(2=$AR123,1,0),IF(2=$AR123,$AU123,IF(2=$AS123,1-$AU123,0))),I525))))))</f>
        <v>0</v>
      </c>
      <c r="J123" s="681">
        <f>IF($AS123&lt;$AR123,0,IF($AT123="L",IF(AND(3&gt;=$AR123,3&lt;=$AS123),1/($AS123-$AR123+1),0),IF($AT123="I",IF(3=$AR123,1,0),IF($AT123="F",IF(3=$AS123,1,0),IF($AT123="S",IF(AND(3&gt;=$AR123,3&lt;=$AS123,MOD(3-$AR123,6)=0),1/(INT(($AS123-$AR123)/6)+1),0),IF($AT123="A",IF($AR123=$AS123,IF(3=$AR123,1,0),IF(3=$AR123,$AU123,IF(3=$AS123,1-$AU123,0))),J525))))))</f>
        <v>0</v>
      </c>
      <c r="K123" s="681">
        <f>IF($AS123&lt;$AR123,0,IF($AT123="L",IF(AND(4&gt;=$AR123,4&lt;=$AS123),1/($AS123-$AR123+1),0),IF($AT123="I",IF(4=$AR123,1,0),IF($AT123="F",IF(4=$AS123,1,0),IF($AT123="S",IF(AND(4&gt;=$AR123,4&lt;=$AS123,MOD(4-$AR123,6)=0),1/(INT(($AS123-$AR123)/6)+1),0),IF($AT123="A",IF($AR123=$AS123,IF(4=$AR123,1,0),IF(4=$AR123,$AU123,IF(4=$AS123,1-$AU123,0))),K525))))))</f>
        <v>0</v>
      </c>
      <c r="L123" s="681">
        <f>IF($AS123&lt;$AR123,0,IF($AT123="L",IF(AND(5&gt;=$AR123,5&lt;=$AS123),1/($AS123-$AR123+1),0),IF($AT123="I",IF(5=$AR123,1,0),IF($AT123="F",IF(5=$AS123,1,0),IF($AT123="S",IF(AND(5&gt;=$AR123,5&lt;=$AS123,MOD(5-$AR123,6)=0),1/(INT(($AS123-$AR123)/6)+1),0),IF($AT123="A",IF($AR123=$AS123,IF(5=$AR123,1,0),IF(5=$AR123,$AU123,IF(5=$AS123,1-$AU123,0))),L525))))))</f>
        <v>0</v>
      </c>
      <c r="M123" s="681">
        <f>IF($AS123&lt;$AR123,0,IF($AT123="L",IF(AND(6&gt;=$AR123,6&lt;=$AS123),1/($AS123-$AR123+1),0),IF($AT123="I",IF(6=$AR123,1,0),IF($AT123="F",IF(6=$AS123,1,0),IF($AT123="S",IF(AND(6&gt;=$AR123,6&lt;=$AS123,MOD(6-$AR123,6)=0),1/(INT(($AS123-$AR123)/6)+1),0),IF($AT123="A",IF($AR123=$AS123,IF(6=$AR123,1,0),IF(6=$AR123,$AU123,IF(6=$AS123,1-$AU123,0))),M525))))))</f>
        <v>0</v>
      </c>
      <c r="N123" s="681">
        <f>IF($AS123&lt;$AR123,0,IF($AT123="L",IF(AND(7&gt;=$AR123,7&lt;=$AS123),1/($AS123-$AR123+1),0),IF($AT123="I",IF(7=$AR123,1,0),IF($AT123="F",IF(7=$AS123,1,0),IF($AT123="S",IF(AND(7&gt;=$AR123,7&lt;=$AS123,MOD(7-$AR123,6)=0),1/(INT(($AS123-$AR123)/6)+1),0),IF($AT123="A",IF($AR123=$AS123,IF(7=$AR123,1,0),IF(7=$AR123,$AU123,IF(7=$AS123,1-$AU123,0))),N525))))))</f>
        <v>0</v>
      </c>
      <c r="O123" s="681">
        <f>IF($AS123&lt;$AR123,0,IF($AT123="L",IF(AND(8&gt;=$AR123,8&lt;=$AS123),1/($AS123-$AR123+1),0),IF($AT123="I",IF(8=$AR123,1,0),IF($AT123="F",IF(8=$AS123,1,0),IF($AT123="S",IF(AND(8&gt;=$AR123,8&lt;=$AS123,MOD(8-$AR123,6)=0),1/(INT(($AS123-$AR123)/6)+1),0),IF($AT123="A",IF($AR123=$AS123,IF(8=$AR123,1,0),IF(8=$AR123,$AU123,IF(8=$AS123,1-$AU123,0))),O525))))))</f>
        <v>0</v>
      </c>
      <c r="P123" s="681">
        <f>IF($AS123&lt;$AR123,0,IF($AT123="L",IF(AND(9&gt;=$AR123,9&lt;=$AS123),1/($AS123-$AR123+1),0),IF($AT123="I",IF(9=$AR123,1,0),IF($AT123="F",IF(9=$AS123,1,0),IF($AT123="S",IF(AND(9&gt;=$AR123,9&lt;=$AS123,MOD(9-$AR123,6)=0),1/(INT(($AS123-$AR123)/6)+1),0),IF($AT123="A",IF($AR123=$AS123,IF(9=$AR123,1,0),IF(9=$AR123,$AU123,IF(9=$AS123,1-$AU123,0))),P525))))))</f>
        <v>0</v>
      </c>
      <c r="Q123" s="681">
        <f>IF($AS123&lt;$AR123,0,IF($AT123="L",IF(AND(10&gt;=$AR123,10&lt;=$AS123),1/($AS123-$AR123+1),0),IF($AT123="I",IF(10=$AR123,1,0),IF($AT123="F",IF(10=$AS123,1,0),IF($AT123="S",IF(AND(10&gt;=$AR123,10&lt;=$AS123,MOD(10-$AR123,6)=0),1/(INT(($AS123-$AR123)/6)+1),0),IF($AT123="A",IF($AR123=$AS123,IF(10=$AR123,1,0),IF(10=$AR123,$AU123,IF(10=$AS123,1-$AU123,0))),Q525))))))</f>
        <v>0</v>
      </c>
      <c r="R123" s="681">
        <f>IF($AS123&lt;$AR123,0,IF($AT123="L",IF(AND(11&gt;=$AR123,11&lt;=$AS123),1/($AS123-$AR123+1),0),IF($AT123="I",IF(11=$AR123,1,0),IF($AT123="F",IF(11=$AS123,1,0),IF($AT123="S",IF(AND(11&gt;=$AR123,11&lt;=$AS123,MOD(11-$AR123,6)=0),1/(INT(($AS123-$AR123)/6)+1),0),IF($AT123="A",IF($AR123=$AS123,IF(11=$AR123,1,0),IF(11=$AR123,$AU123,IF(11=$AS123,1-$AU123,0))),R525))))))</f>
        <v>0</v>
      </c>
      <c r="S123" s="681">
        <f>IF($AS123&lt;$AR123,0,IF($AT123="L",IF(AND(12&gt;=$AR123,12&lt;=$AS123),1/($AS123-$AR123+1),0),IF($AT123="I",IF(12=$AR123,1,0),IF($AT123="F",IF(12=$AS123,1,0),IF($AT123="S",IF(AND(12&gt;=$AR123,12&lt;=$AS123,MOD(12-$AR123,6)=0),1/(INT(($AS123-$AR123)/6)+1),0),IF($AT123="A",IF($AR123=$AS123,IF(12=$AR123,1,0),IF(12=$AR123,$AU123,IF(12=$AS123,1-$AU123,0))),S525))))))</f>
        <v>0.125</v>
      </c>
      <c r="T123" s="681">
        <f>IF($AS123&lt;$AR123,0,IF($AT123="L",IF(AND(13&gt;=$AR123,13&lt;=$AS123),1/($AS123-$AR123+1),0),IF($AT123="I",IF(13=$AR123,1,0),IF($AT123="F",IF(13=$AS123,1,0),IF($AT123="S",IF(AND(13&gt;=$AR123,13&lt;=$AS123,MOD(13-$AR123,6)=0),1/(INT(($AS123-$AR123)/6)+1),0),IF($AT123="A",IF($AR123=$AS123,IF(13=$AR123,1,0),IF(13=$AR123,$AU123,IF(13=$AS123,1-$AU123,0))),T525))))))</f>
        <v>0.125</v>
      </c>
      <c r="U123" s="681">
        <f>IF($AS123&lt;$AR123,0,IF($AT123="L",IF(AND(14&gt;=$AR123,14&lt;=$AS123),1/($AS123-$AR123+1),0),IF($AT123="I",IF(14=$AR123,1,0),IF($AT123="F",IF(14=$AS123,1,0),IF($AT123="S",IF(AND(14&gt;=$AR123,14&lt;=$AS123,MOD(14-$AR123,6)=0),1/(INT(($AS123-$AR123)/6)+1),0),IF($AT123="A",IF($AR123=$AS123,IF(14=$AR123,1,0),IF(14=$AR123,$AU123,IF(14=$AS123,1-$AU123,0))),U525))))))</f>
        <v>0.125</v>
      </c>
      <c r="V123" s="681">
        <f>IF($AS123&lt;$AR123,0,IF($AT123="L",IF(AND(15&gt;=$AR123,15&lt;=$AS123),1/($AS123-$AR123+1),0),IF($AT123="I",IF(15=$AR123,1,0),IF($AT123="F",IF(15=$AS123,1,0),IF($AT123="S",IF(AND(15&gt;=$AR123,15&lt;=$AS123,MOD(15-$AR123,6)=0),1/(INT(($AS123-$AR123)/6)+1),0),IF($AT123="A",IF($AR123=$AS123,IF(15=$AR123,1,0),IF(15=$AR123,$AU123,IF(15=$AS123,1-$AU123,0))),V525))))))</f>
        <v>0.125</v>
      </c>
      <c r="W123" s="681">
        <f>IF($AS123&lt;$AR123,0,IF($AT123="L",IF(AND(16&gt;=$AR123,16&lt;=$AS123),1/($AS123-$AR123+1),0),IF($AT123="I",IF(16=$AR123,1,0),IF($AT123="F",IF(16=$AS123,1,0),IF($AT123="S",IF(AND(16&gt;=$AR123,16&lt;=$AS123,MOD(16-$AR123,6)=0),1/(INT(($AS123-$AR123)/6)+1),0),IF($AT123="A",IF($AR123=$AS123,IF(16=$AR123,1,0),IF(16=$AR123,$AU123,IF(16=$AS123,1-$AU123,0))),W525))))))</f>
        <v>0.125</v>
      </c>
      <c r="X123" s="681">
        <f>IF($AS123&lt;$AR123,0,IF($AT123="L",IF(AND(17&gt;=$AR123,17&lt;=$AS123),1/($AS123-$AR123+1),0),IF($AT123="I",IF(17=$AR123,1,0),IF($AT123="F",IF(17=$AS123,1,0),IF($AT123="S",IF(AND(17&gt;=$AR123,17&lt;=$AS123,MOD(17-$AR123,6)=0),1/(INT(($AS123-$AR123)/6)+1),0),IF($AT123="A",IF($AR123=$AS123,IF(17=$AR123,1,0),IF(17=$AR123,$AU123,IF(17=$AS123,1-$AU123,0))),X525))))))</f>
        <v>0.125</v>
      </c>
      <c r="Y123" s="681">
        <f>IF($AS123&lt;$AR123,0,IF($AT123="L",IF(AND(18&gt;=$AR123,18&lt;=$AS123),1/($AS123-$AR123+1),0),IF($AT123="I",IF(18=$AR123,1,0),IF($AT123="F",IF(18=$AS123,1,0),IF($AT123="S",IF(AND(18&gt;=$AR123,18&lt;=$AS123,MOD(18-$AR123,6)=0),1/(INT(($AS123-$AR123)/6)+1),0),IF($AT123="A",IF($AR123=$AS123,IF(18=$AR123,1,0),IF(18=$AR123,$AU123,IF(18=$AS123,1-$AU123,0))),Y525))))))</f>
        <v>0.125</v>
      </c>
      <c r="Z123" s="681">
        <f>IF($AS123&lt;$AR123,0,IF($AT123="L",IF(AND(19&gt;=$AR123,19&lt;=$AS123),1/($AS123-$AR123+1),0),IF($AT123="I",IF(19=$AR123,1,0),IF($AT123="F",IF(19=$AS123,1,0),IF($AT123="S",IF(AND(19&gt;=$AR123,19&lt;=$AS123,MOD(19-$AR123,6)=0),1/(INT(($AS123-$AR123)/6)+1),0),IF($AT123="A",IF($AR123=$AS123,IF(19=$AR123,1,0),IF(19=$AR123,$AU123,IF(19=$AS123,1-$AU123,0))),Z525))))))</f>
        <v>0.125</v>
      </c>
      <c r="AA123" s="681">
        <f>IF($AS123&lt;$AR123,0,IF($AT123="L",IF(AND(20&gt;=$AR123,20&lt;=$AS123),1/($AS123-$AR123+1),0),IF($AT123="I",IF(20=$AR123,1,0),IF($AT123="F",IF(20=$AS123,1,0),IF($AT123="S",IF(AND(20&gt;=$AR123,20&lt;=$AS123,MOD(20-$AR123,6)=0),1/(INT(($AS123-$AR123)/6)+1),0),IF($AT123="A",IF($AR123=$AS123,IF(20=$AR123,1,0),IF(20=$AR123,$AU123,IF(20=$AS123,1-$AU123,0))),AA525))))))</f>
        <v>0</v>
      </c>
      <c r="AB123" s="681">
        <f>IF($AS123&lt;$AR123,0,IF($AT123="L",IF(AND(21&gt;=$AR123,21&lt;=$AS123),1/($AS123-$AR123+1),0),IF($AT123="I",IF(21=$AR123,1,0),IF($AT123="F",IF(21=$AS123,1,0),IF($AT123="S",IF(AND(21&gt;=$AR123,21&lt;=$AS123,MOD(21-$AR123,6)=0),1/(INT(($AS123-$AR123)/6)+1),0),IF($AT123="A",IF($AR123=$AS123,IF(21=$AR123,1,0),IF(21=$AR123,$AU123,IF(21=$AS123,1-$AU123,0))),AB525))))))</f>
        <v>0</v>
      </c>
      <c r="AC123" s="681">
        <f>IF($AS123&lt;$AR123,0,IF($AT123="L",IF(AND(22&gt;=$AR123,22&lt;=$AS123),1/($AS123-$AR123+1),0),IF($AT123="I",IF(22=$AR123,1,0),IF($AT123="F",IF(22=$AS123,1,0),IF($AT123="S",IF(AND(22&gt;=$AR123,22&lt;=$AS123,MOD(22-$AR123,6)=0),1/(INT(($AS123-$AR123)/6)+1),0),IF($AT123="A",IF($AR123=$AS123,IF(22=$AR123,1,0),IF(22=$AR123,$AU123,IF(22=$AS123,1-$AU123,0))),AC525))))))</f>
        <v>0</v>
      </c>
      <c r="AD123" s="681">
        <f>IF($AS123&lt;$AR123,0,IF($AT123="L",IF(AND(23&gt;=$AR123,23&lt;=$AS123),1/($AS123-$AR123+1),0),IF($AT123="I",IF(23=$AR123,1,0),IF($AT123="F",IF(23=$AS123,1,0),IF($AT123="S",IF(AND(23&gt;=$AR123,23&lt;=$AS123,MOD(23-$AR123,6)=0),1/(INT(($AS123-$AR123)/6)+1),0),IF($AT123="A",IF($AR123=$AS123,IF(23=$AR123,1,0),IF(23=$AR123,$AU123,IF(23=$AS123,1-$AU123,0))),AD525))))))</f>
        <v>0</v>
      </c>
      <c r="AE123" s="681">
        <f>IF($AS123&lt;$AR123,0,IF($AT123="L",IF(AND(24&gt;=$AR123,24&lt;=$AS123),1/($AS123-$AR123+1),0),IF($AT123="I",IF(24=$AR123,1,0),IF($AT123="F",IF(24=$AS123,1,0),IF($AT123="S",IF(AND(24&gt;=$AR123,24&lt;=$AS123,MOD(24-$AR123,6)=0),1/(INT(($AS123-$AR123)/6)+1),0),IF($AT123="A",IF($AR123=$AS123,IF(24=$AR123,1,0),IF(24=$AR123,$AU123,IF(24=$AS123,1-$AU123,0))),AE525))))))</f>
        <v>0</v>
      </c>
      <c r="AF123" s="682">
        <f>SUM(H123:AE123)</f>
        <v>1</v>
      </c>
      <c r="AG123" s="521">
        <f>'08. Gastos de viaje'!$K$17</f>
        <v>0</v>
      </c>
      <c r="AH123" s="521">
        <f>'08. Gastos de viaje'!$J$17</f>
        <v>0</v>
      </c>
      <c r="AI123" s="521">
        <f>'08. Gastos de viaje'!$M$17</f>
        <v>0</v>
      </c>
      <c r="AJ123" s="521">
        <f>'08. Gastos de viaje'!$L$17</f>
        <v>0</v>
      </c>
      <c r="AK123" s="521">
        <f>'08. Gastos de viaje'!$O$17</f>
        <v>0</v>
      </c>
      <c r="AL123" s="521">
        <f>'08. Gastos de viaje'!$N$17</f>
        <v>0</v>
      </c>
      <c r="AM123" s="521">
        <f>'08. Gastos de viaje'!$Q$17</f>
        <v>0</v>
      </c>
      <c r="AN123" s="521">
        <f>'08. Gastos de viaje'!$P$17</f>
        <v>0</v>
      </c>
      <c r="AO123" s="521">
        <f>'08. Gastos de viaje'!$S$17</f>
        <v>150000000</v>
      </c>
      <c r="AP123" s="521">
        <f>'08. Gastos de viaje'!$R$17</f>
        <v>0</v>
      </c>
      <c r="AQ123" s="683" t="inlineStr">
        <is>
          <t>A2.3</t>
        </is>
      </c>
      <c r="AR123" s="683" t="n">
        <v>12</v>
      </c>
      <c r="AS123" s="683" t="n">
        <v>19</v>
      </c>
      <c r="AT123" s="683" t="inlineStr">
        <is>
          <t>L</t>
        </is>
      </c>
      <c r="AU123" s="684" t="n">
        <v>0</v>
      </c>
      <c r="AV123" s="683" t="inlineStr">
        <is>
          <t>E5</t>
        </is>
      </c>
    </row>
    <row r="124">
      <c r="B124" s="513" t="inlineStr">
        <is>
          <t>ADIC-08-1</t>
        </is>
      </c>
      <c r="C124" s="513" t="inlineStr">
        <is>
          <t>R08</t>
        </is>
      </c>
      <c r="D124" s="513" t="str">
        <f>IF('08. Gastos de viaje'!B18="","(fila reservada para un ítem nuevo)",'08. Gastos de viaje'!B18)</f>
        <v>(fila reservada para un ítem nuevo)</v>
      </c>
      <c r="E124" s="513" t="str">
        <f>"Perfil "&amp;AT124&amp;" · M"&amp;AR124&amp;"–M"&amp;AS124</f>
        <v>Perfil L · M1–M24</v>
      </c>
      <c r="F124" s="513">
        <f>'08. Gastos de viaje'!$I$18</f>
        <v>0</v>
      </c>
      <c r="G124" s="513">
        <f>'08. Gastos de viaje'!$T$18</f>
        <v>0</v>
      </c>
      <c r="H124" s="681">
        <f>IF($AS124&lt;$AR124,0,IF($AT124="L",IF(AND(1&gt;=$AR124,1&lt;=$AS124),1/($AS124-$AR124+1),0),IF($AT124="I",IF(1=$AR124,1,0),IF($AT124="F",IF(1=$AS124,1,0),IF($AT124="S",IF(AND(1&gt;=$AR124,1&lt;=$AS124,MOD(1-$AR124,6)=0),1/(INT(($AS124-$AR124)/6)+1),0),IF($AT124="A",IF($AR124=$AS124,IF(1=$AR124,1,0),IF(1=$AR124,$AU124,IF(1=$AS124,1-$AU124,0))),H526))))))</f>
        <v>0.0416666666666667</v>
      </c>
      <c r="I124" s="681">
        <f>IF($AS124&lt;$AR124,0,IF($AT124="L",IF(AND(2&gt;=$AR124,2&lt;=$AS124),1/($AS124-$AR124+1),0),IF($AT124="I",IF(2=$AR124,1,0),IF($AT124="F",IF(2=$AS124,1,0),IF($AT124="S",IF(AND(2&gt;=$AR124,2&lt;=$AS124,MOD(2-$AR124,6)=0),1/(INT(($AS124-$AR124)/6)+1),0),IF($AT124="A",IF($AR124=$AS124,IF(2=$AR124,1,0),IF(2=$AR124,$AU124,IF(2=$AS124,1-$AU124,0))),I526))))))</f>
        <v>0.0416666666666667</v>
      </c>
      <c r="J124" s="681">
        <f>IF($AS124&lt;$AR124,0,IF($AT124="L",IF(AND(3&gt;=$AR124,3&lt;=$AS124),1/($AS124-$AR124+1),0),IF($AT124="I",IF(3=$AR124,1,0),IF($AT124="F",IF(3=$AS124,1,0),IF($AT124="S",IF(AND(3&gt;=$AR124,3&lt;=$AS124,MOD(3-$AR124,6)=0),1/(INT(($AS124-$AR124)/6)+1),0),IF($AT124="A",IF($AR124=$AS124,IF(3=$AR124,1,0),IF(3=$AR124,$AU124,IF(3=$AS124,1-$AU124,0))),J526))))))</f>
        <v>0.0416666666666667</v>
      </c>
      <c r="K124" s="681">
        <f>IF($AS124&lt;$AR124,0,IF($AT124="L",IF(AND(4&gt;=$AR124,4&lt;=$AS124),1/($AS124-$AR124+1),0),IF($AT124="I",IF(4=$AR124,1,0),IF($AT124="F",IF(4=$AS124,1,0),IF($AT124="S",IF(AND(4&gt;=$AR124,4&lt;=$AS124,MOD(4-$AR124,6)=0),1/(INT(($AS124-$AR124)/6)+1),0),IF($AT124="A",IF($AR124=$AS124,IF(4=$AR124,1,0),IF(4=$AR124,$AU124,IF(4=$AS124,1-$AU124,0))),K526))))))</f>
        <v>0.0416666666666667</v>
      </c>
      <c r="L124" s="681">
        <f>IF($AS124&lt;$AR124,0,IF($AT124="L",IF(AND(5&gt;=$AR124,5&lt;=$AS124),1/($AS124-$AR124+1),0),IF($AT124="I",IF(5=$AR124,1,0),IF($AT124="F",IF(5=$AS124,1,0),IF($AT124="S",IF(AND(5&gt;=$AR124,5&lt;=$AS124,MOD(5-$AR124,6)=0),1/(INT(($AS124-$AR124)/6)+1),0),IF($AT124="A",IF($AR124=$AS124,IF(5=$AR124,1,0),IF(5=$AR124,$AU124,IF(5=$AS124,1-$AU124,0))),L526))))))</f>
        <v>0.0416666666666667</v>
      </c>
      <c r="M124" s="681">
        <f>IF($AS124&lt;$AR124,0,IF($AT124="L",IF(AND(6&gt;=$AR124,6&lt;=$AS124),1/($AS124-$AR124+1),0),IF($AT124="I",IF(6=$AR124,1,0),IF($AT124="F",IF(6=$AS124,1,0),IF($AT124="S",IF(AND(6&gt;=$AR124,6&lt;=$AS124,MOD(6-$AR124,6)=0),1/(INT(($AS124-$AR124)/6)+1),0),IF($AT124="A",IF($AR124=$AS124,IF(6=$AR124,1,0),IF(6=$AR124,$AU124,IF(6=$AS124,1-$AU124,0))),M526))))))</f>
        <v>0.0416666666666667</v>
      </c>
      <c r="N124" s="681">
        <f>IF($AS124&lt;$AR124,0,IF($AT124="L",IF(AND(7&gt;=$AR124,7&lt;=$AS124),1/($AS124-$AR124+1),0),IF($AT124="I",IF(7=$AR124,1,0),IF($AT124="F",IF(7=$AS124,1,0),IF($AT124="S",IF(AND(7&gt;=$AR124,7&lt;=$AS124,MOD(7-$AR124,6)=0),1/(INT(($AS124-$AR124)/6)+1),0),IF($AT124="A",IF($AR124=$AS124,IF(7=$AR124,1,0),IF(7=$AR124,$AU124,IF(7=$AS124,1-$AU124,0))),N526))))))</f>
        <v>0.0416666666666667</v>
      </c>
      <c r="O124" s="681">
        <f>IF($AS124&lt;$AR124,0,IF($AT124="L",IF(AND(8&gt;=$AR124,8&lt;=$AS124),1/($AS124-$AR124+1),0),IF($AT124="I",IF(8=$AR124,1,0),IF($AT124="F",IF(8=$AS124,1,0),IF($AT124="S",IF(AND(8&gt;=$AR124,8&lt;=$AS124,MOD(8-$AR124,6)=0),1/(INT(($AS124-$AR124)/6)+1),0),IF($AT124="A",IF($AR124=$AS124,IF(8=$AR124,1,0),IF(8=$AR124,$AU124,IF(8=$AS124,1-$AU124,0))),O526))))))</f>
        <v>0.0416666666666667</v>
      </c>
      <c r="P124" s="681">
        <f>IF($AS124&lt;$AR124,0,IF($AT124="L",IF(AND(9&gt;=$AR124,9&lt;=$AS124),1/($AS124-$AR124+1),0),IF($AT124="I",IF(9=$AR124,1,0),IF($AT124="F",IF(9=$AS124,1,0),IF($AT124="S",IF(AND(9&gt;=$AR124,9&lt;=$AS124,MOD(9-$AR124,6)=0),1/(INT(($AS124-$AR124)/6)+1),0),IF($AT124="A",IF($AR124=$AS124,IF(9=$AR124,1,0),IF(9=$AR124,$AU124,IF(9=$AS124,1-$AU124,0))),P526))))))</f>
        <v>0.0416666666666667</v>
      </c>
      <c r="Q124" s="681">
        <f>IF($AS124&lt;$AR124,0,IF($AT124="L",IF(AND(10&gt;=$AR124,10&lt;=$AS124),1/($AS124-$AR124+1),0),IF($AT124="I",IF(10=$AR124,1,0),IF($AT124="F",IF(10=$AS124,1,0),IF($AT124="S",IF(AND(10&gt;=$AR124,10&lt;=$AS124,MOD(10-$AR124,6)=0),1/(INT(($AS124-$AR124)/6)+1),0),IF($AT124="A",IF($AR124=$AS124,IF(10=$AR124,1,0),IF(10=$AR124,$AU124,IF(10=$AS124,1-$AU124,0))),Q526))))))</f>
        <v>0.0416666666666667</v>
      </c>
      <c r="R124" s="681">
        <f>IF($AS124&lt;$AR124,0,IF($AT124="L",IF(AND(11&gt;=$AR124,11&lt;=$AS124),1/($AS124-$AR124+1),0),IF($AT124="I",IF(11=$AR124,1,0),IF($AT124="F",IF(11=$AS124,1,0),IF($AT124="S",IF(AND(11&gt;=$AR124,11&lt;=$AS124,MOD(11-$AR124,6)=0),1/(INT(($AS124-$AR124)/6)+1),0),IF($AT124="A",IF($AR124=$AS124,IF(11=$AR124,1,0),IF(11=$AR124,$AU124,IF(11=$AS124,1-$AU124,0))),R526))))))</f>
        <v>0.0416666666666667</v>
      </c>
      <c r="S124" s="681">
        <f>IF($AS124&lt;$AR124,0,IF($AT124="L",IF(AND(12&gt;=$AR124,12&lt;=$AS124),1/($AS124-$AR124+1),0),IF($AT124="I",IF(12=$AR124,1,0),IF($AT124="F",IF(12=$AS124,1,0),IF($AT124="S",IF(AND(12&gt;=$AR124,12&lt;=$AS124,MOD(12-$AR124,6)=0),1/(INT(($AS124-$AR124)/6)+1),0),IF($AT124="A",IF($AR124=$AS124,IF(12=$AR124,1,0),IF(12=$AR124,$AU124,IF(12=$AS124,1-$AU124,0))),S526))))))</f>
        <v>0.0416666666666667</v>
      </c>
      <c r="T124" s="681">
        <f>IF($AS124&lt;$AR124,0,IF($AT124="L",IF(AND(13&gt;=$AR124,13&lt;=$AS124),1/($AS124-$AR124+1),0),IF($AT124="I",IF(13=$AR124,1,0),IF($AT124="F",IF(13=$AS124,1,0),IF($AT124="S",IF(AND(13&gt;=$AR124,13&lt;=$AS124,MOD(13-$AR124,6)=0),1/(INT(($AS124-$AR124)/6)+1),0),IF($AT124="A",IF($AR124=$AS124,IF(13=$AR124,1,0),IF(13=$AR124,$AU124,IF(13=$AS124,1-$AU124,0))),T526))))))</f>
        <v>0.0416666666666667</v>
      </c>
      <c r="U124" s="681">
        <f>IF($AS124&lt;$AR124,0,IF($AT124="L",IF(AND(14&gt;=$AR124,14&lt;=$AS124),1/($AS124-$AR124+1),0),IF($AT124="I",IF(14=$AR124,1,0),IF($AT124="F",IF(14=$AS124,1,0),IF($AT124="S",IF(AND(14&gt;=$AR124,14&lt;=$AS124,MOD(14-$AR124,6)=0),1/(INT(($AS124-$AR124)/6)+1),0),IF($AT124="A",IF($AR124=$AS124,IF(14=$AR124,1,0),IF(14=$AR124,$AU124,IF(14=$AS124,1-$AU124,0))),U526))))))</f>
        <v>0.0416666666666667</v>
      </c>
      <c r="V124" s="681">
        <f>IF($AS124&lt;$AR124,0,IF($AT124="L",IF(AND(15&gt;=$AR124,15&lt;=$AS124),1/($AS124-$AR124+1),0),IF($AT124="I",IF(15=$AR124,1,0),IF($AT124="F",IF(15=$AS124,1,0),IF($AT124="S",IF(AND(15&gt;=$AR124,15&lt;=$AS124,MOD(15-$AR124,6)=0),1/(INT(($AS124-$AR124)/6)+1),0),IF($AT124="A",IF($AR124=$AS124,IF(15=$AR124,1,0),IF(15=$AR124,$AU124,IF(15=$AS124,1-$AU124,0))),V526))))))</f>
        <v>0.0416666666666667</v>
      </c>
      <c r="W124" s="681">
        <f>IF($AS124&lt;$AR124,0,IF($AT124="L",IF(AND(16&gt;=$AR124,16&lt;=$AS124),1/($AS124-$AR124+1),0),IF($AT124="I",IF(16=$AR124,1,0),IF($AT124="F",IF(16=$AS124,1,0),IF($AT124="S",IF(AND(16&gt;=$AR124,16&lt;=$AS124,MOD(16-$AR124,6)=0),1/(INT(($AS124-$AR124)/6)+1),0),IF($AT124="A",IF($AR124=$AS124,IF(16=$AR124,1,0),IF(16=$AR124,$AU124,IF(16=$AS124,1-$AU124,0))),W526))))))</f>
        <v>0.0416666666666667</v>
      </c>
      <c r="X124" s="681">
        <f>IF($AS124&lt;$AR124,0,IF($AT124="L",IF(AND(17&gt;=$AR124,17&lt;=$AS124),1/($AS124-$AR124+1),0),IF($AT124="I",IF(17=$AR124,1,0),IF($AT124="F",IF(17=$AS124,1,0),IF($AT124="S",IF(AND(17&gt;=$AR124,17&lt;=$AS124,MOD(17-$AR124,6)=0),1/(INT(($AS124-$AR124)/6)+1),0),IF($AT124="A",IF($AR124=$AS124,IF(17=$AR124,1,0),IF(17=$AR124,$AU124,IF(17=$AS124,1-$AU124,0))),X526))))))</f>
        <v>0.0416666666666667</v>
      </c>
      <c r="Y124" s="681">
        <f>IF($AS124&lt;$AR124,0,IF($AT124="L",IF(AND(18&gt;=$AR124,18&lt;=$AS124),1/($AS124-$AR124+1),0),IF($AT124="I",IF(18=$AR124,1,0),IF($AT124="F",IF(18=$AS124,1,0),IF($AT124="S",IF(AND(18&gt;=$AR124,18&lt;=$AS124,MOD(18-$AR124,6)=0),1/(INT(($AS124-$AR124)/6)+1),0),IF($AT124="A",IF($AR124=$AS124,IF(18=$AR124,1,0),IF(18=$AR124,$AU124,IF(18=$AS124,1-$AU124,0))),Y526))))))</f>
        <v>0.0416666666666667</v>
      </c>
      <c r="Z124" s="681">
        <f>IF($AS124&lt;$AR124,0,IF($AT124="L",IF(AND(19&gt;=$AR124,19&lt;=$AS124),1/($AS124-$AR124+1),0),IF($AT124="I",IF(19=$AR124,1,0),IF($AT124="F",IF(19=$AS124,1,0),IF($AT124="S",IF(AND(19&gt;=$AR124,19&lt;=$AS124,MOD(19-$AR124,6)=0),1/(INT(($AS124-$AR124)/6)+1),0),IF($AT124="A",IF($AR124=$AS124,IF(19=$AR124,1,0),IF(19=$AR124,$AU124,IF(19=$AS124,1-$AU124,0))),Z526))))))</f>
        <v>0.0416666666666667</v>
      </c>
      <c r="AA124" s="681">
        <f>IF($AS124&lt;$AR124,0,IF($AT124="L",IF(AND(20&gt;=$AR124,20&lt;=$AS124),1/($AS124-$AR124+1),0),IF($AT124="I",IF(20=$AR124,1,0),IF($AT124="F",IF(20=$AS124,1,0),IF($AT124="S",IF(AND(20&gt;=$AR124,20&lt;=$AS124,MOD(20-$AR124,6)=0),1/(INT(($AS124-$AR124)/6)+1),0),IF($AT124="A",IF($AR124=$AS124,IF(20=$AR124,1,0),IF(20=$AR124,$AU124,IF(20=$AS124,1-$AU124,0))),AA526))))))</f>
        <v>0.0416666666666667</v>
      </c>
      <c r="AB124" s="681">
        <f>IF($AS124&lt;$AR124,0,IF($AT124="L",IF(AND(21&gt;=$AR124,21&lt;=$AS124),1/($AS124-$AR124+1),0),IF($AT124="I",IF(21=$AR124,1,0),IF($AT124="F",IF(21=$AS124,1,0),IF($AT124="S",IF(AND(21&gt;=$AR124,21&lt;=$AS124,MOD(21-$AR124,6)=0),1/(INT(($AS124-$AR124)/6)+1),0),IF($AT124="A",IF($AR124=$AS124,IF(21=$AR124,1,0),IF(21=$AR124,$AU124,IF(21=$AS124,1-$AU124,0))),AB526))))))</f>
        <v>0.0416666666666667</v>
      </c>
      <c r="AC124" s="681">
        <f>IF($AS124&lt;$AR124,0,IF($AT124="L",IF(AND(22&gt;=$AR124,22&lt;=$AS124),1/($AS124-$AR124+1),0),IF($AT124="I",IF(22=$AR124,1,0),IF($AT124="F",IF(22=$AS124,1,0),IF($AT124="S",IF(AND(22&gt;=$AR124,22&lt;=$AS124,MOD(22-$AR124,6)=0),1/(INT(($AS124-$AR124)/6)+1),0),IF($AT124="A",IF($AR124=$AS124,IF(22=$AR124,1,0),IF(22=$AR124,$AU124,IF(22=$AS124,1-$AU124,0))),AC526))))))</f>
        <v>0.0416666666666667</v>
      </c>
      <c r="AD124" s="681">
        <f>IF($AS124&lt;$AR124,0,IF($AT124="L",IF(AND(23&gt;=$AR124,23&lt;=$AS124),1/($AS124-$AR124+1),0),IF($AT124="I",IF(23=$AR124,1,0),IF($AT124="F",IF(23=$AS124,1,0),IF($AT124="S",IF(AND(23&gt;=$AR124,23&lt;=$AS124,MOD(23-$AR124,6)=0),1/(INT(($AS124-$AR124)/6)+1),0),IF($AT124="A",IF($AR124=$AS124,IF(23=$AR124,1,0),IF(23=$AR124,$AU124,IF(23=$AS124,1-$AU124,0))),AD526))))))</f>
        <v>0.0416666666666667</v>
      </c>
      <c r="AE124" s="681">
        <f>IF($AS124&lt;$AR124,0,IF($AT124="L",IF(AND(24&gt;=$AR124,24&lt;=$AS124),1/($AS124-$AR124+1),0),IF($AT124="I",IF(24=$AR124,1,0),IF($AT124="F",IF(24=$AS124,1,0),IF($AT124="S",IF(AND(24&gt;=$AR124,24&lt;=$AS124,MOD(24-$AR124,6)=0),1/(INT(($AS124-$AR124)/6)+1),0),IF($AT124="A",IF($AR124=$AS124,IF(24=$AR124,1,0),IF(24=$AR124,$AU124,IF(24=$AS124,1-$AU124,0))),AE526))))))</f>
        <v>0.0416666666666667</v>
      </c>
      <c r="AF124" s="682">
        <f>SUM(H124:AE124)</f>
        <v>1</v>
      </c>
      <c r="AG124" s="521">
        <f>'08. Gastos de viaje'!$K$18</f>
        <v>0</v>
      </c>
      <c r="AH124" s="521">
        <f>'08. Gastos de viaje'!$J$18</f>
        <v>0</v>
      </c>
      <c r="AI124" s="521">
        <f>'08. Gastos de viaje'!$M$18</f>
        <v>0</v>
      </c>
      <c r="AJ124" s="521">
        <f>'08. Gastos de viaje'!$L$18</f>
        <v>0</v>
      </c>
      <c r="AK124" s="521">
        <f>'08. Gastos de viaje'!$O$18</f>
        <v>0</v>
      </c>
      <c r="AL124" s="521">
        <f>'08. Gastos de viaje'!$N$18</f>
        <v>0</v>
      </c>
      <c r="AM124" s="521">
        <f>'08. Gastos de viaje'!$Q$18</f>
        <v>0</v>
      </c>
      <c r="AN124" s="521">
        <f>'08. Gastos de viaje'!$P$18</f>
        <v>0</v>
      </c>
      <c r="AO124" s="521">
        <f>'08. Gastos de viaje'!$S$18</f>
        <v>0</v>
      </c>
      <c r="AP124" s="521">
        <f>'08. Gastos de viaje'!$R$18</f>
        <v>0</v>
      </c>
      <c r="AQ124" s="683" t="inlineStr"/>
      <c r="AR124" s="683" t="n">
        <v>1</v>
      </c>
      <c r="AS124" s="683" t="n">
        <v>24</v>
      </c>
      <c r="AT124" s="683" t="inlineStr">
        <is>
          <t>L</t>
        </is>
      </c>
      <c r="AU124" s="684" t="n">
        <v>0</v>
      </c>
      <c r="AV124" s="683" t="inlineStr"/>
    </row>
    <row r="125">
      <c r="B125" s="513" t="inlineStr">
        <is>
          <t>ADIC-08-2</t>
        </is>
      </c>
      <c r="C125" s="513" t="inlineStr">
        <is>
          <t>R08</t>
        </is>
      </c>
      <c r="D125" s="513" t="str">
        <f>IF('08. Gastos de viaje'!B19="","(fila reservada para un ítem nuevo)",'08. Gastos de viaje'!B19)</f>
        <v>(fila reservada para un ítem nuevo)</v>
      </c>
      <c r="E125" s="513" t="str">
        <f>"Perfil "&amp;AT125&amp;" · M"&amp;AR125&amp;"–M"&amp;AS125</f>
        <v>Perfil L · M1–M24</v>
      </c>
      <c r="F125" s="513">
        <f>'08. Gastos de viaje'!$I$19</f>
        <v>0</v>
      </c>
      <c r="G125" s="513">
        <f>'08. Gastos de viaje'!$T$19</f>
        <v>0</v>
      </c>
      <c r="H125" s="681">
        <f>IF($AS125&lt;$AR125,0,IF($AT125="L",IF(AND(1&gt;=$AR125,1&lt;=$AS125),1/($AS125-$AR125+1),0),IF($AT125="I",IF(1=$AR125,1,0),IF($AT125="F",IF(1=$AS125,1,0),IF($AT125="S",IF(AND(1&gt;=$AR125,1&lt;=$AS125,MOD(1-$AR125,6)=0),1/(INT(($AS125-$AR125)/6)+1),0),IF($AT125="A",IF($AR125=$AS125,IF(1=$AR125,1,0),IF(1=$AR125,$AU125,IF(1=$AS125,1-$AU125,0))),H527))))))</f>
        <v>0.0416666666666667</v>
      </c>
      <c r="I125" s="681">
        <f>IF($AS125&lt;$AR125,0,IF($AT125="L",IF(AND(2&gt;=$AR125,2&lt;=$AS125),1/($AS125-$AR125+1),0),IF($AT125="I",IF(2=$AR125,1,0),IF($AT125="F",IF(2=$AS125,1,0),IF($AT125="S",IF(AND(2&gt;=$AR125,2&lt;=$AS125,MOD(2-$AR125,6)=0),1/(INT(($AS125-$AR125)/6)+1),0),IF($AT125="A",IF($AR125=$AS125,IF(2=$AR125,1,0),IF(2=$AR125,$AU125,IF(2=$AS125,1-$AU125,0))),I527))))))</f>
        <v>0.0416666666666667</v>
      </c>
      <c r="J125" s="681">
        <f>IF($AS125&lt;$AR125,0,IF($AT125="L",IF(AND(3&gt;=$AR125,3&lt;=$AS125),1/($AS125-$AR125+1),0),IF($AT125="I",IF(3=$AR125,1,0),IF($AT125="F",IF(3=$AS125,1,0),IF($AT125="S",IF(AND(3&gt;=$AR125,3&lt;=$AS125,MOD(3-$AR125,6)=0),1/(INT(($AS125-$AR125)/6)+1),0),IF($AT125="A",IF($AR125=$AS125,IF(3=$AR125,1,0),IF(3=$AR125,$AU125,IF(3=$AS125,1-$AU125,0))),J527))))))</f>
        <v>0.0416666666666667</v>
      </c>
      <c r="K125" s="681">
        <f>IF($AS125&lt;$AR125,0,IF($AT125="L",IF(AND(4&gt;=$AR125,4&lt;=$AS125),1/($AS125-$AR125+1),0),IF($AT125="I",IF(4=$AR125,1,0),IF($AT125="F",IF(4=$AS125,1,0),IF($AT125="S",IF(AND(4&gt;=$AR125,4&lt;=$AS125,MOD(4-$AR125,6)=0),1/(INT(($AS125-$AR125)/6)+1),0),IF($AT125="A",IF($AR125=$AS125,IF(4=$AR125,1,0),IF(4=$AR125,$AU125,IF(4=$AS125,1-$AU125,0))),K527))))))</f>
        <v>0.0416666666666667</v>
      </c>
      <c r="L125" s="681">
        <f>IF($AS125&lt;$AR125,0,IF($AT125="L",IF(AND(5&gt;=$AR125,5&lt;=$AS125),1/($AS125-$AR125+1),0),IF($AT125="I",IF(5=$AR125,1,0),IF($AT125="F",IF(5=$AS125,1,0),IF($AT125="S",IF(AND(5&gt;=$AR125,5&lt;=$AS125,MOD(5-$AR125,6)=0),1/(INT(($AS125-$AR125)/6)+1),0),IF($AT125="A",IF($AR125=$AS125,IF(5=$AR125,1,0),IF(5=$AR125,$AU125,IF(5=$AS125,1-$AU125,0))),L527))))))</f>
        <v>0.0416666666666667</v>
      </c>
      <c r="M125" s="681">
        <f>IF($AS125&lt;$AR125,0,IF($AT125="L",IF(AND(6&gt;=$AR125,6&lt;=$AS125),1/($AS125-$AR125+1),0),IF($AT125="I",IF(6=$AR125,1,0),IF($AT125="F",IF(6=$AS125,1,0),IF($AT125="S",IF(AND(6&gt;=$AR125,6&lt;=$AS125,MOD(6-$AR125,6)=0),1/(INT(($AS125-$AR125)/6)+1),0),IF($AT125="A",IF($AR125=$AS125,IF(6=$AR125,1,0),IF(6=$AR125,$AU125,IF(6=$AS125,1-$AU125,0))),M527))))))</f>
        <v>0.0416666666666667</v>
      </c>
      <c r="N125" s="681">
        <f>IF($AS125&lt;$AR125,0,IF($AT125="L",IF(AND(7&gt;=$AR125,7&lt;=$AS125),1/($AS125-$AR125+1),0),IF($AT125="I",IF(7=$AR125,1,0),IF($AT125="F",IF(7=$AS125,1,0),IF($AT125="S",IF(AND(7&gt;=$AR125,7&lt;=$AS125,MOD(7-$AR125,6)=0),1/(INT(($AS125-$AR125)/6)+1),0),IF($AT125="A",IF($AR125=$AS125,IF(7=$AR125,1,0),IF(7=$AR125,$AU125,IF(7=$AS125,1-$AU125,0))),N527))))))</f>
        <v>0.0416666666666667</v>
      </c>
      <c r="O125" s="681">
        <f>IF($AS125&lt;$AR125,0,IF($AT125="L",IF(AND(8&gt;=$AR125,8&lt;=$AS125),1/($AS125-$AR125+1),0),IF($AT125="I",IF(8=$AR125,1,0),IF($AT125="F",IF(8=$AS125,1,0),IF($AT125="S",IF(AND(8&gt;=$AR125,8&lt;=$AS125,MOD(8-$AR125,6)=0),1/(INT(($AS125-$AR125)/6)+1),0),IF($AT125="A",IF($AR125=$AS125,IF(8=$AR125,1,0),IF(8=$AR125,$AU125,IF(8=$AS125,1-$AU125,0))),O527))))))</f>
        <v>0.0416666666666667</v>
      </c>
      <c r="P125" s="681">
        <f>IF($AS125&lt;$AR125,0,IF($AT125="L",IF(AND(9&gt;=$AR125,9&lt;=$AS125),1/($AS125-$AR125+1),0),IF($AT125="I",IF(9=$AR125,1,0),IF($AT125="F",IF(9=$AS125,1,0),IF($AT125="S",IF(AND(9&gt;=$AR125,9&lt;=$AS125,MOD(9-$AR125,6)=0),1/(INT(($AS125-$AR125)/6)+1),0),IF($AT125="A",IF($AR125=$AS125,IF(9=$AR125,1,0),IF(9=$AR125,$AU125,IF(9=$AS125,1-$AU125,0))),P527))))))</f>
        <v>0.0416666666666667</v>
      </c>
      <c r="Q125" s="681">
        <f>IF($AS125&lt;$AR125,0,IF($AT125="L",IF(AND(10&gt;=$AR125,10&lt;=$AS125),1/($AS125-$AR125+1),0),IF($AT125="I",IF(10=$AR125,1,0),IF($AT125="F",IF(10=$AS125,1,0),IF($AT125="S",IF(AND(10&gt;=$AR125,10&lt;=$AS125,MOD(10-$AR125,6)=0),1/(INT(($AS125-$AR125)/6)+1),0),IF($AT125="A",IF($AR125=$AS125,IF(10=$AR125,1,0),IF(10=$AR125,$AU125,IF(10=$AS125,1-$AU125,0))),Q527))))))</f>
        <v>0.0416666666666667</v>
      </c>
      <c r="R125" s="681">
        <f>IF($AS125&lt;$AR125,0,IF($AT125="L",IF(AND(11&gt;=$AR125,11&lt;=$AS125),1/($AS125-$AR125+1),0),IF($AT125="I",IF(11=$AR125,1,0),IF($AT125="F",IF(11=$AS125,1,0),IF($AT125="S",IF(AND(11&gt;=$AR125,11&lt;=$AS125,MOD(11-$AR125,6)=0),1/(INT(($AS125-$AR125)/6)+1),0),IF($AT125="A",IF($AR125=$AS125,IF(11=$AR125,1,0),IF(11=$AR125,$AU125,IF(11=$AS125,1-$AU125,0))),R527))))))</f>
        <v>0.0416666666666667</v>
      </c>
      <c r="S125" s="681">
        <f>IF($AS125&lt;$AR125,0,IF($AT125="L",IF(AND(12&gt;=$AR125,12&lt;=$AS125),1/($AS125-$AR125+1),0),IF($AT125="I",IF(12=$AR125,1,0),IF($AT125="F",IF(12=$AS125,1,0),IF($AT125="S",IF(AND(12&gt;=$AR125,12&lt;=$AS125,MOD(12-$AR125,6)=0),1/(INT(($AS125-$AR125)/6)+1),0),IF($AT125="A",IF($AR125=$AS125,IF(12=$AR125,1,0),IF(12=$AR125,$AU125,IF(12=$AS125,1-$AU125,0))),S527))))))</f>
        <v>0.0416666666666667</v>
      </c>
      <c r="T125" s="681">
        <f>IF($AS125&lt;$AR125,0,IF($AT125="L",IF(AND(13&gt;=$AR125,13&lt;=$AS125),1/($AS125-$AR125+1),0),IF($AT125="I",IF(13=$AR125,1,0),IF($AT125="F",IF(13=$AS125,1,0),IF($AT125="S",IF(AND(13&gt;=$AR125,13&lt;=$AS125,MOD(13-$AR125,6)=0),1/(INT(($AS125-$AR125)/6)+1),0),IF($AT125="A",IF($AR125=$AS125,IF(13=$AR125,1,0),IF(13=$AR125,$AU125,IF(13=$AS125,1-$AU125,0))),T527))))))</f>
        <v>0.0416666666666667</v>
      </c>
      <c r="U125" s="681">
        <f>IF($AS125&lt;$AR125,0,IF($AT125="L",IF(AND(14&gt;=$AR125,14&lt;=$AS125),1/($AS125-$AR125+1),0),IF($AT125="I",IF(14=$AR125,1,0),IF($AT125="F",IF(14=$AS125,1,0),IF($AT125="S",IF(AND(14&gt;=$AR125,14&lt;=$AS125,MOD(14-$AR125,6)=0),1/(INT(($AS125-$AR125)/6)+1),0),IF($AT125="A",IF($AR125=$AS125,IF(14=$AR125,1,0),IF(14=$AR125,$AU125,IF(14=$AS125,1-$AU125,0))),U527))))))</f>
        <v>0.0416666666666667</v>
      </c>
      <c r="V125" s="681">
        <f>IF($AS125&lt;$AR125,0,IF($AT125="L",IF(AND(15&gt;=$AR125,15&lt;=$AS125),1/($AS125-$AR125+1),0),IF($AT125="I",IF(15=$AR125,1,0),IF($AT125="F",IF(15=$AS125,1,0),IF($AT125="S",IF(AND(15&gt;=$AR125,15&lt;=$AS125,MOD(15-$AR125,6)=0),1/(INT(($AS125-$AR125)/6)+1),0),IF($AT125="A",IF($AR125=$AS125,IF(15=$AR125,1,0),IF(15=$AR125,$AU125,IF(15=$AS125,1-$AU125,0))),V527))))))</f>
        <v>0.0416666666666667</v>
      </c>
      <c r="W125" s="681">
        <f>IF($AS125&lt;$AR125,0,IF($AT125="L",IF(AND(16&gt;=$AR125,16&lt;=$AS125),1/($AS125-$AR125+1),0),IF($AT125="I",IF(16=$AR125,1,0),IF($AT125="F",IF(16=$AS125,1,0),IF($AT125="S",IF(AND(16&gt;=$AR125,16&lt;=$AS125,MOD(16-$AR125,6)=0),1/(INT(($AS125-$AR125)/6)+1),0),IF($AT125="A",IF($AR125=$AS125,IF(16=$AR125,1,0),IF(16=$AR125,$AU125,IF(16=$AS125,1-$AU125,0))),W527))))))</f>
        <v>0.0416666666666667</v>
      </c>
      <c r="X125" s="681">
        <f>IF($AS125&lt;$AR125,0,IF($AT125="L",IF(AND(17&gt;=$AR125,17&lt;=$AS125),1/($AS125-$AR125+1),0),IF($AT125="I",IF(17=$AR125,1,0),IF($AT125="F",IF(17=$AS125,1,0),IF($AT125="S",IF(AND(17&gt;=$AR125,17&lt;=$AS125,MOD(17-$AR125,6)=0),1/(INT(($AS125-$AR125)/6)+1),0),IF($AT125="A",IF($AR125=$AS125,IF(17=$AR125,1,0),IF(17=$AR125,$AU125,IF(17=$AS125,1-$AU125,0))),X527))))))</f>
        <v>0.0416666666666667</v>
      </c>
      <c r="Y125" s="681">
        <f>IF($AS125&lt;$AR125,0,IF($AT125="L",IF(AND(18&gt;=$AR125,18&lt;=$AS125),1/($AS125-$AR125+1),0),IF($AT125="I",IF(18=$AR125,1,0),IF($AT125="F",IF(18=$AS125,1,0),IF($AT125="S",IF(AND(18&gt;=$AR125,18&lt;=$AS125,MOD(18-$AR125,6)=0),1/(INT(($AS125-$AR125)/6)+1),0),IF($AT125="A",IF($AR125=$AS125,IF(18=$AR125,1,0),IF(18=$AR125,$AU125,IF(18=$AS125,1-$AU125,0))),Y527))))))</f>
        <v>0.0416666666666667</v>
      </c>
      <c r="Z125" s="681">
        <f>IF($AS125&lt;$AR125,0,IF($AT125="L",IF(AND(19&gt;=$AR125,19&lt;=$AS125),1/($AS125-$AR125+1),0),IF($AT125="I",IF(19=$AR125,1,0),IF($AT125="F",IF(19=$AS125,1,0),IF($AT125="S",IF(AND(19&gt;=$AR125,19&lt;=$AS125,MOD(19-$AR125,6)=0),1/(INT(($AS125-$AR125)/6)+1),0),IF($AT125="A",IF($AR125=$AS125,IF(19=$AR125,1,0),IF(19=$AR125,$AU125,IF(19=$AS125,1-$AU125,0))),Z527))))))</f>
        <v>0.0416666666666667</v>
      </c>
      <c r="AA125" s="681">
        <f>IF($AS125&lt;$AR125,0,IF($AT125="L",IF(AND(20&gt;=$AR125,20&lt;=$AS125),1/($AS125-$AR125+1),0),IF($AT125="I",IF(20=$AR125,1,0),IF($AT125="F",IF(20=$AS125,1,0),IF($AT125="S",IF(AND(20&gt;=$AR125,20&lt;=$AS125,MOD(20-$AR125,6)=0),1/(INT(($AS125-$AR125)/6)+1),0),IF($AT125="A",IF($AR125=$AS125,IF(20=$AR125,1,0),IF(20=$AR125,$AU125,IF(20=$AS125,1-$AU125,0))),AA527))))))</f>
        <v>0.0416666666666667</v>
      </c>
      <c r="AB125" s="681">
        <f>IF($AS125&lt;$AR125,0,IF($AT125="L",IF(AND(21&gt;=$AR125,21&lt;=$AS125),1/($AS125-$AR125+1),0),IF($AT125="I",IF(21=$AR125,1,0),IF($AT125="F",IF(21=$AS125,1,0),IF($AT125="S",IF(AND(21&gt;=$AR125,21&lt;=$AS125,MOD(21-$AR125,6)=0),1/(INT(($AS125-$AR125)/6)+1),0),IF($AT125="A",IF($AR125=$AS125,IF(21=$AR125,1,0),IF(21=$AR125,$AU125,IF(21=$AS125,1-$AU125,0))),AB527))))))</f>
        <v>0.0416666666666667</v>
      </c>
      <c r="AC125" s="681">
        <f>IF($AS125&lt;$AR125,0,IF($AT125="L",IF(AND(22&gt;=$AR125,22&lt;=$AS125),1/($AS125-$AR125+1),0),IF($AT125="I",IF(22=$AR125,1,0),IF($AT125="F",IF(22=$AS125,1,0),IF($AT125="S",IF(AND(22&gt;=$AR125,22&lt;=$AS125,MOD(22-$AR125,6)=0),1/(INT(($AS125-$AR125)/6)+1),0),IF($AT125="A",IF($AR125=$AS125,IF(22=$AR125,1,0),IF(22=$AR125,$AU125,IF(22=$AS125,1-$AU125,0))),AC527))))))</f>
        <v>0.0416666666666667</v>
      </c>
      <c r="AD125" s="681">
        <f>IF($AS125&lt;$AR125,0,IF($AT125="L",IF(AND(23&gt;=$AR125,23&lt;=$AS125),1/($AS125-$AR125+1),0),IF($AT125="I",IF(23=$AR125,1,0),IF($AT125="F",IF(23=$AS125,1,0),IF($AT125="S",IF(AND(23&gt;=$AR125,23&lt;=$AS125,MOD(23-$AR125,6)=0),1/(INT(($AS125-$AR125)/6)+1),0),IF($AT125="A",IF($AR125=$AS125,IF(23=$AR125,1,0),IF(23=$AR125,$AU125,IF(23=$AS125,1-$AU125,0))),AD527))))))</f>
        <v>0.0416666666666667</v>
      </c>
      <c r="AE125" s="681">
        <f>IF($AS125&lt;$AR125,0,IF($AT125="L",IF(AND(24&gt;=$AR125,24&lt;=$AS125),1/($AS125-$AR125+1),0),IF($AT125="I",IF(24=$AR125,1,0),IF($AT125="F",IF(24=$AS125,1,0),IF($AT125="S",IF(AND(24&gt;=$AR125,24&lt;=$AS125,MOD(24-$AR125,6)=0),1/(INT(($AS125-$AR125)/6)+1),0),IF($AT125="A",IF($AR125=$AS125,IF(24=$AR125,1,0),IF(24=$AR125,$AU125,IF(24=$AS125,1-$AU125,0))),AE527))))))</f>
        <v>0.0416666666666667</v>
      </c>
      <c r="AF125" s="682">
        <f>SUM(H125:AE125)</f>
        <v>1</v>
      </c>
      <c r="AG125" s="521">
        <f>'08. Gastos de viaje'!$K$19</f>
        <v>0</v>
      </c>
      <c r="AH125" s="521">
        <f>'08. Gastos de viaje'!$J$19</f>
        <v>0</v>
      </c>
      <c r="AI125" s="521">
        <f>'08. Gastos de viaje'!$M$19</f>
        <v>0</v>
      </c>
      <c r="AJ125" s="521">
        <f>'08. Gastos de viaje'!$L$19</f>
        <v>0</v>
      </c>
      <c r="AK125" s="521">
        <f>'08. Gastos de viaje'!$O$19</f>
        <v>0</v>
      </c>
      <c r="AL125" s="521">
        <f>'08. Gastos de viaje'!$N$19</f>
        <v>0</v>
      </c>
      <c r="AM125" s="521">
        <f>'08. Gastos de viaje'!$Q$19</f>
        <v>0</v>
      </c>
      <c r="AN125" s="521">
        <f>'08. Gastos de viaje'!$P$19</f>
        <v>0</v>
      </c>
      <c r="AO125" s="521">
        <f>'08. Gastos de viaje'!$S$19</f>
        <v>0</v>
      </c>
      <c r="AP125" s="521">
        <f>'08. Gastos de viaje'!$R$19</f>
        <v>0</v>
      </c>
      <c r="AQ125" s="683" t="inlineStr"/>
      <c r="AR125" s="683" t="n">
        <v>1</v>
      </c>
      <c r="AS125" s="683" t="n">
        <v>24</v>
      </c>
      <c r="AT125" s="683" t="inlineStr">
        <is>
          <t>L</t>
        </is>
      </c>
      <c r="AU125" s="684" t="n">
        <v>0</v>
      </c>
      <c r="AV125" s="683" t="inlineStr"/>
    </row>
    <row r="126">
      <c r="B126" s="513" t="inlineStr">
        <is>
          <t>ADIC-08-3</t>
        </is>
      </c>
      <c r="C126" s="513" t="inlineStr">
        <is>
          <t>R08</t>
        </is>
      </c>
      <c r="D126" s="513" t="str">
        <f>IF('08. Gastos de viaje'!B20="","(fila reservada para un ítem nuevo)",'08. Gastos de viaje'!B20)</f>
        <v>(fila reservada para un ítem nuevo)</v>
      </c>
      <c r="E126" s="513" t="str">
        <f>"Perfil "&amp;AT126&amp;" · M"&amp;AR126&amp;"–M"&amp;AS126</f>
        <v>Perfil L · M1–M24</v>
      </c>
      <c r="F126" s="513">
        <f>'08. Gastos de viaje'!$I$20</f>
        <v>0</v>
      </c>
      <c r="G126" s="513">
        <f>'08. Gastos de viaje'!$T$20</f>
        <v>0</v>
      </c>
      <c r="H126" s="681">
        <f>IF($AS126&lt;$AR126,0,IF($AT126="L",IF(AND(1&gt;=$AR126,1&lt;=$AS126),1/($AS126-$AR126+1),0),IF($AT126="I",IF(1=$AR126,1,0),IF($AT126="F",IF(1=$AS126,1,0),IF($AT126="S",IF(AND(1&gt;=$AR126,1&lt;=$AS126,MOD(1-$AR126,6)=0),1/(INT(($AS126-$AR126)/6)+1),0),IF($AT126="A",IF($AR126=$AS126,IF(1=$AR126,1,0),IF(1=$AR126,$AU126,IF(1=$AS126,1-$AU126,0))),H528))))))</f>
        <v>0.0416666666666667</v>
      </c>
      <c r="I126" s="681">
        <f>IF($AS126&lt;$AR126,0,IF($AT126="L",IF(AND(2&gt;=$AR126,2&lt;=$AS126),1/($AS126-$AR126+1),0),IF($AT126="I",IF(2=$AR126,1,0),IF($AT126="F",IF(2=$AS126,1,0),IF($AT126="S",IF(AND(2&gt;=$AR126,2&lt;=$AS126,MOD(2-$AR126,6)=0),1/(INT(($AS126-$AR126)/6)+1),0),IF($AT126="A",IF($AR126=$AS126,IF(2=$AR126,1,0),IF(2=$AR126,$AU126,IF(2=$AS126,1-$AU126,0))),I528))))))</f>
        <v>0.0416666666666667</v>
      </c>
      <c r="J126" s="681">
        <f>IF($AS126&lt;$AR126,0,IF($AT126="L",IF(AND(3&gt;=$AR126,3&lt;=$AS126),1/($AS126-$AR126+1),0),IF($AT126="I",IF(3=$AR126,1,0),IF($AT126="F",IF(3=$AS126,1,0),IF($AT126="S",IF(AND(3&gt;=$AR126,3&lt;=$AS126,MOD(3-$AR126,6)=0),1/(INT(($AS126-$AR126)/6)+1),0),IF($AT126="A",IF($AR126=$AS126,IF(3=$AR126,1,0),IF(3=$AR126,$AU126,IF(3=$AS126,1-$AU126,0))),J528))))))</f>
        <v>0.0416666666666667</v>
      </c>
      <c r="K126" s="681">
        <f>IF($AS126&lt;$AR126,0,IF($AT126="L",IF(AND(4&gt;=$AR126,4&lt;=$AS126),1/($AS126-$AR126+1),0),IF($AT126="I",IF(4=$AR126,1,0),IF($AT126="F",IF(4=$AS126,1,0),IF($AT126="S",IF(AND(4&gt;=$AR126,4&lt;=$AS126,MOD(4-$AR126,6)=0),1/(INT(($AS126-$AR126)/6)+1),0),IF($AT126="A",IF($AR126=$AS126,IF(4=$AR126,1,0),IF(4=$AR126,$AU126,IF(4=$AS126,1-$AU126,0))),K528))))))</f>
        <v>0.0416666666666667</v>
      </c>
      <c r="L126" s="681">
        <f>IF($AS126&lt;$AR126,0,IF($AT126="L",IF(AND(5&gt;=$AR126,5&lt;=$AS126),1/($AS126-$AR126+1),0),IF($AT126="I",IF(5=$AR126,1,0),IF($AT126="F",IF(5=$AS126,1,0),IF($AT126="S",IF(AND(5&gt;=$AR126,5&lt;=$AS126,MOD(5-$AR126,6)=0),1/(INT(($AS126-$AR126)/6)+1),0),IF($AT126="A",IF($AR126=$AS126,IF(5=$AR126,1,0),IF(5=$AR126,$AU126,IF(5=$AS126,1-$AU126,0))),L528))))))</f>
        <v>0.0416666666666667</v>
      </c>
      <c r="M126" s="681">
        <f>IF($AS126&lt;$AR126,0,IF($AT126="L",IF(AND(6&gt;=$AR126,6&lt;=$AS126),1/($AS126-$AR126+1),0),IF($AT126="I",IF(6=$AR126,1,0),IF($AT126="F",IF(6=$AS126,1,0),IF($AT126="S",IF(AND(6&gt;=$AR126,6&lt;=$AS126,MOD(6-$AR126,6)=0),1/(INT(($AS126-$AR126)/6)+1),0),IF($AT126="A",IF($AR126=$AS126,IF(6=$AR126,1,0),IF(6=$AR126,$AU126,IF(6=$AS126,1-$AU126,0))),M528))))))</f>
        <v>0.0416666666666667</v>
      </c>
      <c r="N126" s="681">
        <f>IF($AS126&lt;$AR126,0,IF($AT126="L",IF(AND(7&gt;=$AR126,7&lt;=$AS126),1/($AS126-$AR126+1),0),IF($AT126="I",IF(7=$AR126,1,0),IF($AT126="F",IF(7=$AS126,1,0),IF($AT126="S",IF(AND(7&gt;=$AR126,7&lt;=$AS126,MOD(7-$AR126,6)=0),1/(INT(($AS126-$AR126)/6)+1),0),IF($AT126="A",IF($AR126=$AS126,IF(7=$AR126,1,0),IF(7=$AR126,$AU126,IF(7=$AS126,1-$AU126,0))),N528))))))</f>
        <v>0.0416666666666667</v>
      </c>
      <c r="O126" s="681">
        <f>IF($AS126&lt;$AR126,0,IF($AT126="L",IF(AND(8&gt;=$AR126,8&lt;=$AS126),1/($AS126-$AR126+1),0),IF($AT126="I",IF(8=$AR126,1,0),IF($AT126="F",IF(8=$AS126,1,0),IF($AT126="S",IF(AND(8&gt;=$AR126,8&lt;=$AS126,MOD(8-$AR126,6)=0),1/(INT(($AS126-$AR126)/6)+1),0),IF($AT126="A",IF($AR126=$AS126,IF(8=$AR126,1,0),IF(8=$AR126,$AU126,IF(8=$AS126,1-$AU126,0))),O528))))))</f>
        <v>0.0416666666666667</v>
      </c>
      <c r="P126" s="681">
        <f>IF($AS126&lt;$AR126,0,IF($AT126="L",IF(AND(9&gt;=$AR126,9&lt;=$AS126),1/($AS126-$AR126+1),0),IF($AT126="I",IF(9=$AR126,1,0),IF($AT126="F",IF(9=$AS126,1,0),IF($AT126="S",IF(AND(9&gt;=$AR126,9&lt;=$AS126,MOD(9-$AR126,6)=0),1/(INT(($AS126-$AR126)/6)+1),0),IF($AT126="A",IF($AR126=$AS126,IF(9=$AR126,1,0),IF(9=$AR126,$AU126,IF(9=$AS126,1-$AU126,0))),P528))))))</f>
        <v>0.0416666666666667</v>
      </c>
      <c r="Q126" s="681">
        <f>IF($AS126&lt;$AR126,0,IF($AT126="L",IF(AND(10&gt;=$AR126,10&lt;=$AS126),1/($AS126-$AR126+1),0),IF($AT126="I",IF(10=$AR126,1,0),IF($AT126="F",IF(10=$AS126,1,0),IF($AT126="S",IF(AND(10&gt;=$AR126,10&lt;=$AS126,MOD(10-$AR126,6)=0),1/(INT(($AS126-$AR126)/6)+1),0),IF($AT126="A",IF($AR126=$AS126,IF(10=$AR126,1,0),IF(10=$AR126,$AU126,IF(10=$AS126,1-$AU126,0))),Q528))))))</f>
        <v>0.0416666666666667</v>
      </c>
      <c r="R126" s="681">
        <f>IF($AS126&lt;$AR126,0,IF($AT126="L",IF(AND(11&gt;=$AR126,11&lt;=$AS126),1/($AS126-$AR126+1),0),IF($AT126="I",IF(11=$AR126,1,0),IF($AT126="F",IF(11=$AS126,1,0),IF($AT126="S",IF(AND(11&gt;=$AR126,11&lt;=$AS126,MOD(11-$AR126,6)=0),1/(INT(($AS126-$AR126)/6)+1),0),IF($AT126="A",IF($AR126=$AS126,IF(11=$AR126,1,0),IF(11=$AR126,$AU126,IF(11=$AS126,1-$AU126,0))),R528))))))</f>
        <v>0.0416666666666667</v>
      </c>
      <c r="S126" s="681">
        <f>IF($AS126&lt;$AR126,0,IF($AT126="L",IF(AND(12&gt;=$AR126,12&lt;=$AS126),1/($AS126-$AR126+1),0),IF($AT126="I",IF(12=$AR126,1,0),IF($AT126="F",IF(12=$AS126,1,0),IF($AT126="S",IF(AND(12&gt;=$AR126,12&lt;=$AS126,MOD(12-$AR126,6)=0),1/(INT(($AS126-$AR126)/6)+1),0),IF($AT126="A",IF($AR126=$AS126,IF(12=$AR126,1,0),IF(12=$AR126,$AU126,IF(12=$AS126,1-$AU126,0))),S528))))))</f>
        <v>0.0416666666666667</v>
      </c>
      <c r="T126" s="681">
        <f>IF($AS126&lt;$AR126,0,IF($AT126="L",IF(AND(13&gt;=$AR126,13&lt;=$AS126),1/($AS126-$AR126+1),0),IF($AT126="I",IF(13=$AR126,1,0),IF($AT126="F",IF(13=$AS126,1,0),IF($AT126="S",IF(AND(13&gt;=$AR126,13&lt;=$AS126,MOD(13-$AR126,6)=0),1/(INT(($AS126-$AR126)/6)+1),0),IF($AT126="A",IF($AR126=$AS126,IF(13=$AR126,1,0),IF(13=$AR126,$AU126,IF(13=$AS126,1-$AU126,0))),T528))))))</f>
        <v>0.0416666666666667</v>
      </c>
      <c r="U126" s="681">
        <f>IF($AS126&lt;$AR126,0,IF($AT126="L",IF(AND(14&gt;=$AR126,14&lt;=$AS126),1/($AS126-$AR126+1),0),IF($AT126="I",IF(14=$AR126,1,0),IF($AT126="F",IF(14=$AS126,1,0),IF($AT126="S",IF(AND(14&gt;=$AR126,14&lt;=$AS126,MOD(14-$AR126,6)=0),1/(INT(($AS126-$AR126)/6)+1),0),IF($AT126="A",IF($AR126=$AS126,IF(14=$AR126,1,0),IF(14=$AR126,$AU126,IF(14=$AS126,1-$AU126,0))),U528))))))</f>
        <v>0.0416666666666667</v>
      </c>
      <c r="V126" s="681">
        <f>IF($AS126&lt;$AR126,0,IF($AT126="L",IF(AND(15&gt;=$AR126,15&lt;=$AS126),1/($AS126-$AR126+1),0),IF($AT126="I",IF(15=$AR126,1,0),IF($AT126="F",IF(15=$AS126,1,0),IF($AT126="S",IF(AND(15&gt;=$AR126,15&lt;=$AS126,MOD(15-$AR126,6)=0),1/(INT(($AS126-$AR126)/6)+1),0),IF($AT126="A",IF($AR126=$AS126,IF(15=$AR126,1,0),IF(15=$AR126,$AU126,IF(15=$AS126,1-$AU126,0))),V528))))))</f>
        <v>0.0416666666666667</v>
      </c>
      <c r="W126" s="681">
        <f>IF($AS126&lt;$AR126,0,IF($AT126="L",IF(AND(16&gt;=$AR126,16&lt;=$AS126),1/($AS126-$AR126+1),0),IF($AT126="I",IF(16=$AR126,1,0),IF($AT126="F",IF(16=$AS126,1,0),IF($AT126="S",IF(AND(16&gt;=$AR126,16&lt;=$AS126,MOD(16-$AR126,6)=0),1/(INT(($AS126-$AR126)/6)+1),0),IF($AT126="A",IF($AR126=$AS126,IF(16=$AR126,1,0),IF(16=$AR126,$AU126,IF(16=$AS126,1-$AU126,0))),W528))))))</f>
        <v>0.0416666666666667</v>
      </c>
      <c r="X126" s="681">
        <f>IF($AS126&lt;$AR126,0,IF($AT126="L",IF(AND(17&gt;=$AR126,17&lt;=$AS126),1/($AS126-$AR126+1),0),IF($AT126="I",IF(17=$AR126,1,0),IF($AT126="F",IF(17=$AS126,1,0),IF($AT126="S",IF(AND(17&gt;=$AR126,17&lt;=$AS126,MOD(17-$AR126,6)=0),1/(INT(($AS126-$AR126)/6)+1),0),IF($AT126="A",IF($AR126=$AS126,IF(17=$AR126,1,0),IF(17=$AR126,$AU126,IF(17=$AS126,1-$AU126,0))),X528))))))</f>
        <v>0.0416666666666667</v>
      </c>
      <c r="Y126" s="681">
        <f>IF($AS126&lt;$AR126,0,IF($AT126="L",IF(AND(18&gt;=$AR126,18&lt;=$AS126),1/($AS126-$AR126+1),0),IF($AT126="I",IF(18=$AR126,1,0),IF($AT126="F",IF(18=$AS126,1,0),IF($AT126="S",IF(AND(18&gt;=$AR126,18&lt;=$AS126,MOD(18-$AR126,6)=0),1/(INT(($AS126-$AR126)/6)+1),0),IF($AT126="A",IF($AR126=$AS126,IF(18=$AR126,1,0),IF(18=$AR126,$AU126,IF(18=$AS126,1-$AU126,0))),Y528))))))</f>
        <v>0.0416666666666667</v>
      </c>
      <c r="Z126" s="681">
        <f>IF($AS126&lt;$AR126,0,IF($AT126="L",IF(AND(19&gt;=$AR126,19&lt;=$AS126),1/($AS126-$AR126+1),0),IF($AT126="I",IF(19=$AR126,1,0),IF($AT126="F",IF(19=$AS126,1,0),IF($AT126="S",IF(AND(19&gt;=$AR126,19&lt;=$AS126,MOD(19-$AR126,6)=0),1/(INT(($AS126-$AR126)/6)+1),0),IF($AT126="A",IF($AR126=$AS126,IF(19=$AR126,1,0),IF(19=$AR126,$AU126,IF(19=$AS126,1-$AU126,0))),Z528))))))</f>
        <v>0.0416666666666667</v>
      </c>
      <c r="AA126" s="681">
        <f>IF($AS126&lt;$AR126,0,IF($AT126="L",IF(AND(20&gt;=$AR126,20&lt;=$AS126),1/($AS126-$AR126+1),0),IF($AT126="I",IF(20=$AR126,1,0),IF($AT126="F",IF(20=$AS126,1,0),IF($AT126="S",IF(AND(20&gt;=$AR126,20&lt;=$AS126,MOD(20-$AR126,6)=0),1/(INT(($AS126-$AR126)/6)+1),0),IF($AT126="A",IF($AR126=$AS126,IF(20=$AR126,1,0),IF(20=$AR126,$AU126,IF(20=$AS126,1-$AU126,0))),AA528))))))</f>
        <v>0.0416666666666667</v>
      </c>
      <c r="AB126" s="681">
        <f>IF($AS126&lt;$AR126,0,IF($AT126="L",IF(AND(21&gt;=$AR126,21&lt;=$AS126),1/($AS126-$AR126+1),0),IF($AT126="I",IF(21=$AR126,1,0),IF($AT126="F",IF(21=$AS126,1,0),IF($AT126="S",IF(AND(21&gt;=$AR126,21&lt;=$AS126,MOD(21-$AR126,6)=0),1/(INT(($AS126-$AR126)/6)+1),0),IF($AT126="A",IF($AR126=$AS126,IF(21=$AR126,1,0),IF(21=$AR126,$AU126,IF(21=$AS126,1-$AU126,0))),AB528))))))</f>
        <v>0.0416666666666667</v>
      </c>
      <c r="AC126" s="681">
        <f>IF($AS126&lt;$AR126,0,IF($AT126="L",IF(AND(22&gt;=$AR126,22&lt;=$AS126),1/($AS126-$AR126+1),0),IF($AT126="I",IF(22=$AR126,1,0),IF($AT126="F",IF(22=$AS126,1,0),IF($AT126="S",IF(AND(22&gt;=$AR126,22&lt;=$AS126,MOD(22-$AR126,6)=0),1/(INT(($AS126-$AR126)/6)+1),0),IF($AT126="A",IF($AR126=$AS126,IF(22=$AR126,1,0),IF(22=$AR126,$AU126,IF(22=$AS126,1-$AU126,0))),AC528))))))</f>
        <v>0.0416666666666667</v>
      </c>
      <c r="AD126" s="681">
        <f>IF($AS126&lt;$AR126,0,IF($AT126="L",IF(AND(23&gt;=$AR126,23&lt;=$AS126),1/($AS126-$AR126+1),0),IF($AT126="I",IF(23=$AR126,1,0),IF($AT126="F",IF(23=$AS126,1,0),IF($AT126="S",IF(AND(23&gt;=$AR126,23&lt;=$AS126,MOD(23-$AR126,6)=0),1/(INT(($AS126-$AR126)/6)+1),0),IF($AT126="A",IF($AR126=$AS126,IF(23=$AR126,1,0),IF(23=$AR126,$AU126,IF(23=$AS126,1-$AU126,0))),AD528))))))</f>
        <v>0.0416666666666667</v>
      </c>
      <c r="AE126" s="681">
        <f>IF($AS126&lt;$AR126,0,IF($AT126="L",IF(AND(24&gt;=$AR126,24&lt;=$AS126),1/($AS126-$AR126+1),0),IF($AT126="I",IF(24=$AR126,1,0),IF($AT126="F",IF(24=$AS126,1,0),IF($AT126="S",IF(AND(24&gt;=$AR126,24&lt;=$AS126,MOD(24-$AR126,6)=0),1/(INT(($AS126-$AR126)/6)+1),0),IF($AT126="A",IF($AR126=$AS126,IF(24=$AR126,1,0),IF(24=$AR126,$AU126,IF(24=$AS126,1-$AU126,0))),AE528))))))</f>
        <v>0.0416666666666667</v>
      </c>
      <c r="AF126" s="682">
        <f>SUM(H126:AE126)</f>
        <v>1</v>
      </c>
      <c r="AG126" s="521">
        <f>'08. Gastos de viaje'!$K$20</f>
        <v>0</v>
      </c>
      <c r="AH126" s="521">
        <f>'08. Gastos de viaje'!$J$20</f>
        <v>0</v>
      </c>
      <c r="AI126" s="521">
        <f>'08. Gastos de viaje'!$M$20</f>
        <v>0</v>
      </c>
      <c r="AJ126" s="521">
        <f>'08. Gastos de viaje'!$L$20</f>
        <v>0</v>
      </c>
      <c r="AK126" s="521">
        <f>'08. Gastos de viaje'!$O$20</f>
        <v>0</v>
      </c>
      <c r="AL126" s="521">
        <f>'08. Gastos de viaje'!$N$20</f>
        <v>0</v>
      </c>
      <c r="AM126" s="521">
        <f>'08. Gastos de viaje'!$Q$20</f>
        <v>0</v>
      </c>
      <c r="AN126" s="521">
        <f>'08. Gastos de viaje'!$P$20</f>
        <v>0</v>
      </c>
      <c r="AO126" s="521">
        <f>'08. Gastos de viaje'!$S$20</f>
        <v>0</v>
      </c>
      <c r="AP126" s="521">
        <f>'08. Gastos de viaje'!$R$20</f>
        <v>0</v>
      </c>
      <c r="AQ126" s="683" t="inlineStr"/>
      <c r="AR126" s="683" t="n">
        <v>1</v>
      </c>
      <c r="AS126" s="683" t="n">
        <v>24</v>
      </c>
      <c r="AT126" s="683" t="inlineStr">
        <is>
          <t>L</t>
        </is>
      </c>
      <c r="AU126" s="684" t="n">
        <v>0</v>
      </c>
      <c r="AV126" s="683" t="inlineStr"/>
    </row>
    <row r="127">
      <c r="B127" s="513" t="inlineStr">
        <is>
          <t>AD-01</t>
        </is>
      </c>
      <c r="C127" s="513" t="inlineStr">
        <is>
          <t>R09</t>
        </is>
      </c>
      <c r="D127" s="513" t="str">
        <f>IF('09. Administrativos '!B8="","(fila reservada para un ítem nuevo)",'09. Administrativos '!B8)</f>
        <v>Administración del proyecto (gastos administrativos y revisoría)</v>
      </c>
      <c r="E127" s="513" t="str">
        <f>"Perfil "&amp;AT127&amp;" · M"&amp;AR127&amp;"–M"&amp;AS127</f>
        <v>Perfil L · M1–M24</v>
      </c>
      <c r="F127" s="513">
        <f>'09. Administrativos '!$E$8</f>
        <v>168000000</v>
      </c>
      <c r="G127" s="513">
        <f>'09. Administrativos '!$P$8</f>
        <v>168000000</v>
      </c>
      <c r="H127" s="681">
        <f>IF($AS127&lt;$AR127,0,IF($AT127="L",IF(AND(1&gt;=$AR127,1&lt;=$AS127),1/($AS127-$AR127+1),0),IF($AT127="I",IF(1=$AR127,1,0),IF($AT127="F",IF(1=$AS127,1,0),IF($AT127="S",IF(AND(1&gt;=$AR127,1&lt;=$AS127,MOD(1-$AR127,6)=0),1/(INT(($AS127-$AR127)/6)+1),0),IF($AT127="A",IF($AR127=$AS127,IF(1=$AR127,1,0),IF(1=$AR127,$AU127,IF(1=$AS127,1-$AU127,0))),H529))))))</f>
        <v>0.0416666666666667</v>
      </c>
      <c r="I127" s="681">
        <f>IF($AS127&lt;$AR127,0,IF($AT127="L",IF(AND(2&gt;=$AR127,2&lt;=$AS127),1/($AS127-$AR127+1),0),IF($AT127="I",IF(2=$AR127,1,0),IF($AT127="F",IF(2=$AS127,1,0),IF($AT127="S",IF(AND(2&gt;=$AR127,2&lt;=$AS127,MOD(2-$AR127,6)=0),1/(INT(($AS127-$AR127)/6)+1),0),IF($AT127="A",IF($AR127=$AS127,IF(2=$AR127,1,0),IF(2=$AR127,$AU127,IF(2=$AS127,1-$AU127,0))),I529))))))</f>
        <v>0.0416666666666667</v>
      </c>
      <c r="J127" s="681">
        <f>IF($AS127&lt;$AR127,0,IF($AT127="L",IF(AND(3&gt;=$AR127,3&lt;=$AS127),1/($AS127-$AR127+1),0),IF($AT127="I",IF(3=$AR127,1,0),IF($AT127="F",IF(3=$AS127,1,0),IF($AT127="S",IF(AND(3&gt;=$AR127,3&lt;=$AS127,MOD(3-$AR127,6)=0),1/(INT(($AS127-$AR127)/6)+1),0),IF($AT127="A",IF($AR127=$AS127,IF(3=$AR127,1,0),IF(3=$AR127,$AU127,IF(3=$AS127,1-$AU127,0))),J529))))))</f>
        <v>0.0416666666666667</v>
      </c>
      <c r="K127" s="681">
        <f>IF($AS127&lt;$AR127,0,IF($AT127="L",IF(AND(4&gt;=$AR127,4&lt;=$AS127),1/($AS127-$AR127+1),0),IF($AT127="I",IF(4=$AR127,1,0),IF($AT127="F",IF(4=$AS127,1,0),IF($AT127="S",IF(AND(4&gt;=$AR127,4&lt;=$AS127,MOD(4-$AR127,6)=0),1/(INT(($AS127-$AR127)/6)+1),0),IF($AT127="A",IF($AR127=$AS127,IF(4=$AR127,1,0),IF(4=$AR127,$AU127,IF(4=$AS127,1-$AU127,0))),K529))))))</f>
        <v>0.0416666666666667</v>
      </c>
      <c r="L127" s="681">
        <f>IF($AS127&lt;$AR127,0,IF($AT127="L",IF(AND(5&gt;=$AR127,5&lt;=$AS127),1/($AS127-$AR127+1),0),IF($AT127="I",IF(5=$AR127,1,0),IF($AT127="F",IF(5=$AS127,1,0),IF($AT127="S",IF(AND(5&gt;=$AR127,5&lt;=$AS127,MOD(5-$AR127,6)=0),1/(INT(($AS127-$AR127)/6)+1),0),IF($AT127="A",IF($AR127=$AS127,IF(5=$AR127,1,0),IF(5=$AR127,$AU127,IF(5=$AS127,1-$AU127,0))),L529))))))</f>
        <v>0.0416666666666667</v>
      </c>
      <c r="M127" s="681">
        <f>IF($AS127&lt;$AR127,0,IF($AT127="L",IF(AND(6&gt;=$AR127,6&lt;=$AS127),1/($AS127-$AR127+1),0),IF($AT127="I",IF(6=$AR127,1,0),IF($AT127="F",IF(6=$AS127,1,0),IF($AT127="S",IF(AND(6&gt;=$AR127,6&lt;=$AS127,MOD(6-$AR127,6)=0),1/(INT(($AS127-$AR127)/6)+1),0),IF($AT127="A",IF($AR127=$AS127,IF(6=$AR127,1,0),IF(6=$AR127,$AU127,IF(6=$AS127,1-$AU127,0))),M529))))))</f>
        <v>0.0416666666666667</v>
      </c>
      <c r="N127" s="681">
        <f>IF($AS127&lt;$AR127,0,IF($AT127="L",IF(AND(7&gt;=$AR127,7&lt;=$AS127),1/($AS127-$AR127+1),0),IF($AT127="I",IF(7=$AR127,1,0),IF($AT127="F",IF(7=$AS127,1,0),IF($AT127="S",IF(AND(7&gt;=$AR127,7&lt;=$AS127,MOD(7-$AR127,6)=0),1/(INT(($AS127-$AR127)/6)+1),0),IF($AT127="A",IF($AR127=$AS127,IF(7=$AR127,1,0),IF(7=$AR127,$AU127,IF(7=$AS127,1-$AU127,0))),N529))))))</f>
        <v>0.0416666666666667</v>
      </c>
      <c r="O127" s="681">
        <f>IF($AS127&lt;$AR127,0,IF($AT127="L",IF(AND(8&gt;=$AR127,8&lt;=$AS127),1/($AS127-$AR127+1),0),IF($AT127="I",IF(8=$AR127,1,0),IF($AT127="F",IF(8=$AS127,1,0),IF($AT127="S",IF(AND(8&gt;=$AR127,8&lt;=$AS127,MOD(8-$AR127,6)=0),1/(INT(($AS127-$AR127)/6)+1),0),IF($AT127="A",IF($AR127=$AS127,IF(8=$AR127,1,0),IF(8=$AR127,$AU127,IF(8=$AS127,1-$AU127,0))),O529))))))</f>
        <v>0.0416666666666667</v>
      </c>
      <c r="P127" s="681">
        <f>IF($AS127&lt;$AR127,0,IF($AT127="L",IF(AND(9&gt;=$AR127,9&lt;=$AS127),1/($AS127-$AR127+1),0),IF($AT127="I",IF(9=$AR127,1,0),IF($AT127="F",IF(9=$AS127,1,0),IF($AT127="S",IF(AND(9&gt;=$AR127,9&lt;=$AS127,MOD(9-$AR127,6)=0),1/(INT(($AS127-$AR127)/6)+1),0),IF($AT127="A",IF($AR127=$AS127,IF(9=$AR127,1,0),IF(9=$AR127,$AU127,IF(9=$AS127,1-$AU127,0))),P529))))))</f>
        <v>0.0416666666666667</v>
      </c>
      <c r="Q127" s="681">
        <f>IF($AS127&lt;$AR127,0,IF($AT127="L",IF(AND(10&gt;=$AR127,10&lt;=$AS127),1/($AS127-$AR127+1),0),IF($AT127="I",IF(10=$AR127,1,0),IF($AT127="F",IF(10=$AS127,1,0),IF($AT127="S",IF(AND(10&gt;=$AR127,10&lt;=$AS127,MOD(10-$AR127,6)=0),1/(INT(($AS127-$AR127)/6)+1),0),IF($AT127="A",IF($AR127=$AS127,IF(10=$AR127,1,0),IF(10=$AR127,$AU127,IF(10=$AS127,1-$AU127,0))),Q529))))))</f>
        <v>0.0416666666666667</v>
      </c>
      <c r="R127" s="681">
        <f>IF($AS127&lt;$AR127,0,IF($AT127="L",IF(AND(11&gt;=$AR127,11&lt;=$AS127),1/($AS127-$AR127+1),0),IF($AT127="I",IF(11=$AR127,1,0),IF($AT127="F",IF(11=$AS127,1,0),IF($AT127="S",IF(AND(11&gt;=$AR127,11&lt;=$AS127,MOD(11-$AR127,6)=0),1/(INT(($AS127-$AR127)/6)+1),0),IF($AT127="A",IF($AR127=$AS127,IF(11=$AR127,1,0),IF(11=$AR127,$AU127,IF(11=$AS127,1-$AU127,0))),R529))))))</f>
        <v>0.0416666666666667</v>
      </c>
      <c r="S127" s="681">
        <f>IF($AS127&lt;$AR127,0,IF($AT127="L",IF(AND(12&gt;=$AR127,12&lt;=$AS127),1/($AS127-$AR127+1),0),IF($AT127="I",IF(12=$AR127,1,0),IF($AT127="F",IF(12=$AS127,1,0),IF($AT127="S",IF(AND(12&gt;=$AR127,12&lt;=$AS127,MOD(12-$AR127,6)=0),1/(INT(($AS127-$AR127)/6)+1),0),IF($AT127="A",IF($AR127=$AS127,IF(12=$AR127,1,0),IF(12=$AR127,$AU127,IF(12=$AS127,1-$AU127,0))),S529))))))</f>
        <v>0.0416666666666667</v>
      </c>
      <c r="T127" s="681">
        <f>IF($AS127&lt;$AR127,0,IF($AT127="L",IF(AND(13&gt;=$AR127,13&lt;=$AS127),1/($AS127-$AR127+1),0),IF($AT127="I",IF(13=$AR127,1,0),IF($AT127="F",IF(13=$AS127,1,0),IF($AT127="S",IF(AND(13&gt;=$AR127,13&lt;=$AS127,MOD(13-$AR127,6)=0),1/(INT(($AS127-$AR127)/6)+1),0),IF($AT127="A",IF($AR127=$AS127,IF(13=$AR127,1,0),IF(13=$AR127,$AU127,IF(13=$AS127,1-$AU127,0))),T529))))))</f>
        <v>0.0416666666666667</v>
      </c>
      <c r="U127" s="681">
        <f>IF($AS127&lt;$AR127,0,IF($AT127="L",IF(AND(14&gt;=$AR127,14&lt;=$AS127),1/($AS127-$AR127+1),0),IF($AT127="I",IF(14=$AR127,1,0),IF($AT127="F",IF(14=$AS127,1,0),IF($AT127="S",IF(AND(14&gt;=$AR127,14&lt;=$AS127,MOD(14-$AR127,6)=0),1/(INT(($AS127-$AR127)/6)+1),0),IF($AT127="A",IF($AR127=$AS127,IF(14=$AR127,1,0),IF(14=$AR127,$AU127,IF(14=$AS127,1-$AU127,0))),U529))))))</f>
        <v>0.0416666666666667</v>
      </c>
      <c r="V127" s="681">
        <f>IF($AS127&lt;$AR127,0,IF($AT127="L",IF(AND(15&gt;=$AR127,15&lt;=$AS127),1/($AS127-$AR127+1),0),IF($AT127="I",IF(15=$AR127,1,0),IF($AT127="F",IF(15=$AS127,1,0),IF($AT127="S",IF(AND(15&gt;=$AR127,15&lt;=$AS127,MOD(15-$AR127,6)=0),1/(INT(($AS127-$AR127)/6)+1),0),IF($AT127="A",IF($AR127=$AS127,IF(15=$AR127,1,0),IF(15=$AR127,$AU127,IF(15=$AS127,1-$AU127,0))),V529))))))</f>
        <v>0.0416666666666667</v>
      </c>
      <c r="W127" s="681">
        <f>IF($AS127&lt;$AR127,0,IF($AT127="L",IF(AND(16&gt;=$AR127,16&lt;=$AS127),1/($AS127-$AR127+1),0),IF($AT127="I",IF(16=$AR127,1,0),IF($AT127="F",IF(16=$AS127,1,0),IF($AT127="S",IF(AND(16&gt;=$AR127,16&lt;=$AS127,MOD(16-$AR127,6)=0),1/(INT(($AS127-$AR127)/6)+1),0),IF($AT127="A",IF($AR127=$AS127,IF(16=$AR127,1,0),IF(16=$AR127,$AU127,IF(16=$AS127,1-$AU127,0))),W529))))))</f>
        <v>0.0416666666666667</v>
      </c>
      <c r="X127" s="681">
        <f>IF($AS127&lt;$AR127,0,IF($AT127="L",IF(AND(17&gt;=$AR127,17&lt;=$AS127),1/($AS127-$AR127+1),0),IF($AT127="I",IF(17=$AR127,1,0),IF($AT127="F",IF(17=$AS127,1,0),IF($AT127="S",IF(AND(17&gt;=$AR127,17&lt;=$AS127,MOD(17-$AR127,6)=0),1/(INT(($AS127-$AR127)/6)+1),0),IF($AT127="A",IF($AR127=$AS127,IF(17=$AR127,1,0),IF(17=$AR127,$AU127,IF(17=$AS127,1-$AU127,0))),X529))))))</f>
        <v>0.0416666666666667</v>
      </c>
      <c r="Y127" s="681">
        <f>IF($AS127&lt;$AR127,0,IF($AT127="L",IF(AND(18&gt;=$AR127,18&lt;=$AS127),1/($AS127-$AR127+1),0),IF($AT127="I",IF(18=$AR127,1,0),IF($AT127="F",IF(18=$AS127,1,0),IF($AT127="S",IF(AND(18&gt;=$AR127,18&lt;=$AS127,MOD(18-$AR127,6)=0),1/(INT(($AS127-$AR127)/6)+1),0),IF($AT127="A",IF($AR127=$AS127,IF(18=$AR127,1,0),IF(18=$AR127,$AU127,IF(18=$AS127,1-$AU127,0))),Y529))))))</f>
        <v>0.0416666666666667</v>
      </c>
      <c r="Z127" s="681">
        <f>IF($AS127&lt;$AR127,0,IF($AT127="L",IF(AND(19&gt;=$AR127,19&lt;=$AS127),1/($AS127-$AR127+1),0),IF($AT127="I",IF(19=$AR127,1,0),IF($AT127="F",IF(19=$AS127,1,0),IF($AT127="S",IF(AND(19&gt;=$AR127,19&lt;=$AS127,MOD(19-$AR127,6)=0),1/(INT(($AS127-$AR127)/6)+1),0),IF($AT127="A",IF($AR127=$AS127,IF(19=$AR127,1,0),IF(19=$AR127,$AU127,IF(19=$AS127,1-$AU127,0))),Z529))))))</f>
        <v>0.0416666666666667</v>
      </c>
      <c r="AA127" s="681">
        <f>IF($AS127&lt;$AR127,0,IF($AT127="L",IF(AND(20&gt;=$AR127,20&lt;=$AS127),1/($AS127-$AR127+1),0),IF($AT127="I",IF(20=$AR127,1,0),IF($AT127="F",IF(20=$AS127,1,0),IF($AT127="S",IF(AND(20&gt;=$AR127,20&lt;=$AS127,MOD(20-$AR127,6)=0),1/(INT(($AS127-$AR127)/6)+1),0),IF($AT127="A",IF($AR127=$AS127,IF(20=$AR127,1,0),IF(20=$AR127,$AU127,IF(20=$AS127,1-$AU127,0))),AA529))))))</f>
        <v>0.0416666666666667</v>
      </c>
      <c r="AB127" s="681">
        <f>IF($AS127&lt;$AR127,0,IF($AT127="L",IF(AND(21&gt;=$AR127,21&lt;=$AS127),1/($AS127-$AR127+1),0),IF($AT127="I",IF(21=$AR127,1,0),IF($AT127="F",IF(21=$AS127,1,0),IF($AT127="S",IF(AND(21&gt;=$AR127,21&lt;=$AS127,MOD(21-$AR127,6)=0),1/(INT(($AS127-$AR127)/6)+1),0),IF($AT127="A",IF($AR127=$AS127,IF(21=$AR127,1,0),IF(21=$AR127,$AU127,IF(21=$AS127,1-$AU127,0))),AB529))))))</f>
        <v>0.0416666666666667</v>
      </c>
      <c r="AC127" s="681">
        <f>IF($AS127&lt;$AR127,0,IF($AT127="L",IF(AND(22&gt;=$AR127,22&lt;=$AS127),1/($AS127-$AR127+1),0),IF($AT127="I",IF(22=$AR127,1,0),IF($AT127="F",IF(22=$AS127,1,0),IF($AT127="S",IF(AND(22&gt;=$AR127,22&lt;=$AS127,MOD(22-$AR127,6)=0),1/(INT(($AS127-$AR127)/6)+1),0),IF($AT127="A",IF($AR127=$AS127,IF(22=$AR127,1,0),IF(22=$AR127,$AU127,IF(22=$AS127,1-$AU127,0))),AC529))))))</f>
        <v>0.0416666666666667</v>
      </c>
      <c r="AD127" s="681">
        <f>IF($AS127&lt;$AR127,0,IF($AT127="L",IF(AND(23&gt;=$AR127,23&lt;=$AS127),1/($AS127-$AR127+1),0),IF($AT127="I",IF(23=$AR127,1,0),IF($AT127="F",IF(23=$AS127,1,0),IF($AT127="S",IF(AND(23&gt;=$AR127,23&lt;=$AS127,MOD(23-$AR127,6)=0),1/(INT(($AS127-$AR127)/6)+1),0),IF($AT127="A",IF($AR127=$AS127,IF(23=$AR127,1,0),IF(23=$AR127,$AU127,IF(23=$AS127,1-$AU127,0))),AD529))))))</f>
        <v>0.0416666666666667</v>
      </c>
      <c r="AE127" s="681">
        <f>IF($AS127&lt;$AR127,0,IF($AT127="L",IF(AND(24&gt;=$AR127,24&lt;=$AS127),1/($AS127-$AR127+1),0),IF($AT127="I",IF(24=$AR127,1,0),IF($AT127="F",IF(24=$AS127,1,0),IF($AT127="S",IF(AND(24&gt;=$AR127,24&lt;=$AS127,MOD(24-$AR127,6)=0),1/(INT(($AS127-$AR127)/6)+1),0),IF($AT127="A",IF($AR127=$AS127,IF(24=$AR127,1,0),IF(24=$AR127,$AU127,IF(24=$AS127,1-$AU127,0))),AE529))))))</f>
        <v>0.0416666666666667</v>
      </c>
      <c r="AF127" s="682">
        <f>SUM(H127:AE127)</f>
        <v>1</v>
      </c>
      <c r="AG127" s="521">
        <f>'09. Administrativos '!$G$8</f>
        <v>0</v>
      </c>
      <c r="AH127" s="521">
        <f>'09. Administrativos '!$F$8</f>
        <v>0</v>
      </c>
      <c r="AI127" s="521">
        <f>'09. Administrativos '!$I$8</f>
        <v>0</v>
      </c>
      <c r="AJ127" s="521">
        <f>'09. Administrativos '!$H$8</f>
        <v>0</v>
      </c>
      <c r="AK127" s="521">
        <f>'09. Administrativos '!$K$8</f>
        <v>0</v>
      </c>
      <c r="AL127" s="521">
        <f>'09. Administrativos '!$J$8</f>
        <v>0</v>
      </c>
      <c r="AM127" s="521">
        <f>'09. Administrativos '!$M$8</f>
        <v>0</v>
      </c>
      <c r="AN127" s="521">
        <f>'09. Administrativos '!$L$8</f>
        <v>0</v>
      </c>
      <c r="AO127" s="521">
        <f>'09. Administrativos '!$O$8</f>
        <v>0</v>
      </c>
      <c r="AP127" s="521">
        <f>'09. Administrativos '!$N$8</f>
        <v>0</v>
      </c>
      <c r="AQ127" s="683" t="inlineStr">
        <is>
          <t>A1.8</t>
        </is>
      </c>
      <c r="AR127" s="683" t="n">
        <v>1</v>
      </c>
      <c r="AS127" s="683" t="n">
        <v>24</v>
      </c>
      <c r="AT127" s="683" t="inlineStr">
        <is>
          <t>L</t>
        </is>
      </c>
      <c r="AU127" s="684" t="n">
        <v>0</v>
      </c>
      <c r="AV127" s="683" t="inlineStr">
        <is>
          <t>E1</t>
        </is>
      </c>
    </row>
    <row r="128">
      <c r="B128" s="513" t="inlineStr">
        <is>
          <t>ADIC-09-1</t>
        </is>
      </c>
      <c r="C128" s="513" t="inlineStr">
        <is>
          <t>R09</t>
        </is>
      </c>
      <c r="D128" s="513" t="str">
        <f>IF('09. Administrativos '!B9="","(fila reservada para un ítem nuevo)",'09. Administrativos '!B9)</f>
        <v>(fila reservada para un ítem nuevo)</v>
      </c>
      <c r="E128" s="513" t="str">
        <f>"Perfil "&amp;AT128&amp;" · M"&amp;AR128&amp;"–M"&amp;AS128</f>
        <v>Perfil L · M1–M24</v>
      </c>
      <c r="F128" s="513">
        <f>'09. Administrativos '!$E$9</f>
        <v>0</v>
      </c>
      <c r="G128" s="513">
        <f>'09. Administrativos '!$P$9</f>
        <v>0</v>
      </c>
      <c r="H128" s="681">
        <f>IF($AS128&lt;$AR128,0,IF($AT128="L",IF(AND(1&gt;=$AR128,1&lt;=$AS128),1/($AS128-$AR128+1),0),IF($AT128="I",IF(1=$AR128,1,0),IF($AT128="F",IF(1=$AS128,1,0),IF($AT128="S",IF(AND(1&gt;=$AR128,1&lt;=$AS128,MOD(1-$AR128,6)=0),1/(INT(($AS128-$AR128)/6)+1),0),IF($AT128="A",IF($AR128=$AS128,IF(1=$AR128,1,0),IF(1=$AR128,$AU128,IF(1=$AS128,1-$AU128,0))),H530))))))</f>
        <v>0.0416666666666667</v>
      </c>
      <c r="I128" s="681">
        <f>IF($AS128&lt;$AR128,0,IF($AT128="L",IF(AND(2&gt;=$AR128,2&lt;=$AS128),1/($AS128-$AR128+1),0),IF($AT128="I",IF(2=$AR128,1,0),IF($AT128="F",IF(2=$AS128,1,0),IF($AT128="S",IF(AND(2&gt;=$AR128,2&lt;=$AS128,MOD(2-$AR128,6)=0),1/(INT(($AS128-$AR128)/6)+1),0),IF($AT128="A",IF($AR128=$AS128,IF(2=$AR128,1,0),IF(2=$AR128,$AU128,IF(2=$AS128,1-$AU128,0))),I530))))))</f>
        <v>0.0416666666666667</v>
      </c>
      <c r="J128" s="681">
        <f>IF($AS128&lt;$AR128,0,IF($AT128="L",IF(AND(3&gt;=$AR128,3&lt;=$AS128),1/($AS128-$AR128+1),0),IF($AT128="I",IF(3=$AR128,1,0),IF($AT128="F",IF(3=$AS128,1,0),IF($AT128="S",IF(AND(3&gt;=$AR128,3&lt;=$AS128,MOD(3-$AR128,6)=0),1/(INT(($AS128-$AR128)/6)+1),0),IF($AT128="A",IF($AR128=$AS128,IF(3=$AR128,1,0),IF(3=$AR128,$AU128,IF(3=$AS128,1-$AU128,0))),J530))))))</f>
        <v>0.0416666666666667</v>
      </c>
      <c r="K128" s="681">
        <f>IF($AS128&lt;$AR128,0,IF($AT128="L",IF(AND(4&gt;=$AR128,4&lt;=$AS128),1/($AS128-$AR128+1),0),IF($AT128="I",IF(4=$AR128,1,0),IF($AT128="F",IF(4=$AS128,1,0),IF($AT128="S",IF(AND(4&gt;=$AR128,4&lt;=$AS128,MOD(4-$AR128,6)=0),1/(INT(($AS128-$AR128)/6)+1),0),IF($AT128="A",IF($AR128=$AS128,IF(4=$AR128,1,0),IF(4=$AR128,$AU128,IF(4=$AS128,1-$AU128,0))),K530))))))</f>
        <v>0.0416666666666667</v>
      </c>
      <c r="L128" s="681">
        <f>IF($AS128&lt;$AR128,0,IF($AT128="L",IF(AND(5&gt;=$AR128,5&lt;=$AS128),1/($AS128-$AR128+1),0),IF($AT128="I",IF(5=$AR128,1,0),IF($AT128="F",IF(5=$AS128,1,0),IF($AT128="S",IF(AND(5&gt;=$AR128,5&lt;=$AS128,MOD(5-$AR128,6)=0),1/(INT(($AS128-$AR128)/6)+1),0),IF($AT128="A",IF($AR128=$AS128,IF(5=$AR128,1,0),IF(5=$AR128,$AU128,IF(5=$AS128,1-$AU128,0))),L530))))))</f>
        <v>0.0416666666666667</v>
      </c>
      <c r="M128" s="681">
        <f>IF($AS128&lt;$AR128,0,IF($AT128="L",IF(AND(6&gt;=$AR128,6&lt;=$AS128),1/($AS128-$AR128+1),0),IF($AT128="I",IF(6=$AR128,1,0),IF($AT128="F",IF(6=$AS128,1,0),IF($AT128="S",IF(AND(6&gt;=$AR128,6&lt;=$AS128,MOD(6-$AR128,6)=0),1/(INT(($AS128-$AR128)/6)+1),0),IF($AT128="A",IF($AR128=$AS128,IF(6=$AR128,1,0),IF(6=$AR128,$AU128,IF(6=$AS128,1-$AU128,0))),M530))))))</f>
        <v>0.0416666666666667</v>
      </c>
      <c r="N128" s="681">
        <f>IF($AS128&lt;$AR128,0,IF($AT128="L",IF(AND(7&gt;=$AR128,7&lt;=$AS128),1/($AS128-$AR128+1),0),IF($AT128="I",IF(7=$AR128,1,0),IF($AT128="F",IF(7=$AS128,1,0),IF($AT128="S",IF(AND(7&gt;=$AR128,7&lt;=$AS128,MOD(7-$AR128,6)=0),1/(INT(($AS128-$AR128)/6)+1),0),IF($AT128="A",IF($AR128=$AS128,IF(7=$AR128,1,0),IF(7=$AR128,$AU128,IF(7=$AS128,1-$AU128,0))),N530))))))</f>
        <v>0.0416666666666667</v>
      </c>
      <c r="O128" s="681">
        <f>IF($AS128&lt;$AR128,0,IF($AT128="L",IF(AND(8&gt;=$AR128,8&lt;=$AS128),1/($AS128-$AR128+1),0),IF($AT128="I",IF(8=$AR128,1,0),IF($AT128="F",IF(8=$AS128,1,0),IF($AT128="S",IF(AND(8&gt;=$AR128,8&lt;=$AS128,MOD(8-$AR128,6)=0),1/(INT(($AS128-$AR128)/6)+1),0),IF($AT128="A",IF($AR128=$AS128,IF(8=$AR128,1,0),IF(8=$AR128,$AU128,IF(8=$AS128,1-$AU128,0))),O530))))))</f>
        <v>0.0416666666666667</v>
      </c>
      <c r="P128" s="681">
        <f>IF($AS128&lt;$AR128,0,IF($AT128="L",IF(AND(9&gt;=$AR128,9&lt;=$AS128),1/($AS128-$AR128+1),0),IF($AT128="I",IF(9=$AR128,1,0),IF($AT128="F",IF(9=$AS128,1,0),IF($AT128="S",IF(AND(9&gt;=$AR128,9&lt;=$AS128,MOD(9-$AR128,6)=0),1/(INT(($AS128-$AR128)/6)+1),0),IF($AT128="A",IF($AR128=$AS128,IF(9=$AR128,1,0),IF(9=$AR128,$AU128,IF(9=$AS128,1-$AU128,0))),P530))))))</f>
        <v>0.0416666666666667</v>
      </c>
      <c r="Q128" s="681">
        <f>IF($AS128&lt;$AR128,0,IF($AT128="L",IF(AND(10&gt;=$AR128,10&lt;=$AS128),1/($AS128-$AR128+1),0),IF($AT128="I",IF(10=$AR128,1,0),IF($AT128="F",IF(10=$AS128,1,0),IF($AT128="S",IF(AND(10&gt;=$AR128,10&lt;=$AS128,MOD(10-$AR128,6)=0),1/(INT(($AS128-$AR128)/6)+1),0),IF($AT128="A",IF($AR128=$AS128,IF(10=$AR128,1,0),IF(10=$AR128,$AU128,IF(10=$AS128,1-$AU128,0))),Q530))))))</f>
        <v>0.0416666666666667</v>
      </c>
      <c r="R128" s="681">
        <f>IF($AS128&lt;$AR128,0,IF($AT128="L",IF(AND(11&gt;=$AR128,11&lt;=$AS128),1/($AS128-$AR128+1),0),IF($AT128="I",IF(11=$AR128,1,0),IF($AT128="F",IF(11=$AS128,1,0),IF($AT128="S",IF(AND(11&gt;=$AR128,11&lt;=$AS128,MOD(11-$AR128,6)=0),1/(INT(($AS128-$AR128)/6)+1),0),IF($AT128="A",IF($AR128=$AS128,IF(11=$AR128,1,0),IF(11=$AR128,$AU128,IF(11=$AS128,1-$AU128,0))),R530))))))</f>
        <v>0.0416666666666667</v>
      </c>
      <c r="S128" s="681">
        <f>IF($AS128&lt;$AR128,0,IF($AT128="L",IF(AND(12&gt;=$AR128,12&lt;=$AS128),1/($AS128-$AR128+1),0),IF($AT128="I",IF(12=$AR128,1,0),IF($AT128="F",IF(12=$AS128,1,0),IF($AT128="S",IF(AND(12&gt;=$AR128,12&lt;=$AS128,MOD(12-$AR128,6)=0),1/(INT(($AS128-$AR128)/6)+1),0),IF($AT128="A",IF($AR128=$AS128,IF(12=$AR128,1,0),IF(12=$AR128,$AU128,IF(12=$AS128,1-$AU128,0))),S530))))))</f>
        <v>0.0416666666666667</v>
      </c>
      <c r="T128" s="681">
        <f>IF($AS128&lt;$AR128,0,IF($AT128="L",IF(AND(13&gt;=$AR128,13&lt;=$AS128),1/($AS128-$AR128+1),0),IF($AT128="I",IF(13=$AR128,1,0),IF($AT128="F",IF(13=$AS128,1,0),IF($AT128="S",IF(AND(13&gt;=$AR128,13&lt;=$AS128,MOD(13-$AR128,6)=0),1/(INT(($AS128-$AR128)/6)+1),0),IF($AT128="A",IF($AR128=$AS128,IF(13=$AR128,1,0),IF(13=$AR128,$AU128,IF(13=$AS128,1-$AU128,0))),T530))))))</f>
        <v>0.0416666666666667</v>
      </c>
      <c r="U128" s="681">
        <f>IF($AS128&lt;$AR128,0,IF($AT128="L",IF(AND(14&gt;=$AR128,14&lt;=$AS128),1/($AS128-$AR128+1),0),IF($AT128="I",IF(14=$AR128,1,0),IF($AT128="F",IF(14=$AS128,1,0),IF($AT128="S",IF(AND(14&gt;=$AR128,14&lt;=$AS128,MOD(14-$AR128,6)=0),1/(INT(($AS128-$AR128)/6)+1),0),IF($AT128="A",IF($AR128=$AS128,IF(14=$AR128,1,0),IF(14=$AR128,$AU128,IF(14=$AS128,1-$AU128,0))),U530))))))</f>
        <v>0.0416666666666667</v>
      </c>
      <c r="V128" s="681">
        <f>IF($AS128&lt;$AR128,0,IF($AT128="L",IF(AND(15&gt;=$AR128,15&lt;=$AS128),1/($AS128-$AR128+1),0),IF($AT128="I",IF(15=$AR128,1,0),IF($AT128="F",IF(15=$AS128,1,0),IF($AT128="S",IF(AND(15&gt;=$AR128,15&lt;=$AS128,MOD(15-$AR128,6)=0),1/(INT(($AS128-$AR128)/6)+1),0),IF($AT128="A",IF($AR128=$AS128,IF(15=$AR128,1,0),IF(15=$AR128,$AU128,IF(15=$AS128,1-$AU128,0))),V530))))))</f>
        <v>0.0416666666666667</v>
      </c>
      <c r="W128" s="681">
        <f>IF($AS128&lt;$AR128,0,IF($AT128="L",IF(AND(16&gt;=$AR128,16&lt;=$AS128),1/($AS128-$AR128+1),0),IF($AT128="I",IF(16=$AR128,1,0),IF($AT128="F",IF(16=$AS128,1,0),IF($AT128="S",IF(AND(16&gt;=$AR128,16&lt;=$AS128,MOD(16-$AR128,6)=0),1/(INT(($AS128-$AR128)/6)+1),0),IF($AT128="A",IF($AR128=$AS128,IF(16=$AR128,1,0),IF(16=$AR128,$AU128,IF(16=$AS128,1-$AU128,0))),W530))))))</f>
        <v>0.0416666666666667</v>
      </c>
      <c r="X128" s="681">
        <f>IF($AS128&lt;$AR128,0,IF($AT128="L",IF(AND(17&gt;=$AR128,17&lt;=$AS128),1/($AS128-$AR128+1),0),IF($AT128="I",IF(17=$AR128,1,0),IF($AT128="F",IF(17=$AS128,1,0),IF($AT128="S",IF(AND(17&gt;=$AR128,17&lt;=$AS128,MOD(17-$AR128,6)=0),1/(INT(($AS128-$AR128)/6)+1),0),IF($AT128="A",IF($AR128=$AS128,IF(17=$AR128,1,0),IF(17=$AR128,$AU128,IF(17=$AS128,1-$AU128,0))),X530))))))</f>
        <v>0.0416666666666667</v>
      </c>
      <c r="Y128" s="681">
        <f>IF($AS128&lt;$AR128,0,IF($AT128="L",IF(AND(18&gt;=$AR128,18&lt;=$AS128),1/($AS128-$AR128+1),0),IF($AT128="I",IF(18=$AR128,1,0),IF($AT128="F",IF(18=$AS128,1,0),IF($AT128="S",IF(AND(18&gt;=$AR128,18&lt;=$AS128,MOD(18-$AR128,6)=0),1/(INT(($AS128-$AR128)/6)+1),0),IF($AT128="A",IF($AR128=$AS128,IF(18=$AR128,1,0),IF(18=$AR128,$AU128,IF(18=$AS128,1-$AU128,0))),Y530))))))</f>
        <v>0.0416666666666667</v>
      </c>
      <c r="Z128" s="681">
        <f>IF($AS128&lt;$AR128,0,IF($AT128="L",IF(AND(19&gt;=$AR128,19&lt;=$AS128),1/($AS128-$AR128+1),0),IF($AT128="I",IF(19=$AR128,1,0),IF($AT128="F",IF(19=$AS128,1,0),IF($AT128="S",IF(AND(19&gt;=$AR128,19&lt;=$AS128,MOD(19-$AR128,6)=0),1/(INT(($AS128-$AR128)/6)+1),0),IF($AT128="A",IF($AR128=$AS128,IF(19=$AR128,1,0),IF(19=$AR128,$AU128,IF(19=$AS128,1-$AU128,0))),Z530))))))</f>
        <v>0.0416666666666667</v>
      </c>
      <c r="AA128" s="681">
        <f>IF($AS128&lt;$AR128,0,IF($AT128="L",IF(AND(20&gt;=$AR128,20&lt;=$AS128),1/($AS128-$AR128+1),0),IF($AT128="I",IF(20=$AR128,1,0),IF($AT128="F",IF(20=$AS128,1,0),IF($AT128="S",IF(AND(20&gt;=$AR128,20&lt;=$AS128,MOD(20-$AR128,6)=0),1/(INT(($AS128-$AR128)/6)+1),0),IF($AT128="A",IF($AR128=$AS128,IF(20=$AR128,1,0),IF(20=$AR128,$AU128,IF(20=$AS128,1-$AU128,0))),AA530))))))</f>
        <v>0.0416666666666667</v>
      </c>
      <c r="AB128" s="681">
        <f>IF($AS128&lt;$AR128,0,IF($AT128="L",IF(AND(21&gt;=$AR128,21&lt;=$AS128),1/($AS128-$AR128+1),0),IF($AT128="I",IF(21=$AR128,1,0),IF($AT128="F",IF(21=$AS128,1,0),IF($AT128="S",IF(AND(21&gt;=$AR128,21&lt;=$AS128,MOD(21-$AR128,6)=0),1/(INT(($AS128-$AR128)/6)+1),0),IF($AT128="A",IF($AR128=$AS128,IF(21=$AR128,1,0),IF(21=$AR128,$AU128,IF(21=$AS128,1-$AU128,0))),AB530))))))</f>
        <v>0.0416666666666667</v>
      </c>
      <c r="AC128" s="681">
        <f>IF($AS128&lt;$AR128,0,IF($AT128="L",IF(AND(22&gt;=$AR128,22&lt;=$AS128),1/($AS128-$AR128+1),0),IF($AT128="I",IF(22=$AR128,1,0),IF($AT128="F",IF(22=$AS128,1,0),IF($AT128="S",IF(AND(22&gt;=$AR128,22&lt;=$AS128,MOD(22-$AR128,6)=0),1/(INT(($AS128-$AR128)/6)+1),0),IF($AT128="A",IF($AR128=$AS128,IF(22=$AR128,1,0),IF(22=$AR128,$AU128,IF(22=$AS128,1-$AU128,0))),AC530))))))</f>
        <v>0.0416666666666667</v>
      </c>
      <c r="AD128" s="681">
        <f>IF($AS128&lt;$AR128,0,IF($AT128="L",IF(AND(23&gt;=$AR128,23&lt;=$AS128),1/($AS128-$AR128+1),0),IF($AT128="I",IF(23=$AR128,1,0),IF($AT128="F",IF(23=$AS128,1,0),IF($AT128="S",IF(AND(23&gt;=$AR128,23&lt;=$AS128,MOD(23-$AR128,6)=0),1/(INT(($AS128-$AR128)/6)+1),0),IF($AT128="A",IF($AR128=$AS128,IF(23=$AR128,1,0),IF(23=$AR128,$AU128,IF(23=$AS128,1-$AU128,0))),AD530))))))</f>
        <v>0.0416666666666667</v>
      </c>
      <c r="AE128" s="681">
        <f>IF($AS128&lt;$AR128,0,IF($AT128="L",IF(AND(24&gt;=$AR128,24&lt;=$AS128),1/($AS128-$AR128+1),0),IF($AT128="I",IF(24=$AR128,1,0),IF($AT128="F",IF(24=$AS128,1,0),IF($AT128="S",IF(AND(24&gt;=$AR128,24&lt;=$AS128,MOD(24-$AR128,6)=0),1/(INT(($AS128-$AR128)/6)+1),0),IF($AT128="A",IF($AR128=$AS128,IF(24=$AR128,1,0),IF(24=$AR128,$AU128,IF(24=$AS128,1-$AU128,0))),AE530))))))</f>
        <v>0.0416666666666667</v>
      </c>
      <c r="AF128" s="682">
        <f>SUM(H128:AE128)</f>
        <v>1</v>
      </c>
      <c r="AG128" s="521">
        <f>'09. Administrativos '!$G$9</f>
        <v>0</v>
      </c>
      <c r="AH128" s="521">
        <f>'09. Administrativos '!$F$9</f>
        <v>0</v>
      </c>
      <c r="AI128" s="521">
        <f>'09. Administrativos '!$I$9</f>
        <v>0</v>
      </c>
      <c r="AJ128" s="521">
        <f>'09. Administrativos '!$H$9</f>
        <v>0</v>
      </c>
      <c r="AK128" s="521">
        <f>'09. Administrativos '!$K$9</f>
        <v>0</v>
      </c>
      <c r="AL128" s="521">
        <f>'09. Administrativos '!$J$9</f>
        <v>0</v>
      </c>
      <c r="AM128" s="521">
        <f>'09. Administrativos '!$M$9</f>
        <v>0</v>
      </c>
      <c r="AN128" s="521">
        <f>'09. Administrativos '!$L$9</f>
        <v>0</v>
      </c>
      <c r="AO128" s="521">
        <f>'09. Administrativos '!$O$9</f>
        <v>0</v>
      </c>
      <c r="AP128" s="521">
        <f>'09. Administrativos '!$N$9</f>
        <v>0</v>
      </c>
      <c r="AQ128" s="683" t="inlineStr"/>
      <c r="AR128" s="683" t="n">
        <v>1</v>
      </c>
      <c r="AS128" s="683" t="n">
        <v>24</v>
      </c>
      <c r="AT128" s="683" t="inlineStr">
        <is>
          <t>L</t>
        </is>
      </c>
      <c r="AU128" s="684" t="n">
        <v>0</v>
      </c>
      <c r="AV128" s="683" t="inlineStr"/>
    </row>
    <row r="129">
      <c r="B129" s="513" t="inlineStr">
        <is>
          <t>ADIC-09-2</t>
        </is>
      </c>
      <c r="C129" s="513" t="inlineStr">
        <is>
          <t>R09</t>
        </is>
      </c>
      <c r="D129" s="513" t="str">
        <f>IF('09. Administrativos '!B10="","(fila reservada para un ítem nuevo)",'09. Administrativos '!B10)</f>
        <v>(fila reservada para un ítem nuevo)</v>
      </c>
      <c r="E129" s="513" t="str">
        <f>"Perfil "&amp;AT129&amp;" · M"&amp;AR129&amp;"–M"&amp;AS129</f>
        <v>Perfil L · M1–M24</v>
      </c>
      <c r="F129" s="513">
        <f>'09. Administrativos '!$E$10</f>
        <v>0</v>
      </c>
      <c r="G129" s="513">
        <f>'09. Administrativos '!$P$10</f>
        <v>0</v>
      </c>
      <c r="H129" s="681">
        <f>IF($AS129&lt;$AR129,0,IF($AT129="L",IF(AND(1&gt;=$AR129,1&lt;=$AS129),1/($AS129-$AR129+1),0),IF($AT129="I",IF(1=$AR129,1,0),IF($AT129="F",IF(1=$AS129,1,0),IF($AT129="S",IF(AND(1&gt;=$AR129,1&lt;=$AS129,MOD(1-$AR129,6)=0),1/(INT(($AS129-$AR129)/6)+1),0),IF($AT129="A",IF($AR129=$AS129,IF(1=$AR129,1,0),IF(1=$AR129,$AU129,IF(1=$AS129,1-$AU129,0))),H531))))))</f>
        <v>0.0416666666666667</v>
      </c>
      <c r="I129" s="681">
        <f>IF($AS129&lt;$AR129,0,IF($AT129="L",IF(AND(2&gt;=$AR129,2&lt;=$AS129),1/($AS129-$AR129+1),0),IF($AT129="I",IF(2=$AR129,1,0),IF($AT129="F",IF(2=$AS129,1,0),IF($AT129="S",IF(AND(2&gt;=$AR129,2&lt;=$AS129,MOD(2-$AR129,6)=0),1/(INT(($AS129-$AR129)/6)+1),0),IF($AT129="A",IF($AR129=$AS129,IF(2=$AR129,1,0),IF(2=$AR129,$AU129,IF(2=$AS129,1-$AU129,0))),I531))))))</f>
        <v>0.0416666666666667</v>
      </c>
      <c r="J129" s="681">
        <f>IF($AS129&lt;$AR129,0,IF($AT129="L",IF(AND(3&gt;=$AR129,3&lt;=$AS129),1/($AS129-$AR129+1),0),IF($AT129="I",IF(3=$AR129,1,0),IF($AT129="F",IF(3=$AS129,1,0),IF($AT129="S",IF(AND(3&gt;=$AR129,3&lt;=$AS129,MOD(3-$AR129,6)=0),1/(INT(($AS129-$AR129)/6)+1),0),IF($AT129="A",IF($AR129=$AS129,IF(3=$AR129,1,0),IF(3=$AR129,$AU129,IF(3=$AS129,1-$AU129,0))),J531))))))</f>
        <v>0.0416666666666667</v>
      </c>
      <c r="K129" s="681">
        <f>IF($AS129&lt;$AR129,0,IF($AT129="L",IF(AND(4&gt;=$AR129,4&lt;=$AS129),1/($AS129-$AR129+1),0),IF($AT129="I",IF(4=$AR129,1,0),IF($AT129="F",IF(4=$AS129,1,0),IF($AT129="S",IF(AND(4&gt;=$AR129,4&lt;=$AS129,MOD(4-$AR129,6)=0),1/(INT(($AS129-$AR129)/6)+1),0),IF($AT129="A",IF($AR129=$AS129,IF(4=$AR129,1,0),IF(4=$AR129,$AU129,IF(4=$AS129,1-$AU129,0))),K531))))))</f>
        <v>0.0416666666666667</v>
      </c>
      <c r="L129" s="681">
        <f>IF($AS129&lt;$AR129,0,IF($AT129="L",IF(AND(5&gt;=$AR129,5&lt;=$AS129),1/($AS129-$AR129+1),0),IF($AT129="I",IF(5=$AR129,1,0),IF($AT129="F",IF(5=$AS129,1,0),IF($AT129="S",IF(AND(5&gt;=$AR129,5&lt;=$AS129,MOD(5-$AR129,6)=0),1/(INT(($AS129-$AR129)/6)+1),0),IF($AT129="A",IF($AR129=$AS129,IF(5=$AR129,1,0),IF(5=$AR129,$AU129,IF(5=$AS129,1-$AU129,0))),L531))))))</f>
        <v>0.0416666666666667</v>
      </c>
      <c r="M129" s="681">
        <f>IF($AS129&lt;$AR129,0,IF($AT129="L",IF(AND(6&gt;=$AR129,6&lt;=$AS129),1/($AS129-$AR129+1),0),IF($AT129="I",IF(6=$AR129,1,0),IF($AT129="F",IF(6=$AS129,1,0),IF($AT129="S",IF(AND(6&gt;=$AR129,6&lt;=$AS129,MOD(6-$AR129,6)=0),1/(INT(($AS129-$AR129)/6)+1),0),IF($AT129="A",IF($AR129=$AS129,IF(6=$AR129,1,0),IF(6=$AR129,$AU129,IF(6=$AS129,1-$AU129,0))),M531))))))</f>
        <v>0.0416666666666667</v>
      </c>
      <c r="N129" s="681">
        <f>IF($AS129&lt;$AR129,0,IF($AT129="L",IF(AND(7&gt;=$AR129,7&lt;=$AS129),1/($AS129-$AR129+1),0),IF($AT129="I",IF(7=$AR129,1,0),IF($AT129="F",IF(7=$AS129,1,0),IF($AT129="S",IF(AND(7&gt;=$AR129,7&lt;=$AS129,MOD(7-$AR129,6)=0),1/(INT(($AS129-$AR129)/6)+1),0),IF($AT129="A",IF($AR129=$AS129,IF(7=$AR129,1,0),IF(7=$AR129,$AU129,IF(7=$AS129,1-$AU129,0))),N531))))))</f>
        <v>0.0416666666666667</v>
      </c>
      <c r="O129" s="681">
        <f>IF($AS129&lt;$AR129,0,IF($AT129="L",IF(AND(8&gt;=$AR129,8&lt;=$AS129),1/($AS129-$AR129+1),0),IF($AT129="I",IF(8=$AR129,1,0),IF($AT129="F",IF(8=$AS129,1,0),IF($AT129="S",IF(AND(8&gt;=$AR129,8&lt;=$AS129,MOD(8-$AR129,6)=0),1/(INT(($AS129-$AR129)/6)+1),0),IF($AT129="A",IF($AR129=$AS129,IF(8=$AR129,1,0),IF(8=$AR129,$AU129,IF(8=$AS129,1-$AU129,0))),O531))))))</f>
        <v>0.0416666666666667</v>
      </c>
      <c r="P129" s="681">
        <f>IF($AS129&lt;$AR129,0,IF($AT129="L",IF(AND(9&gt;=$AR129,9&lt;=$AS129),1/($AS129-$AR129+1),0),IF($AT129="I",IF(9=$AR129,1,0),IF($AT129="F",IF(9=$AS129,1,0),IF($AT129="S",IF(AND(9&gt;=$AR129,9&lt;=$AS129,MOD(9-$AR129,6)=0),1/(INT(($AS129-$AR129)/6)+1),0),IF($AT129="A",IF($AR129=$AS129,IF(9=$AR129,1,0),IF(9=$AR129,$AU129,IF(9=$AS129,1-$AU129,0))),P531))))))</f>
        <v>0.0416666666666667</v>
      </c>
      <c r="Q129" s="681">
        <f>IF($AS129&lt;$AR129,0,IF($AT129="L",IF(AND(10&gt;=$AR129,10&lt;=$AS129),1/($AS129-$AR129+1),0),IF($AT129="I",IF(10=$AR129,1,0),IF($AT129="F",IF(10=$AS129,1,0),IF($AT129="S",IF(AND(10&gt;=$AR129,10&lt;=$AS129,MOD(10-$AR129,6)=0),1/(INT(($AS129-$AR129)/6)+1),0),IF($AT129="A",IF($AR129=$AS129,IF(10=$AR129,1,0),IF(10=$AR129,$AU129,IF(10=$AS129,1-$AU129,0))),Q531))))))</f>
        <v>0.0416666666666667</v>
      </c>
      <c r="R129" s="681">
        <f>IF($AS129&lt;$AR129,0,IF($AT129="L",IF(AND(11&gt;=$AR129,11&lt;=$AS129),1/($AS129-$AR129+1),0),IF($AT129="I",IF(11=$AR129,1,0),IF($AT129="F",IF(11=$AS129,1,0),IF($AT129="S",IF(AND(11&gt;=$AR129,11&lt;=$AS129,MOD(11-$AR129,6)=0),1/(INT(($AS129-$AR129)/6)+1),0),IF($AT129="A",IF($AR129=$AS129,IF(11=$AR129,1,0),IF(11=$AR129,$AU129,IF(11=$AS129,1-$AU129,0))),R531))))))</f>
        <v>0.0416666666666667</v>
      </c>
      <c r="S129" s="681">
        <f>IF($AS129&lt;$AR129,0,IF($AT129="L",IF(AND(12&gt;=$AR129,12&lt;=$AS129),1/($AS129-$AR129+1),0),IF($AT129="I",IF(12=$AR129,1,0),IF($AT129="F",IF(12=$AS129,1,0),IF($AT129="S",IF(AND(12&gt;=$AR129,12&lt;=$AS129,MOD(12-$AR129,6)=0),1/(INT(($AS129-$AR129)/6)+1),0),IF($AT129="A",IF($AR129=$AS129,IF(12=$AR129,1,0),IF(12=$AR129,$AU129,IF(12=$AS129,1-$AU129,0))),S531))))))</f>
        <v>0.0416666666666667</v>
      </c>
      <c r="T129" s="681">
        <f>IF($AS129&lt;$AR129,0,IF($AT129="L",IF(AND(13&gt;=$AR129,13&lt;=$AS129),1/($AS129-$AR129+1),0),IF($AT129="I",IF(13=$AR129,1,0),IF($AT129="F",IF(13=$AS129,1,0),IF($AT129="S",IF(AND(13&gt;=$AR129,13&lt;=$AS129,MOD(13-$AR129,6)=0),1/(INT(($AS129-$AR129)/6)+1),0),IF($AT129="A",IF($AR129=$AS129,IF(13=$AR129,1,0),IF(13=$AR129,$AU129,IF(13=$AS129,1-$AU129,0))),T531))))))</f>
        <v>0.0416666666666667</v>
      </c>
      <c r="U129" s="681">
        <f>IF($AS129&lt;$AR129,0,IF($AT129="L",IF(AND(14&gt;=$AR129,14&lt;=$AS129),1/($AS129-$AR129+1),0),IF($AT129="I",IF(14=$AR129,1,0),IF($AT129="F",IF(14=$AS129,1,0),IF($AT129="S",IF(AND(14&gt;=$AR129,14&lt;=$AS129,MOD(14-$AR129,6)=0),1/(INT(($AS129-$AR129)/6)+1),0),IF($AT129="A",IF($AR129=$AS129,IF(14=$AR129,1,0),IF(14=$AR129,$AU129,IF(14=$AS129,1-$AU129,0))),U531))))))</f>
        <v>0.0416666666666667</v>
      </c>
      <c r="V129" s="681">
        <f>IF($AS129&lt;$AR129,0,IF($AT129="L",IF(AND(15&gt;=$AR129,15&lt;=$AS129),1/($AS129-$AR129+1),0),IF($AT129="I",IF(15=$AR129,1,0),IF($AT129="F",IF(15=$AS129,1,0),IF($AT129="S",IF(AND(15&gt;=$AR129,15&lt;=$AS129,MOD(15-$AR129,6)=0),1/(INT(($AS129-$AR129)/6)+1),0),IF($AT129="A",IF($AR129=$AS129,IF(15=$AR129,1,0),IF(15=$AR129,$AU129,IF(15=$AS129,1-$AU129,0))),V531))))))</f>
        <v>0.0416666666666667</v>
      </c>
      <c r="W129" s="681">
        <f>IF($AS129&lt;$AR129,0,IF($AT129="L",IF(AND(16&gt;=$AR129,16&lt;=$AS129),1/($AS129-$AR129+1),0),IF($AT129="I",IF(16=$AR129,1,0),IF($AT129="F",IF(16=$AS129,1,0),IF($AT129="S",IF(AND(16&gt;=$AR129,16&lt;=$AS129,MOD(16-$AR129,6)=0),1/(INT(($AS129-$AR129)/6)+1),0),IF($AT129="A",IF($AR129=$AS129,IF(16=$AR129,1,0),IF(16=$AR129,$AU129,IF(16=$AS129,1-$AU129,0))),W531))))))</f>
        <v>0.0416666666666667</v>
      </c>
      <c r="X129" s="681">
        <f>IF($AS129&lt;$AR129,0,IF($AT129="L",IF(AND(17&gt;=$AR129,17&lt;=$AS129),1/($AS129-$AR129+1),0),IF($AT129="I",IF(17=$AR129,1,0),IF($AT129="F",IF(17=$AS129,1,0),IF($AT129="S",IF(AND(17&gt;=$AR129,17&lt;=$AS129,MOD(17-$AR129,6)=0),1/(INT(($AS129-$AR129)/6)+1),0),IF($AT129="A",IF($AR129=$AS129,IF(17=$AR129,1,0),IF(17=$AR129,$AU129,IF(17=$AS129,1-$AU129,0))),X531))))))</f>
        <v>0.0416666666666667</v>
      </c>
      <c r="Y129" s="681">
        <f>IF($AS129&lt;$AR129,0,IF($AT129="L",IF(AND(18&gt;=$AR129,18&lt;=$AS129),1/($AS129-$AR129+1),0),IF($AT129="I",IF(18=$AR129,1,0),IF($AT129="F",IF(18=$AS129,1,0),IF($AT129="S",IF(AND(18&gt;=$AR129,18&lt;=$AS129,MOD(18-$AR129,6)=0),1/(INT(($AS129-$AR129)/6)+1),0),IF($AT129="A",IF($AR129=$AS129,IF(18=$AR129,1,0),IF(18=$AR129,$AU129,IF(18=$AS129,1-$AU129,0))),Y531))))))</f>
        <v>0.0416666666666667</v>
      </c>
      <c r="Z129" s="681">
        <f>IF($AS129&lt;$AR129,0,IF($AT129="L",IF(AND(19&gt;=$AR129,19&lt;=$AS129),1/($AS129-$AR129+1),0),IF($AT129="I",IF(19=$AR129,1,0),IF($AT129="F",IF(19=$AS129,1,0),IF($AT129="S",IF(AND(19&gt;=$AR129,19&lt;=$AS129,MOD(19-$AR129,6)=0),1/(INT(($AS129-$AR129)/6)+1),0),IF($AT129="A",IF($AR129=$AS129,IF(19=$AR129,1,0),IF(19=$AR129,$AU129,IF(19=$AS129,1-$AU129,0))),Z531))))))</f>
        <v>0.0416666666666667</v>
      </c>
      <c r="AA129" s="681">
        <f>IF($AS129&lt;$AR129,0,IF($AT129="L",IF(AND(20&gt;=$AR129,20&lt;=$AS129),1/($AS129-$AR129+1),0),IF($AT129="I",IF(20=$AR129,1,0),IF($AT129="F",IF(20=$AS129,1,0),IF($AT129="S",IF(AND(20&gt;=$AR129,20&lt;=$AS129,MOD(20-$AR129,6)=0),1/(INT(($AS129-$AR129)/6)+1),0),IF($AT129="A",IF($AR129=$AS129,IF(20=$AR129,1,0),IF(20=$AR129,$AU129,IF(20=$AS129,1-$AU129,0))),AA531))))))</f>
        <v>0.0416666666666667</v>
      </c>
      <c r="AB129" s="681">
        <f>IF($AS129&lt;$AR129,0,IF($AT129="L",IF(AND(21&gt;=$AR129,21&lt;=$AS129),1/($AS129-$AR129+1),0),IF($AT129="I",IF(21=$AR129,1,0),IF($AT129="F",IF(21=$AS129,1,0),IF($AT129="S",IF(AND(21&gt;=$AR129,21&lt;=$AS129,MOD(21-$AR129,6)=0),1/(INT(($AS129-$AR129)/6)+1),0),IF($AT129="A",IF($AR129=$AS129,IF(21=$AR129,1,0),IF(21=$AR129,$AU129,IF(21=$AS129,1-$AU129,0))),AB531))))))</f>
        <v>0.0416666666666667</v>
      </c>
      <c r="AC129" s="681">
        <f>IF($AS129&lt;$AR129,0,IF($AT129="L",IF(AND(22&gt;=$AR129,22&lt;=$AS129),1/($AS129-$AR129+1),0),IF($AT129="I",IF(22=$AR129,1,0),IF($AT129="F",IF(22=$AS129,1,0),IF($AT129="S",IF(AND(22&gt;=$AR129,22&lt;=$AS129,MOD(22-$AR129,6)=0),1/(INT(($AS129-$AR129)/6)+1),0),IF($AT129="A",IF($AR129=$AS129,IF(22=$AR129,1,0),IF(22=$AR129,$AU129,IF(22=$AS129,1-$AU129,0))),AC531))))))</f>
        <v>0.0416666666666667</v>
      </c>
      <c r="AD129" s="681">
        <f>IF($AS129&lt;$AR129,0,IF($AT129="L",IF(AND(23&gt;=$AR129,23&lt;=$AS129),1/($AS129-$AR129+1),0),IF($AT129="I",IF(23=$AR129,1,0),IF($AT129="F",IF(23=$AS129,1,0),IF($AT129="S",IF(AND(23&gt;=$AR129,23&lt;=$AS129,MOD(23-$AR129,6)=0),1/(INT(($AS129-$AR129)/6)+1),0),IF($AT129="A",IF($AR129=$AS129,IF(23=$AR129,1,0),IF(23=$AR129,$AU129,IF(23=$AS129,1-$AU129,0))),AD531))))))</f>
        <v>0.0416666666666667</v>
      </c>
      <c r="AE129" s="681">
        <f>IF($AS129&lt;$AR129,0,IF($AT129="L",IF(AND(24&gt;=$AR129,24&lt;=$AS129),1/($AS129-$AR129+1),0),IF($AT129="I",IF(24=$AR129,1,0),IF($AT129="F",IF(24=$AS129,1,0),IF($AT129="S",IF(AND(24&gt;=$AR129,24&lt;=$AS129,MOD(24-$AR129,6)=0),1/(INT(($AS129-$AR129)/6)+1),0),IF($AT129="A",IF($AR129=$AS129,IF(24=$AR129,1,0),IF(24=$AR129,$AU129,IF(24=$AS129,1-$AU129,0))),AE531))))))</f>
        <v>0.0416666666666667</v>
      </c>
      <c r="AF129" s="682">
        <f>SUM(H129:AE129)</f>
        <v>1</v>
      </c>
      <c r="AG129" s="521">
        <f>'09. Administrativos '!$G$10</f>
        <v>0</v>
      </c>
      <c r="AH129" s="521">
        <f>'09. Administrativos '!$F$10</f>
        <v>0</v>
      </c>
      <c r="AI129" s="521">
        <f>'09. Administrativos '!$I$10</f>
        <v>0</v>
      </c>
      <c r="AJ129" s="521">
        <f>'09. Administrativos '!$H$10</f>
        <v>0</v>
      </c>
      <c r="AK129" s="521">
        <f>'09. Administrativos '!$K$10</f>
        <v>0</v>
      </c>
      <c r="AL129" s="521">
        <f>'09. Administrativos '!$J$10</f>
        <v>0</v>
      </c>
      <c r="AM129" s="521">
        <f>'09. Administrativos '!$M$10</f>
        <v>0</v>
      </c>
      <c r="AN129" s="521">
        <f>'09. Administrativos '!$L$10</f>
        <v>0</v>
      </c>
      <c r="AO129" s="521">
        <f>'09. Administrativos '!$O$10</f>
        <v>0</v>
      </c>
      <c r="AP129" s="521">
        <f>'09. Administrativos '!$N$10</f>
        <v>0</v>
      </c>
      <c r="AQ129" s="683" t="inlineStr"/>
      <c r="AR129" s="683" t="n">
        <v>1</v>
      </c>
      <c r="AS129" s="683" t="n">
        <v>24</v>
      </c>
      <c r="AT129" s="683" t="inlineStr">
        <is>
          <t>L</t>
        </is>
      </c>
      <c r="AU129" s="684" t="n">
        <v>0</v>
      </c>
      <c r="AV129" s="683" t="inlineStr"/>
    </row>
    <row r="130">
      <c r="B130" s="513" t="inlineStr">
        <is>
          <t>ADIC-09-3</t>
        </is>
      </c>
      <c r="C130" s="513" t="inlineStr">
        <is>
          <t>R09</t>
        </is>
      </c>
      <c r="D130" s="513" t="str">
        <f>IF('09. Administrativos '!B11="","(fila reservada para un ítem nuevo)",'09. Administrativos '!B11)</f>
        <v>(fila reservada para un ítem nuevo)</v>
      </c>
      <c r="E130" s="513" t="str">
        <f>"Perfil "&amp;AT130&amp;" · M"&amp;AR130&amp;"–M"&amp;AS130</f>
        <v>Perfil L · M1–M24</v>
      </c>
      <c r="F130" s="513">
        <f>'09. Administrativos '!$E$11</f>
        <v>0</v>
      </c>
      <c r="G130" s="513">
        <f>'09. Administrativos '!$P$11</f>
        <v>0</v>
      </c>
      <c r="H130" s="681">
        <f>IF($AS130&lt;$AR130,0,IF($AT130="L",IF(AND(1&gt;=$AR130,1&lt;=$AS130),1/($AS130-$AR130+1),0),IF($AT130="I",IF(1=$AR130,1,0),IF($AT130="F",IF(1=$AS130,1,0),IF($AT130="S",IF(AND(1&gt;=$AR130,1&lt;=$AS130,MOD(1-$AR130,6)=0),1/(INT(($AS130-$AR130)/6)+1),0),IF($AT130="A",IF($AR130=$AS130,IF(1=$AR130,1,0),IF(1=$AR130,$AU130,IF(1=$AS130,1-$AU130,0))),H532))))))</f>
        <v>0.0416666666666667</v>
      </c>
      <c r="I130" s="681">
        <f>IF($AS130&lt;$AR130,0,IF($AT130="L",IF(AND(2&gt;=$AR130,2&lt;=$AS130),1/($AS130-$AR130+1),0),IF($AT130="I",IF(2=$AR130,1,0),IF($AT130="F",IF(2=$AS130,1,0),IF($AT130="S",IF(AND(2&gt;=$AR130,2&lt;=$AS130,MOD(2-$AR130,6)=0),1/(INT(($AS130-$AR130)/6)+1),0),IF($AT130="A",IF($AR130=$AS130,IF(2=$AR130,1,0),IF(2=$AR130,$AU130,IF(2=$AS130,1-$AU130,0))),I532))))))</f>
        <v>0.0416666666666667</v>
      </c>
      <c r="J130" s="681">
        <f>IF($AS130&lt;$AR130,0,IF($AT130="L",IF(AND(3&gt;=$AR130,3&lt;=$AS130),1/($AS130-$AR130+1),0),IF($AT130="I",IF(3=$AR130,1,0),IF($AT130="F",IF(3=$AS130,1,0),IF($AT130="S",IF(AND(3&gt;=$AR130,3&lt;=$AS130,MOD(3-$AR130,6)=0),1/(INT(($AS130-$AR130)/6)+1),0),IF($AT130="A",IF($AR130=$AS130,IF(3=$AR130,1,0),IF(3=$AR130,$AU130,IF(3=$AS130,1-$AU130,0))),J532))))))</f>
        <v>0.0416666666666667</v>
      </c>
      <c r="K130" s="681">
        <f>IF($AS130&lt;$AR130,0,IF($AT130="L",IF(AND(4&gt;=$AR130,4&lt;=$AS130),1/($AS130-$AR130+1),0),IF($AT130="I",IF(4=$AR130,1,0),IF($AT130="F",IF(4=$AS130,1,0),IF($AT130="S",IF(AND(4&gt;=$AR130,4&lt;=$AS130,MOD(4-$AR130,6)=0),1/(INT(($AS130-$AR130)/6)+1),0),IF($AT130="A",IF($AR130=$AS130,IF(4=$AR130,1,0),IF(4=$AR130,$AU130,IF(4=$AS130,1-$AU130,0))),K532))))))</f>
        <v>0.0416666666666667</v>
      </c>
      <c r="L130" s="681">
        <f>IF($AS130&lt;$AR130,0,IF($AT130="L",IF(AND(5&gt;=$AR130,5&lt;=$AS130),1/($AS130-$AR130+1),0),IF($AT130="I",IF(5=$AR130,1,0),IF($AT130="F",IF(5=$AS130,1,0),IF($AT130="S",IF(AND(5&gt;=$AR130,5&lt;=$AS130,MOD(5-$AR130,6)=0),1/(INT(($AS130-$AR130)/6)+1),0),IF($AT130="A",IF($AR130=$AS130,IF(5=$AR130,1,0),IF(5=$AR130,$AU130,IF(5=$AS130,1-$AU130,0))),L532))))))</f>
        <v>0.0416666666666667</v>
      </c>
      <c r="M130" s="681">
        <f>IF($AS130&lt;$AR130,0,IF($AT130="L",IF(AND(6&gt;=$AR130,6&lt;=$AS130),1/($AS130-$AR130+1),0),IF($AT130="I",IF(6=$AR130,1,0),IF($AT130="F",IF(6=$AS130,1,0),IF($AT130="S",IF(AND(6&gt;=$AR130,6&lt;=$AS130,MOD(6-$AR130,6)=0),1/(INT(($AS130-$AR130)/6)+1),0),IF($AT130="A",IF($AR130=$AS130,IF(6=$AR130,1,0),IF(6=$AR130,$AU130,IF(6=$AS130,1-$AU130,0))),M532))))))</f>
        <v>0.0416666666666667</v>
      </c>
      <c r="N130" s="681">
        <f>IF($AS130&lt;$AR130,0,IF($AT130="L",IF(AND(7&gt;=$AR130,7&lt;=$AS130),1/($AS130-$AR130+1),0),IF($AT130="I",IF(7=$AR130,1,0),IF($AT130="F",IF(7=$AS130,1,0),IF($AT130="S",IF(AND(7&gt;=$AR130,7&lt;=$AS130,MOD(7-$AR130,6)=0),1/(INT(($AS130-$AR130)/6)+1),0),IF($AT130="A",IF($AR130=$AS130,IF(7=$AR130,1,0),IF(7=$AR130,$AU130,IF(7=$AS130,1-$AU130,0))),N532))))))</f>
        <v>0.0416666666666667</v>
      </c>
      <c r="O130" s="681">
        <f>IF($AS130&lt;$AR130,0,IF($AT130="L",IF(AND(8&gt;=$AR130,8&lt;=$AS130),1/($AS130-$AR130+1),0),IF($AT130="I",IF(8=$AR130,1,0),IF($AT130="F",IF(8=$AS130,1,0),IF($AT130="S",IF(AND(8&gt;=$AR130,8&lt;=$AS130,MOD(8-$AR130,6)=0),1/(INT(($AS130-$AR130)/6)+1),0),IF($AT130="A",IF($AR130=$AS130,IF(8=$AR130,1,0),IF(8=$AR130,$AU130,IF(8=$AS130,1-$AU130,0))),O532))))))</f>
        <v>0.0416666666666667</v>
      </c>
      <c r="P130" s="681">
        <f>IF($AS130&lt;$AR130,0,IF($AT130="L",IF(AND(9&gt;=$AR130,9&lt;=$AS130),1/($AS130-$AR130+1),0),IF($AT130="I",IF(9=$AR130,1,0),IF($AT130="F",IF(9=$AS130,1,0),IF($AT130="S",IF(AND(9&gt;=$AR130,9&lt;=$AS130,MOD(9-$AR130,6)=0),1/(INT(($AS130-$AR130)/6)+1),0),IF($AT130="A",IF($AR130=$AS130,IF(9=$AR130,1,0),IF(9=$AR130,$AU130,IF(9=$AS130,1-$AU130,0))),P532))))))</f>
        <v>0.0416666666666667</v>
      </c>
      <c r="Q130" s="681">
        <f>IF($AS130&lt;$AR130,0,IF($AT130="L",IF(AND(10&gt;=$AR130,10&lt;=$AS130),1/($AS130-$AR130+1),0),IF($AT130="I",IF(10=$AR130,1,0),IF($AT130="F",IF(10=$AS130,1,0),IF($AT130="S",IF(AND(10&gt;=$AR130,10&lt;=$AS130,MOD(10-$AR130,6)=0),1/(INT(($AS130-$AR130)/6)+1),0),IF($AT130="A",IF($AR130=$AS130,IF(10=$AR130,1,0),IF(10=$AR130,$AU130,IF(10=$AS130,1-$AU130,0))),Q532))))))</f>
        <v>0.0416666666666667</v>
      </c>
      <c r="R130" s="681">
        <f>IF($AS130&lt;$AR130,0,IF($AT130="L",IF(AND(11&gt;=$AR130,11&lt;=$AS130),1/($AS130-$AR130+1),0),IF($AT130="I",IF(11=$AR130,1,0),IF($AT130="F",IF(11=$AS130,1,0),IF($AT130="S",IF(AND(11&gt;=$AR130,11&lt;=$AS130,MOD(11-$AR130,6)=0),1/(INT(($AS130-$AR130)/6)+1),0),IF($AT130="A",IF($AR130=$AS130,IF(11=$AR130,1,0),IF(11=$AR130,$AU130,IF(11=$AS130,1-$AU130,0))),R532))))))</f>
        <v>0.0416666666666667</v>
      </c>
      <c r="S130" s="681">
        <f>IF($AS130&lt;$AR130,0,IF($AT130="L",IF(AND(12&gt;=$AR130,12&lt;=$AS130),1/($AS130-$AR130+1),0),IF($AT130="I",IF(12=$AR130,1,0),IF($AT130="F",IF(12=$AS130,1,0),IF($AT130="S",IF(AND(12&gt;=$AR130,12&lt;=$AS130,MOD(12-$AR130,6)=0),1/(INT(($AS130-$AR130)/6)+1),0),IF($AT130="A",IF($AR130=$AS130,IF(12=$AR130,1,0),IF(12=$AR130,$AU130,IF(12=$AS130,1-$AU130,0))),S532))))))</f>
        <v>0.0416666666666667</v>
      </c>
      <c r="T130" s="681">
        <f>IF($AS130&lt;$AR130,0,IF($AT130="L",IF(AND(13&gt;=$AR130,13&lt;=$AS130),1/($AS130-$AR130+1),0),IF($AT130="I",IF(13=$AR130,1,0),IF($AT130="F",IF(13=$AS130,1,0),IF($AT130="S",IF(AND(13&gt;=$AR130,13&lt;=$AS130,MOD(13-$AR130,6)=0),1/(INT(($AS130-$AR130)/6)+1),0),IF($AT130="A",IF($AR130=$AS130,IF(13=$AR130,1,0),IF(13=$AR130,$AU130,IF(13=$AS130,1-$AU130,0))),T532))))))</f>
        <v>0.0416666666666667</v>
      </c>
      <c r="U130" s="681">
        <f>IF($AS130&lt;$AR130,0,IF($AT130="L",IF(AND(14&gt;=$AR130,14&lt;=$AS130),1/($AS130-$AR130+1),0),IF($AT130="I",IF(14=$AR130,1,0),IF($AT130="F",IF(14=$AS130,1,0),IF($AT130="S",IF(AND(14&gt;=$AR130,14&lt;=$AS130,MOD(14-$AR130,6)=0),1/(INT(($AS130-$AR130)/6)+1),0),IF($AT130="A",IF($AR130=$AS130,IF(14=$AR130,1,0),IF(14=$AR130,$AU130,IF(14=$AS130,1-$AU130,0))),U532))))))</f>
        <v>0.0416666666666667</v>
      </c>
      <c r="V130" s="681">
        <f>IF($AS130&lt;$AR130,0,IF($AT130="L",IF(AND(15&gt;=$AR130,15&lt;=$AS130),1/($AS130-$AR130+1),0),IF($AT130="I",IF(15=$AR130,1,0),IF($AT130="F",IF(15=$AS130,1,0),IF($AT130="S",IF(AND(15&gt;=$AR130,15&lt;=$AS130,MOD(15-$AR130,6)=0),1/(INT(($AS130-$AR130)/6)+1),0),IF($AT130="A",IF($AR130=$AS130,IF(15=$AR130,1,0),IF(15=$AR130,$AU130,IF(15=$AS130,1-$AU130,0))),V532))))))</f>
        <v>0.0416666666666667</v>
      </c>
      <c r="W130" s="681">
        <f>IF($AS130&lt;$AR130,0,IF($AT130="L",IF(AND(16&gt;=$AR130,16&lt;=$AS130),1/($AS130-$AR130+1),0),IF($AT130="I",IF(16=$AR130,1,0),IF($AT130="F",IF(16=$AS130,1,0),IF($AT130="S",IF(AND(16&gt;=$AR130,16&lt;=$AS130,MOD(16-$AR130,6)=0),1/(INT(($AS130-$AR130)/6)+1),0),IF($AT130="A",IF($AR130=$AS130,IF(16=$AR130,1,0),IF(16=$AR130,$AU130,IF(16=$AS130,1-$AU130,0))),W532))))))</f>
        <v>0.0416666666666667</v>
      </c>
      <c r="X130" s="681">
        <f>IF($AS130&lt;$AR130,0,IF($AT130="L",IF(AND(17&gt;=$AR130,17&lt;=$AS130),1/($AS130-$AR130+1),0),IF($AT130="I",IF(17=$AR130,1,0),IF($AT130="F",IF(17=$AS130,1,0),IF($AT130="S",IF(AND(17&gt;=$AR130,17&lt;=$AS130,MOD(17-$AR130,6)=0),1/(INT(($AS130-$AR130)/6)+1),0),IF($AT130="A",IF($AR130=$AS130,IF(17=$AR130,1,0),IF(17=$AR130,$AU130,IF(17=$AS130,1-$AU130,0))),X532))))))</f>
        <v>0.0416666666666667</v>
      </c>
      <c r="Y130" s="681">
        <f>IF($AS130&lt;$AR130,0,IF($AT130="L",IF(AND(18&gt;=$AR130,18&lt;=$AS130),1/($AS130-$AR130+1),0),IF($AT130="I",IF(18=$AR130,1,0),IF($AT130="F",IF(18=$AS130,1,0),IF($AT130="S",IF(AND(18&gt;=$AR130,18&lt;=$AS130,MOD(18-$AR130,6)=0),1/(INT(($AS130-$AR130)/6)+1),0),IF($AT130="A",IF($AR130=$AS130,IF(18=$AR130,1,0),IF(18=$AR130,$AU130,IF(18=$AS130,1-$AU130,0))),Y532))))))</f>
        <v>0.0416666666666667</v>
      </c>
      <c r="Z130" s="681">
        <f>IF($AS130&lt;$AR130,0,IF($AT130="L",IF(AND(19&gt;=$AR130,19&lt;=$AS130),1/($AS130-$AR130+1),0),IF($AT130="I",IF(19=$AR130,1,0),IF($AT130="F",IF(19=$AS130,1,0),IF($AT130="S",IF(AND(19&gt;=$AR130,19&lt;=$AS130,MOD(19-$AR130,6)=0),1/(INT(($AS130-$AR130)/6)+1),0),IF($AT130="A",IF($AR130=$AS130,IF(19=$AR130,1,0),IF(19=$AR130,$AU130,IF(19=$AS130,1-$AU130,0))),Z532))))))</f>
        <v>0.0416666666666667</v>
      </c>
      <c r="AA130" s="681">
        <f>IF($AS130&lt;$AR130,0,IF($AT130="L",IF(AND(20&gt;=$AR130,20&lt;=$AS130),1/($AS130-$AR130+1),0),IF($AT130="I",IF(20=$AR130,1,0),IF($AT130="F",IF(20=$AS130,1,0),IF($AT130="S",IF(AND(20&gt;=$AR130,20&lt;=$AS130,MOD(20-$AR130,6)=0),1/(INT(($AS130-$AR130)/6)+1),0),IF($AT130="A",IF($AR130=$AS130,IF(20=$AR130,1,0),IF(20=$AR130,$AU130,IF(20=$AS130,1-$AU130,0))),AA532))))))</f>
        <v>0.0416666666666667</v>
      </c>
      <c r="AB130" s="681">
        <f>IF($AS130&lt;$AR130,0,IF($AT130="L",IF(AND(21&gt;=$AR130,21&lt;=$AS130),1/($AS130-$AR130+1),0),IF($AT130="I",IF(21=$AR130,1,0),IF($AT130="F",IF(21=$AS130,1,0),IF($AT130="S",IF(AND(21&gt;=$AR130,21&lt;=$AS130,MOD(21-$AR130,6)=0),1/(INT(($AS130-$AR130)/6)+1),0),IF($AT130="A",IF($AR130=$AS130,IF(21=$AR130,1,0),IF(21=$AR130,$AU130,IF(21=$AS130,1-$AU130,0))),AB532))))))</f>
        <v>0.0416666666666667</v>
      </c>
      <c r="AC130" s="681">
        <f>IF($AS130&lt;$AR130,0,IF($AT130="L",IF(AND(22&gt;=$AR130,22&lt;=$AS130),1/($AS130-$AR130+1),0),IF($AT130="I",IF(22=$AR130,1,0),IF($AT130="F",IF(22=$AS130,1,0),IF($AT130="S",IF(AND(22&gt;=$AR130,22&lt;=$AS130,MOD(22-$AR130,6)=0),1/(INT(($AS130-$AR130)/6)+1),0),IF($AT130="A",IF($AR130=$AS130,IF(22=$AR130,1,0),IF(22=$AR130,$AU130,IF(22=$AS130,1-$AU130,0))),AC532))))))</f>
        <v>0.0416666666666667</v>
      </c>
      <c r="AD130" s="681">
        <f>IF($AS130&lt;$AR130,0,IF($AT130="L",IF(AND(23&gt;=$AR130,23&lt;=$AS130),1/($AS130-$AR130+1),0),IF($AT130="I",IF(23=$AR130,1,0),IF($AT130="F",IF(23=$AS130,1,0),IF($AT130="S",IF(AND(23&gt;=$AR130,23&lt;=$AS130,MOD(23-$AR130,6)=0),1/(INT(($AS130-$AR130)/6)+1),0),IF($AT130="A",IF($AR130=$AS130,IF(23=$AR130,1,0),IF(23=$AR130,$AU130,IF(23=$AS130,1-$AU130,0))),AD532))))))</f>
        <v>0.0416666666666667</v>
      </c>
      <c r="AE130" s="681">
        <f>IF($AS130&lt;$AR130,0,IF($AT130="L",IF(AND(24&gt;=$AR130,24&lt;=$AS130),1/($AS130-$AR130+1),0),IF($AT130="I",IF(24=$AR130,1,0),IF($AT130="F",IF(24=$AS130,1,0),IF($AT130="S",IF(AND(24&gt;=$AR130,24&lt;=$AS130,MOD(24-$AR130,6)=0),1/(INT(($AS130-$AR130)/6)+1),0),IF($AT130="A",IF($AR130=$AS130,IF(24=$AR130,1,0),IF(24=$AR130,$AU130,IF(24=$AS130,1-$AU130,0))),AE532))))))</f>
        <v>0.0416666666666667</v>
      </c>
      <c r="AF130" s="682">
        <f>SUM(H130:AE130)</f>
        <v>1</v>
      </c>
      <c r="AG130" s="521">
        <f>'09. Administrativos '!$G$11</f>
        <v>0</v>
      </c>
      <c r="AH130" s="521">
        <f>'09. Administrativos '!$F$11</f>
        <v>0</v>
      </c>
      <c r="AI130" s="521">
        <f>'09. Administrativos '!$I$11</f>
        <v>0</v>
      </c>
      <c r="AJ130" s="521">
        <f>'09. Administrativos '!$H$11</f>
        <v>0</v>
      </c>
      <c r="AK130" s="521">
        <f>'09. Administrativos '!$K$11</f>
        <v>0</v>
      </c>
      <c r="AL130" s="521">
        <f>'09. Administrativos '!$J$11</f>
        <v>0</v>
      </c>
      <c r="AM130" s="521">
        <f>'09. Administrativos '!$M$11</f>
        <v>0</v>
      </c>
      <c r="AN130" s="521">
        <f>'09. Administrativos '!$L$11</f>
        <v>0</v>
      </c>
      <c r="AO130" s="521">
        <f>'09. Administrativos '!$O$11</f>
        <v>0</v>
      </c>
      <c r="AP130" s="521">
        <f>'09. Administrativos '!$N$11</f>
        <v>0</v>
      </c>
      <c r="AQ130" s="683" t="inlineStr"/>
      <c r="AR130" s="683" t="n">
        <v>1</v>
      </c>
      <c r="AS130" s="683" t="n">
        <v>24</v>
      </c>
      <c r="AT130" s="683" t="inlineStr">
        <is>
          <t>L</t>
        </is>
      </c>
      <c r="AU130" s="684" t="n">
        <v>0</v>
      </c>
      <c r="AV130" s="683" t="inlineStr"/>
    </row>
    <row r="131">
      <c r="B131" s="513" t="inlineStr">
        <is>
          <t>SE-01</t>
        </is>
      </c>
      <c r="C131" s="513" t="inlineStr">
        <is>
          <t>R10</t>
        </is>
      </c>
      <c r="D131" s="513" t="str">
        <f>IF('10. Seguimiento'!B9="","(fila reservada para un ítem nuevo)",'10. Seguimiento'!B9)</f>
        <v>Apoyo a la supervisión y plataforma de seguimiento</v>
      </c>
      <c r="E131" s="513" t="str">
        <f>"Perfil "&amp;AT131&amp;" · M"&amp;AR131&amp;"–M"&amp;AS131</f>
        <v>Perfil L · M1–M24</v>
      </c>
      <c r="F131" s="513">
        <f>'10. Seguimiento'!$D$9</f>
        <v>192000000</v>
      </c>
      <c r="G131" s="513">
        <f>'10. Seguimiento'!$O$9</f>
        <v>192000000</v>
      </c>
      <c r="H131" s="681">
        <f>IF($AS131&lt;$AR131,0,IF($AT131="L",IF(AND(1&gt;=$AR131,1&lt;=$AS131),1/($AS131-$AR131+1),0),IF($AT131="I",IF(1=$AR131,1,0),IF($AT131="F",IF(1=$AS131,1,0),IF($AT131="S",IF(AND(1&gt;=$AR131,1&lt;=$AS131,MOD(1-$AR131,6)=0),1/(INT(($AS131-$AR131)/6)+1),0),IF($AT131="A",IF($AR131=$AS131,IF(1=$AR131,1,0),IF(1=$AR131,$AU131,IF(1=$AS131,1-$AU131,0))),H533))))))</f>
        <v>0.0416666666666667</v>
      </c>
      <c r="I131" s="681">
        <f>IF($AS131&lt;$AR131,0,IF($AT131="L",IF(AND(2&gt;=$AR131,2&lt;=$AS131),1/($AS131-$AR131+1),0),IF($AT131="I",IF(2=$AR131,1,0),IF($AT131="F",IF(2=$AS131,1,0),IF($AT131="S",IF(AND(2&gt;=$AR131,2&lt;=$AS131,MOD(2-$AR131,6)=0),1/(INT(($AS131-$AR131)/6)+1),0),IF($AT131="A",IF($AR131=$AS131,IF(2=$AR131,1,0),IF(2=$AR131,$AU131,IF(2=$AS131,1-$AU131,0))),I533))))))</f>
        <v>0.0416666666666667</v>
      </c>
      <c r="J131" s="681">
        <f>IF($AS131&lt;$AR131,0,IF($AT131="L",IF(AND(3&gt;=$AR131,3&lt;=$AS131),1/($AS131-$AR131+1),0),IF($AT131="I",IF(3=$AR131,1,0),IF($AT131="F",IF(3=$AS131,1,0),IF($AT131="S",IF(AND(3&gt;=$AR131,3&lt;=$AS131,MOD(3-$AR131,6)=0),1/(INT(($AS131-$AR131)/6)+1),0),IF($AT131="A",IF($AR131=$AS131,IF(3=$AR131,1,0),IF(3=$AR131,$AU131,IF(3=$AS131,1-$AU131,0))),J533))))))</f>
        <v>0.0416666666666667</v>
      </c>
      <c r="K131" s="681">
        <f>IF($AS131&lt;$AR131,0,IF($AT131="L",IF(AND(4&gt;=$AR131,4&lt;=$AS131),1/($AS131-$AR131+1),0),IF($AT131="I",IF(4=$AR131,1,0),IF($AT131="F",IF(4=$AS131,1,0),IF($AT131="S",IF(AND(4&gt;=$AR131,4&lt;=$AS131,MOD(4-$AR131,6)=0),1/(INT(($AS131-$AR131)/6)+1),0),IF($AT131="A",IF($AR131=$AS131,IF(4=$AR131,1,0),IF(4=$AR131,$AU131,IF(4=$AS131,1-$AU131,0))),K533))))))</f>
        <v>0.0416666666666667</v>
      </c>
      <c r="L131" s="681">
        <f>IF($AS131&lt;$AR131,0,IF($AT131="L",IF(AND(5&gt;=$AR131,5&lt;=$AS131),1/($AS131-$AR131+1),0),IF($AT131="I",IF(5=$AR131,1,0),IF($AT131="F",IF(5=$AS131,1,0),IF($AT131="S",IF(AND(5&gt;=$AR131,5&lt;=$AS131,MOD(5-$AR131,6)=0),1/(INT(($AS131-$AR131)/6)+1),0),IF($AT131="A",IF($AR131=$AS131,IF(5=$AR131,1,0),IF(5=$AR131,$AU131,IF(5=$AS131,1-$AU131,0))),L533))))))</f>
        <v>0.0416666666666667</v>
      </c>
      <c r="M131" s="681">
        <f>IF($AS131&lt;$AR131,0,IF($AT131="L",IF(AND(6&gt;=$AR131,6&lt;=$AS131),1/($AS131-$AR131+1),0),IF($AT131="I",IF(6=$AR131,1,0),IF($AT131="F",IF(6=$AS131,1,0),IF($AT131="S",IF(AND(6&gt;=$AR131,6&lt;=$AS131,MOD(6-$AR131,6)=0),1/(INT(($AS131-$AR131)/6)+1),0),IF($AT131="A",IF($AR131=$AS131,IF(6=$AR131,1,0),IF(6=$AR131,$AU131,IF(6=$AS131,1-$AU131,0))),M533))))))</f>
        <v>0.0416666666666667</v>
      </c>
      <c r="N131" s="681">
        <f>IF($AS131&lt;$AR131,0,IF($AT131="L",IF(AND(7&gt;=$AR131,7&lt;=$AS131),1/($AS131-$AR131+1),0),IF($AT131="I",IF(7=$AR131,1,0),IF($AT131="F",IF(7=$AS131,1,0),IF($AT131="S",IF(AND(7&gt;=$AR131,7&lt;=$AS131,MOD(7-$AR131,6)=0),1/(INT(($AS131-$AR131)/6)+1),0),IF($AT131="A",IF($AR131=$AS131,IF(7=$AR131,1,0),IF(7=$AR131,$AU131,IF(7=$AS131,1-$AU131,0))),N533))))))</f>
        <v>0.0416666666666667</v>
      </c>
      <c r="O131" s="681">
        <f>IF($AS131&lt;$AR131,0,IF($AT131="L",IF(AND(8&gt;=$AR131,8&lt;=$AS131),1/($AS131-$AR131+1),0),IF($AT131="I",IF(8=$AR131,1,0),IF($AT131="F",IF(8=$AS131,1,0),IF($AT131="S",IF(AND(8&gt;=$AR131,8&lt;=$AS131,MOD(8-$AR131,6)=0),1/(INT(($AS131-$AR131)/6)+1),0),IF($AT131="A",IF($AR131=$AS131,IF(8=$AR131,1,0),IF(8=$AR131,$AU131,IF(8=$AS131,1-$AU131,0))),O533))))))</f>
        <v>0.0416666666666667</v>
      </c>
      <c r="P131" s="681">
        <f>IF($AS131&lt;$AR131,0,IF($AT131="L",IF(AND(9&gt;=$AR131,9&lt;=$AS131),1/($AS131-$AR131+1),0),IF($AT131="I",IF(9=$AR131,1,0),IF($AT131="F",IF(9=$AS131,1,0),IF($AT131="S",IF(AND(9&gt;=$AR131,9&lt;=$AS131,MOD(9-$AR131,6)=0),1/(INT(($AS131-$AR131)/6)+1),0),IF($AT131="A",IF($AR131=$AS131,IF(9=$AR131,1,0),IF(9=$AR131,$AU131,IF(9=$AS131,1-$AU131,0))),P533))))))</f>
        <v>0.0416666666666667</v>
      </c>
      <c r="Q131" s="681">
        <f>IF($AS131&lt;$AR131,0,IF($AT131="L",IF(AND(10&gt;=$AR131,10&lt;=$AS131),1/($AS131-$AR131+1),0),IF($AT131="I",IF(10=$AR131,1,0),IF($AT131="F",IF(10=$AS131,1,0),IF($AT131="S",IF(AND(10&gt;=$AR131,10&lt;=$AS131,MOD(10-$AR131,6)=0),1/(INT(($AS131-$AR131)/6)+1),0),IF($AT131="A",IF($AR131=$AS131,IF(10=$AR131,1,0),IF(10=$AR131,$AU131,IF(10=$AS131,1-$AU131,0))),Q533))))))</f>
        <v>0.0416666666666667</v>
      </c>
      <c r="R131" s="681">
        <f>IF($AS131&lt;$AR131,0,IF($AT131="L",IF(AND(11&gt;=$AR131,11&lt;=$AS131),1/($AS131-$AR131+1),0),IF($AT131="I",IF(11=$AR131,1,0),IF($AT131="F",IF(11=$AS131,1,0),IF($AT131="S",IF(AND(11&gt;=$AR131,11&lt;=$AS131,MOD(11-$AR131,6)=0),1/(INT(($AS131-$AR131)/6)+1),0),IF($AT131="A",IF($AR131=$AS131,IF(11=$AR131,1,0),IF(11=$AR131,$AU131,IF(11=$AS131,1-$AU131,0))),R533))))))</f>
        <v>0.0416666666666667</v>
      </c>
      <c r="S131" s="681">
        <f>IF($AS131&lt;$AR131,0,IF($AT131="L",IF(AND(12&gt;=$AR131,12&lt;=$AS131),1/($AS131-$AR131+1),0),IF($AT131="I",IF(12=$AR131,1,0),IF($AT131="F",IF(12=$AS131,1,0),IF($AT131="S",IF(AND(12&gt;=$AR131,12&lt;=$AS131,MOD(12-$AR131,6)=0),1/(INT(($AS131-$AR131)/6)+1),0),IF($AT131="A",IF($AR131=$AS131,IF(12=$AR131,1,0),IF(12=$AR131,$AU131,IF(12=$AS131,1-$AU131,0))),S533))))))</f>
        <v>0.0416666666666667</v>
      </c>
      <c r="T131" s="681">
        <f>IF($AS131&lt;$AR131,0,IF($AT131="L",IF(AND(13&gt;=$AR131,13&lt;=$AS131),1/($AS131-$AR131+1),0),IF($AT131="I",IF(13=$AR131,1,0),IF($AT131="F",IF(13=$AS131,1,0),IF($AT131="S",IF(AND(13&gt;=$AR131,13&lt;=$AS131,MOD(13-$AR131,6)=0),1/(INT(($AS131-$AR131)/6)+1),0),IF($AT131="A",IF($AR131=$AS131,IF(13=$AR131,1,0),IF(13=$AR131,$AU131,IF(13=$AS131,1-$AU131,0))),T533))))))</f>
        <v>0.0416666666666667</v>
      </c>
      <c r="U131" s="681">
        <f>IF($AS131&lt;$AR131,0,IF($AT131="L",IF(AND(14&gt;=$AR131,14&lt;=$AS131),1/($AS131-$AR131+1),0),IF($AT131="I",IF(14=$AR131,1,0),IF($AT131="F",IF(14=$AS131,1,0),IF($AT131="S",IF(AND(14&gt;=$AR131,14&lt;=$AS131,MOD(14-$AR131,6)=0),1/(INT(($AS131-$AR131)/6)+1),0),IF($AT131="A",IF($AR131=$AS131,IF(14=$AR131,1,0),IF(14=$AR131,$AU131,IF(14=$AS131,1-$AU131,0))),U533))))))</f>
        <v>0.0416666666666667</v>
      </c>
      <c r="V131" s="681">
        <f>IF($AS131&lt;$AR131,0,IF($AT131="L",IF(AND(15&gt;=$AR131,15&lt;=$AS131),1/($AS131-$AR131+1),0),IF($AT131="I",IF(15=$AR131,1,0),IF($AT131="F",IF(15=$AS131,1,0),IF($AT131="S",IF(AND(15&gt;=$AR131,15&lt;=$AS131,MOD(15-$AR131,6)=0),1/(INT(($AS131-$AR131)/6)+1),0),IF($AT131="A",IF($AR131=$AS131,IF(15=$AR131,1,0),IF(15=$AR131,$AU131,IF(15=$AS131,1-$AU131,0))),V533))))))</f>
        <v>0.0416666666666667</v>
      </c>
      <c r="W131" s="681">
        <f>IF($AS131&lt;$AR131,0,IF($AT131="L",IF(AND(16&gt;=$AR131,16&lt;=$AS131),1/($AS131-$AR131+1),0),IF($AT131="I",IF(16=$AR131,1,0),IF($AT131="F",IF(16=$AS131,1,0),IF($AT131="S",IF(AND(16&gt;=$AR131,16&lt;=$AS131,MOD(16-$AR131,6)=0),1/(INT(($AS131-$AR131)/6)+1),0),IF($AT131="A",IF($AR131=$AS131,IF(16=$AR131,1,0),IF(16=$AR131,$AU131,IF(16=$AS131,1-$AU131,0))),W533))))))</f>
        <v>0.0416666666666667</v>
      </c>
      <c r="X131" s="681">
        <f>IF($AS131&lt;$AR131,0,IF($AT131="L",IF(AND(17&gt;=$AR131,17&lt;=$AS131),1/($AS131-$AR131+1),0),IF($AT131="I",IF(17=$AR131,1,0),IF($AT131="F",IF(17=$AS131,1,0),IF($AT131="S",IF(AND(17&gt;=$AR131,17&lt;=$AS131,MOD(17-$AR131,6)=0),1/(INT(($AS131-$AR131)/6)+1),0),IF($AT131="A",IF($AR131=$AS131,IF(17=$AR131,1,0),IF(17=$AR131,$AU131,IF(17=$AS131,1-$AU131,0))),X533))))))</f>
        <v>0.0416666666666667</v>
      </c>
      <c r="Y131" s="681">
        <f>IF($AS131&lt;$AR131,0,IF($AT131="L",IF(AND(18&gt;=$AR131,18&lt;=$AS131),1/($AS131-$AR131+1),0),IF($AT131="I",IF(18=$AR131,1,0),IF($AT131="F",IF(18=$AS131,1,0),IF($AT131="S",IF(AND(18&gt;=$AR131,18&lt;=$AS131,MOD(18-$AR131,6)=0),1/(INT(($AS131-$AR131)/6)+1),0),IF($AT131="A",IF($AR131=$AS131,IF(18=$AR131,1,0),IF(18=$AR131,$AU131,IF(18=$AS131,1-$AU131,0))),Y533))))))</f>
        <v>0.0416666666666667</v>
      </c>
      <c r="Z131" s="681">
        <f>IF($AS131&lt;$AR131,0,IF($AT131="L",IF(AND(19&gt;=$AR131,19&lt;=$AS131),1/($AS131-$AR131+1),0),IF($AT131="I",IF(19=$AR131,1,0),IF($AT131="F",IF(19=$AS131,1,0),IF($AT131="S",IF(AND(19&gt;=$AR131,19&lt;=$AS131,MOD(19-$AR131,6)=0),1/(INT(($AS131-$AR131)/6)+1),0),IF($AT131="A",IF($AR131=$AS131,IF(19=$AR131,1,0),IF(19=$AR131,$AU131,IF(19=$AS131,1-$AU131,0))),Z533))))))</f>
        <v>0.0416666666666667</v>
      </c>
      <c r="AA131" s="681">
        <f>IF($AS131&lt;$AR131,0,IF($AT131="L",IF(AND(20&gt;=$AR131,20&lt;=$AS131),1/($AS131-$AR131+1),0),IF($AT131="I",IF(20=$AR131,1,0),IF($AT131="F",IF(20=$AS131,1,0),IF($AT131="S",IF(AND(20&gt;=$AR131,20&lt;=$AS131,MOD(20-$AR131,6)=0),1/(INT(($AS131-$AR131)/6)+1),0),IF($AT131="A",IF($AR131=$AS131,IF(20=$AR131,1,0),IF(20=$AR131,$AU131,IF(20=$AS131,1-$AU131,0))),AA533))))))</f>
        <v>0.0416666666666667</v>
      </c>
      <c r="AB131" s="681">
        <f>IF($AS131&lt;$AR131,0,IF($AT131="L",IF(AND(21&gt;=$AR131,21&lt;=$AS131),1/($AS131-$AR131+1),0),IF($AT131="I",IF(21=$AR131,1,0),IF($AT131="F",IF(21=$AS131,1,0),IF($AT131="S",IF(AND(21&gt;=$AR131,21&lt;=$AS131,MOD(21-$AR131,6)=0),1/(INT(($AS131-$AR131)/6)+1),0),IF($AT131="A",IF($AR131=$AS131,IF(21=$AR131,1,0),IF(21=$AR131,$AU131,IF(21=$AS131,1-$AU131,0))),AB533))))))</f>
        <v>0.0416666666666667</v>
      </c>
      <c r="AC131" s="681">
        <f>IF($AS131&lt;$AR131,0,IF($AT131="L",IF(AND(22&gt;=$AR131,22&lt;=$AS131),1/($AS131-$AR131+1),0),IF($AT131="I",IF(22=$AR131,1,0),IF($AT131="F",IF(22=$AS131,1,0),IF($AT131="S",IF(AND(22&gt;=$AR131,22&lt;=$AS131,MOD(22-$AR131,6)=0),1/(INT(($AS131-$AR131)/6)+1),0),IF($AT131="A",IF($AR131=$AS131,IF(22=$AR131,1,0),IF(22=$AR131,$AU131,IF(22=$AS131,1-$AU131,0))),AC533))))))</f>
        <v>0.0416666666666667</v>
      </c>
      <c r="AD131" s="681">
        <f>IF($AS131&lt;$AR131,0,IF($AT131="L",IF(AND(23&gt;=$AR131,23&lt;=$AS131),1/($AS131-$AR131+1),0),IF($AT131="I",IF(23=$AR131,1,0),IF($AT131="F",IF(23=$AS131,1,0),IF($AT131="S",IF(AND(23&gt;=$AR131,23&lt;=$AS131,MOD(23-$AR131,6)=0),1/(INT(($AS131-$AR131)/6)+1),0),IF($AT131="A",IF($AR131=$AS131,IF(23=$AR131,1,0),IF(23=$AR131,$AU131,IF(23=$AS131,1-$AU131,0))),AD533))))))</f>
        <v>0.0416666666666667</v>
      </c>
      <c r="AE131" s="681">
        <f>IF($AS131&lt;$AR131,0,IF($AT131="L",IF(AND(24&gt;=$AR131,24&lt;=$AS131),1/($AS131-$AR131+1),0),IF($AT131="I",IF(24=$AR131,1,0),IF($AT131="F",IF(24=$AS131,1,0),IF($AT131="S",IF(AND(24&gt;=$AR131,24&lt;=$AS131,MOD(24-$AR131,6)=0),1/(INT(($AS131-$AR131)/6)+1),0),IF($AT131="A",IF($AR131=$AS131,IF(24=$AR131,1,0),IF(24=$AR131,$AU131,IF(24=$AS131,1-$AU131,0))),AE533))))))</f>
        <v>0.0416666666666667</v>
      </c>
      <c r="AF131" s="682">
        <f>SUM(H131:AE131)</f>
        <v>1</v>
      </c>
      <c r="AG131" s="521">
        <f>'10. Seguimiento'!$F$9</f>
        <v>0</v>
      </c>
      <c r="AH131" s="521">
        <f>'10. Seguimiento'!$E$9</f>
        <v>0</v>
      </c>
      <c r="AI131" s="521">
        <f>'10. Seguimiento'!$H$9</f>
        <v>0</v>
      </c>
      <c r="AJ131" s="521">
        <f>'10. Seguimiento'!$G$9</f>
        <v>0</v>
      </c>
      <c r="AK131" s="521">
        <f>'10. Seguimiento'!$J$9</f>
        <v>0</v>
      </c>
      <c r="AL131" s="521">
        <f>'10. Seguimiento'!$I$9</f>
        <v>0</v>
      </c>
      <c r="AM131" s="521">
        <f>'10. Seguimiento'!$L$9</f>
        <v>0</v>
      </c>
      <c r="AN131" s="521">
        <f>'10. Seguimiento'!$K$9</f>
        <v>0</v>
      </c>
      <c r="AO131" s="521">
        <f>'10. Seguimiento'!$N$9</f>
        <v>0</v>
      </c>
      <c r="AP131" s="521">
        <f>'10. Seguimiento'!$M$9</f>
        <v>0</v>
      </c>
      <c r="AQ131" s="683" t="inlineStr">
        <is>
          <t>A1.8</t>
        </is>
      </c>
      <c r="AR131" s="683" t="n">
        <v>1</v>
      </c>
      <c r="AS131" s="683" t="n">
        <v>24</v>
      </c>
      <c r="AT131" s="683" t="inlineStr">
        <is>
          <t>L</t>
        </is>
      </c>
      <c r="AU131" s="684" t="n">
        <v>0</v>
      </c>
      <c r="AV131" s="683" t="inlineStr">
        <is>
          <t>E1</t>
        </is>
      </c>
    </row>
    <row r="132">
      <c r="B132" s="513" t="inlineStr">
        <is>
          <t>ADIC-10-1</t>
        </is>
      </c>
      <c r="C132" s="513" t="inlineStr">
        <is>
          <t>R10</t>
        </is>
      </c>
      <c r="D132" s="513" t="str">
        <f>IF('10. Seguimiento'!B10="","(fila reservada para un ítem nuevo)",'10. Seguimiento'!B10)</f>
        <v>(fila reservada para un ítem nuevo)</v>
      </c>
      <c r="E132" s="513" t="str">
        <f>"Perfil "&amp;AT132&amp;" · M"&amp;AR132&amp;"–M"&amp;AS132</f>
        <v>Perfil L · M1–M24</v>
      </c>
      <c r="F132" s="513">
        <f>'10. Seguimiento'!$D$10</f>
        <v>0</v>
      </c>
      <c r="G132" s="513">
        <f>'10. Seguimiento'!$O$10</f>
        <v>0</v>
      </c>
      <c r="H132" s="681">
        <f>IF($AS132&lt;$AR132,0,IF($AT132="L",IF(AND(1&gt;=$AR132,1&lt;=$AS132),1/($AS132-$AR132+1),0),IF($AT132="I",IF(1=$AR132,1,0),IF($AT132="F",IF(1=$AS132,1,0),IF($AT132="S",IF(AND(1&gt;=$AR132,1&lt;=$AS132,MOD(1-$AR132,6)=0),1/(INT(($AS132-$AR132)/6)+1),0),IF($AT132="A",IF($AR132=$AS132,IF(1=$AR132,1,0),IF(1=$AR132,$AU132,IF(1=$AS132,1-$AU132,0))),H534))))))</f>
        <v>0.0416666666666667</v>
      </c>
      <c r="I132" s="681">
        <f>IF($AS132&lt;$AR132,0,IF($AT132="L",IF(AND(2&gt;=$AR132,2&lt;=$AS132),1/($AS132-$AR132+1),0),IF($AT132="I",IF(2=$AR132,1,0),IF($AT132="F",IF(2=$AS132,1,0),IF($AT132="S",IF(AND(2&gt;=$AR132,2&lt;=$AS132,MOD(2-$AR132,6)=0),1/(INT(($AS132-$AR132)/6)+1),0),IF($AT132="A",IF($AR132=$AS132,IF(2=$AR132,1,0),IF(2=$AR132,$AU132,IF(2=$AS132,1-$AU132,0))),I534))))))</f>
        <v>0.0416666666666667</v>
      </c>
      <c r="J132" s="681">
        <f>IF($AS132&lt;$AR132,0,IF($AT132="L",IF(AND(3&gt;=$AR132,3&lt;=$AS132),1/($AS132-$AR132+1),0),IF($AT132="I",IF(3=$AR132,1,0),IF($AT132="F",IF(3=$AS132,1,0),IF($AT132="S",IF(AND(3&gt;=$AR132,3&lt;=$AS132,MOD(3-$AR132,6)=0),1/(INT(($AS132-$AR132)/6)+1),0),IF($AT132="A",IF($AR132=$AS132,IF(3=$AR132,1,0),IF(3=$AR132,$AU132,IF(3=$AS132,1-$AU132,0))),J534))))))</f>
        <v>0.0416666666666667</v>
      </c>
      <c r="K132" s="681">
        <f>IF($AS132&lt;$AR132,0,IF($AT132="L",IF(AND(4&gt;=$AR132,4&lt;=$AS132),1/($AS132-$AR132+1),0),IF($AT132="I",IF(4=$AR132,1,0),IF($AT132="F",IF(4=$AS132,1,0),IF($AT132="S",IF(AND(4&gt;=$AR132,4&lt;=$AS132,MOD(4-$AR132,6)=0),1/(INT(($AS132-$AR132)/6)+1),0),IF($AT132="A",IF($AR132=$AS132,IF(4=$AR132,1,0),IF(4=$AR132,$AU132,IF(4=$AS132,1-$AU132,0))),K534))))))</f>
        <v>0.0416666666666667</v>
      </c>
      <c r="L132" s="681">
        <f>IF($AS132&lt;$AR132,0,IF($AT132="L",IF(AND(5&gt;=$AR132,5&lt;=$AS132),1/($AS132-$AR132+1),0),IF($AT132="I",IF(5=$AR132,1,0),IF($AT132="F",IF(5=$AS132,1,0),IF($AT132="S",IF(AND(5&gt;=$AR132,5&lt;=$AS132,MOD(5-$AR132,6)=0),1/(INT(($AS132-$AR132)/6)+1),0),IF($AT132="A",IF($AR132=$AS132,IF(5=$AR132,1,0),IF(5=$AR132,$AU132,IF(5=$AS132,1-$AU132,0))),L534))))))</f>
        <v>0.0416666666666667</v>
      </c>
      <c r="M132" s="681">
        <f>IF($AS132&lt;$AR132,0,IF($AT132="L",IF(AND(6&gt;=$AR132,6&lt;=$AS132),1/($AS132-$AR132+1),0),IF($AT132="I",IF(6=$AR132,1,0),IF($AT132="F",IF(6=$AS132,1,0),IF($AT132="S",IF(AND(6&gt;=$AR132,6&lt;=$AS132,MOD(6-$AR132,6)=0),1/(INT(($AS132-$AR132)/6)+1),0),IF($AT132="A",IF($AR132=$AS132,IF(6=$AR132,1,0),IF(6=$AR132,$AU132,IF(6=$AS132,1-$AU132,0))),M534))))))</f>
        <v>0.0416666666666667</v>
      </c>
      <c r="N132" s="681">
        <f>IF($AS132&lt;$AR132,0,IF($AT132="L",IF(AND(7&gt;=$AR132,7&lt;=$AS132),1/($AS132-$AR132+1),0),IF($AT132="I",IF(7=$AR132,1,0),IF($AT132="F",IF(7=$AS132,1,0),IF($AT132="S",IF(AND(7&gt;=$AR132,7&lt;=$AS132,MOD(7-$AR132,6)=0),1/(INT(($AS132-$AR132)/6)+1),0),IF($AT132="A",IF($AR132=$AS132,IF(7=$AR132,1,0),IF(7=$AR132,$AU132,IF(7=$AS132,1-$AU132,0))),N534))))))</f>
        <v>0.0416666666666667</v>
      </c>
      <c r="O132" s="681">
        <f>IF($AS132&lt;$AR132,0,IF($AT132="L",IF(AND(8&gt;=$AR132,8&lt;=$AS132),1/($AS132-$AR132+1),0),IF($AT132="I",IF(8=$AR132,1,0),IF($AT132="F",IF(8=$AS132,1,0),IF($AT132="S",IF(AND(8&gt;=$AR132,8&lt;=$AS132,MOD(8-$AR132,6)=0),1/(INT(($AS132-$AR132)/6)+1),0),IF($AT132="A",IF($AR132=$AS132,IF(8=$AR132,1,0),IF(8=$AR132,$AU132,IF(8=$AS132,1-$AU132,0))),O534))))))</f>
        <v>0.0416666666666667</v>
      </c>
      <c r="P132" s="681">
        <f>IF($AS132&lt;$AR132,0,IF($AT132="L",IF(AND(9&gt;=$AR132,9&lt;=$AS132),1/($AS132-$AR132+1),0),IF($AT132="I",IF(9=$AR132,1,0),IF($AT132="F",IF(9=$AS132,1,0),IF($AT132="S",IF(AND(9&gt;=$AR132,9&lt;=$AS132,MOD(9-$AR132,6)=0),1/(INT(($AS132-$AR132)/6)+1),0),IF($AT132="A",IF($AR132=$AS132,IF(9=$AR132,1,0),IF(9=$AR132,$AU132,IF(9=$AS132,1-$AU132,0))),P534))))))</f>
        <v>0.0416666666666667</v>
      </c>
      <c r="Q132" s="681">
        <f>IF($AS132&lt;$AR132,0,IF($AT132="L",IF(AND(10&gt;=$AR132,10&lt;=$AS132),1/($AS132-$AR132+1),0),IF($AT132="I",IF(10=$AR132,1,0),IF($AT132="F",IF(10=$AS132,1,0),IF($AT132="S",IF(AND(10&gt;=$AR132,10&lt;=$AS132,MOD(10-$AR132,6)=0),1/(INT(($AS132-$AR132)/6)+1),0),IF($AT132="A",IF($AR132=$AS132,IF(10=$AR132,1,0),IF(10=$AR132,$AU132,IF(10=$AS132,1-$AU132,0))),Q534))))))</f>
        <v>0.0416666666666667</v>
      </c>
      <c r="R132" s="681">
        <f>IF($AS132&lt;$AR132,0,IF($AT132="L",IF(AND(11&gt;=$AR132,11&lt;=$AS132),1/($AS132-$AR132+1),0),IF($AT132="I",IF(11=$AR132,1,0),IF($AT132="F",IF(11=$AS132,1,0),IF($AT132="S",IF(AND(11&gt;=$AR132,11&lt;=$AS132,MOD(11-$AR132,6)=0),1/(INT(($AS132-$AR132)/6)+1),0),IF($AT132="A",IF($AR132=$AS132,IF(11=$AR132,1,0),IF(11=$AR132,$AU132,IF(11=$AS132,1-$AU132,0))),R534))))))</f>
        <v>0.0416666666666667</v>
      </c>
      <c r="S132" s="681">
        <f>IF($AS132&lt;$AR132,0,IF($AT132="L",IF(AND(12&gt;=$AR132,12&lt;=$AS132),1/($AS132-$AR132+1),0),IF($AT132="I",IF(12=$AR132,1,0),IF($AT132="F",IF(12=$AS132,1,0),IF($AT132="S",IF(AND(12&gt;=$AR132,12&lt;=$AS132,MOD(12-$AR132,6)=0),1/(INT(($AS132-$AR132)/6)+1),0),IF($AT132="A",IF($AR132=$AS132,IF(12=$AR132,1,0),IF(12=$AR132,$AU132,IF(12=$AS132,1-$AU132,0))),S534))))))</f>
        <v>0.0416666666666667</v>
      </c>
      <c r="T132" s="681">
        <f>IF($AS132&lt;$AR132,0,IF($AT132="L",IF(AND(13&gt;=$AR132,13&lt;=$AS132),1/($AS132-$AR132+1),0),IF($AT132="I",IF(13=$AR132,1,0),IF($AT132="F",IF(13=$AS132,1,0),IF($AT132="S",IF(AND(13&gt;=$AR132,13&lt;=$AS132,MOD(13-$AR132,6)=0),1/(INT(($AS132-$AR132)/6)+1),0),IF($AT132="A",IF($AR132=$AS132,IF(13=$AR132,1,0),IF(13=$AR132,$AU132,IF(13=$AS132,1-$AU132,0))),T534))))))</f>
        <v>0.0416666666666667</v>
      </c>
      <c r="U132" s="681">
        <f>IF($AS132&lt;$AR132,0,IF($AT132="L",IF(AND(14&gt;=$AR132,14&lt;=$AS132),1/($AS132-$AR132+1),0),IF($AT132="I",IF(14=$AR132,1,0),IF($AT132="F",IF(14=$AS132,1,0),IF($AT132="S",IF(AND(14&gt;=$AR132,14&lt;=$AS132,MOD(14-$AR132,6)=0),1/(INT(($AS132-$AR132)/6)+1),0),IF($AT132="A",IF($AR132=$AS132,IF(14=$AR132,1,0),IF(14=$AR132,$AU132,IF(14=$AS132,1-$AU132,0))),U534))))))</f>
        <v>0.0416666666666667</v>
      </c>
      <c r="V132" s="681">
        <f>IF($AS132&lt;$AR132,0,IF($AT132="L",IF(AND(15&gt;=$AR132,15&lt;=$AS132),1/($AS132-$AR132+1),0),IF($AT132="I",IF(15=$AR132,1,0),IF($AT132="F",IF(15=$AS132,1,0),IF($AT132="S",IF(AND(15&gt;=$AR132,15&lt;=$AS132,MOD(15-$AR132,6)=0),1/(INT(($AS132-$AR132)/6)+1),0),IF($AT132="A",IF($AR132=$AS132,IF(15=$AR132,1,0),IF(15=$AR132,$AU132,IF(15=$AS132,1-$AU132,0))),V534))))))</f>
        <v>0.0416666666666667</v>
      </c>
      <c r="W132" s="681">
        <f>IF($AS132&lt;$AR132,0,IF($AT132="L",IF(AND(16&gt;=$AR132,16&lt;=$AS132),1/($AS132-$AR132+1),0),IF($AT132="I",IF(16=$AR132,1,0),IF($AT132="F",IF(16=$AS132,1,0),IF($AT132="S",IF(AND(16&gt;=$AR132,16&lt;=$AS132,MOD(16-$AR132,6)=0),1/(INT(($AS132-$AR132)/6)+1),0),IF($AT132="A",IF($AR132=$AS132,IF(16=$AR132,1,0),IF(16=$AR132,$AU132,IF(16=$AS132,1-$AU132,0))),W534))))))</f>
        <v>0.0416666666666667</v>
      </c>
      <c r="X132" s="681">
        <f>IF($AS132&lt;$AR132,0,IF($AT132="L",IF(AND(17&gt;=$AR132,17&lt;=$AS132),1/($AS132-$AR132+1),0),IF($AT132="I",IF(17=$AR132,1,0),IF($AT132="F",IF(17=$AS132,1,0),IF($AT132="S",IF(AND(17&gt;=$AR132,17&lt;=$AS132,MOD(17-$AR132,6)=0),1/(INT(($AS132-$AR132)/6)+1),0),IF($AT132="A",IF($AR132=$AS132,IF(17=$AR132,1,0),IF(17=$AR132,$AU132,IF(17=$AS132,1-$AU132,0))),X534))))))</f>
        <v>0.0416666666666667</v>
      </c>
      <c r="Y132" s="681">
        <f>IF($AS132&lt;$AR132,0,IF($AT132="L",IF(AND(18&gt;=$AR132,18&lt;=$AS132),1/($AS132-$AR132+1),0),IF($AT132="I",IF(18=$AR132,1,0),IF($AT132="F",IF(18=$AS132,1,0),IF($AT132="S",IF(AND(18&gt;=$AR132,18&lt;=$AS132,MOD(18-$AR132,6)=0),1/(INT(($AS132-$AR132)/6)+1),0),IF($AT132="A",IF($AR132=$AS132,IF(18=$AR132,1,0),IF(18=$AR132,$AU132,IF(18=$AS132,1-$AU132,0))),Y534))))))</f>
        <v>0.0416666666666667</v>
      </c>
      <c r="Z132" s="681">
        <f>IF($AS132&lt;$AR132,0,IF($AT132="L",IF(AND(19&gt;=$AR132,19&lt;=$AS132),1/($AS132-$AR132+1),0),IF($AT132="I",IF(19=$AR132,1,0),IF($AT132="F",IF(19=$AS132,1,0),IF($AT132="S",IF(AND(19&gt;=$AR132,19&lt;=$AS132,MOD(19-$AR132,6)=0),1/(INT(($AS132-$AR132)/6)+1),0),IF($AT132="A",IF($AR132=$AS132,IF(19=$AR132,1,0),IF(19=$AR132,$AU132,IF(19=$AS132,1-$AU132,0))),Z534))))))</f>
        <v>0.0416666666666667</v>
      </c>
      <c r="AA132" s="681">
        <f>IF($AS132&lt;$AR132,0,IF($AT132="L",IF(AND(20&gt;=$AR132,20&lt;=$AS132),1/($AS132-$AR132+1),0),IF($AT132="I",IF(20=$AR132,1,0),IF($AT132="F",IF(20=$AS132,1,0),IF($AT132="S",IF(AND(20&gt;=$AR132,20&lt;=$AS132,MOD(20-$AR132,6)=0),1/(INT(($AS132-$AR132)/6)+1),0),IF($AT132="A",IF($AR132=$AS132,IF(20=$AR132,1,0),IF(20=$AR132,$AU132,IF(20=$AS132,1-$AU132,0))),AA534))))))</f>
        <v>0.0416666666666667</v>
      </c>
      <c r="AB132" s="681">
        <f>IF($AS132&lt;$AR132,0,IF($AT132="L",IF(AND(21&gt;=$AR132,21&lt;=$AS132),1/($AS132-$AR132+1),0),IF($AT132="I",IF(21=$AR132,1,0),IF($AT132="F",IF(21=$AS132,1,0),IF($AT132="S",IF(AND(21&gt;=$AR132,21&lt;=$AS132,MOD(21-$AR132,6)=0),1/(INT(($AS132-$AR132)/6)+1),0),IF($AT132="A",IF($AR132=$AS132,IF(21=$AR132,1,0),IF(21=$AR132,$AU132,IF(21=$AS132,1-$AU132,0))),AB534))))))</f>
        <v>0.0416666666666667</v>
      </c>
      <c r="AC132" s="681">
        <f>IF($AS132&lt;$AR132,0,IF($AT132="L",IF(AND(22&gt;=$AR132,22&lt;=$AS132),1/($AS132-$AR132+1),0),IF($AT132="I",IF(22=$AR132,1,0),IF($AT132="F",IF(22=$AS132,1,0),IF($AT132="S",IF(AND(22&gt;=$AR132,22&lt;=$AS132,MOD(22-$AR132,6)=0),1/(INT(($AS132-$AR132)/6)+1),0),IF($AT132="A",IF($AR132=$AS132,IF(22=$AR132,1,0),IF(22=$AR132,$AU132,IF(22=$AS132,1-$AU132,0))),AC534))))))</f>
        <v>0.0416666666666667</v>
      </c>
      <c r="AD132" s="681">
        <f>IF($AS132&lt;$AR132,0,IF($AT132="L",IF(AND(23&gt;=$AR132,23&lt;=$AS132),1/($AS132-$AR132+1),0),IF($AT132="I",IF(23=$AR132,1,0),IF($AT132="F",IF(23=$AS132,1,0),IF($AT132="S",IF(AND(23&gt;=$AR132,23&lt;=$AS132,MOD(23-$AR132,6)=0),1/(INT(($AS132-$AR132)/6)+1),0),IF($AT132="A",IF($AR132=$AS132,IF(23=$AR132,1,0),IF(23=$AR132,$AU132,IF(23=$AS132,1-$AU132,0))),AD534))))))</f>
        <v>0.0416666666666667</v>
      </c>
      <c r="AE132" s="681">
        <f>IF($AS132&lt;$AR132,0,IF($AT132="L",IF(AND(24&gt;=$AR132,24&lt;=$AS132),1/($AS132-$AR132+1),0),IF($AT132="I",IF(24=$AR132,1,0),IF($AT132="F",IF(24=$AS132,1,0),IF($AT132="S",IF(AND(24&gt;=$AR132,24&lt;=$AS132,MOD(24-$AR132,6)=0),1/(INT(($AS132-$AR132)/6)+1),0),IF($AT132="A",IF($AR132=$AS132,IF(24=$AR132,1,0),IF(24=$AR132,$AU132,IF(24=$AS132,1-$AU132,0))),AE534))))))</f>
        <v>0.0416666666666667</v>
      </c>
      <c r="AF132" s="682">
        <f>SUM(H132:AE132)</f>
        <v>1</v>
      </c>
      <c r="AG132" s="521">
        <f>'10. Seguimiento'!$F$10</f>
        <v>0</v>
      </c>
      <c r="AH132" s="521">
        <f>'10. Seguimiento'!$E$10</f>
        <v>0</v>
      </c>
      <c r="AI132" s="521">
        <f>'10. Seguimiento'!$H$10</f>
        <v>0</v>
      </c>
      <c r="AJ132" s="521">
        <f>'10. Seguimiento'!$G$10</f>
        <v>0</v>
      </c>
      <c r="AK132" s="521">
        <f>'10. Seguimiento'!$J$10</f>
        <v>0</v>
      </c>
      <c r="AL132" s="521">
        <f>'10. Seguimiento'!$I$10</f>
        <v>0</v>
      </c>
      <c r="AM132" s="521">
        <f>'10. Seguimiento'!$L$10</f>
        <v>0</v>
      </c>
      <c r="AN132" s="521">
        <f>'10. Seguimiento'!$K$10</f>
        <v>0</v>
      </c>
      <c r="AO132" s="521">
        <f>'10. Seguimiento'!$N$10</f>
        <v>0</v>
      </c>
      <c r="AP132" s="521">
        <f>'10. Seguimiento'!$M$10</f>
        <v>0</v>
      </c>
      <c r="AQ132" s="683" t="inlineStr"/>
      <c r="AR132" s="683" t="n">
        <v>1</v>
      </c>
      <c r="AS132" s="683" t="n">
        <v>24</v>
      </c>
      <c r="AT132" s="683" t="inlineStr">
        <is>
          <t>L</t>
        </is>
      </c>
      <c r="AU132" s="684" t="n">
        <v>0</v>
      </c>
      <c r="AV132" s="683" t="inlineStr"/>
    </row>
    <row r="133">
      <c r="B133" s="513" t="inlineStr">
        <is>
          <t>ADIC-10-2</t>
        </is>
      </c>
      <c r="C133" s="513" t="inlineStr">
        <is>
          <t>R10</t>
        </is>
      </c>
      <c r="D133" s="513" t="str">
        <f>IF('10. Seguimiento'!B11="","(fila reservada para un ítem nuevo)",'10. Seguimiento'!B11)</f>
        <v>(fila reservada para un ítem nuevo)</v>
      </c>
      <c r="E133" s="513" t="str">
        <f>"Perfil "&amp;AT133&amp;" · M"&amp;AR133&amp;"–M"&amp;AS133</f>
        <v>Perfil L · M1–M24</v>
      </c>
      <c r="F133" s="513">
        <f>'10. Seguimiento'!$D$11</f>
        <v>0</v>
      </c>
      <c r="G133" s="513">
        <f>'10. Seguimiento'!$O$11</f>
        <v>0</v>
      </c>
      <c r="H133" s="681">
        <f>IF($AS133&lt;$AR133,0,IF($AT133="L",IF(AND(1&gt;=$AR133,1&lt;=$AS133),1/($AS133-$AR133+1),0),IF($AT133="I",IF(1=$AR133,1,0),IF($AT133="F",IF(1=$AS133,1,0),IF($AT133="S",IF(AND(1&gt;=$AR133,1&lt;=$AS133,MOD(1-$AR133,6)=0),1/(INT(($AS133-$AR133)/6)+1),0),IF($AT133="A",IF($AR133=$AS133,IF(1=$AR133,1,0),IF(1=$AR133,$AU133,IF(1=$AS133,1-$AU133,0))),H535))))))</f>
        <v>0.0416666666666667</v>
      </c>
      <c r="I133" s="681">
        <f>IF($AS133&lt;$AR133,0,IF($AT133="L",IF(AND(2&gt;=$AR133,2&lt;=$AS133),1/($AS133-$AR133+1),0),IF($AT133="I",IF(2=$AR133,1,0),IF($AT133="F",IF(2=$AS133,1,0),IF($AT133="S",IF(AND(2&gt;=$AR133,2&lt;=$AS133,MOD(2-$AR133,6)=0),1/(INT(($AS133-$AR133)/6)+1),0),IF($AT133="A",IF($AR133=$AS133,IF(2=$AR133,1,0),IF(2=$AR133,$AU133,IF(2=$AS133,1-$AU133,0))),I535))))))</f>
        <v>0.0416666666666667</v>
      </c>
      <c r="J133" s="681">
        <f>IF($AS133&lt;$AR133,0,IF($AT133="L",IF(AND(3&gt;=$AR133,3&lt;=$AS133),1/($AS133-$AR133+1),0),IF($AT133="I",IF(3=$AR133,1,0),IF($AT133="F",IF(3=$AS133,1,0),IF($AT133="S",IF(AND(3&gt;=$AR133,3&lt;=$AS133,MOD(3-$AR133,6)=0),1/(INT(($AS133-$AR133)/6)+1),0),IF($AT133="A",IF($AR133=$AS133,IF(3=$AR133,1,0),IF(3=$AR133,$AU133,IF(3=$AS133,1-$AU133,0))),J535))))))</f>
        <v>0.0416666666666667</v>
      </c>
      <c r="K133" s="681">
        <f>IF($AS133&lt;$AR133,0,IF($AT133="L",IF(AND(4&gt;=$AR133,4&lt;=$AS133),1/($AS133-$AR133+1),0),IF($AT133="I",IF(4=$AR133,1,0),IF($AT133="F",IF(4=$AS133,1,0),IF($AT133="S",IF(AND(4&gt;=$AR133,4&lt;=$AS133,MOD(4-$AR133,6)=0),1/(INT(($AS133-$AR133)/6)+1),0),IF($AT133="A",IF($AR133=$AS133,IF(4=$AR133,1,0),IF(4=$AR133,$AU133,IF(4=$AS133,1-$AU133,0))),K535))))))</f>
        <v>0.0416666666666667</v>
      </c>
      <c r="L133" s="681">
        <f>IF($AS133&lt;$AR133,0,IF($AT133="L",IF(AND(5&gt;=$AR133,5&lt;=$AS133),1/($AS133-$AR133+1),0),IF($AT133="I",IF(5=$AR133,1,0),IF($AT133="F",IF(5=$AS133,1,0),IF($AT133="S",IF(AND(5&gt;=$AR133,5&lt;=$AS133,MOD(5-$AR133,6)=0),1/(INT(($AS133-$AR133)/6)+1),0),IF($AT133="A",IF($AR133=$AS133,IF(5=$AR133,1,0),IF(5=$AR133,$AU133,IF(5=$AS133,1-$AU133,0))),L535))))))</f>
        <v>0.0416666666666667</v>
      </c>
      <c r="M133" s="681">
        <f>IF($AS133&lt;$AR133,0,IF($AT133="L",IF(AND(6&gt;=$AR133,6&lt;=$AS133),1/($AS133-$AR133+1),0),IF($AT133="I",IF(6=$AR133,1,0),IF($AT133="F",IF(6=$AS133,1,0),IF($AT133="S",IF(AND(6&gt;=$AR133,6&lt;=$AS133,MOD(6-$AR133,6)=0),1/(INT(($AS133-$AR133)/6)+1),0),IF($AT133="A",IF($AR133=$AS133,IF(6=$AR133,1,0),IF(6=$AR133,$AU133,IF(6=$AS133,1-$AU133,0))),M535))))))</f>
        <v>0.0416666666666667</v>
      </c>
      <c r="N133" s="681">
        <f>IF($AS133&lt;$AR133,0,IF($AT133="L",IF(AND(7&gt;=$AR133,7&lt;=$AS133),1/($AS133-$AR133+1),0),IF($AT133="I",IF(7=$AR133,1,0),IF($AT133="F",IF(7=$AS133,1,0),IF($AT133="S",IF(AND(7&gt;=$AR133,7&lt;=$AS133,MOD(7-$AR133,6)=0),1/(INT(($AS133-$AR133)/6)+1),0),IF($AT133="A",IF($AR133=$AS133,IF(7=$AR133,1,0),IF(7=$AR133,$AU133,IF(7=$AS133,1-$AU133,0))),N535))))))</f>
        <v>0.0416666666666667</v>
      </c>
      <c r="O133" s="681">
        <f>IF($AS133&lt;$AR133,0,IF($AT133="L",IF(AND(8&gt;=$AR133,8&lt;=$AS133),1/($AS133-$AR133+1),0),IF($AT133="I",IF(8=$AR133,1,0),IF($AT133="F",IF(8=$AS133,1,0),IF($AT133="S",IF(AND(8&gt;=$AR133,8&lt;=$AS133,MOD(8-$AR133,6)=0),1/(INT(($AS133-$AR133)/6)+1),0),IF($AT133="A",IF($AR133=$AS133,IF(8=$AR133,1,0),IF(8=$AR133,$AU133,IF(8=$AS133,1-$AU133,0))),O535))))))</f>
        <v>0.0416666666666667</v>
      </c>
      <c r="P133" s="681">
        <f>IF($AS133&lt;$AR133,0,IF($AT133="L",IF(AND(9&gt;=$AR133,9&lt;=$AS133),1/($AS133-$AR133+1),0),IF($AT133="I",IF(9=$AR133,1,0),IF($AT133="F",IF(9=$AS133,1,0),IF($AT133="S",IF(AND(9&gt;=$AR133,9&lt;=$AS133,MOD(9-$AR133,6)=0),1/(INT(($AS133-$AR133)/6)+1),0),IF($AT133="A",IF($AR133=$AS133,IF(9=$AR133,1,0),IF(9=$AR133,$AU133,IF(9=$AS133,1-$AU133,0))),P535))))))</f>
        <v>0.0416666666666667</v>
      </c>
      <c r="Q133" s="681">
        <f>IF($AS133&lt;$AR133,0,IF($AT133="L",IF(AND(10&gt;=$AR133,10&lt;=$AS133),1/($AS133-$AR133+1),0),IF($AT133="I",IF(10=$AR133,1,0),IF($AT133="F",IF(10=$AS133,1,0),IF($AT133="S",IF(AND(10&gt;=$AR133,10&lt;=$AS133,MOD(10-$AR133,6)=0),1/(INT(($AS133-$AR133)/6)+1),0),IF($AT133="A",IF($AR133=$AS133,IF(10=$AR133,1,0),IF(10=$AR133,$AU133,IF(10=$AS133,1-$AU133,0))),Q535))))))</f>
        <v>0.0416666666666667</v>
      </c>
      <c r="R133" s="681">
        <f>IF($AS133&lt;$AR133,0,IF($AT133="L",IF(AND(11&gt;=$AR133,11&lt;=$AS133),1/($AS133-$AR133+1),0),IF($AT133="I",IF(11=$AR133,1,0),IF($AT133="F",IF(11=$AS133,1,0),IF($AT133="S",IF(AND(11&gt;=$AR133,11&lt;=$AS133,MOD(11-$AR133,6)=0),1/(INT(($AS133-$AR133)/6)+1),0),IF($AT133="A",IF($AR133=$AS133,IF(11=$AR133,1,0),IF(11=$AR133,$AU133,IF(11=$AS133,1-$AU133,0))),R535))))))</f>
        <v>0.0416666666666667</v>
      </c>
      <c r="S133" s="681">
        <f>IF($AS133&lt;$AR133,0,IF($AT133="L",IF(AND(12&gt;=$AR133,12&lt;=$AS133),1/($AS133-$AR133+1),0),IF($AT133="I",IF(12=$AR133,1,0),IF($AT133="F",IF(12=$AS133,1,0),IF($AT133="S",IF(AND(12&gt;=$AR133,12&lt;=$AS133,MOD(12-$AR133,6)=0),1/(INT(($AS133-$AR133)/6)+1),0),IF($AT133="A",IF($AR133=$AS133,IF(12=$AR133,1,0),IF(12=$AR133,$AU133,IF(12=$AS133,1-$AU133,0))),S535))))))</f>
        <v>0.0416666666666667</v>
      </c>
      <c r="T133" s="681">
        <f>IF($AS133&lt;$AR133,0,IF($AT133="L",IF(AND(13&gt;=$AR133,13&lt;=$AS133),1/($AS133-$AR133+1),0),IF($AT133="I",IF(13=$AR133,1,0),IF($AT133="F",IF(13=$AS133,1,0),IF($AT133="S",IF(AND(13&gt;=$AR133,13&lt;=$AS133,MOD(13-$AR133,6)=0),1/(INT(($AS133-$AR133)/6)+1),0),IF($AT133="A",IF($AR133=$AS133,IF(13=$AR133,1,0),IF(13=$AR133,$AU133,IF(13=$AS133,1-$AU133,0))),T535))))))</f>
        <v>0.0416666666666667</v>
      </c>
      <c r="U133" s="681">
        <f>IF($AS133&lt;$AR133,0,IF($AT133="L",IF(AND(14&gt;=$AR133,14&lt;=$AS133),1/($AS133-$AR133+1),0),IF($AT133="I",IF(14=$AR133,1,0),IF($AT133="F",IF(14=$AS133,1,0),IF($AT133="S",IF(AND(14&gt;=$AR133,14&lt;=$AS133,MOD(14-$AR133,6)=0),1/(INT(($AS133-$AR133)/6)+1),0),IF($AT133="A",IF($AR133=$AS133,IF(14=$AR133,1,0),IF(14=$AR133,$AU133,IF(14=$AS133,1-$AU133,0))),U535))))))</f>
        <v>0.0416666666666667</v>
      </c>
      <c r="V133" s="681">
        <f>IF($AS133&lt;$AR133,0,IF($AT133="L",IF(AND(15&gt;=$AR133,15&lt;=$AS133),1/($AS133-$AR133+1),0),IF($AT133="I",IF(15=$AR133,1,0),IF($AT133="F",IF(15=$AS133,1,0),IF($AT133="S",IF(AND(15&gt;=$AR133,15&lt;=$AS133,MOD(15-$AR133,6)=0),1/(INT(($AS133-$AR133)/6)+1),0),IF($AT133="A",IF($AR133=$AS133,IF(15=$AR133,1,0),IF(15=$AR133,$AU133,IF(15=$AS133,1-$AU133,0))),V535))))))</f>
        <v>0.0416666666666667</v>
      </c>
      <c r="W133" s="681">
        <f>IF($AS133&lt;$AR133,0,IF($AT133="L",IF(AND(16&gt;=$AR133,16&lt;=$AS133),1/($AS133-$AR133+1),0),IF($AT133="I",IF(16=$AR133,1,0),IF($AT133="F",IF(16=$AS133,1,0),IF($AT133="S",IF(AND(16&gt;=$AR133,16&lt;=$AS133,MOD(16-$AR133,6)=0),1/(INT(($AS133-$AR133)/6)+1),0),IF($AT133="A",IF($AR133=$AS133,IF(16=$AR133,1,0),IF(16=$AR133,$AU133,IF(16=$AS133,1-$AU133,0))),W535))))))</f>
        <v>0.0416666666666667</v>
      </c>
      <c r="X133" s="681">
        <f>IF($AS133&lt;$AR133,0,IF($AT133="L",IF(AND(17&gt;=$AR133,17&lt;=$AS133),1/($AS133-$AR133+1),0),IF($AT133="I",IF(17=$AR133,1,0),IF($AT133="F",IF(17=$AS133,1,0),IF($AT133="S",IF(AND(17&gt;=$AR133,17&lt;=$AS133,MOD(17-$AR133,6)=0),1/(INT(($AS133-$AR133)/6)+1),0),IF($AT133="A",IF($AR133=$AS133,IF(17=$AR133,1,0),IF(17=$AR133,$AU133,IF(17=$AS133,1-$AU133,0))),X535))))))</f>
        <v>0.0416666666666667</v>
      </c>
      <c r="Y133" s="681">
        <f>IF($AS133&lt;$AR133,0,IF($AT133="L",IF(AND(18&gt;=$AR133,18&lt;=$AS133),1/($AS133-$AR133+1),0),IF($AT133="I",IF(18=$AR133,1,0),IF($AT133="F",IF(18=$AS133,1,0),IF($AT133="S",IF(AND(18&gt;=$AR133,18&lt;=$AS133,MOD(18-$AR133,6)=0),1/(INT(($AS133-$AR133)/6)+1),0),IF($AT133="A",IF($AR133=$AS133,IF(18=$AR133,1,0),IF(18=$AR133,$AU133,IF(18=$AS133,1-$AU133,0))),Y535))))))</f>
        <v>0.0416666666666667</v>
      </c>
      <c r="Z133" s="681">
        <f>IF($AS133&lt;$AR133,0,IF($AT133="L",IF(AND(19&gt;=$AR133,19&lt;=$AS133),1/($AS133-$AR133+1),0),IF($AT133="I",IF(19=$AR133,1,0),IF($AT133="F",IF(19=$AS133,1,0),IF($AT133="S",IF(AND(19&gt;=$AR133,19&lt;=$AS133,MOD(19-$AR133,6)=0),1/(INT(($AS133-$AR133)/6)+1),0),IF($AT133="A",IF($AR133=$AS133,IF(19=$AR133,1,0),IF(19=$AR133,$AU133,IF(19=$AS133,1-$AU133,0))),Z535))))))</f>
        <v>0.0416666666666667</v>
      </c>
      <c r="AA133" s="681">
        <f>IF($AS133&lt;$AR133,0,IF($AT133="L",IF(AND(20&gt;=$AR133,20&lt;=$AS133),1/($AS133-$AR133+1),0),IF($AT133="I",IF(20=$AR133,1,0),IF($AT133="F",IF(20=$AS133,1,0),IF($AT133="S",IF(AND(20&gt;=$AR133,20&lt;=$AS133,MOD(20-$AR133,6)=0),1/(INT(($AS133-$AR133)/6)+1),0),IF($AT133="A",IF($AR133=$AS133,IF(20=$AR133,1,0),IF(20=$AR133,$AU133,IF(20=$AS133,1-$AU133,0))),AA535))))))</f>
        <v>0.0416666666666667</v>
      </c>
      <c r="AB133" s="681">
        <f>IF($AS133&lt;$AR133,0,IF($AT133="L",IF(AND(21&gt;=$AR133,21&lt;=$AS133),1/($AS133-$AR133+1),0),IF($AT133="I",IF(21=$AR133,1,0),IF($AT133="F",IF(21=$AS133,1,0),IF($AT133="S",IF(AND(21&gt;=$AR133,21&lt;=$AS133,MOD(21-$AR133,6)=0),1/(INT(($AS133-$AR133)/6)+1),0),IF($AT133="A",IF($AR133=$AS133,IF(21=$AR133,1,0),IF(21=$AR133,$AU133,IF(21=$AS133,1-$AU133,0))),AB535))))))</f>
        <v>0.0416666666666667</v>
      </c>
      <c r="AC133" s="681">
        <f>IF($AS133&lt;$AR133,0,IF($AT133="L",IF(AND(22&gt;=$AR133,22&lt;=$AS133),1/($AS133-$AR133+1),0),IF($AT133="I",IF(22=$AR133,1,0),IF($AT133="F",IF(22=$AS133,1,0),IF($AT133="S",IF(AND(22&gt;=$AR133,22&lt;=$AS133,MOD(22-$AR133,6)=0),1/(INT(($AS133-$AR133)/6)+1),0),IF($AT133="A",IF($AR133=$AS133,IF(22=$AR133,1,0),IF(22=$AR133,$AU133,IF(22=$AS133,1-$AU133,0))),AC535))))))</f>
        <v>0.0416666666666667</v>
      </c>
      <c r="AD133" s="681">
        <f>IF($AS133&lt;$AR133,0,IF($AT133="L",IF(AND(23&gt;=$AR133,23&lt;=$AS133),1/($AS133-$AR133+1),0),IF($AT133="I",IF(23=$AR133,1,0),IF($AT133="F",IF(23=$AS133,1,0),IF($AT133="S",IF(AND(23&gt;=$AR133,23&lt;=$AS133,MOD(23-$AR133,6)=0),1/(INT(($AS133-$AR133)/6)+1),0),IF($AT133="A",IF($AR133=$AS133,IF(23=$AR133,1,0),IF(23=$AR133,$AU133,IF(23=$AS133,1-$AU133,0))),AD535))))))</f>
        <v>0.0416666666666667</v>
      </c>
      <c r="AE133" s="681">
        <f>IF($AS133&lt;$AR133,0,IF($AT133="L",IF(AND(24&gt;=$AR133,24&lt;=$AS133),1/($AS133-$AR133+1),0),IF($AT133="I",IF(24=$AR133,1,0),IF($AT133="F",IF(24=$AS133,1,0),IF($AT133="S",IF(AND(24&gt;=$AR133,24&lt;=$AS133,MOD(24-$AR133,6)=0),1/(INT(($AS133-$AR133)/6)+1),0),IF($AT133="A",IF($AR133=$AS133,IF(24=$AR133,1,0),IF(24=$AR133,$AU133,IF(24=$AS133,1-$AU133,0))),AE535))))))</f>
        <v>0.0416666666666667</v>
      </c>
      <c r="AF133" s="682">
        <f>SUM(H133:AE133)</f>
        <v>1</v>
      </c>
      <c r="AG133" s="521">
        <f>'10. Seguimiento'!$F$11</f>
        <v>0</v>
      </c>
      <c r="AH133" s="521">
        <f>'10. Seguimiento'!$E$11</f>
        <v>0</v>
      </c>
      <c r="AI133" s="521">
        <f>'10. Seguimiento'!$H$11</f>
        <v>0</v>
      </c>
      <c r="AJ133" s="521">
        <f>'10. Seguimiento'!$G$11</f>
        <v>0</v>
      </c>
      <c r="AK133" s="521">
        <f>'10. Seguimiento'!$J$11</f>
        <v>0</v>
      </c>
      <c r="AL133" s="521">
        <f>'10. Seguimiento'!$I$11</f>
        <v>0</v>
      </c>
      <c r="AM133" s="521">
        <f>'10. Seguimiento'!$L$11</f>
        <v>0</v>
      </c>
      <c r="AN133" s="521">
        <f>'10. Seguimiento'!$K$11</f>
        <v>0</v>
      </c>
      <c r="AO133" s="521">
        <f>'10. Seguimiento'!$N$11</f>
        <v>0</v>
      </c>
      <c r="AP133" s="521">
        <f>'10. Seguimiento'!$M$11</f>
        <v>0</v>
      </c>
      <c r="AQ133" s="683" t="inlineStr"/>
      <c r="AR133" s="683" t="n">
        <v>1</v>
      </c>
      <c r="AS133" s="683" t="n">
        <v>24</v>
      </c>
      <c r="AT133" s="683" t="inlineStr">
        <is>
          <t>L</t>
        </is>
      </c>
      <c r="AU133" s="684" t="n">
        <v>0</v>
      </c>
      <c r="AV133" s="683" t="inlineStr"/>
    </row>
    <row r="134">
      <c r="B134" s="513" t="inlineStr">
        <is>
          <t>ADIC-10-3</t>
        </is>
      </c>
      <c r="C134" s="513" t="inlineStr">
        <is>
          <t>R10</t>
        </is>
      </c>
      <c r="D134" s="513" t="str">
        <f>IF('10. Seguimiento'!B12="","(fila reservada para un ítem nuevo)",'10. Seguimiento'!B12)</f>
        <v>(fila reservada para un ítem nuevo)</v>
      </c>
      <c r="E134" s="513" t="str">
        <f>"Perfil "&amp;AT134&amp;" · M"&amp;AR134&amp;"–M"&amp;AS134</f>
        <v>Perfil L · M1–M24</v>
      </c>
      <c r="F134" s="513">
        <f>'10. Seguimiento'!$D$12</f>
        <v>0</v>
      </c>
      <c r="G134" s="513">
        <f>'10. Seguimiento'!$O$12</f>
        <v>0</v>
      </c>
      <c r="H134" s="681">
        <f>IF($AS134&lt;$AR134,0,IF($AT134="L",IF(AND(1&gt;=$AR134,1&lt;=$AS134),1/($AS134-$AR134+1),0),IF($AT134="I",IF(1=$AR134,1,0),IF($AT134="F",IF(1=$AS134,1,0),IF($AT134="S",IF(AND(1&gt;=$AR134,1&lt;=$AS134,MOD(1-$AR134,6)=0),1/(INT(($AS134-$AR134)/6)+1),0),IF($AT134="A",IF($AR134=$AS134,IF(1=$AR134,1,0),IF(1=$AR134,$AU134,IF(1=$AS134,1-$AU134,0))),H536))))))</f>
        <v>0.0416666666666667</v>
      </c>
      <c r="I134" s="681">
        <f>IF($AS134&lt;$AR134,0,IF($AT134="L",IF(AND(2&gt;=$AR134,2&lt;=$AS134),1/($AS134-$AR134+1),0),IF($AT134="I",IF(2=$AR134,1,0),IF($AT134="F",IF(2=$AS134,1,0),IF($AT134="S",IF(AND(2&gt;=$AR134,2&lt;=$AS134,MOD(2-$AR134,6)=0),1/(INT(($AS134-$AR134)/6)+1),0),IF($AT134="A",IF($AR134=$AS134,IF(2=$AR134,1,0),IF(2=$AR134,$AU134,IF(2=$AS134,1-$AU134,0))),I536))))))</f>
        <v>0.0416666666666667</v>
      </c>
      <c r="J134" s="681">
        <f>IF($AS134&lt;$AR134,0,IF($AT134="L",IF(AND(3&gt;=$AR134,3&lt;=$AS134),1/($AS134-$AR134+1),0),IF($AT134="I",IF(3=$AR134,1,0),IF($AT134="F",IF(3=$AS134,1,0),IF($AT134="S",IF(AND(3&gt;=$AR134,3&lt;=$AS134,MOD(3-$AR134,6)=0),1/(INT(($AS134-$AR134)/6)+1),0),IF($AT134="A",IF($AR134=$AS134,IF(3=$AR134,1,0),IF(3=$AR134,$AU134,IF(3=$AS134,1-$AU134,0))),J536))))))</f>
        <v>0.0416666666666667</v>
      </c>
      <c r="K134" s="681">
        <f>IF($AS134&lt;$AR134,0,IF($AT134="L",IF(AND(4&gt;=$AR134,4&lt;=$AS134),1/($AS134-$AR134+1),0),IF($AT134="I",IF(4=$AR134,1,0),IF($AT134="F",IF(4=$AS134,1,0),IF($AT134="S",IF(AND(4&gt;=$AR134,4&lt;=$AS134,MOD(4-$AR134,6)=0),1/(INT(($AS134-$AR134)/6)+1),0),IF($AT134="A",IF($AR134=$AS134,IF(4=$AR134,1,0),IF(4=$AR134,$AU134,IF(4=$AS134,1-$AU134,0))),K536))))))</f>
        <v>0.0416666666666667</v>
      </c>
      <c r="L134" s="681">
        <f>IF($AS134&lt;$AR134,0,IF($AT134="L",IF(AND(5&gt;=$AR134,5&lt;=$AS134),1/($AS134-$AR134+1),0),IF($AT134="I",IF(5=$AR134,1,0),IF($AT134="F",IF(5=$AS134,1,0),IF($AT134="S",IF(AND(5&gt;=$AR134,5&lt;=$AS134,MOD(5-$AR134,6)=0),1/(INT(($AS134-$AR134)/6)+1),0),IF($AT134="A",IF($AR134=$AS134,IF(5=$AR134,1,0),IF(5=$AR134,$AU134,IF(5=$AS134,1-$AU134,0))),L536))))))</f>
        <v>0.0416666666666667</v>
      </c>
      <c r="M134" s="681">
        <f>IF($AS134&lt;$AR134,0,IF($AT134="L",IF(AND(6&gt;=$AR134,6&lt;=$AS134),1/($AS134-$AR134+1),0),IF($AT134="I",IF(6=$AR134,1,0),IF($AT134="F",IF(6=$AS134,1,0),IF($AT134="S",IF(AND(6&gt;=$AR134,6&lt;=$AS134,MOD(6-$AR134,6)=0),1/(INT(($AS134-$AR134)/6)+1),0),IF($AT134="A",IF($AR134=$AS134,IF(6=$AR134,1,0),IF(6=$AR134,$AU134,IF(6=$AS134,1-$AU134,0))),M536))))))</f>
        <v>0.0416666666666667</v>
      </c>
      <c r="N134" s="681">
        <f>IF($AS134&lt;$AR134,0,IF($AT134="L",IF(AND(7&gt;=$AR134,7&lt;=$AS134),1/($AS134-$AR134+1),0),IF($AT134="I",IF(7=$AR134,1,0),IF($AT134="F",IF(7=$AS134,1,0),IF($AT134="S",IF(AND(7&gt;=$AR134,7&lt;=$AS134,MOD(7-$AR134,6)=0),1/(INT(($AS134-$AR134)/6)+1),0),IF($AT134="A",IF($AR134=$AS134,IF(7=$AR134,1,0),IF(7=$AR134,$AU134,IF(7=$AS134,1-$AU134,0))),N536))))))</f>
        <v>0.0416666666666667</v>
      </c>
      <c r="O134" s="681">
        <f>IF($AS134&lt;$AR134,0,IF($AT134="L",IF(AND(8&gt;=$AR134,8&lt;=$AS134),1/($AS134-$AR134+1),0),IF($AT134="I",IF(8=$AR134,1,0),IF($AT134="F",IF(8=$AS134,1,0),IF($AT134="S",IF(AND(8&gt;=$AR134,8&lt;=$AS134,MOD(8-$AR134,6)=0),1/(INT(($AS134-$AR134)/6)+1),0),IF($AT134="A",IF($AR134=$AS134,IF(8=$AR134,1,0),IF(8=$AR134,$AU134,IF(8=$AS134,1-$AU134,0))),O536))))))</f>
        <v>0.0416666666666667</v>
      </c>
      <c r="P134" s="681">
        <f>IF($AS134&lt;$AR134,0,IF($AT134="L",IF(AND(9&gt;=$AR134,9&lt;=$AS134),1/($AS134-$AR134+1),0),IF($AT134="I",IF(9=$AR134,1,0),IF($AT134="F",IF(9=$AS134,1,0),IF($AT134="S",IF(AND(9&gt;=$AR134,9&lt;=$AS134,MOD(9-$AR134,6)=0),1/(INT(($AS134-$AR134)/6)+1),0),IF($AT134="A",IF($AR134=$AS134,IF(9=$AR134,1,0),IF(9=$AR134,$AU134,IF(9=$AS134,1-$AU134,0))),P536))))))</f>
        <v>0.0416666666666667</v>
      </c>
      <c r="Q134" s="681">
        <f>IF($AS134&lt;$AR134,0,IF($AT134="L",IF(AND(10&gt;=$AR134,10&lt;=$AS134),1/($AS134-$AR134+1),0),IF($AT134="I",IF(10=$AR134,1,0),IF($AT134="F",IF(10=$AS134,1,0),IF($AT134="S",IF(AND(10&gt;=$AR134,10&lt;=$AS134,MOD(10-$AR134,6)=0),1/(INT(($AS134-$AR134)/6)+1),0),IF($AT134="A",IF($AR134=$AS134,IF(10=$AR134,1,0),IF(10=$AR134,$AU134,IF(10=$AS134,1-$AU134,0))),Q536))))))</f>
        <v>0.0416666666666667</v>
      </c>
      <c r="R134" s="681">
        <f>IF($AS134&lt;$AR134,0,IF($AT134="L",IF(AND(11&gt;=$AR134,11&lt;=$AS134),1/($AS134-$AR134+1),0),IF($AT134="I",IF(11=$AR134,1,0),IF($AT134="F",IF(11=$AS134,1,0),IF($AT134="S",IF(AND(11&gt;=$AR134,11&lt;=$AS134,MOD(11-$AR134,6)=0),1/(INT(($AS134-$AR134)/6)+1),0),IF($AT134="A",IF($AR134=$AS134,IF(11=$AR134,1,0),IF(11=$AR134,$AU134,IF(11=$AS134,1-$AU134,0))),R536))))))</f>
        <v>0.0416666666666667</v>
      </c>
      <c r="S134" s="681">
        <f>IF($AS134&lt;$AR134,0,IF($AT134="L",IF(AND(12&gt;=$AR134,12&lt;=$AS134),1/($AS134-$AR134+1),0),IF($AT134="I",IF(12=$AR134,1,0),IF($AT134="F",IF(12=$AS134,1,0),IF($AT134="S",IF(AND(12&gt;=$AR134,12&lt;=$AS134,MOD(12-$AR134,6)=0),1/(INT(($AS134-$AR134)/6)+1),0),IF($AT134="A",IF($AR134=$AS134,IF(12=$AR134,1,0),IF(12=$AR134,$AU134,IF(12=$AS134,1-$AU134,0))),S536))))))</f>
        <v>0.0416666666666667</v>
      </c>
      <c r="T134" s="681">
        <f>IF($AS134&lt;$AR134,0,IF($AT134="L",IF(AND(13&gt;=$AR134,13&lt;=$AS134),1/($AS134-$AR134+1),0),IF($AT134="I",IF(13=$AR134,1,0),IF($AT134="F",IF(13=$AS134,1,0),IF($AT134="S",IF(AND(13&gt;=$AR134,13&lt;=$AS134,MOD(13-$AR134,6)=0),1/(INT(($AS134-$AR134)/6)+1),0),IF($AT134="A",IF($AR134=$AS134,IF(13=$AR134,1,0),IF(13=$AR134,$AU134,IF(13=$AS134,1-$AU134,0))),T536))))))</f>
        <v>0.0416666666666667</v>
      </c>
      <c r="U134" s="681">
        <f>IF($AS134&lt;$AR134,0,IF($AT134="L",IF(AND(14&gt;=$AR134,14&lt;=$AS134),1/($AS134-$AR134+1),0),IF($AT134="I",IF(14=$AR134,1,0),IF($AT134="F",IF(14=$AS134,1,0),IF($AT134="S",IF(AND(14&gt;=$AR134,14&lt;=$AS134,MOD(14-$AR134,6)=0),1/(INT(($AS134-$AR134)/6)+1),0),IF($AT134="A",IF($AR134=$AS134,IF(14=$AR134,1,0),IF(14=$AR134,$AU134,IF(14=$AS134,1-$AU134,0))),U536))))))</f>
        <v>0.0416666666666667</v>
      </c>
      <c r="V134" s="681">
        <f>IF($AS134&lt;$AR134,0,IF($AT134="L",IF(AND(15&gt;=$AR134,15&lt;=$AS134),1/($AS134-$AR134+1),0),IF($AT134="I",IF(15=$AR134,1,0),IF($AT134="F",IF(15=$AS134,1,0),IF($AT134="S",IF(AND(15&gt;=$AR134,15&lt;=$AS134,MOD(15-$AR134,6)=0),1/(INT(($AS134-$AR134)/6)+1),0),IF($AT134="A",IF($AR134=$AS134,IF(15=$AR134,1,0),IF(15=$AR134,$AU134,IF(15=$AS134,1-$AU134,0))),V536))))))</f>
        <v>0.0416666666666667</v>
      </c>
      <c r="W134" s="681">
        <f>IF($AS134&lt;$AR134,0,IF($AT134="L",IF(AND(16&gt;=$AR134,16&lt;=$AS134),1/($AS134-$AR134+1),0),IF($AT134="I",IF(16=$AR134,1,0),IF($AT134="F",IF(16=$AS134,1,0),IF($AT134="S",IF(AND(16&gt;=$AR134,16&lt;=$AS134,MOD(16-$AR134,6)=0),1/(INT(($AS134-$AR134)/6)+1),0),IF($AT134="A",IF($AR134=$AS134,IF(16=$AR134,1,0),IF(16=$AR134,$AU134,IF(16=$AS134,1-$AU134,0))),W536))))))</f>
        <v>0.0416666666666667</v>
      </c>
      <c r="X134" s="681">
        <f>IF($AS134&lt;$AR134,0,IF($AT134="L",IF(AND(17&gt;=$AR134,17&lt;=$AS134),1/($AS134-$AR134+1),0),IF($AT134="I",IF(17=$AR134,1,0),IF($AT134="F",IF(17=$AS134,1,0),IF($AT134="S",IF(AND(17&gt;=$AR134,17&lt;=$AS134,MOD(17-$AR134,6)=0),1/(INT(($AS134-$AR134)/6)+1),0),IF($AT134="A",IF($AR134=$AS134,IF(17=$AR134,1,0),IF(17=$AR134,$AU134,IF(17=$AS134,1-$AU134,0))),X536))))))</f>
        <v>0.0416666666666667</v>
      </c>
      <c r="Y134" s="681">
        <f>IF($AS134&lt;$AR134,0,IF($AT134="L",IF(AND(18&gt;=$AR134,18&lt;=$AS134),1/($AS134-$AR134+1),0),IF($AT134="I",IF(18=$AR134,1,0),IF($AT134="F",IF(18=$AS134,1,0),IF($AT134="S",IF(AND(18&gt;=$AR134,18&lt;=$AS134,MOD(18-$AR134,6)=0),1/(INT(($AS134-$AR134)/6)+1),0),IF($AT134="A",IF($AR134=$AS134,IF(18=$AR134,1,0),IF(18=$AR134,$AU134,IF(18=$AS134,1-$AU134,0))),Y536))))))</f>
        <v>0.0416666666666667</v>
      </c>
      <c r="Z134" s="681">
        <f>IF($AS134&lt;$AR134,0,IF($AT134="L",IF(AND(19&gt;=$AR134,19&lt;=$AS134),1/($AS134-$AR134+1),0),IF($AT134="I",IF(19=$AR134,1,0),IF($AT134="F",IF(19=$AS134,1,0),IF($AT134="S",IF(AND(19&gt;=$AR134,19&lt;=$AS134,MOD(19-$AR134,6)=0),1/(INT(($AS134-$AR134)/6)+1),0),IF($AT134="A",IF($AR134=$AS134,IF(19=$AR134,1,0),IF(19=$AR134,$AU134,IF(19=$AS134,1-$AU134,0))),Z536))))))</f>
        <v>0.0416666666666667</v>
      </c>
      <c r="AA134" s="681">
        <f>IF($AS134&lt;$AR134,0,IF($AT134="L",IF(AND(20&gt;=$AR134,20&lt;=$AS134),1/($AS134-$AR134+1),0),IF($AT134="I",IF(20=$AR134,1,0),IF($AT134="F",IF(20=$AS134,1,0),IF($AT134="S",IF(AND(20&gt;=$AR134,20&lt;=$AS134,MOD(20-$AR134,6)=0),1/(INT(($AS134-$AR134)/6)+1),0),IF($AT134="A",IF($AR134=$AS134,IF(20=$AR134,1,0),IF(20=$AR134,$AU134,IF(20=$AS134,1-$AU134,0))),AA536))))))</f>
        <v>0.0416666666666667</v>
      </c>
      <c r="AB134" s="681">
        <f>IF($AS134&lt;$AR134,0,IF($AT134="L",IF(AND(21&gt;=$AR134,21&lt;=$AS134),1/($AS134-$AR134+1),0),IF($AT134="I",IF(21=$AR134,1,0),IF($AT134="F",IF(21=$AS134,1,0),IF($AT134="S",IF(AND(21&gt;=$AR134,21&lt;=$AS134,MOD(21-$AR134,6)=0),1/(INT(($AS134-$AR134)/6)+1),0),IF($AT134="A",IF($AR134=$AS134,IF(21=$AR134,1,0),IF(21=$AR134,$AU134,IF(21=$AS134,1-$AU134,0))),AB536))))))</f>
        <v>0.0416666666666667</v>
      </c>
      <c r="AC134" s="681">
        <f>IF($AS134&lt;$AR134,0,IF($AT134="L",IF(AND(22&gt;=$AR134,22&lt;=$AS134),1/($AS134-$AR134+1),0),IF($AT134="I",IF(22=$AR134,1,0),IF($AT134="F",IF(22=$AS134,1,0),IF($AT134="S",IF(AND(22&gt;=$AR134,22&lt;=$AS134,MOD(22-$AR134,6)=0),1/(INT(($AS134-$AR134)/6)+1),0),IF($AT134="A",IF($AR134=$AS134,IF(22=$AR134,1,0),IF(22=$AR134,$AU134,IF(22=$AS134,1-$AU134,0))),AC536))))))</f>
        <v>0.0416666666666667</v>
      </c>
      <c r="AD134" s="681">
        <f>IF($AS134&lt;$AR134,0,IF($AT134="L",IF(AND(23&gt;=$AR134,23&lt;=$AS134),1/($AS134-$AR134+1),0),IF($AT134="I",IF(23=$AR134,1,0),IF($AT134="F",IF(23=$AS134,1,0),IF($AT134="S",IF(AND(23&gt;=$AR134,23&lt;=$AS134,MOD(23-$AR134,6)=0),1/(INT(($AS134-$AR134)/6)+1),0),IF($AT134="A",IF($AR134=$AS134,IF(23=$AR134,1,0),IF(23=$AR134,$AU134,IF(23=$AS134,1-$AU134,0))),AD536))))))</f>
        <v>0.0416666666666667</v>
      </c>
      <c r="AE134" s="681">
        <f>IF($AS134&lt;$AR134,0,IF($AT134="L",IF(AND(24&gt;=$AR134,24&lt;=$AS134),1/($AS134-$AR134+1),0),IF($AT134="I",IF(24=$AR134,1,0),IF($AT134="F",IF(24=$AS134,1,0),IF($AT134="S",IF(AND(24&gt;=$AR134,24&lt;=$AS134,MOD(24-$AR134,6)=0),1/(INT(($AS134-$AR134)/6)+1),0),IF($AT134="A",IF($AR134=$AS134,IF(24=$AR134,1,0),IF(24=$AR134,$AU134,IF(24=$AS134,1-$AU134,0))),AE536))))))</f>
        <v>0.0416666666666667</v>
      </c>
      <c r="AF134" s="682">
        <f>SUM(H134:AE134)</f>
        <v>1</v>
      </c>
      <c r="AG134" s="521">
        <f>'10. Seguimiento'!$F$12</f>
        <v>0</v>
      </c>
      <c r="AH134" s="521">
        <f>'10. Seguimiento'!$E$12</f>
        <v>0</v>
      </c>
      <c r="AI134" s="521">
        <f>'10. Seguimiento'!$H$12</f>
        <v>0</v>
      </c>
      <c r="AJ134" s="521">
        <f>'10. Seguimiento'!$G$12</f>
        <v>0</v>
      </c>
      <c r="AK134" s="521">
        <f>'10. Seguimiento'!$J$12</f>
        <v>0</v>
      </c>
      <c r="AL134" s="521">
        <f>'10. Seguimiento'!$I$12</f>
        <v>0</v>
      </c>
      <c r="AM134" s="521">
        <f>'10. Seguimiento'!$L$12</f>
        <v>0</v>
      </c>
      <c r="AN134" s="521">
        <f>'10. Seguimiento'!$K$12</f>
        <v>0</v>
      </c>
      <c r="AO134" s="521">
        <f>'10. Seguimiento'!$N$12</f>
        <v>0</v>
      </c>
      <c r="AP134" s="521">
        <f>'10. Seguimiento'!$M$12</f>
        <v>0</v>
      </c>
      <c r="AQ134" s="683" t="inlineStr"/>
      <c r="AR134" s="683" t="n">
        <v>1</v>
      </c>
      <c r="AS134" s="683" t="n">
        <v>24</v>
      </c>
      <c r="AT134" s="683" t="inlineStr">
        <is>
          <t>L</t>
        </is>
      </c>
      <c r="AU134" s="684" t="n">
        <v>0</v>
      </c>
      <c r="AV134" s="683" t="inlineStr"/>
    </row>
    <row r="135">
      <c r="B135" s="513" t="inlineStr">
        <is>
          <t>ADIC-11-1</t>
        </is>
      </c>
      <c r="C135" s="513" t="inlineStr">
        <is>
          <t>R11</t>
        </is>
      </c>
      <c r="D135" s="513" t="str">
        <f>IF('11. Otros'!B10="","(fila reservada para un ítem nuevo)",'11. Otros'!B10)</f>
        <v>(fila reservada para un ítem nuevo)</v>
      </c>
      <c r="E135" s="513" t="str">
        <f>"Perfil "&amp;AT135&amp;" · M"&amp;AR135&amp;"–M"&amp;AS135</f>
        <v>Perfil L · M1–M24</v>
      </c>
      <c r="F135" s="513">
        <f>'11. Otros'!$G$10</f>
        <v>0</v>
      </c>
      <c r="G135" s="513">
        <f>'11. Otros'!$R$10</f>
        <v>0</v>
      </c>
      <c r="H135" s="681">
        <f>IF($AS135&lt;$AR135,0,IF($AT135="L",IF(AND(1&gt;=$AR135,1&lt;=$AS135),1/($AS135-$AR135+1),0),IF($AT135="I",IF(1=$AR135,1,0),IF($AT135="F",IF(1=$AS135,1,0),IF($AT135="S",IF(AND(1&gt;=$AR135,1&lt;=$AS135,MOD(1-$AR135,6)=0),1/(INT(($AS135-$AR135)/6)+1),0),IF($AT135="A",IF($AR135=$AS135,IF(1=$AR135,1,0),IF(1=$AR135,$AU135,IF(1=$AS135,1-$AU135,0))),H537))))))</f>
        <v>0.0416666666666667</v>
      </c>
      <c r="I135" s="681">
        <f>IF($AS135&lt;$AR135,0,IF($AT135="L",IF(AND(2&gt;=$AR135,2&lt;=$AS135),1/($AS135-$AR135+1),0),IF($AT135="I",IF(2=$AR135,1,0),IF($AT135="F",IF(2=$AS135,1,0),IF($AT135="S",IF(AND(2&gt;=$AR135,2&lt;=$AS135,MOD(2-$AR135,6)=0),1/(INT(($AS135-$AR135)/6)+1),0),IF($AT135="A",IF($AR135=$AS135,IF(2=$AR135,1,0),IF(2=$AR135,$AU135,IF(2=$AS135,1-$AU135,0))),I537))))))</f>
        <v>0.0416666666666667</v>
      </c>
      <c r="J135" s="681">
        <f>IF($AS135&lt;$AR135,0,IF($AT135="L",IF(AND(3&gt;=$AR135,3&lt;=$AS135),1/($AS135-$AR135+1),0),IF($AT135="I",IF(3=$AR135,1,0),IF($AT135="F",IF(3=$AS135,1,0),IF($AT135="S",IF(AND(3&gt;=$AR135,3&lt;=$AS135,MOD(3-$AR135,6)=0),1/(INT(($AS135-$AR135)/6)+1),0),IF($AT135="A",IF($AR135=$AS135,IF(3=$AR135,1,0),IF(3=$AR135,$AU135,IF(3=$AS135,1-$AU135,0))),J537))))))</f>
        <v>0.0416666666666667</v>
      </c>
      <c r="K135" s="681">
        <f>IF($AS135&lt;$AR135,0,IF($AT135="L",IF(AND(4&gt;=$AR135,4&lt;=$AS135),1/($AS135-$AR135+1),0),IF($AT135="I",IF(4=$AR135,1,0),IF($AT135="F",IF(4=$AS135,1,0),IF($AT135="S",IF(AND(4&gt;=$AR135,4&lt;=$AS135,MOD(4-$AR135,6)=0),1/(INT(($AS135-$AR135)/6)+1),0),IF($AT135="A",IF($AR135=$AS135,IF(4=$AR135,1,0),IF(4=$AR135,$AU135,IF(4=$AS135,1-$AU135,0))),K537))))))</f>
        <v>0.0416666666666667</v>
      </c>
      <c r="L135" s="681">
        <f>IF($AS135&lt;$AR135,0,IF($AT135="L",IF(AND(5&gt;=$AR135,5&lt;=$AS135),1/($AS135-$AR135+1),0),IF($AT135="I",IF(5=$AR135,1,0),IF($AT135="F",IF(5=$AS135,1,0),IF($AT135="S",IF(AND(5&gt;=$AR135,5&lt;=$AS135,MOD(5-$AR135,6)=0),1/(INT(($AS135-$AR135)/6)+1),0),IF($AT135="A",IF($AR135=$AS135,IF(5=$AR135,1,0),IF(5=$AR135,$AU135,IF(5=$AS135,1-$AU135,0))),L537))))))</f>
        <v>0.0416666666666667</v>
      </c>
      <c r="M135" s="681">
        <f>IF($AS135&lt;$AR135,0,IF($AT135="L",IF(AND(6&gt;=$AR135,6&lt;=$AS135),1/($AS135-$AR135+1),0),IF($AT135="I",IF(6=$AR135,1,0),IF($AT135="F",IF(6=$AS135,1,0),IF($AT135="S",IF(AND(6&gt;=$AR135,6&lt;=$AS135,MOD(6-$AR135,6)=0),1/(INT(($AS135-$AR135)/6)+1),0),IF($AT135="A",IF($AR135=$AS135,IF(6=$AR135,1,0),IF(6=$AR135,$AU135,IF(6=$AS135,1-$AU135,0))),M537))))))</f>
        <v>0.0416666666666667</v>
      </c>
      <c r="N135" s="681">
        <f>IF($AS135&lt;$AR135,0,IF($AT135="L",IF(AND(7&gt;=$AR135,7&lt;=$AS135),1/($AS135-$AR135+1),0),IF($AT135="I",IF(7=$AR135,1,0),IF($AT135="F",IF(7=$AS135,1,0),IF($AT135="S",IF(AND(7&gt;=$AR135,7&lt;=$AS135,MOD(7-$AR135,6)=0),1/(INT(($AS135-$AR135)/6)+1),0),IF($AT135="A",IF($AR135=$AS135,IF(7=$AR135,1,0),IF(7=$AR135,$AU135,IF(7=$AS135,1-$AU135,0))),N537))))))</f>
        <v>0.0416666666666667</v>
      </c>
      <c r="O135" s="681">
        <f>IF($AS135&lt;$AR135,0,IF($AT135="L",IF(AND(8&gt;=$AR135,8&lt;=$AS135),1/($AS135-$AR135+1),0),IF($AT135="I",IF(8=$AR135,1,0),IF($AT135="F",IF(8=$AS135,1,0),IF($AT135="S",IF(AND(8&gt;=$AR135,8&lt;=$AS135,MOD(8-$AR135,6)=0),1/(INT(($AS135-$AR135)/6)+1),0),IF($AT135="A",IF($AR135=$AS135,IF(8=$AR135,1,0),IF(8=$AR135,$AU135,IF(8=$AS135,1-$AU135,0))),O537))))))</f>
        <v>0.0416666666666667</v>
      </c>
      <c r="P135" s="681">
        <f>IF($AS135&lt;$AR135,0,IF($AT135="L",IF(AND(9&gt;=$AR135,9&lt;=$AS135),1/($AS135-$AR135+1),0),IF($AT135="I",IF(9=$AR135,1,0),IF($AT135="F",IF(9=$AS135,1,0),IF($AT135="S",IF(AND(9&gt;=$AR135,9&lt;=$AS135,MOD(9-$AR135,6)=0),1/(INT(($AS135-$AR135)/6)+1),0),IF($AT135="A",IF($AR135=$AS135,IF(9=$AR135,1,0),IF(9=$AR135,$AU135,IF(9=$AS135,1-$AU135,0))),P537))))))</f>
        <v>0.0416666666666667</v>
      </c>
      <c r="Q135" s="681">
        <f>IF($AS135&lt;$AR135,0,IF($AT135="L",IF(AND(10&gt;=$AR135,10&lt;=$AS135),1/($AS135-$AR135+1),0),IF($AT135="I",IF(10=$AR135,1,0),IF($AT135="F",IF(10=$AS135,1,0),IF($AT135="S",IF(AND(10&gt;=$AR135,10&lt;=$AS135,MOD(10-$AR135,6)=0),1/(INT(($AS135-$AR135)/6)+1),0),IF($AT135="A",IF($AR135=$AS135,IF(10=$AR135,1,0),IF(10=$AR135,$AU135,IF(10=$AS135,1-$AU135,0))),Q537))))))</f>
        <v>0.0416666666666667</v>
      </c>
      <c r="R135" s="681">
        <f>IF($AS135&lt;$AR135,0,IF($AT135="L",IF(AND(11&gt;=$AR135,11&lt;=$AS135),1/($AS135-$AR135+1),0),IF($AT135="I",IF(11=$AR135,1,0),IF($AT135="F",IF(11=$AS135,1,0),IF($AT135="S",IF(AND(11&gt;=$AR135,11&lt;=$AS135,MOD(11-$AR135,6)=0),1/(INT(($AS135-$AR135)/6)+1),0),IF($AT135="A",IF($AR135=$AS135,IF(11=$AR135,1,0),IF(11=$AR135,$AU135,IF(11=$AS135,1-$AU135,0))),R537))))))</f>
        <v>0.0416666666666667</v>
      </c>
      <c r="S135" s="681">
        <f>IF($AS135&lt;$AR135,0,IF($AT135="L",IF(AND(12&gt;=$AR135,12&lt;=$AS135),1/($AS135-$AR135+1),0),IF($AT135="I",IF(12=$AR135,1,0),IF($AT135="F",IF(12=$AS135,1,0),IF($AT135="S",IF(AND(12&gt;=$AR135,12&lt;=$AS135,MOD(12-$AR135,6)=0),1/(INT(($AS135-$AR135)/6)+1),0),IF($AT135="A",IF($AR135=$AS135,IF(12=$AR135,1,0),IF(12=$AR135,$AU135,IF(12=$AS135,1-$AU135,0))),S537))))))</f>
        <v>0.0416666666666667</v>
      </c>
      <c r="T135" s="681">
        <f>IF($AS135&lt;$AR135,0,IF($AT135="L",IF(AND(13&gt;=$AR135,13&lt;=$AS135),1/($AS135-$AR135+1),0),IF($AT135="I",IF(13=$AR135,1,0),IF($AT135="F",IF(13=$AS135,1,0),IF($AT135="S",IF(AND(13&gt;=$AR135,13&lt;=$AS135,MOD(13-$AR135,6)=0),1/(INT(($AS135-$AR135)/6)+1),0),IF($AT135="A",IF($AR135=$AS135,IF(13=$AR135,1,0),IF(13=$AR135,$AU135,IF(13=$AS135,1-$AU135,0))),T537))))))</f>
        <v>0.0416666666666667</v>
      </c>
      <c r="U135" s="681">
        <f>IF($AS135&lt;$AR135,0,IF($AT135="L",IF(AND(14&gt;=$AR135,14&lt;=$AS135),1/($AS135-$AR135+1),0),IF($AT135="I",IF(14=$AR135,1,0),IF($AT135="F",IF(14=$AS135,1,0),IF($AT135="S",IF(AND(14&gt;=$AR135,14&lt;=$AS135,MOD(14-$AR135,6)=0),1/(INT(($AS135-$AR135)/6)+1),0),IF($AT135="A",IF($AR135=$AS135,IF(14=$AR135,1,0),IF(14=$AR135,$AU135,IF(14=$AS135,1-$AU135,0))),U537))))))</f>
        <v>0.0416666666666667</v>
      </c>
      <c r="V135" s="681">
        <f>IF($AS135&lt;$AR135,0,IF($AT135="L",IF(AND(15&gt;=$AR135,15&lt;=$AS135),1/($AS135-$AR135+1),0),IF($AT135="I",IF(15=$AR135,1,0),IF($AT135="F",IF(15=$AS135,1,0),IF($AT135="S",IF(AND(15&gt;=$AR135,15&lt;=$AS135,MOD(15-$AR135,6)=0),1/(INT(($AS135-$AR135)/6)+1),0),IF($AT135="A",IF($AR135=$AS135,IF(15=$AR135,1,0),IF(15=$AR135,$AU135,IF(15=$AS135,1-$AU135,0))),V537))))))</f>
        <v>0.0416666666666667</v>
      </c>
      <c r="W135" s="681">
        <f>IF($AS135&lt;$AR135,0,IF($AT135="L",IF(AND(16&gt;=$AR135,16&lt;=$AS135),1/($AS135-$AR135+1),0),IF($AT135="I",IF(16=$AR135,1,0),IF($AT135="F",IF(16=$AS135,1,0),IF($AT135="S",IF(AND(16&gt;=$AR135,16&lt;=$AS135,MOD(16-$AR135,6)=0),1/(INT(($AS135-$AR135)/6)+1),0),IF($AT135="A",IF($AR135=$AS135,IF(16=$AR135,1,0),IF(16=$AR135,$AU135,IF(16=$AS135,1-$AU135,0))),W537))))))</f>
        <v>0.0416666666666667</v>
      </c>
      <c r="X135" s="681">
        <f>IF($AS135&lt;$AR135,0,IF($AT135="L",IF(AND(17&gt;=$AR135,17&lt;=$AS135),1/($AS135-$AR135+1),0),IF($AT135="I",IF(17=$AR135,1,0),IF($AT135="F",IF(17=$AS135,1,0),IF($AT135="S",IF(AND(17&gt;=$AR135,17&lt;=$AS135,MOD(17-$AR135,6)=0),1/(INT(($AS135-$AR135)/6)+1),0),IF($AT135="A",IF($AR135=$AS135,IF(17=$AR135,1,0),IF(17=$AR135,$AU135,IF(17=$AS135,1-$AU135,0))),X537))))))</f>
        <v>0.0416666666666667</v>
      </c>
      <c r="Y135" s="681">
        <f>IF($AS135&lt;$AR135,0,IF($AT135="L",IF(AND(18&gt;=$AR135,18&lt;=$AS135),1/($AS135-$AR135+1),0),IF($AT135="I",IF(18=$AR135,1,0),IF($AT135="F",IF(18=$AS135,1,0),IF($AT135="S",IF(AND(18&gt;=$AR135,18&lt;=$AS135,MOD(18-$AR135,6)=0),1/(INT(($AS135-$AR135)/6)+1),0),IF($AT135="A",IF($AR135=$AS135,IF(18=$AR135,1,0),IF(18=$AR135,$AU135,IF(18=$AS135,1-$AU135,0))),Y537))))))</f>
        <v>0.0416666666666667</v>
      </c>
      <c r="Z135" s="681">
        <f>IF($AS135&lt;$AR135,0,IF($AT135="L",IF(AND(19&gt;=$AR135,19&lt;=$AS135),1/($AS135-$AR135+1),0),IF($AT135="I",IF(19=$AR135,1,0),IF($AT135="F",IF(19=$AS135,1,0),IF($AT135="S",IF(AND(19&gt;=$AR135,19&lt;=$AS135,MOD(19-$AR135,6)=0),1/(INT(($AS135-$AR135)/6)+1),0),IF($AT135="A",IF($AR135=$AS135,IF(19=$AR135,1,0),IF(19=$AR135,$AU135,IF(19=$AS135,1-$AU135,0))),Z537))))))</f>
        <v>0.0416666666666667</v>
      </c>
      <c r="AA135" s="681">
        <f>IF($AS135&lt;$AR135,0,IF($AT135="L",IF(AND(20&gt;=$AR135,20&lt;=$AS135),1/($AS135-$AR135+1),0),IF($AT135="I",IF(20=$AR135,1,0),IF($AT135="F",IF(20=$AS135,1,0),IF($AT135="S",IF(AND(20&gt;=$AR135,20&lt;=$AS135,MOD(20-$AR135,6)=0),1/(INT(($AS135-$AR135)/6)+1),0),IF($AT135="A",IF($AR135=$AS135,IF(20=$AR135,1,0),IF(20=$AR135,$AU135,IF(20=$AS135,1-$AU135,0))),AA537))))))</f>
        <v>0.0416666666666667</v>
      </c>
      <c r="AB135" s="681">
        <f>IF($AS135&lt;$AR135,0,IF($AT135="L",IF(AND(21&gt;=$AR135,21&lt;=$AS135),1/($AS135-$AR135+1),0),IF($AT135="I",IF(21=$AR135,1,0),IF($AT135="F",IF(21=$AS135,1,0),IF($AT135="S",IF(AND(21&gt;=$AR135,21&lt;=$AS135,MOD(21-$AR135,6)=0),1/(INT(($AS135-$AR135)/6)+1),0),IF($AT135="A",IF($AR135=$AS135,IF(21=$AR135,1,0),IF(21=$AR135,$AU135,IF(21=$AS135,1-$AU135,0))),AB537))))))</f>
        <v>0.0416666666666667</v>
      </c>
      <c r="AC135" s="681">
        <f>IF($AS135&lt;$AR135,0,IF($AT135="L",IF(AND(22&gt;=$AR135,22&lt;=$AS135),1/($AS135-$AR135+1),0),IF($AT135="I",IF(22=$AR135,1,0),IF($AT135="F",IF(22=$AS135,1,0),IF($AT135="S",IF(AND(22&gt;=$AR135,22&lt;=$AS135,MOD(22-$AR135,6)=0),1/(INT(($AS135-$AR135)/6)+1),0),IF($AT135="A",IF($AR135=$AS135,IF(22=$AR135,1,0),IF(22=$AR135,$AU135,IF(22=$AS135,1-$AU135,0))),AC537))))))</f>
        <v>0.0416666666666667</v>
      </c>
      <c r="AD135" s="681">
        <f>IF($AS135&lt;$AR135,0,IF($AT135="L",IF(AND(23&gt;=$AR135,23&lt;=$AS135),1/($AS135-$AR135+1),0),IF($AT135="I",IF(23=$AR135,1,0),IF($AT135="F",IF(23=$AS135,1,0),IF($AT135="S",IF(AND(23&gt;=$AR135,23&lt;=$AS135,MOD(23-$AR135,6)=0),1/(INT(($AS135-$AR135)/6)+1),0),IF($AT135="A",IF($AR135=$AS135,IF(23=$AR135,1,0),IF(23=$AR135,$AU135,IF(23=$AS135,1-$AU135,0))),AD537))))))</f>
        <v>0.0416666666666667</v>
      </c>
      <c r="AE135" s="681">
        <f>IF($AS135&lt;$AR135,0,IF($AT135="L",IF(AND(24&gt;=$AR135,24&lt;=$AS135),1/($AS135-$AR135+1),0),IF($AT135="I",IF(24=$AR135,1,0),IF($AT135="F",IF(24=$AS135,1,0),IF($AT135="S",IF(AND(24&gt;=$AR135,24&lt;=$AS135,MOD(24-$AR135,6)=0),1/(INT(($AS135-$AR135)/6)+1),0),IF($AT135="A",IF($AR135=$AS135,IF(24=$AR135,1,0),IF(24=$AR135,$AU135,IF(24=$AS135,1-$AU135,0))),AE537))))))</f>
        <v>0.0416666666666667</v>
      </c>
      <c r="AF135" s="682">
        <f>SUM(H135:AE135)</f>
        <v>1</v>
      </c>
      <c r="AG135" s="521">
        <f>'11. Otros'!$I$10</f>
        <v>0</v>
      </c>
      <c r="AH135" s="521">
        <f>'11. Otros'!$H$10</f>
        <v>0</v>
      </c>
      <c r="AI135" s="521">
        <f>'11. Otros'!$K$10</f>
        <v>0</v>
      </c>
      <c r="AJ135" s="521">
        <f>'11. Otros'!$J$10</f>
        <v>0</v>
      </c>
      <c r="AK135" s="521">
        <f>'11. Otros'!$M$10</f>
        <v>0</v>
      </c>
      <c r="AL135" s="521">
        <f>'11. Otros'!$L$10</f>
        <v>0</v>
      </c>
      <c r="AM135" s="521">
        <f>'11. Otros'!$O$10</f>
        <v>0</v>
      </c>
      <c r="AN135" s="521">
        <f>'11. Otros'!$N$10</f>
        <v>0</v>
      </c>
      <c r="AO135" s="521">
        <f>'11. Otros'!$Q$10</f>
        <v>0</v>
      </c>
      <c r="AP135" s="521">
        <f>'11. Otros'!$P$10</f>
        <v>0</v>
      </c>
      <c r="AQ135" s="683" t="inlineStr"/>
      <c r="AR135" s="683" t="n">
        <v>1</v>
      </c>
      <c r="AS135" s="683" t="n">
        <v>24</v>
      </c>
      <c r="AT135" s="683" t="inlineStr">
        <is>
          <t>L</t>
        </is>
      </c>
      <c r="AU135" s="684" t="n">
        <v>0</v>
      </c>
      <c r="AV135" s="683" t="inlineStr"/>
    </row>
    <row r="136">
      <c r="B136" s="513" t="inlineStr">
        <is>
          <t>ADIC-11-2</t>
        </is>
      </c>
      <c r="C136" s="513" t="inlineStr">
        <is>
          <t>R11</t>
        </is>
      </c>
      <c r="D136" s="513" t="str">
        <f>IF('11. Otros'!B11="","(fila reservada para un ítem nuevo)",'11. Otros'!B11)</f>
        <v>(fila reservada para un ítem nuevo)</v>
      </c>
      <c r="E136" s="513" t="str">
        <f>"Perfil "&amp;AT136&amp;" · M"&amp;AR136&amp;"–M"&amp;AS136</f>
        <v>Perfil L · M1–M24</v>
      </c>
      <c r="F136" s="513">
        <f>'11. Otros'!$G$11</f>
        <v>0</v>
      </c>
      <c r="G136" s="513">
        <f>'11. Otros'!$R$11</f>
        <v>0</v>
      </c>
      <c r="H136" s="681">
        <f>IF($AS136&lt;$AR136,0,IF($AT136="L",IF(AND(1&gt;=$AR136,1&lt;=$AS136),1/($AS136-$AR136+1),0),IF($AT136="I",IF(1=$AR136,1,0),IF($AT136="F",IF(1=$AS136,1,0),IF($AT136="S",IF(AND(1&gt;=$AR136,1&lt;=$AS136,MOD(1-$AR136,6)=0),1/(INT(($AS136-$AR136)/6)+1),0),IF($AT136="A",IF($AR136=$AS136,IF(1=$AR136,1,0),IF(1=$AR136,$AU136,IF(1=$AS136,1-$AU136,0))),H538))))))</f>
        <v>0.0416666666666667</v>
      </c>
      <c r="I136" s="681">
        <f>IF($AS136&lt;$AR136,0,IF($AT136="L",IF(AND(2&gt;=$AR136,2&lt;=$AS136),1/($AS136-$AR136+1),0),IF($AT136="I",IF(2=$AR136,1,0),IF($AT136="F",IF(2=$AS136,1,0),IF($AT136="S",IF(AND(2&gt;=$AR136,2&lt;=$AS136,MOD(2-$AR136,6)=0),1/(INT(($AS136-$AR136)/6)+1),0),IF($AT136="A",IF($AR136=$AS136,IF(2=$AR136,1,0),IF(2=$AR136,$AU136,IF(2=$AS136,1-$AU136,0))),I538))))))</f>
        <v>0.0416666666666667</v>
      </c>
      <c r="J136" s="681">
        <f>IF($AS136&lt;$AR136,0,IF($AT136="L",IF(AND(3&gt;=$AR136,3&lt;=$AS136),1/($AS136-$AR136+1),0),IF($AT136="I",IF(3=$AR136,1,0),IF($AT136="F",IF(3=$AS136,1,0),IF($AT136="S",IF(AND(3&gt;=$AR136,3&lt;=$AS136,MOD(3-$AR136,6)=0),1/(INT(($AS136-$AR136)/6)+1),0),IF($AT136="A",IF($AR136=$AS136,IF(3=$AR136,1,0),IF(3=$AR136,$AU136,IF(3=$AS136,1-$AU136,0))),J538))))))</f>
        <v>0.0416666666666667</v>
      </c>
      <c r="K136" s="681">
        <f>IF($AS136&lt;$AR136,0,IF($AT136="L",IF(AND(4&gt;=$AR136,4&lt;=$AS136),1/($AS136-$AR136+1),0),IF($AT136="I",IF(4=$AR136,1,0),IF($AT136="F",IF(4=$AS136,1,0),IF($AT136="S",IF(AND(4&gt;=$AR136,4&lt;=$AS136,MOD(4-$AR136,6)=0),1/(INT(($AS136-$AR136)/6)+1),0),IF($AT136="A",IF($AR136=$AS136,IF(4=$AR136,1,0),IF(4=$AR136,$AU136,IF(4=$AS136,1-$AU136,0))),K538))))))</f>
        <v>0.0416666666666667</v>
      </c>
      <c r="L136" s="681">
        <f>IF($AS136&lt;$AR136,0,IF($AT136="L",IF(AND(5&gt;=$AR136,5&lt;=$AS136),1/($AS136-$AR136+1),0),IF($AT136="I",IF(5=$AR136,1,0),IF($AT136="F",IF(5=$AS136,1,0),IF($AT136="S",IF(AND(5&gt;=$AR136,5&lt;=$AS136,MOD(5-$AR136,6)=0),1/(INT(($AS136-$AR136)/6)+1),0),IF($AT136="A",IF($AR136=$AS136,IF(5=$AR136,1,0),IF(5=$AR136,$AU136,IF(5=$AS136,1-$AU136,0))),L538))))))</f>
        <v>0.0416666666666667</v>
      </c>
      <c r="M136" s="681">
        <f>IF($AS136&lt;$AR136,0,IF($AT136="L",IF(AND(6&gt;=$AR136,6&lt;=$AS136),1/($AS136-$AR136+1),0),IF($AT136="I",IF(6=$AR136,1,0),IF($AT136="F",IF(6=$AS136,1,0),IF($AT136="S",IF(AND(6&gt;=$AR136,6&lt;=$AS136,MOD(6-$AR136,6)=0),1/(INT(($AS136-$AR136)/6)+1),0),IF($AT136="A",IF($AR136=$AS136,IF(6=$AR136,1,0),IF(6=$AR136,$AU136,IF(6=$AS136,1-$AU136,0))),M538))))))</f>
        <v>0.0416666666666667</v>
      </c>
      <c r="N136" s="681">
        <f>IF($AS136&lt;$AR136,0,IF($AT136="L",IF(AND(7&gt;=$AR136,7&lt;=$AS136),1/($AS136-$AR136+1),0),IF($AT136="I",IF(7=$AR136,1,0),IF($AT136="F",IF(7=$AS136,1,0),IF($AT136="S",IF(AND(7&gt;=$AR136,7&lt;=$AS136,MOD(7-$AR136,6)=0),1/(INT(($AS136-$AR136)/6)+1),0),IF($AT136="A",IF($AR136=$AS136,IF(7=$AR136,1,0),IF(7=$AR136,$AU136,IF(7=$AS136,1-$AU136,0))),N538))))))</f>
        <v>0.0416666666666667</v>
      </c>
      <c r="O136" s="681">
        <f>IF($AS136&lt;$AR136,0,IF($AT136="L",IF(AND(8&gt;=$AR136,8&lt;=$AS136),1/($AS136-$AR136+1),0),IF($AT136="I",IF(8=$AR136,1,0),IF($AT136="F",IF(8=$AS136,1,0),IF($AT136="S",IF(AND(8&gt;=$AR136,8&lt;=$AS136,MOD(8-$AR136,6)=0),1/(INT(($AS136-$AR136)/6)+1),0),IF($AT136="A",IF($AR136=$AS136,IF(8=$AR136,1,0),IF(8=$AR136,$AU136,IF(8=$AS136,1-$AU136,0))),O538))))))</f>
        <v>0.0416666666666667</v>
      </c>
      <c r="P136" s="681">
        <f>IF($AS136&lt;$AR136,0,IF($AT136="L",IF(AND(9&gt;=$AR136,9&lt;=$AS136),1/($AS136-$AR136+1),0),IF($AT136="I",IF(9=$AR136,1,0),IF($AT136="F",IF(9=$AS136,1,0),IF($AT136="S",IF(AND(9&gt;=$AR136,9&lt;=$AS136,MOD(9-$AR136,6)=0),1/(INT(($AS136-$AR136)/6)+1),0),IF($AT136="A",IF($AR136=$AS136,IF(9=$AR136,1,0),IF(9=$AR136,$AU136,IF(9=$AS136,1-$AU136,0))),P538))))))</f>
        <v>0.0416666666666667</v>
      </c>
      <c r="Q136" s="681">
        <f>IF($AS136&lt;$AR136,0,IF($AT136="L",IF(AND(10&gt;=$AR136,10&lt;=$AS136),1/($AS136-$AR136+1),0),IF($AT136="I",IF(10=$AR136,1,0),IF($AT136="F",IF(10=$AS136,1,0),IF($AT136="S",IF(AND(10&gt;=$AR136,10&lt;=$AS136,MOD(10-$AR136,6)=0),1/(INT(($AS136-$AR136)/6)+1),0),IF($AT136="A",IF($AR136=$AS136,IF(10=$AR136,1,0),IF(10=$AR136,$AU136,IF(10=$AS136,1-$AU136,0))),Q538))))))</f>
        <v>0.0416666666666667</v>
      </c>
      <c r="R136" s="681">
        <f>IF($AS136&lt;$AR136,0,IF($AT136="L",IF(AND(11&gt;=$AR136,11&lt;=$AS136),1/($AS136-$AR136+1),0),IF($AT136="I",IF(11=$AR136,1,0),IF($AT136="F",IF(11=$AS136,1,0),IF($AT136="S",IF(AND(11&gt;=$AR136,11&lt;=$AS136,MOD(11-$AR136,6)=0),1/(INT(($AS136-$AR136)/6)+1),0),IF($AT136="A",IF($AR136=$AS136,IF(11=$AR136,1,0),IF(11=$AR136,$AU136,IF(11=$AS136,1-$AU136,0))),R538))))))</f>
        <v>0.0416666666666667</v>
      </c>
      <c r="S136" s="681">
        <f>IF($AS136&lt;$AR136,0,IF($AT136="L",IF(AND(12&gt;=$AR136,12&lt;=$AS136),1/($AS136-$AR136+1),0),IF($AT136="I",IF(12=$AR136,1,0),IF($AT136="F",IF(12=$AS136,1,0),IF($AT136="S",IF(AND(12&gt;=$AR136,12&lt;=$AS136,MOD(12-$AR136,6)=0),1/(INT(($AS136-$AR136)/6)+1),0),IF($AT136="A",IF($AR136=$AS136,IF(12=$AR136,1,0),IF(12=$AR136,$AU136,IF(12=$AS136,1-$AU136,0))),S538))))))</f>
        <v>0.0416666666666667</v>
      </c>
      <c r="T136" s="681">
        <f>IF($AS136&lt;$AR136,0,IF($AT136="L",IF(AND(13&gt;=$AR136,13&lt;=$AS136),1/($AS136-$AR136+1),0),IF($AT136="I",IF(13=$AR136,1,0),IF($AT136="F",IF(13=$AS136,1,0),IF($AT136="S",IF(AND(13&gt;=$AR136,13&lt;=$AS136,MOD(13-$AR136,6)=0),1/(INT(($AS136-$AR136)/6)+1),0),IF($AT136="A",IF($AR136=$AS136,IF(13=$AR136,1,0),IF(13=$AR136,$AU136,IF(13=$AS136,1-$AU136,0))),T538))))))</f>
        <v>0.0416666666666667</v>
      </c>
      <c r="U136" s="681">
        <f>IF($AS136&lt;$AR136,0,IF($AT136="L",IF(AND(14&gt;=$AR136,14&lt;=$AS136),1/($AS136-$AR136+1),0),IF($AT136="I",IF(14=$AR136,1,0),IF($AT136="F",IF(14=$AS136,1,0),IF($AT136="S",IF(AND(14&gt;=$AR136,14&lt;=$AS136,MOD(14-$AR136,6)=0),1/(INT(($AS136-$AR136)/6)+1),0),IF($AT136="A",IF($AR136=$AS136,IF(14=$AR136,1,0),IF(14=$AR136,$AU136,IF(14=$AS136,1-$AU136,0))),U538))))))</f>
        <v>0.0416666666666667</v>
      </c>
      <c r="V136" s="681">
        <f>IF($AS136&lt;$AR136,0,IF($AT136="L",IF(AND(15&gt;=$AR136,15&lt;=$AS136),1/($AS136-$AR136+1),0),IF($AT136="I",IF(15=$AR136,1,0),IF($AT136="F",IF(15=$AS136,1,0),IF($AT136="S",IF(AND(15&gt;=$AR136,15&lt;=$AS136,MOD(15-$AR136,6)=0),1/(INT(($AS136-$AR136)/6)+1),0),IF($AT136="A",IF($AR136=$AS136,IF(15=$AR136,1,0),IF(15=$AR136,$AU136,IF(15=$AS136,1-$AU136,0))),V538))))))</f>
        <v>0.0416666666666667</v>
      </c>
      <c r="W136" s="681">
        <f>IF($AS136&lt;$AR136,0,IF($AT136="L",IF(AND(16&gt;=$AR136,16&lt;=$AS136),1/($AS136-$AR136+1),0),IF($AT136="I",IF(16=$AR136,1,0),IF($AT136="F",IF(16=$AS136,1,0),IF($AT136="S",IF(AND(16&gt;=$AR136,16&lt;=$AS136,MOD(16-$AR136,6)=0),1/(INT(($AS136-$AR136)/6)+1),0),IF($AT136="A",IF($AR136=$AS136,IF(16=$AR136,1,0),IF(16=$AR136,$AU136,IF(16=$AS136,1-$AU136,0))),W538))))))</f>
        <v>0.0416666666666667</v>
      </c>
      <c r="X136" s="681">
        <f>IF($AS136&lt;$AR136,0,IF($AT136="L",IF(AND(17&gt;=$AR136,17&lt;=$AS136),1/($AS136-$AR136+1),0),IF($AT136="I",IF(17=$AR136,1,0),IF($AT136="F",IF(17=$AS136,1,0),IF($AT136="S",IF(AND(17&gt;=$AR136,17&lt;=$AS136,MOD(17-$AR136,6)=0),1/(INT(($AS136-$AR136)/6)+1),0),IF($AT136="A",IF($AR136=$AS136,IF(17=$AR136,1,0),IF(17=$AR136,$AU136,IF(17=$AS136,1-$AU136,0))),X538))))))</f>
        <v>0.0416666666666667</v>
      </c>
      <c r="Y136" s="681">
        <f>IF($AS136&lt;$AR136,0,IF($AT136="L",IF(AND(18&gt;=$AR136,18&lt;=$AS136),1/($AS136-$AR136+1),0),IF($AT136="I",IF(18=$AR136,1,0),IF($AT136="F",IF(18=$AS136,1,0),IF($AT136="S",IF(AND(18&gt;=$AR136,18&lt;=$AS136,MOD(18-$AR136,6)=0),1/(INT(($AS136-$AR136)/6)+1),0),IF($AT136="A",IF($AR136=$AS136,IF(18=$AR136,1,0),IF(18=$AR136,$AU136,IF(18=$AS136,1-$AU136,0))),Y538))))))</f>
        <v>0.0416666666666667</v>
      </c>
      <c r="Z136" s="681">
        <f>IF($AS136&lt;$AR136,0,IF($AT136="L",IF(AND(19&gt;=$AR136,19&lt;=$AS136),1/($AS136-$AR136+1),0),IF($AT136="I",IF(19=$AR136,1,0),IF($AT136="F",IF(19=$AS136,1,0),IF($AT136="S",IF(AND(19&gt;=$AR136,19&lt;=$AS136,MOD(19-$AR136,6)=0),1/(INT(($AS136-$AR136)/6)+1),0),IF($AT136="A",IF($AR136=$AS136,IF(19=$AR136,1,0),IF(19=$AR136,$AU136,IF(19=$AS136,1-$AU136,0))),Z538))))))</f>
        <v>0.0416666666666667</v>
      </c>
      <c r="AA136" s="681">
        <f>IF($AS136&lt;$AR136,0,IF($AT136="L",IF(AND(20&gt;=$AR136,20&lt;=$AS136),1/($AS136-$AR136+1),0),IF($AT136="I",IF(20=$AR136,1,0),IF($AT136="F",IF(20=$AS136,1,0),IF($AT136="S",IF(AND(20&gt;=$AR136,20&lt;=$AS136,MOD(20-$AR136,6)=0),1/(INT(($AS136-$AR136)/6)+1),0),IF($AT136="A",IF($AR136=$AS136,IF(20=$AR136,1,0),IF(20=$AR136,$AU136,IF(20=$AS136,1-$AU136,0))),AA538))))))</f>
        <v>0.0416666666666667</v>
      </c>
      <c r="AB136" s="681">
        <f>IF($AS136&lt;$AR136,0,IF($AT136="L",IF(AND(21&gt;=$AR136,21&lt;=$AS136),1/($AS136-$AR136+1),0),IF($AT136="I",IF(21=$AR136,1,0),IF($AT136="F",IF(21=$AS136,1,0),IF($AT136="S",IF(AND(21&gt;=$AR136,21&lt;=$AS136,MOD(21-$AR136,6)=0),1/(INT(($AS136-$AR136)/6)+1),0),IF($AT136="A",IF($AR136=$AS136,IF(21=$AR136,1,0),IF(21=$AR136,$AU136,IF(21=$AS136,1-$AU136,0))),AB538))))))</f>
        <v>0.0416666666666667</v>
      </c>
      <c r="AC136" s="681">
        <f>IF($AS136&lt;$AR136,0,IF($AT136="L",IF(AND(22&gt;=$AR136,22&lt;=$AS136),1/($AS136-$AR136+1),0),IF($AT136="I",IF(22=$AR136,1,0),IF($AT136="F",IF(22=$AS136,1,0),IF($AT136="S",IF(AND(22&gt;=$AR136,22&lt;=$AS136,MOD(22-$AR136,6)=0),1/(INT(($AS136-$AR136)/6)+1),0),IF($AT136="A",IF($AR136=$AS136,IF(22=$AR136,1,0),IF(22=$AR136,$AU136,IF(22=$AS136,1-$AU136,0))),AC538))))))</f>
        <v>0.0416666666666667</v>
      </c>
      <c r="AD136" s="681">
        <f>IF($AS136&lt;$AR136,0,IF($AT136="L",IF(AND(23&gt;=$AR136,23&lt;=$AS136),1/($AS136-$AR136+1),0),IF($AT136="I",IF(23=$AR136,1,0),IF($AT136="F",IF(23=$AS136,1,0),IF($AT136="S",IF(AND(23&gt;=$AR136,23&lt;=$AS136,MOD(23-$AR136,6)=0),1/(INT(($AS136-$AR136)/6)+1),0),IF($AT136="A",IF($AR136=$AS136,IF(23=$AR136,1,0),IF(23=$AR136,$AU136,IF(23=$AS136,1-$AU136,0))),AD538))))))</f>
        <v>0.0416666666666667</v>
      </c>
      <c r="AE136" s="681">
        <f>IF($AS136&lt;$AR136,0,IF($AT136="L",IF(AND(24&gt;=$AR136,24&lt;=$AS136),1/($AS136-$AR136+1),0),IF($AT136="I",IF(24=$AR136,1,0),IF($AT136="F",IF(24=$AS136,1,0),IF($AT136="S",IF(AND(24&gt;=$AR136,24&lt;=$AS136,MOD(24-$AR136,6)=0),1/(INT(($AS136-$AR136)/6)+1),0),IF($AT136="A",IF($AR136=$AS136,IF(24=$AR136,1,0),IF(24=$AR136,$AU136,IF(24=$AS136,1-$AU136,0))),AE538))))))</f>
        <v>0.0416666666666667</v>
      </c>
      <c r="AF136" s="682">
        <f>SUM(H136:AE136)</f>
        <v>1</v>
      </c>
      <c r="AG136" s="521">
        <f>'11. Otros'!$I$11</f>
        <v>0</v>
      </c>
      <c r="AH136" s="521">
        <f>'11. Otros'!$H$11</f>
        <v>0</v>
      </c>
      <c r="AI136" s="521">
        <f>'11. Otros'!$K$11</f>
        <v>0</v>
      </c>
      <c r="AJ136" s="521">
        <f>'11. Otros'!$J$11</f>
        <v>0</v>
      </c>
      <c r="AK136" s="521">
        <f>'11. Otros'!$M$11</f>
        <v>0</v>
      </c>
      <c r="AL136" s="521">
        <f>'11. Otros'!$L$11</f>
        <v>0</v>
      </c>
      <c r="AM136" s="521">
        <f>'11. Otros'!$O$11</f>
        <v>0</v>
      </c>
      <c r="AN136" s="521">
        <f>'11. Otros'!$N$11</f>
        <v>0</v>
      </c>
      <c r="AO136" s="521">
        <f>'11. Otros'!$Q$11</f>
        <v>0</v>
      </c>
      <c r="AP136" s="521">
        <f>'11. Otros'!$P$11</f>
        <v>0</v>
      </c>
      <c r="AQ136" s="683" t="inlineStr"/>
      <c r="AR136" s="683" t="n">
        <v>1</v>
      </c>
      <c r="AS136" s="683" t="n">
        <v>24</v>
      </c>
      <c r="AT136" s="683" t="inlineStr">
        <is>
          <t>L</t>
        </is>
      </c>
      <c r="AU136" s="684" t="n">
        <v>0</v>
      </c>
      <c r="AV136" s="683" t="inlineStr"/>
    </row>
    <row r="137">
      <c r="B137" s="513" t="inlineStr">
        <is>
          <t>ADIC-11-3</t>
        </is>
      </c>
      <c r="C137" s="513" t="inlineStr">
        <is>
          <t>R11</t>
        </is>
      </c>
      <c r="D137" s="513" t="str">
        <f>IF('11. Otros'!B12="","(fila reservada para un ítem nuevo)",'11. Otros'!B12)</f>
        <v>(fila reservada para un ítem nuevo)</v>
      </c>
      <c r="E137" s="513" t="str">
        <f>"Perfil "&amp;AT137&amp;" · M"&amp;AR137&amp;"–M"&amp;AS137</f>
        <v>Perfil L · M1–M24</v>
      </c>
      <c r="F137" s="513">
        <f>'11. Otros'!$G$12</f>
        <v>0</v>
      </c>
      <c r="G137" s="513">
        <f>'11. Otros'!$R$12</f>
        <v>0</v>
      </c>
      <c r="H137" s="681">
        <f>IF($AS137&lt;$AR137,0,IF($AT137="L",IF(AND(1&gt;=$AR137,1&lt;=$AS137),1/($AS137-$AR137+1),0),IF($AT137="I",IF(1=$AR137,1,0),IF($AT137="F",IF(1=$AS137,1,0),IF($AT137="S",IF(AND(1&gt;=$AR137,1&lt;=$AS137,MOD(1-$AR137,6)=0),1/(INT(($AS137-$AR137)/6)+1),0),IF($AT137="A",IF($AR137=$AS137,IF(1=$AR137,1,0),IF(1=$AR137,$AU137,IF(1=$AS137,1-$AU137,0))),H539))))))</f>
        <v>0.0416666666666667</v>
      </c>
      <c r="I137" s="681">
        <f>IF($AS137&lt;$AR137,0,IF($AT137="L",IF(AND(2&gt;=$AR137,2&lt;=$AS137),1/($AS137-$AR137+1),0),IF($AT137="I",IF(2=$AR137,1,0),IF($AT137="F",IF(2=$AS137,1,0),IF($AT137="S",IF(AND(2&gt;=$AR137,2&lt;=$AS137,MOD(2-$AR137,6)=0),1/(INT(($AS137-$AR137)/6)+1),0),IF($AT137="A",IF($AR137=$AS137,IF(2=$AR137,1,0),IF(2=$AR137,$AU137,IF(2=$AS137,1-$AU137,0))),I539))))))</f>
        <v>0.0416666666666667</v>
      </c>
      <c r="J137" s="681">
        <f>IF($AS137&lt;$AR137,0,IF($AT137="L",IF(AND(3&gt;=$AR137,3&lt;=$AS137),1/($AS137-$AR137+1),0),IF($AT137="I",IF(3=$AR137,1,0),IF($AT137="F",IF(3=$AS137,1,0),IF($AT137="S",IF(AND(3&gt;=$AR137,3&lt;=$AS137,MOD(3-$AR137,6)=0),1/(INT(($AS137-$AR137)/6)+1),0),IF($AT137="A",IF($AR137=$AS137,IF(3=$AR137,1,0),IF(3=$AR137,$AU137,IF(3=$AS137,1-$AU137,0))),J539))))))</f>
        <v>0.0416666666666667</v>
      </c>
      <c r="K137" s="681">
        <f>IF($AS137&lt;$AR137,0,IF($AT137="L",IF(AND(4&gt;=$AR137,4&lt;=$AS137),1/($AS137-$AR137+1),0),IF($AT137="I",IF(4=$AR137,1,0),IF($AT137="F",IF(4=$AS137,1,0),IF($AT137="S",IF(AND(4&gt;=$AR137,4&lt;=$AS137,MOD(4-$AR137,6)=0),1/(INT(($AS137-$AR137)/6)+1),0),IF($AT137="A",IF($AR137=$AS137,IF(4=$AR137,1,0),IF(4=$AR137,$AU137,IF(4=$AS137,1-$AU137,0))),K539))))))</f>
        <v>0.0416666666666667</v>
      </c>
      <c r="L137" s="681">
        <f>IF($AS137&lt;$AR137,0,IF($AT137="L",IF(AND(5&gt;=$AR137,5&lt;=$AS137),1/($AS137-$AR137+1),0),IF($AT137="I",IF(5=$AR137,1,0),IF($AT137="F",IF(5=$AS137,1,0),IF($AT137="S",IF(AND(5&gt;=$AR137,5&lt;=$AS137,MOD(5-$AR137,6)=0),1/(INT(($AS137-$AR137)/6)+1),0),IF($AT137="A",IF($AR137=$AS137,IF(5=$AR137,1,0),IF(5=$AR137,$AU137,IF(5=$AS137,1-$AU137,0))),L539))))))</f>
        <v>0.0416666666666667</v>
      </c>
      <c r="M137" s="681">
        <f>IF($AS137&lt;$AR137,0,IF($AT137="L",IF(AND(6&gt;=$AR137,6&lt;=$AS137),1/($AS137-$AR137+1),0),IF($AT137="I",IF(6=$AR137,1,0),IF($AT137="F",IF(6=$AS137,1,0),IF($AT137="S",IF(AND(6&gt;=$AR137,6&lt;=$AS137,MOD(6-$AR137,6)=0),1/(INT(($AS137-$AR137)/6)+1),0),IF($AT137="A",IF($AR137=$AS137,IF(6=$AR137,1,0),IF(6=$AR137,$AU137,IF(6=$AS137,1-$AU137,0))),M539))))))</f>
        <v>0.0416666666666667</v>
      </c>
      <c r="N137" s="681">
        <f>IF($AS137&lt;$AR137,0,IF($AT137="L",IF(AND(7&gt;=$AR137,7&lt;=$AS137),1/($AS137-$AR137+1),0),IF($AT137="I",IF(7=$AR137,1,0),IF($AT137="F",IF(7=$AS137,1,0),IF($AT137="S",IF(AND(7&gt;=$AR137,7&lt;=$AS137,MOD(7-$AR137,6)=0),1/(INT(($AS137-$AR137)/6)+1),0),IF($AT137="A",IF($AR137=$AS137,IF(7=$AR137,1,0),IF(7=$AR137,$AU137,IF(7=$AS137,1-$AU137,0))),N539))))))</f>
        <v>0.0416666666666667</v>
      </c>
      <c r="O137" s="681">
        <f>IF($AS137&lt;$AR137,0,IF($AT137="L",IF(AND(8&gt;=$AR137,8&lt;=$AS137),1/($AS137-$AR137+1),0),IF($AT137="I",IF(8=$AR137,1,0),IF($AT137="F",IF(8=$AS137,1,0),IF($AT137="S",IF(AND(8&gt;=$AR137,8&lt;=$AS137,MOD(8-$AR137,6)=0),1/(INT(($AS137-$AR137)/6)+1),0),IF($AT137="A",IF($AR137=$AS137,IF(8=$AR137,1,0),IF(8=$AR137,$AU137,IF(8=$AS137,1-$AU137,0))),O539))))))</f>
        <v>0.0416666666666667</v>
      </c>
      <c r="P137" s="681">
        <f>IF($AS137&lt;$AR137,0,IF($AT137="L",IF(AND(9&gt;=$AR137,9&lt;=$AS137),1/($AS137-$AR137+1),0),IF($AT137="I",IF(9=$AR137,1,0),IF($AT137="F",IF(9=$AS137,1,0),IF($AT137="S",IF(AND(9&gt;=$AR137,9&lt;=$AS137,MOD(9-$AR137,6)=0),1/(INT(($AS137-$AR137)/6)+1),0),IF($AT137="A",IF($AR137=$AS137,IF(9=$AR137,1,0),IF(9=$AR137,$AU137,IF(9=$AS137,1-$AU137,0))),P539))))))</f>
        <v>0.0416666666666667</v>
      </c>
      <c r="Q137" s="681">
        <f>IF($AS137&lt;$AR137,0,IF($AT137="L",IF(AND(10&gt;=$AR137,10&lt;=$AS137),1/($AS137-$AR137+1),0),IF($AT137="I",IF(10=$AR137,1,0),IF($AT137="F",IF(10=$AS137,1,0),IF($AT137="S",IF(AND(10&gt;=$AR137,10&lt;=$AS137,MOD(10-$AR137,6)=0),1/(INT(($AS137-$AR137)/6)+1),0),IF($AT137="A",IF($AR137=$AS137,IF(10=$AR137,1,0),IF(10=$AR137,$AU137,IF(10=$AS137,1-$AU137,0))),Q539))))))</f>
        <v>0.0416666666666667</v>
      </c>
      <c r="R137" s="681">
        <f>IF($AS137&lt;$AR137,0,IF($AT137="L",IF(AND(11&gt;=$AR137,11&lt;=$AS137),1/($AS137-$AR137+1),0),IF($AT137="I",IF(11=$AR137,1,0),IF($AT137="F",IF(11=$AS137,1,0),IF($AT137="S",IF(AND(11&gt;=$AR137,11&lt;=$AS137,MOD(11-$AR137,6)=0),1/(INT(($AS137-$AR137)/6)+1),0),IF($AT137="A",IF($AR137=$AS137,IF(11=$AR137,1,0),IF(11=$AR137,$AU137,IF(11=$AS137,1-$AU137,0))),R539))))))</f>
        <v>0.0416666666666667</v>
      </c>
      <c r="S137" s="681">
        <f>IF($AS137&lt;$AR137,0,IF($AT137="L",IF(AND(12&gt;=$AR137,12&lt;=$AS137),1/($AS137-$AR137+1),0),IF($AT137="I",IF(12=$AR137,1,0),IF($AT137="F",IF(12=$AS137,1,0),IF($AT137="S",IF(AND(12&gt;=$AR137,12&lt;=$AS137,MOD(12-$AR137,6)=0),1/(INT(($AS137-$AR137)/6)+1),0),IF($AT137="A",IF($AR137=$AS137,IF(12=$AR137,1,0),IF(12=$AR137,$AU137,IF(12=$AS137,1-$AU137,0))),S539))))))</f>
        <v>0.0416666666666667</v>
      </c>
      <c r="T137" s="681">
        <f>IF($AS137&lt;$AR137,0,IF($AT137="L",IF(AND(13&gt;=$AR137,13&lt;=$AS137),1/($AS137-$AR137+1),0),IF($AT137="I",IF(13=$AR137,1,0),IF($AT137="F",IF(13=$AS137,1,0),IF($AT137="S",IF(AND(13&gt;=$AR137,13&lt;=$AS137,MOD(13-$AR137,6)=0),1/(INT(($AS137-$AR137)/6)+1),0),IF($AT137="A",IF($AR137=$AS137,IF(13=$AR137,1,0),IF(13=$AR137,$AU137,IF(13=$AS137,1-$AU137,0))),T539))))))</f>
        <v>0.0416666666666667</v>
      </c>
      <c r="U137" s="681">
        <f>IF($AS137&lt;$AR137,0,IF($AT137="L",IF(AND(14&gt;=$AR137,14&lt;=$AS137),1/($AS137-$AR137+1),0),IF($AT137="I",IF(14=$AR137,1,0),IF($AT137="F",IF(14=$AS137,1,0),IF($AT137="S",IF(AND(14&gt;=$AR137,14&lt;=$AS137,MOD(14-$AR137,6)=0),1/(INT(($AS137-$AR137)/6)+1),0),IF($AT137="A",IF($AR137=$AS137,IF(14=$AR137,1,0),IF(14=$AR137,$AU137,IF(14=$AS137,1-$AU137,0))),U539))))))</f>
        <v>0.0416666666666667</v>
      </c>
      <c r="V137" s="681">
        <f>IF($AS137&lt;$AR137,0,IF($AT137="L",IF(AND(15&gt;=$AR137,15&lt;=$AS137),1/($AS137-$AR137+1),0),IF($AT137="I",IF(15=$AR137,1,0),IF($AT137="F",IF(15=$AS137,1,0),IF($AT137="S",IF(AND(15&gt;=$AR137,15&lt;=$AS137,MOD(15-$AR137,6)=0),1/(INT(($AS137-$AR137)/6)+1),0),IF($AT137="A",IF($AR137=$AS137,IF(15=$AR137,1,0),IF(15=$AR137,$AU137,IF(15=$AS137,1-$AU137,0))),V539))))))</f>
        <v>0.0416666666666667</v>
      </c>
      <c r="W137" s="681">
        <f>IF($AS137&lt;$AR137,0,IF($AT137="L",IF(AND(16&gt;=$AR137,16&lt;=$AS137),1/($AS137-$AR137+1),0),IF($AT137="I",IF(16=$AR137,1,0),IF($AT137="F",IF(16=$AS137,1,0),IF($AT137="S",IF(AND(16&gt;=$AR137,16&lt;=$AS137,MOD(16-$AR137,6)=0),1/(INT(($AS137-$AR137)/6)+1),0),IF($AT137="A",IF($AR137=$AS137,IF(16=$AR137,1,0),IF(16=$AR137,$AU137,IF(16=$AS137,1-$AU137,0))),W539))))))</f>
        <v>0.0416666666666667</v>
      </c>
      <c r="X137" s="681">
        <f>IF($AS137&lt;$AR137,0,IF($AT137="L",IF(AND(17&gt;=$AR137,17&lt;=$AS137),1/($AS137-$AR137+1),0),IF($AT137="I",IF(17=$AR137,1,0),IF($AT137="F",IF(17=$AS137,1,0),IF($AT137="S",IF(AND(17&gt;=$AR137,17&lt;=$AS137,MOD(17-$AR137,6)=0),1/(INT(($AS137-$AR137)/6)+1),0),IF($AT137="A",IF($AR137=$AS137,IF(17=$AR137,1,0),IF(17=$AR137,$AU137,IF(17=$AS137,1-$AU137,0))),X539))))))</f>
        <v>0.0416666666666667</v>
      </c>
      <c r="Y137" s="681">
        <f>IF($AS137&lt;$AR137,0,IF($AT137="L",IF(AND(18&gt;=$AR137,18&lt;=$AS137),1/($AS137-$AR137+1),0),IF($AT137="I",IF(18=$AR137,1,0),IF($AT137="F",IF(18=$AS137,1,0),IF($AT137="S",IF(AND(18&gt;=$AR137,18&lt;=$AS137,MOD(18-$AR137,6)=0),1/(INT(($AS137-$AR137)/6)+1),0),IF($AT137="A",IF($AR137=$AS137,IF(18=$AR137,1,0),IF(18=$AR137,$AU137,IF(18=$AS137,1-$AU137,0))),Y539))))))</f>
        <v>0.0416666666666667</v>
      </c>
      <c r="Z137" s="681">
        <f>IF($AS137&lt;$AR137,0,IF($AT137="L",IF(AND(19&gt;=$AR137,19&lt;=$AS137),1/($AS137-$AR137+1),0),IF($AT137="I",IF(19=$AR137,1,0),IF($AT137="F",IF(19=$AS137,1,0),IF($AT137="S",IF(AND(19&gt;=$AR137,19&lt;=$AS137,MOD(19-$AR137,6)=0),1/(INT(($AS137-$AR137)/6)+1),0),IF($AT137="A",IF($AR137=$AS137,IF(19=$AR137,1,0),IF(19=$AR137,$AU137,IF(19=$AS137,1-$AU137,0))),Z539))))))</f>
        <v>0.0416666666666667</v>
      </c>
      <c r="AA137" s="681">
        <f>IF($AS137&lt;$AR137,0,IF($AT137="L",IF(AND(20&gt;=$AR137,20&lt;=$AS137),1/($AS137-$AR137+1),0),IF($AT137="I",IF(20=$AR137,1,0),IF($AT137="F",IF(20=$AS137,1,0),IF($AT137="S",IF(AND(20&gt;=$AR137,20&lt;=$AS137,MOD(20-$AR137,6)=0),1/(INT(($AS137-$AR137)/6)+1),0),IF($AT137="A",IF($AR137=$AS137,IF(20=$AR137,1,0),IF(20=$AR137,$AU137,IF(20=$AS137,1-$AU137,0))),AA539))))))</f>
        <v>0.0416666666666667</v>
      </c>
      <c r="AB137" s="681">
        <f>IF($AS137&lt;$AR137,0,IF($AT137="L",IF(AND(21&gt;=$AR137,21&lt;=$AS137),1/($AS137-$AR137+1),0),IF($AT137="I",IF(21=$AR137,1,0),IF($AT137="F",IF(21=$AS137,1,0),IF($AT137="S",IF(AND(21&gt;=$AR137,21&lt;=$AS137,MOD(21-$AR137,6)=0),1/(INT(($AS137-$AR137)/6)+1),0),IF($AT137="A",IF($AR137=$AS137,IF(21=$AR137,1,0),IF(21=$AR137,$AU137,IF(21=$AS137,1-$AU137,0))),AB539))))))</f>
        <v>0.0416666666666667</v>
      </c>
      <c r="AC137" s="681">
        <f>IF($AS137&lt;$AR137,0,IF($AT137="L",IF(AND(22&gt;=$AR137,22&lt;=$AS137),1/($AS137-$AR137+1),0),IF($AT137="I",IF(22=$AR137,1,0),IF($AT137="F",IF(22=$AS137,1,0),IF($AT137="S",IF(AND(22&gt;=$AR137,22&lt;=$AS137,MOD(22-$AR137,6)=0),1/(INT(($AS137-$AR137)/6)+1),0),IF($AT137="A",IF($AR137=$AS137,IF(22=$AR137,1,0),IF(22=$AR137,$AU137,IF(22=$AS137,1-$AU137,0))),AC539))))))</f>
        <v>0.0416666666666667</v>
      </c>
      <c r="AD137" s="681">
        <f>IF($AS137&lt;$AR137,0,IF($AT137="L",IF(AND(23&gt;=$AR137,23&lt;=$AS137),1/($AS137-$AR137+1),0),IF($AT137="I",IF(23=$AR137,1,0),IF($AT137="F",IF(23=$AS137,1,0),IF($AT137="S",IF(AND(23&gt;=$AR137,23&lt;=$AS137,MOD(23-$AR137,6)=0),1/(INT(($AS137-$AR137)/6)+1),0),IF($AT137="A",IF($AR137=$AS137,IF(23=$AR137,1,0),IF(23=$AR137,$AU137,IF(23=$AS137,1-$AU137,0))),AD539))))))</f>
        <v>0.0416666666666667</v>
      </c>
      <c r="AE137" s="681">
        <f>IF($AS137&lt;$AR137,0,IF($AT137="L",IF(AND(24&gt;=$AR137,24&lt;=$AS137),1/($AS137-$AR137+1),0),IF($AT137="I",IF(24=$AR137,1,0),IF($AT137="F",IF(24=$AS137,1,0),IF($AT137="S",IF(AND(24&gt;=$AR137,24&lt;=$AS137,MOD(24-$AR137,6)=0),1/(INT(($AS137-$AR137)/6)+1),0),IF($AT137="A",IF($AR137=$AS137,IF(24=$AR137,1,0),IF(24=$AR137,$AU137,IF(24=$AS137,1-$AU137,0))),AE539))))))</f>
        <v>0.0416666666666667</v>
      </c>
      <c r="AF137" s="682">
        <f>SUM(H137:AE137)</f>
        <v>1</v>
      </c>
      <c r="AG137" s="521">
        <f>'11. Otros'!$I$12</f>
        <v>0</v>
      </c>
      <c r="AH137" s="521">
        <f>'11. Otros'!$H$12</f>
        <v>0</v>
      </c>
      <c r="AI137" s="521">
        <f>'11. Otros'!$K$12</f>
        <v>0</v>
      </c>
      <c r="AJ137" s="521">
        <f>'11. Otros'!$J$12</f>
        <v>0</v>
      </c>
      <c r="AK137" s="521">
        <f>'11. Otros'!$M$12</f>
        <v>0</v>
      </c>
      <c r="AL137" s="521">
        <f>'11. Otros'!$L$12</f>
        <v>0</v>
      </c>
      <c r="AM137" s="521">
        <f>'11. Otros'!$O$12</f>
        <v>0</v>
      </c>
      <c r="AN137" s="521">
        <f>'11. Otros'!$N$12</f>
        <v>0</v>
      </c>
      <c r="AO137" s="521">
        <f>'11. Otros'!$Q$12</f>
        <v>0</v>
      </c>
      <c r="AP137" s="521">
        <f>'11. Otros'!$P$12</f>
        <v>0</v>
      </c>
      <c r="AQ137" s="683" t="inlineStr"/>
      <c r="AR137" s="683" t="n">
        <v>1</v>
      </c>
      <c r="AS137" s="683" t="n">
        <v>24</v>
      </c>
      <c r="AT137" s="683" t="inlineStr">
        <is>
          <t>L</t>
        </is>
      </c>
      <c r="AU137" s="684" t="n">
        <v>0</v>
      </c>
      <c r="AV137" s="683" t="inlineStr"/>
    </row>
    <row r="141">
      <c r="B141" s="522" t="inlineStr">
        <is>
          <t>B. EGRESO MENSUAL — todas las fuentes (COP)</t>
        </is>
      </c>
    </row>
    <row r="142">
      <c r="B142" s="513" t="str">
        <f>B8</f>
        <v>TH-01</v>
      </c>
      <c r="C142" s="513" t="str">
        <f>C8</f>
        <v>R01</v>
      </c>
      <c r="D142" s="513" t="str">
        <f>D8</f>
        <v>Jóvenes investigadores e innovadores — cohorte 1 (estudiantes de pregrado)</v>
      </c>
      <c r="E142" s="513" t="n"/>
      <c r="F142" s="515">
        <f>F8</f>
        <v>72000000</v>
      </c>
      <c r="G142" s="513" t="n"/>
      <c r="H142" s="515">
        <f>$F8*H8</f>
        <v>6000000</v>
      </c>
      <c r="I142" s="515">
        <f>$F8*I8</f>
        <v>6000000</v>
      </c>
      <c r="J142" s="515">
        <f>$F8*J8</f>
        <v>6000000</v>
      </c>
      <c r="K142" s="515">
        <f>$F8*K8</f>
        <v>6000000</v>
      </c>
      <c r="L142" s="515">
        <f>$F8*L8</f>
        <v>6000000</v>
      </c>
      <c r="M142" s="515">
        <f>$F8*M8</f>
        <v>6000000</v>
      </c>
      <c r="N142" s="515">
        <f>$F8*N8</f>
        <v>6000000</v>
      </c>
      <c r="O142" s="515">
        <f>$F8*O8</f>
        <v>6000000</v>
      </c>
      <c r="P142" s="515">
        <f>$F8*P8</f>
        <v>6000000</v>
      </c>
      <c r="Q142" s="515">
        <f>$F8*Q8</f>
        <v>6000000</v>
      </c>
      <c r="R142" s="515">
        <f>$F8*R8</f>
        <v>6000000</v>
      </c>
      <c r="S142" s="515">
        <f>$F8*S8</f>
        <v>6000000</v>
      </c>
      <c r="T142" s="515">
        <f>$F8*T8</f>
        <v>0</v>
      </c>
      <c r="U142" s="515">
        <f>$F8*U8</f>
        <v>0</v>
      </c>
      <c r="V142" s="515">
        <f>$F8*V8</f>
        <v>0</v>
      </c>
      <c r="W142" s="515">
        <f>$F8*W8</f>
        <v>0</v>
      </c>
      <c r="X142" s="515">
        <f>$F8*X8</f>
        <v>0</v>
      </c>
      <c r="Y142" s="515">
        <f>$F8*Y8</f>
        <v>0</v>
      </c>
      <c r="Z142" s="515">
        <f>$F8*Z8</f>
        <v>0</v>
      </c>
      <c r="AA142" s="515">
        <f>$F8*AA8</f>
        <v>0</v>
      </c>
      <c r="AB142" s="515">
        <f>$F8*AB8</f>
        <v>0</v>
      </c>
      <c r="AC142" s="515">
        <f>$F8*AC8</f>
        <v>0</v>
      </c>
      <c r="AD142" s="515">
        <f>$F8*AD8</f>
        <v>0</v>
      </c>
      <c r="AE142" s="515">
        <f>$F8*AE8</f>
        <v>0</v>
      </c>
      <c r="AF142" s="515">
        <f>SUM(H142:AE142)</f>
        <v>72000000</v>
      </c>
    </row>
    <row r="143">
      <c r="B143" s="513" t="str">
        <f>B9</f>
        <v>TH-02</v>
      </c>
      <c r="C143" s="513" t="str">
        <f>C9</f>
        <v>R01</v>
      </c>
      <c r="D143" s="513" t="str">
        <f>D9</f>
        <v>Jóvenes investigadores e innovadores — cohorte 2 (estudiantes de pregrado)</v>
      </c>
      <c r="E143" s="513" t="n"/>
      <c r="F143" s="515">
        <f>F9</f>
        <v>72000000</v>
      </c>
      <c r="G143" s="513" t="n"/>
      <c r="H143" s="515">
        <f>$F9*H9</f>
        <v>0</v>
      </c>
      <c r="I143" s="515">
        <f>$F9*I9</f>
        <v>0</v>
      </c>
      <c r="J143" s="515">
        <f>$F9*J9</f>
        <v>0</v>
      </c>
      <c r="K143" s="515">
        <f>$F9*K9</f>
        <v>0</v>
      </c>
      <c r="L143" s="515">
        <f>$F9*L9</f>
        <v>0</v>
      </c>
      <c r="M143" s="515">
        <f>$F9*M9</f>
        <v>0</v>
      </c>
      <c r="N143" s="515">
        <f>$F9*N9</f>
        <v>0</v>
      </c>
      <c r="O143" s="515">
        <f>$F9*O9</f>
        <v>0</v>
      </c>
      <c r="P143" s="515">
        <f>$F9*P9</f>
        <v>0</v>
      </c>
      <c r="Q143" s="515">
        <f>$F9*Q9</f>
        <v>0</v>
      </c>
      <c r="R143" s="515">
        <f>$F9*R9</f>
        <v>0</v>
      </c>
      <c r="S143" s="515">
        <f>$F9*S9</f>
        <v>0</v>
      </c>
      <c r="T143" s="515">
        <f>$F9*T9</f>
        <v>6000000</v>
      </c>
      <c r="U143" s="515">
        <f>$F9*U9</f>
        <v>6000000</v>
      </c>
      <c r="V143" s="515">
        <f>$F9*V9</f>
        <v>6000000</v>
      </c>
      <c r="W143" s="515">
        <f>$F9*W9</f>
        <v>6000000</v>
      </c>
      <c r="X143" s="515">
        <f>$F9*X9</f>
        <v>6000000</v>
      </c>
      <c r="Y143" s="515">
        <f>$F9*Y9</f>
        <v>6000000</v>
      </c>
      <c r="Z143" s="515">
        <f>$F9*Z9</f>
        <v>6000000</v>
      </c>
      <c r="AA143" s="515">
        <f>$F9*AA9</f>
        <v>6000000</v>
      </c>
      <c r="AB143" s="515">
        <f>$F9*AB9</f>
        <v>6000000</v>
      </c>
      <c r="AC143" s="515">
        <f>$F9*AC9</f>
        <v>6000000</v>
      </c>
      <c r="AD143" s="515">
        <f>$F9*AD9</f>
        <v>6000000</v>
      </c>
      <c r="AE143" s="515">
        <f>$F9*AE9</f>
        <v>6000000</v>
      </c>
      <c r="AF143" s="515">
        <f>SUM(H143:AE143)</f>
        <v>72000000</v>
      </c>
    </row>
    <row r="144">
      <c r="B144" s="513" t="str">
        <f>B10</f>
        <v>TH-03</v>
      </c>
      <c r="C144" s="513" t="str">
        <f>C10</f>
        <v>R01</v>
      </c>
      <c r="D144" s="513" t="str">
        <f>D10</f>
        <v>Estudiantes de maestría en modalidad de investigación (sostenimiento)</v>
      </c>
      <c r="E144" s="513" t="n"/>
      <c r="F144" s="515">
        <f>F10</f>
        <v>208800000</v>
      </c>
      <c r="G144" s="513" t="n"/>
      <c r="H144" s="515">
        <f>$F10*H10</f>
        <v>8700000</v>
      </c>
      <c r="I144" s="515">
        <f>$F10*I10</f>
        <v>8700000</v>
      </c>
      <c r="J144" s="515">
        <f>$F10*J10</f>
        <v>8700000</v>
      </c>
      <c r="K144" s="515">
        <f>$F10*K10</f>
        <v>8700000</v>
      </c>
      <c r="L144" s="515">
        <f>$F10*L10</f>
        <v>8700000</v>
      </c>
      <c r="M144" s="515">
        <f>$F10*M10</f>
        <v>8700000</v>
      </c>
      <c r="N144" s="515">
        <f>$F10*N10</f>
        <v>8700000</v>
      </c>
      <c r="O144" s="515">
        <f>$F10*O10</f>
        <v>8700000</v>
      </c>
      <c r="P144" s="515">
        <f>$F10*P10</f>
        <v>8700000</v>
      </c>
      <c r="Q144" s="515">
        <f>$F10*Q10</f>
        <v>8700000</v>
      </c>
      <c r="R144" s="515">
        <f>$F10*R10</f>
        <v>8700000</v>
      </c>
      <c r="S144" s="515">
        <f>$F10*S10</f>
        <v>8700000</v>
      </c>
      <c r="T144" s="515">
        <f>$F10*T10</f>
        <v>8700000</v>
      </c>
      <c r="U144" s="515">
        <f>$F10*U10</f>
        <v>8700000</v>
      </c>
      <c r="V144" s="515">
        <f>$F10*V10</f>
        <v>8700000</v>
      </c>
      <c r="W144" s="515">
        <f>$F10*W10</f>
        <v>8700000</v>
      </c>
      <c r="X144" s="515">
        <f>$F10*X10</f>
        <v>8700000</v>
      </c>
      <c r="Y144" s="515">
        <f>$F10*Y10</f>
        <v>8700000</v>
      </c>
      <c r="Z144" s="515">
        <f>$F10*Z10</f>
        <v>8700000</v>
      </c>
      <c r="AA144" s="515">
        <f>$F10*AA10</f>
        <v>8700000</v>
      </c>
      <c r="AB144" s="515">
        <f>$F10*AB10</f>
        <v>8700000</v>
      </c>
      <c r="AC144" s="515">
        <f>$F10*AC10</f>
        <v>8700000</v>
      </c>
      <c r="AD144" s="515">
        <f>$F10*AD10</f>
        <v>8700000</v>
      </c>
      <c r="AE144" s="515">
        <f>$F10*AE10</f>
        <v>8700000</v>
      </c>
      <c r="AF144" s="515">
        <f>SUM(H144:AE144)</f>
        <v>208800000</v>
      </c>
    </row>
    <row r="145">
      <c r="B145" s="513" t="str">
        <f>B11</f>
        <v>TH-04</v>
      </c>
      <c r="C145" s="513" t="str">
        <f>C11</f>
        <v>R01</v>
      </c>
      <c r="D145" s="513" t="str">
        <f>D11</f>
        <v>Matrícula de maestría en modalidad de investigación</v>
      </c>
      <c r="E145" s="513" t="n"/>
      <c r="F145" s="515">
        <f>F11</f>
        <v>96000000</v>
      </c>
      <c r="G145" s="513" t="n"/>
      <c r="H145" s="515">
        <f>$F11*H11</f>
        <v>24000000</v>
      </c>
      <c r="I145" s="515">
        <f>$F11*I11</f>
        <v>0</v>
      </c>
      <c r="J145" s="515">
        <f>$F11*J11</f>
        <v>0</v>
      </c>
      <c r="K145" s="515">
        <f>$F11*K11</f>
        <v>0</v>
      </c>
      <c r="L145" s="515">
        <f>$F11*L11</f>
        <v>0</v>
      </c>
      <c r="M145" s="515">
        <f>$F11*M11</f>
        <v>0</v>
      </c>
      <c r="N145" s="515">
        <f>$F11*N11</f>
        <v>24000000</v>
      </c>
      <c r="O145" s="515">
        <f>$F11*O11</f>
        <v>0</v>
      </c>
      <c r="P145" s="515">
        <f>$F11*P11</f>
        <v>0</v>
      </c>
      <c r="Q145" s="515">
        <f>$F11*Q11</f>
        <v>0</v>
      </c>
      <c r="R145" s="515">
        <f>$F11*R11</f>
        <v>0</v>
      </c>
      <c r="S145" s="515">
        <f>$F11*S11</f>
        <v>0</v>
      </c>
      <c r="T145" s="515">
        <f>$F11*T11</f>
        <v>24000000</v>
      </c>
      <c r="U145" s="515">
        <f>$F11*U11</f>
        <v>0</v>
      </c>
      <c r="V145" s="515">
        <f>$F11*V11</f>
        <v>0</v>
      </c>
      <c r="W145" s="515">
        <f>$F11*W11</f>
        <v>0</v>
      </c>
      <c r="X145" s="515">
        <f>$F11*X11</f>
        <v>0</v>
      </c>
      <c r="Y145" s="515">
        <f>$F11*Y11</f>
        <v>0</v>
      </c>
      <c r="Z145" s="515">
        <f>$F11*Z11</f>
        <v>24000000</v>
      </c>
      <c r="AA145" s="515">
        <f>$F11*AA11</f>
        <v>0</v>
      </c>
      <c r="AB145" s="515">
        <f>$F11*AB11</f>
        <v>0</v>
      </c>
      <c r="AC145" s="515">
        <f>$F11*AC11</f>
        <v>0</v>
      </c>
      <c r="AD145" s="515">
        <f>$F11*AD11</f>
        <v>0</v>
      </c>
      <c r="AE145" s="515">
        <f>$F11*AE11</f>
        <v>0</v>
      </c>
      <c r="AF145" s="515">
        <f>SUM(H145:AE145)</f>
        <v>96000000</v>
      </c>
    </row>
    <row r="146">
      <c r="B146" s="513" t="str">
        <f>B12</f>
        <v>TH-05</v>
      </c>
      <c r="C146" s="513" t="str">
        <f>C12</f>
        <v>R01</v>
      </c>
      <c r="D146" s="513" t="str">
        <f>D12</f>
        <v>Doctor en estancia posdoctoral</v>
      </c>
      <c r="E146" s="513" t="n"/>
      <c r="F146" s="515">
        <f>F12</f>
        <v>310080000</v>
      </c>
      <c r="G146" s="513" t="n"/>
      <c r="H146" s="515">
        <f>$F12*H12</f>
        <v>12920000</v>
      </c>
      <c r="I146" s="515">
        <f>$F12*I12</f>
        <v>12920000</v>
      </c>
      <c r="J146" s="515">
        <f>$F12*J12</f>
        <v>12920000</v>
      </c>
      <c r="K146" s="515">
        <f>$F12*K12</f>
        <v>12920000</v>
      </c>
      <c r="L146" s="515">
        <f>$F12*L12</f>
        <v>12920000</v>
      </c>
      <c r="M146" s="515">
        <f>$F12*M12</f>
        <v>12920000</v>
      </c>
      <c r="N146" s="515">
        <f>$F12*N12</f>
        <v>12920000</v>
      </c>
      <c r="O146" s="515">
        <f>$F12*O12</f>
        <v>12920000</v>
      </c>
      <c r="P146" s="515">
        <f>$F12*P12</f>
        <v>12920000</v>
      </c>
      <c r="Q146" s="515">
        <f>$F12*Q12</f>
        <v>12920000</v>
      </c>
      <c r="R146" s="515">
        <f>$F12*R12</f>
        <v>12920000</v>
      </c>
      <c r="S146" s="515">
        <f>$F12*S12</f>
        <v>12920000</v>
      </c>
      <c r="T146" s="515">
        <f>$F12*T12</f>
        <v>12920000</v>
      </c>
      <c r="U146" s="515">
        <f>$F12*U12</f>
        <v>12920000</v>
      </c>
      <c r="V146" s="515">
        <f>$F12*V12</f>
        <v>12920000</v>
      </c>
      <c r="W146" s="515">
        <f>$F12*W12</f>
        <v>12920000</v>
      </c>
      <c r="X146" s="515">
        <f>$F12*X12</f>
        <v>12920000</v>
      </c>
      <c r="Y146" s="515">
        <f>$F12*Y12</f>
        <v>12920000</v>
      </c>
      <c r="Z146" s="515">
        <f>$F12*Z12</f>
        <v>12920000</v>
      </c>
      <c r="AA146" s="515">
        <f>$F12*AA12</f>
        <v>12920000</v>
      </c>
      <c r="AB146" s="515">
        <f>$F12*AB12</f>
        <v>12920000</v>
      </c>
      <c r="AC146" s="515">
        <f>$F12*AC12</f>
        <v>12920000</v>
      </c>
      <c r="AD146" s="515">
        <f>$F12*AD12</f>
        <v>12920000</v>
      </c>
      <c r="AE146" s="515">
        <f>$F12*AE12</f>
        <v>12920000</v>
      </c>
      <c r="AF146" s="515">
        <f>SUM(H146:AE146)</f>
        <v>310080000</v>
      </c>
    </row>
    <row r="147">
      <c r="B147" s="513" t="str">
        <f>B13</f>
        <v>TH-06</v>
      </c>
      <c r="C147" s="513" t="str">
        <f>C13</f>
        <v>R01</v>
      </c>
      <c r="D147" s="513" t="str">
        <f>D13</f>
        <v>Ingenieros IoT y de campo</v>
      </c>
      <c r="E147" s="513" t="n"/>
      <c r="F147" s="515">
        <f>F13</f>
        <v>743358993</v>
      </c>
      <c r="G147" s="513" t="n"/>
      <c r="H147" s="515">
        <f>$F13*H13</f>
        <v>30973291.375</v>
      </c>
      <c r="I147" s="515">
        <f>$F13*I13</f>
        <v>30973291.375</v>
      </c>
      <c r="J147" s="515">
        <f>$F13*J13</f>
        <v>30973291.375</v>
      </c>
      <c r="K147" s="515">
        <f>$F13*K13</f>
        <v>30973291.375</v>
      </c>
      <c r="L147" s="515">
        <f>$F13*L13</f>
        <v>30973291.375</v>
      </c>
      <c r="M147" s="515">
        <f>$F13*M13</f>
        <v>30973291.375</v>
      </c>
      <c r="N147" s="515">
        <f>$F13*N13</f>
        <v>30973291.375</v>
      </c>
      <c r="O147" s="515">
        <f>$F13*O13</f>
        <v>30973291.375</v>
      </c>
      <c r="P147" s="515">
        <f>$F13*P13</f>
        <v>30973291.375</v>
      </c>
      <c r="Q147" s="515">
        <f>$F13*Q13</f>
        <v>30973291.375</v>
      </c>
      <c r="R147" s="515">
        <f>$F13*R13</f>
        <v>30973291.375</v>
      </c>
      <c r="S147" s="515">
        <f>$F13*S13</f>
        <v>30973291.375</v>
      </c>
      <c r="T147" s="515">
        <f>$F13*T13</f>
        <v>30973291.375</v>
      </c>
      <c r="U147" s="515">
        <f>$F13*U13</f>
        <v>30973291.375</v>
      </c>
      <c r="V147" s="515">
        <f>$F13*V13</f>
        <v>30973291.375</v>
      </c>
      <c r="W147" s="515">
        <f>$F13*W13</f>
        <v>30973291.375</v>
      </c>
      <c r="X147" s="515">
        <f>$F13*X13</f>
        <v>30973291.375</v>
      </c>
      <c r="Y147" s="515">
        <f>$F13*Y13</f>
        <v>30973291.375</v>
      </c>
      <c r="Z147" s="515">
        <f>$F13*Z13</f>
        <v>30973291.375</v>
      </c>
      <c r="AA147" s="515">
        <f>$F13*AA13</f>
        <v>30973291.375</v>
      </c>
      <c r="AB147" s="515">
        <f>$F13*AB13</f>
        <v>30973291.375</v>
      </c>
      <c r="AC147" s="515">
        <f>$F13*AC13</f>
        <v>30973291.375</v>
      </c>
      <c r="AD147" s="515">
        <f>$F13*AD13</f>
        <v>30973291.375</v>
      </c>
      <c r="AE147" s="515">
        <f>$F13*AE13</f>
        <v>30973291.375</v>
      </c>
      <c r="AF147" s="515">
        <f>SUM(H147:AE147)</f>
        <v>743358993</v>
      </c>
    </row>
    <row r="148">
      <c r="B148" s="513" t="str">
        <f>B14</f>
        <v>TH-07</v>
      </c>
      <c r="C148" s="513" t="str">
        <f>C14</f>
        <v>R01</v>
      </c>
      <c r="D148" s="513" t="str">
        <f>D14</f>
        <v>Coordinación de apropiación social</v>
      </c>
      <c r="E148" s="513" t="n"/>
      <c r="F148" s="515">
        <f>F14</f>
        <v>172373095</v>
      </c>
      <c r="G148" s="513" t="n"/>
      <c r="H148" s="515">
        <f>$F14*H14</f>
        <v>7182212.29166667</v>
      </c>
      <c r="I148" s="515">
        <f>$F14*I14</f>
        <v>7182212.29166667</v>
      </c>
      <c r="J148" s="515">
        <f>$F14*J14</f>
        <v>7182212.29166667</v>
      </c>
      <c r="K148" s="515">
        <f>$F14*K14</f>
        <v>7182212.29166667</v>
      </c>
      <c r="L148" s="515">
        <f>$F14*L14</f>
        <v>7182212.29166667</v>
      </c>
      <c r="M148" s="515">
        <f>$F14*M14</f>
        <v>7182212.29166667</v>
      </c>
      <c r="N148" s="515">
        <f>$F14*N14</f>
        <v>7182212.29166667</v>
      </c>
      <c r="O148" s="515">
        <f>$F14*O14</f>
        <v>7182212.29166667</v>
      </c>
      <c r="P148" s="515">
        <f>$F14*P14</f>
        <v>7182212.29166667</v>
      </c>
      <c r="Q148" s="515">
        <f>$F14*Q14</f>
        <v>7182212.29166667</v>
      </c>
      <c r="R148" s="515">
        <f>$F14*R14</f>
        <v>7182212.29166667</v>
      </c>
      <c r="S148" s="515">
        <f>$F14*S14</f>
        <v>7182212.29166667</v>
      </c>
      <c r="T148" s="515">
        <f>$F14*T14</f>
        <v>7182212.29166667</v>
      </c>
      <c r="U148" s="515">
        <f>$F14*U14</f>
        <v>7182212.29166667</v>
      </c>
      <c r="V148" s="515">
        <f>$F14*V14</f>
        <v>7182212.29166667</v>
      </c>
      <c r="W148" s="515">
        <f>$F14*W14</f>
        <v>7182212.29166667</v>
      </c>
      <c r="X148" s="515">
        <f>$F14*X14</f>
        <v>7182212.29166667</v>
      </c>
      <c r="Y148" s="515">
        <f>$F14*Y14</f>
        <v>7182212.29166667</v>
      </c>
      <c r="Z148" s="515">
        <f>$F14*Z14</f>
        <v>7182212.29166667</v>
      </c>
      <c r="AA148" s="515">
        <f>$F14*AA14</f>
        <v>7182212.29166667</v>
      </c>
      <c r="AB148" s="515">
        <f>$F14*AB14</f>
        <v>7182212.29166667</v>
      </c>
      <c r="AC148" s="515">
        <f>$F14*AC14</f>
        <v>7182212.29166667</v>
      </c>
      <c r="AD148" s="515">
        <f>$F14*AD14</f>
        <v>7182212.29166667</v>
      </c>
      <c r="AE148" s="515">
        <f>$F14*AE14</f>
        <v>7182212.29166667</v>
      </c>
      <c r="AF148" s="515">
        <f>SUM(H148:AE148)</f>
        <v>172373095</v>
      </c>
    </row>
    <row r="149">
      <c r="B149" s="513" t="str">
        <f>B15</f>
        <v>TH-08</v>
      </c>
      <c r="C149" s="513" t="str">
        <f>C15</f>
        <v>R01</v>
      </c>
      <c r="D149" s="513" t="str">
        <f>D15</f>
        <v>Gerencia de proyecto</v>
      </c>
      <c r="E149" s="513" t="n"/>
      <c r="F149" s="515">
        <f>F15</f>
        <v>247786331</v>
      </c>
      <c r="G149" s="513" t="n"/>
      <c r="H149" s="515">
        <f>$F15*H15</f>
        <v>10324430.4583333</v>
      </c>
      <c r="I149" s="515">
        <f>$F15*I15</f>
        <v>10324430.4583333</v>
      </c>
      <c r="J149" s="515">
        <f>$F15*J15</f>
        <v>10324430.4583333</v>
      </c>
      <c r="K149" s="515">
        <f>$F15*K15</f>
        <v>10324430.4583333</v>
      </c>
      <c r="L149" s="515">
        <f>$F15*L15</f>
        <v>10324430.4583333</v>
      </c>
      <c r="M149" s="515">
        <f>$F15*M15</f>
        <v>10324430.4583333</v>
      </c>
      <c r="N149" s="515">
        <f>$F15*N15</f>
        <v>10324430.4583333</v>
      </c>
      <c r="O149" s="515">
        <f>$F15*O15</f>
        <v>10324430.4583333</v>
      </c>
      <c r="P149" s="515">
        <f>$F15*P15</f>
        <v>10324430.4583333</v>
      </c>
      <c r="Q149" s="515">
        <f>$F15*Q15</f>
        <v>10324430.4583333</v>
      </c>
      <c r="R149" s="515">
        <f>$F15*R15</f>
        <v>10324430.4583333</v>
      </c>
      <c r="S149" s="515">
        <f>$F15*S15</f>
        <v>10324430.4583333</v>
      </c>
      <c r="T149" s="515">
        <f>$F15*T15</f>
        <v>10324430.4583333</v>
      </c>
      <c r="U149" s="515">
        <f>$F15*U15</f>
        <v>10324430.4583333</v>
      </c>
      <c r="V149" s="515">
        <f>$F15*V15</f>
        <v>10324430.4583333</v>
      </c>
      <c r="W149" s="515">
        <f>$F15*W15</f>
        <v>10324430.4583333</v>
      </c>
      <c r="X149" s="515">
        <f>$F15*X15</f>
        <v>10324430.4583333</v>
      </c>
      <c r="Y149" s="515">
        <f>$F15*Y15</f>
        <v>10324430.4583333</v>
      </c>
      <c r="Z149" s="515">
        <f>$F15*Z15</f>
        <v>10324430.4583333</v>
      </c>
      <c r="AA149" s="515">
        <f>$F15*AA15</f>
        <v>10324430.4583333</v>
      </c>
      <c r="AB149" s="515">
        <f>$F15*AB15</f>
        <v>10324430.4583333</v>
      </c>
      <c r="AC149" s="515">
        <f>$F15*AC15</f>
        <v>10324430.4583333</v>
      </c>
      <c r="AD149" s="515">
        <f>$F15*AD15</f>
        <v>10324430.4583333</v>
      </c>
      <c r="AE149" s="515">
        <f>$F15*AE15</f>
        <v>10324430.4583333</v>
      </c>
      <c r="AF149" s="515">
        <f>SUM(H149:AE149)</f>
        <v>247786331</v>
      </c>
    </row>
    <row r="150">
      <c r="B150" s="513" t="str">
        <f>B16</f>
        <v>TH-09</v>
      </c>
      <c r="C150" s="513" t="str">
        <f>C16</f>
        <v>R01</v>
      </c>
      <c r="D150" s="513" t="str">
        <f>D16</f>
        <v>Especialista en metrología y calibración</v>
      </c>
      <c r="E150" s="513" t="n"/>
      <c r="F150" s="515">
        <f>F16</f>
        <v>280106292</v>
      </c>
      <c r="G150" s="513" t="n"/>
      <c r="H150" s="515">
        <f>$F16*H16</f>
        <v>11671095.5</v>
      </c>
      <c r="I150" s="515">
        <f>$F16*I16</f>
        <v>11671095.5</v>
      </c>
      <c r="J150" s="515">
        <f>$F16*J16</f>
        <v>11671095.5</v>
      </c>
      <c r="K150" s="515">
        <f>$F16*K16</f>
        <v>11671095.5</v>
      </c>
      <c r="L150" s="515">
        <f>$F16*L16</f>
        <v>11671095.5</v>
      </c>
      <c r="M150" s="515">
        <f>$F16*M16</f>
        <v>11671095.5</v>
      </c>
      <c r="N150" s="515">
        <f>$F16*N16</f>
        <v>11671095.5</v>
      </c>
      <c r="O150" s="515">
        <f>$F16*O16</f>
        <v>11671095.5</v>
      </c>
      <c r="P150" s="515">
        <f>$F16*P16</f>
        <v>11671095.5</v>
      </c>
      <c r="Q150" s="515">
        <f>$F16*Q16</f>
        <v>11671095.5</v>
      </c>
      <c r="R150" s="515">
        <f>$F16*R16</f>
        <v>11671095.5</v>
      </c>
      <c r="S150" s="515">
        <f>$F16*S16</f>
        <v>11671095.5</v>
      </c>
      <c r="T150" s="515">
        <f>$F16*T16</f>
        <v>11671095.5</v>
      </c>
      <c r="U150" s="515">
        <f>$F16*U16</f>
        <v>11671095.5</v>
      </c>
      <c r="V150" s="515">
        <f>$F16*V16</f>
        <v>11671095.5</v>
      </c>
      <c r="W150" s="515">
        <f>$F16*W16</f>
        <v>11671095.5</v>
      </c>
      <c r="X150" s="515">
        <f>$F16*X16</f>
        <v>11671095.5</v>
      </c>
      <c r="Y150" s="515">
        <f>$F16*Y16</f>
        <v>11671095.5</v>
      </c>
      <c r="Z150" s="515">
        <f>$F16*Z16</f>
        <v>11671095.5</v>
      </c>
      <c r="AA150" s="515">
        <f>$F16*AA16</f>
        <v>11671095.5</v>
      </c>
      <c r="AB150" s="515">
        <f>$F16*AB16</f>
        <v>11671095.5</v>
      </c>
      <c r="AC150" s="515">
        <f>$F16*AC16</f>
        <v>11671095.5</v>
      </c>
      <c r="AD150" s="515">
        <f>$F16*AD16</f>
        <v>11671095.5</v>
      </c>
      <c r="AE150" s="515">
        <f>$F16*AE16</f>
        <v>11671095.5</v>
      </c>
      <c r="AF150" s="515">
        <f>SUM(H150:AE150)</f>
        <v>280106292</v>
      </c>
    </row>
    <row r="151">
      <c r="B151" s="513" t="str">
        <f>B17</f>
        <v>TH-10</v>
      </c>
      <c r="C151" s="513" t="str">
        <f>C17</f>
        <v>R01</v>
      </c>
      <c r="D151" s="513" t="str">
        <f>D17</f>
        <v>Ingenieros de software y nube</v>
      </c>
      <c r="E151" s="513" t="n"/>
      <c r="F151" s="515">
        <f>F17</f>
        <v>495572662</v>
      </c>
      <c r="G151" s="513" t="n"/>
      <c r="H151" s="515">
        <f>$F17*H17</f>
        <v>20648860.9166667</v>
      </c>
      <c r="I151" s="515">
        <f>$F17*I17</f>
        <v>20648860.9166667</v>
      </c>
      <c r="J151" s="515">
        <f>$F17*J17</f>
        <v>20648860.9166667</v>
      </c>
      <c r="K151" s="515">
        <f>$F17*K17</f>
        <v>20648860.9166667</v>
      </c>
      <c r="L151" s="515">
        <f>$F17*L17</f>
        <v>20648860.9166667</v>
      </c>
      <c r="M151" s="515">
        <f>$F17*M17</f>
        <v>20648860.9166667</v>
      </c>
      <c r="N151" s="515">
        <f>$F17*N17</f>
        <v>20648860.9166667</v>
      </c>
      <c r="O151" s="515">
        <f>$F17*O17</f>
        <v>20648860.9166667</v>
      </c>
      <c r="P151" s="515">
        <f>$F17*P17</f>
        <v>20648860.9166667</v>
      </c>
      <c r="Q151" s="515">
        <f>$F17*Q17</f>
        <v>20648860.9166667</v>
      </c>
      <c r="R151" s="515">
        <f>$F17*R17</f>
        <v>20648860.9166667</v>
      </c>
      <c r="S151" s="515">
        <f>$F17*S17</f>
        <v>20648860.9166667</v>
      </c>
      <c r="T151" s="515">
        <f>$F17*T17</f>
        <v>20648860.9166667</v>
      </c>
      <c r="U151" s="515">
        <f>$F17*U17</f>
        <v>20648860.9166667</v>
      </c>
      <c r="V151" s="515">
        <f>$F17*V17</f>
        <v>20648860.9166667</v>
      </c>
      <c r="W151" s="515">
        <f>$F17*W17</f>
        <v>20648860.9166667</v>
      </c>
      <c r="X151" s="515">
        <f>$F17*X17</f>
        <v>20648860.9166667</v>
      </c>
      <c r="Y151" s="515">
        <f>$F17*Y17</f>
        <v>20648860.9166667</v>
      </c>
      <c r="Z151" s="515">
        <f>$F17*Z17</f>
        <v>20648860.9166667</v>
      </c>
      <c r="AA151" s="515">
        <f>$F17*AA17</f>
        <v>20648860.9166667</v>
      </c>
      <c r="AB151" s="515">
        <f>$F17*AB17</f>
        <v>20648860.9166667</v>
      </c>
      <c r="AC151" s="515">
        <f>$F17*AC17</f>
        <v>20648860.9166667</v>
      </c>
      <c r="AD151" s="515">
        <f>$F17*AD17</f>
        <v>20648860.9166667</v>
      </c>
      <c r="AE151" s="515">
        <f>$F17*AE17</f>
        <v>20648860.9166667</v>
      </c>
      <c r="AF151" s="515">
        <f>SUM(H151:AE151)</f>
        <v>495572662</v>
      </c>
    </row>
    <row r="152">
      <c r="B152" s="513" t="str">
        <f>B18</f>
        <v>TH-11</v>
      </c>
      <c r="C152" s="513" t="str">
        <f>C18</f>
        <v>R01</v>
      </c>
      <c r="D152" s="513" t="str">
        <f>D18</f>
        <v>Ingeniero de firmware y energía</v>
      </c>
      <c r="E152" s="513" t="n"/>
      <c r="F152" s="515">
        <f>F18</f>
        <v>247786331</v>
      </c>
      <c r="G152" s="513" t="n"/>
      <c r="H152" s="515">
        <f>$F18*H18</f>
        <v>10324430.4583333</v>
      </c>
      <c r="I152" s="515">
        <f>$F18*I18</f>
        <v>10324430.4583333</v>
      </c>
      <c r="J152" s="515">
        <f>$F18*J18</f>
        <v>10324430.4583333</v>
      </c>
      <c r="K152" s="515">
        <f>$F18*K18</f>
        <v>10324430.4583333</v>
      </c>
      <c r="L152" s="515">
        <f>$F18*L18</f>
        <v>10324430.4583333</v>
      </c>
      <c r="M152" s="515">
        <f>$F18*M18</f>
        <v>10324430.4583333</v>
      </c>
      <c r="N152" s="515">
        <f>$F18*N18</f>
        <v>10324430.4583333</v>
      </c>
      <c r="O152" s="515">
        <f>$F18*O18</f>
        <v>10324430.4583333</v>
      </c>
      <c r="P152" s="515">
        <f>$F18*P18</f>
        <v>10324430.4583333</v>
      </c>
      <c r="Q152" s="515">
        <f>$F18*Q18</f>
        <v>10324430.4583333</v>
      </c>
      <c r="R152" s="515">
        <f>$F18*R18</f>
        <v>10324430.4583333</v>
      </c>
      <c r="S152" s="515">
        <f>$F18*S18</f>
        <v>10324430.4583333</v>
      </c>
      <c r="T152" s="515">
        <f>$F18*T18</f>
        <v>10324430.4583333</v>
      </c>
      <c r="U152" s="515">
        <f>$F18*U18</f>
        <v>10324430.4583333</v>
      </c>
      <c r="V152" s="515">
        <f>$F18*V18</f>
        <v>10324430.4583333</v>
      </c>
      <c r="W152" s="515">
        <f>$F18*W18</f>
        <v>10324430.4583333</v>
      </c>
      <c r="X152" s="515">
        <f>$F18*X18</f>
        <v>10324430.4583333</v>
      </c>
      <c r="Y152" s="515">
        <f>$F18*Y18</f>
        <v>10324430.4583333</v>
      </c>
      <c r="Z152" s="515">
        <f>$F18*Z18</f>
        <v>10324430.4583333</v>
      </c>
      <c r="AA152" s="515">
        <f>$F18*AA18</f>
        <v>10324430.4583333</v>
      </c>
      <c r="AB152" s="515">
        <f>$F18*AB18</f>
        <v>10324430.4583333</v>
      </c>
      <c r="AC152" s="515">
        <f>$F18*AC18</f>
        <v>10324430.4583333</v>
      </c>
      <c r="AD152" s="515">
        <f>$F18*AD18</f>
        <v>10324430.4583333</v>
      </c>
      <c r="AE152" s="515">
        <f>$F18*AE18</f>
        <v>10324430.4583333</v>
      </c>
      <c r="AF152" s="515">
        <f>SUM(H152:AE152)</f>
        <v>247786331</v>
      </c>
    </row>
    <row r="153">
      <c r="B153" s="513" t="str">
        <f>B19</f>
        <v>TH-12</v>
      </c>
      <c r="C153" s="513" t="str">
        <f>C19</f>
        <v>R01</v>
      </c>
      <c r="D153" s="513" t="str">
        <f>D19</f>
        <v>Técnicos de campo municipales</v>
      </c>
      <c r="E153" s="513" t="n"/>
      <c r="F153" s="515">
        <f>F19</f>
        <v>646399182</v>
      </c>
      <c r="G153" s="513" t="n"/>
      <c r="H153" s="515">
        <f>$F19*H19</f>
        <v>26933299.25</v>
      </c>
      <c r="I153" s="515">
        <f>$F19*I19</f>
        <v>26933299.25</v>
      </c>
      <c r="J153" s="515">
        <f>$F19*J19</f>
        <v>26933299.25</v>
      </c>
      <c r="K153" s="515">
        <f>$F19*K19</f>
        <v>26933299.25</v>
      </c>
      <c r="L153" s="515">
        <f>$F19*L19</f>
        <v>26933299.25</v>
      </c>
      <c r="M153" s="515">
        <f>$F19*M19</f>
        <v>26933299.25</v>
      </c>
      <c r="N153" s="515">
        <f>$F19*N19</f>
        <v>26933299.25</v>
      </c>
      <c r="O153" s="515">
        <f>$F19*O19</f>
        <v>26933299.25</v>
      </c>
      <c r="P153" s="515">
        <f>$F19*P19</f>
        <v>26933299.25</v>
      </c>
      <c r="Q153" s="515">
        <f>$F19*Q19</f>
        <v>26933299.25</v>
      </c>
      <c r="R153" s="515">
        <f>$F19*R19</f>
        <v>26933299.25</v>
      </c>
      <c r="S153" s="515">
        <f>$F19*S19</f>
        <v>26933299.25</v>
      </c>
      <c r="T153" s="515">
        <f>$F19*T19</f>
        <v>26933299.25</v>
      </c>
      <c r="U153" s="515">
        <f>$F19*U19</f>
        <v>26933299.25</v>
      </c>
      <c r="V153" s="515">
        <f>$F19*V19</f>
        <v>26933299.25</v>
      </c>
      <c r="W153" s="515">
        <f>$F19*W19</f>
        <v>26933299.25</v>
      </c>
      <c r="X153" s="515">
        <f>$F19*X19</f>
        <v>26933299.25</v>
      </c>
      <c r="Y153" s="515">
        <f>$F19*Y19</f>
        <v>26933299.25</v>
      </c>
      <c r="Z153" s="515">
        <f>$F19*Z19</f>
        <v>26933299.25</v>
      </c>
      <c r="AA153" s="515">
        <f>$F19*AA19</f>
        <v>26933299.25</v>
      </c>
      <c r="AB153" s="515">
        <f>$F19*AB19</f>
        <v>26933299.25</v>
      </c>
      <c r="AC153" s="515">
        <f>$F19*AC19</f>
        <v>26933299.25</v>
      </c>
      <c r="AD153" s="515">
        <f>$F19*AD19</f>
        <v>26933299.25</v>
      </c>
      <c r="AE153" s="515">
        <f>$F19*AE19</f>
        <v>26933299.25</v>
      </c>
      <c r="AF153" s="515">
        <f>SUM(H153:AE153)</f>
        <v>646399182</v>
      </c>
    </row>
    <row r="154">
      <c r="B154" s="513" t="str">
        <f>B20</f>
        <v>TH-13</v>
      </c>
      <c r="C154" s="513" t="str">
        <f>C20</f>
        <v>R01</v>
      </c>
      <c r="D154" s="513" t="str">
        <f>D20</f>
        <v>Profesionales de apropiación social</v>
      </c>
      <c r="E154" s="513" t="n"/>
      <c r="F154" s="515">
        <f>F20</f>
        <v>344746191</v>
      </c>
      <c r="G154" s="513" t="n"/>
      <c r="H154" s="515">
        <f>$F20*H20</f>
        <v>14364424.625</v>
      </c>
      <c r="I154" s="515">
        <f>$F20*I20</f>
        <v>14364424.625</v>
      </c>
      <c r="J154" s="515">
        <f>$F20*J20</f>
        <v>14364424.625</v>
      </c>
      <c r="K154" s="515">
        <f>$F20*K20</f>
        <v>14364424.625</v>
      </c>
      <c r="L154" s="515">
        <f>$F20*L20</f>
        <v>14364424.625</v>
      </c>
      <c r="M154" s="515">
        <f>$F20*M20</f>
        <v>14364424.625</v>
      </c>
      <c r="N154" s="515">
        <f>$F20*N20</f>
        <v>14364424.625</v>
      </c>
      <c r="O154" s="515">
        <f>$F20*O20</f>
        <v>14364424.625</v>
      </c>
      <c r="P154" s="515">
        <f>$F20*P20</f>
        <v>14364424.625</v>
      </c>
      <c r="Q154" s="515">
        <f>$F20*Q20</f>
        <v>14364424.625</v>
      </c>
      <c r="R154" s="515">
        <f>$F20*R20</f>
        <v>14364424.625</v>
      </c>
      <c r="S154" s="515">
        <f>$F20*S20</f>
        <v>14364424.625</v>
      </c>
      <c r="T154" s="515">
        <f>$F20*T20</f>
        <v>14364424.625</v>
      </c>
      <c r="U154" s="515">
        <f>$F20*U20</f>
        <v>14364424.625</v>
      </c>
      <c r="V154" s="515">
        <f>$F20*V20</f>
        <v>14364424.625</v>
      </c>
      <c r="W154" s="515">
        <f>$F20*W20</f>
        <v>14364424.625</v>
      </c>
      <c r="X154" s="515">
        <f>$F20*X20</f>
        <v>14364424.625</v>
      </c>
      <c r="Y154" s="515">
        <f>$F20*Y20</f>
        <v>14364424.625</v>
      </c>
      <c r="Z154" s="515">
        <f>$F20*Z20</f>
        <v>14364424.625</v>
      </c>
      <c r="AA154" s="515">
        <f>$F20*AA20</f>
        <v>14364424.625</v>
      </c>
      <c r="AB154" s="515">
        <f>$F20*AB20</f>
        <v>14364424.625</v>
      </c>
      <c r="AC154" s="515">
        <f>$F20*AC20</f>
        <v>14364424.625</v>
      </c>
      <c r="AD154" s="515">
        <f>$F20*AD20</f>
        <v>14364424.625</v>
      </c>
      <c r="AE154" s="515">
        <f>$F20*AE20</f>
        <v>14364424.625</v>
      </c>
      <c r="AF154" s="515">
        <f>SUM(H154:AE154)</f>
        <v>344746191</v>
      </c>
    </row>
    <row r="155">
      <c r="B155" s="513" t="str">
        <f>B21</f>
        <v>TH-14</v>
      </c>
      <c r="C155" s="513" t="str">
        <f>C21</f>
        <v>R01</v>
      </c>
      <c r="D155" s="513" t="str">
        <f>D21</f>
        <v>Analista de datos espaciales y gemelo digital</v>
      </c>
      <c r="E155" s="513" t="n"/>
      <c r="F155" s="515">
        <f>F21</f>
        <v>247786331</v>
      </c>
      <c r="G155" s="513" t="n"/>
      <c r="H155" s="515">
        <f>$F21*H21</f>
        <v>10324430.4583333</v>
      </c>
      <c r="I155" s="515">
        <f>$F21*I21</f>
        <v>10324430.4583333</v>
      </c>
      <c r="J155" s="515">
        <f>$F21*J21</f>
        <v>10324430.4583333</v>
      </c>
      <c r="K155" s="515">
        <f>$F21*K21</f>
        <v>10324430.4583333</v>
      </c>
      <c r="L155" s="515">
        <f>$F21*L21</f>
        <v>10324430.4583333</v>
      </c>
      <c r="M155" s="515">
        <f>$F21*M21</f>
        <v>10324430.4583333</v>
      </c>
      <c r="N155" s="515">
        <f>$F21*N21</f>
        <v>10324430.4583333</v>
      </c>
      <c r="O155" s="515">
        <f>$F21*O21</f>
        <v>10324430.4583333</v>
      </c>
      <c r="P155" s="515">
        <f>$F21*P21</f>
        <v>10324430.4583333</v>
      </c>
      <c r="Q155" s="515">
        <f>$F21*Q21</f>
        <v>10324430.4583333</v>
      </c>
      <c r="R155" s="515">
        <f>$F21*R21</f>
        <v>10324430.4583333</v>
      </c>
      <c r="S155" s="515">
        <f>$F21*S21</f>
        <v>10324430.4583333</v>
      </c>
      <c r="T155" s="515">
        <f>$F21*T21</f>
        <v>10324430.4583333</v>
      </c>
      <c r="U155" s="515">
        <f>$F21*U21</f>
        <v>10324430.4583333</v>
      </c>
      <c r="V155" s="515">
        <f>$F21*V21</f>
        <v>10324430.4583333</v>
      </c>
      <c r="W155" s="515">
        <f>$F21*W21</f>
        <v>10324430.4583333</v>
      </c>
      <c r="X155" s="515">
        <f>$F21*X21</f>
        <v>10324430.4583333</v>
      </c>
      <c r="Y155" s="515">
        <f>$F21*Y21</f>
        <v>10324430.4583333</v>
      </c>
      <c r="Z155" s="515">
        <f>$F21*Z21</f>
        <v>10324430.4583333</v>
      </c>
      <c r="AA155" s="515">
        <f>$F21*AA21</f>
        <v>10324430.4583333</v>
      </c>
      <c r="AB155" s="515">
        <f>$F21*AB21</f>
        <v>10324430.4583333</v>
      </c>
      <c r="AC155" s="515">
        <f>$F21*AC21</f>
        <v>10324430.4583333</v>
      </c>
      <c r="AD155" s="515">
        <f>$F21*AD21</f>
        <v>10324430.4583333</v>
      </c>
      <c r="AE155" s="515">
        <f>$F21*AE21</f>
        <v>10324430.4583333</v>
      </c>
      <c r="AF155" s="515">
        <f>SUM(H155:AE155)</f>
        <v>247786331</v>
      </c>
    </row>
    <row r="156">
      <c r="B156" s="513" t="str">
        <f>B22</f>
        <v>TH-15</v>
      </c>
      <c r="C156" s="513" t="str">
        <f>C22</f>
        <v>R01</v>
      </c>
      <c r="D156" s="513" t="str">
        <f>D22</f>
        <v>Profesional en calidad del aire y salud ambiental</v>
      </c>
      <c r="E156" s="513" t="n"/>
      <c r="F156" s="515">
        <f>F22</f>
        <v>247786331</v>
      </c>
      <c r="G156" s="513" t="n"/>
      <c r="H156" s="515">
        <f>$F22*H22</f>
        <v>10324430.4583333</v>
      </c>
      <c r="I156" s="515">
        <f>$F22*I22</f>
        <v>10324430.4583333</v>
      </c>
      <c r="J156" s="515">
        <f>$F22*J22</f>
        <v>10324430.4583333</v>
      </c>
      <c r="K156" s="515">
        <f>$F22*K22</f>
        <v>10324430.4583333</v>
      </c>
      <c r="L156" s="515">
        <f>$F22*L22</f>
        <v>10324430.4583333</v>
      </c>
      <c r="M156" s="515">
        <f>$F22*M22</f>
        <v>10324430.4583333</v>
      </c>
      <c r="N156" s="515">
        <f>$F22*N22</f>
        <v>10324430.4583333</v>
      </c>
      <c r="O156" s="515">
        <f>$F22*O22</f>
        <v>10324430.4583333</v>
      </c>
      <c r="P156" s="515">
        <f>$F22*P22</f>
        <v>10324430.4583333</v>
      </c>
      <c r="Q156" s="515">
        <f>$F22*Q22</f>
        <v>10324430.4583333</v>
      </c>
      <c r="R156" s="515">
        <f>$F22*R22</f>
        <v>10324430.4583333</v>
      </c>
      <c r="S156" s="515">
        <f>$F22*S22</f>
        <v>10324430.4583333</v>
      </c>
      <c r="T156" s="515">
        <f>$F22*T22</f>
        <v>10324430.4583333</v>
      </c>
      <c r="U156" s="515">
        <f>$F22*U22</f>
        <v>10324430.4583333</v>
      </c>
      <c r="V156" s="515">
        <f>$F22*V22</f>
        <v>10324430.4583333</v>
      </c>
      <c r="W156" s="515">
        <f>$F22*W22</f>
        <v>10324430.4583333</v>
      </c>
      <c r="X156" s="515">
        <f>$F22*X22</f>
        <v>10324430.4583333</v>
      </c>
      <c r="Y156" s="515">
        <f>$F22*Y22</f>
        <v>10324430.4583333</v>
      </c>
      <c r="Z156" s="515">
        <f>$F22*Z22</f>
        <v>10324430.4583333</v>
      </c>
      <c r="AA156" s="515">
        <f>$F22*AA22</f>
        <v>10324430.4583333</v>
      </c>
      <c r="AB156" s="515">
        <f>$F22*AB22</f>
        <v>10324430.4583333</v>
      </c>
      <c r="AC156" s="515">
        <f>$F22*AC22</f>
        <v>10324430.4583333</v>
      </c>
      <c r="AD156" s="515">
        <f>$F22*AD22</f>
        <v>10324430.4583333</v>
      </c>
      <c r="AE156" s="515">
        <f>$F22*AE22</f>
        <v>10324430.4583333</v>
      </c>
      <c r="AF156" s="515">
        <f>SUM(H156:AE156)</f>
        <v>247786331</v>
      </c>
    </row>
    <row r="157">
      <c r="B157" s="513" t="str">
        <f>B23</f>
        <v>TH-16</v>
      </c>
      <c r="C157" s="513" t="str">
        <f>C23</f>
        <v>R01</v>
      </c>
      <c r="D157" s="513" t="str">
        <f>D23</f>
        <v>Profesional de convenios y custodia</v>
      </c>
      <c r="E157" s="513" t="n"/>
      <c r="F157" s="515">
        <f>F23</f>
        <v>172373095</v>
      </c>
      <c r="G157" s="513" t="n"/>
      <c r="H157" s="515">
        <f>$F23*H23</f>
        <v>7182212.29166667</v>
      </c>
      <c r="I157" s="515">
        <f>$F23*I23</f>
        <v>7182212.29166667</v>
      </c>
      <c r="J157" s="515">
        <f>$F23*J23</f>
        <v>7182212.29166667</v>
      </c>
      <c r="K157" s="515">
        <f>$F23*K23</f>
        <v>7182212.29166667</v>
      </c>
      <c r="L157" s="515">
        <f>$F23*L23</f>
        <v>7182212.29166667</v>
      </c>
      <c r="M157" s="515">
        <f>$F23*M23</f>
        <v>7182212.29166667</v>
      </c>
      <c r="N157" s="515">
        <f>$F23*N23</f>
        <v>7182212.29166667</v>
      </c>
      <c r="O157" s="515">
        <f>$F23*O23</f>
        <v>7182212.29166667</v>
      </c>
      <c r="P157" s="515">
        <f>$F23*P23</f>
        <v>7182212.29166667</v>
      </c>
      <c r="Q157" s="515">
        <f>$F23*Q23</f>
        <v>7182212.29166667</v>
      </c>
      <c r="R157" s="515">
        <f>$F23*R23</f>
        <v>7182212.29166667</v>
      </c>
      <c r="S157" s="515">
        <f>$F23*S23</f>
        <v>7182212.29166667</v>
      </c>
      <c r="T157" s="515">
        <f>$F23*T23</f>
        <v>7182212.29166667</v>
      </c>
      <c r="U157" s="515">
        <f>$F23*U23</f>
        <v>7182212.29166667</v>
      </c>
      <c r="V157" s="515">
        <f>$F23*V23</f>
        <v>7182212.29166667</v>
      </c>
      <c r="W157" s="515">
        <f>$F23*W23</f>
        <v>7182212.29166667</v>
      </c>
      <c r="X157" s="515">
        <f>$F23*X23</f>
        <v>7182212.29166667</v>
      </c>
      <c r="Y157" s="515">
        <f>$F23*Y23</f>
        <v>7182212.29166667</v>
      </c>
      <c r="Z157" s="515">
        <f>$F23*Z23</f>
        <v>7182212.29166667</v>
      </c>
      <c r="AA157" s="515">
        <f>$F23*AA23</f>
        <v>7182212.29166667</v>
      </c>
      <c r="AB157" s="515">
        <f>$F23*AB23</f>
        <v>7182212.29166667</v>
      </c>
      <c r="AC157" s="515">
        <f>$F23*AC23</f>
        <v>7182212.29166667</v>
      </c>
      <c r="AD157" s="515">
        <f>$F23*AD23</f>
        <v>7182212.29166667</v>
      </c>
      <c r="AE157" s="515">
        <f>$F23*AE23</f>
        <v>7182212.29166667</v>
      </c>
      <c r="AF157" s="515">
        <f>SUM(H157:AE157)</f>
        <v>172373095</v>
      </c>
    </row>
    <row r="158">
      <c r="B158" s="513" t="str">
        <f>B24</f>
        <v>TH-23</v>
      </c>
      <c r="C158" s="513" t="str">
        <f>C24</f>
        <v>R01</v>
      </c>
      <c r="D158" s="513" t="str">
        <f>D24</f>
        <v>Investigador líder en modelación atmosférica y dispersión de contaminantes</v>
      </c>
      <c r="E158" s="513" t="n"/>
      <c r="F158" s="515">
        <f>F24</f>
        <v>296935990</v>
      </c>
      <c r="G158" s="513" t="n"/>
      <c r="H158" s="515">
        <f>$F24*H24</f>
        <v>0</v>
      </c>
      <c r="I158" s="515">
        <f>$F24*I24</f>
        <v>0</v>
      </c>
      <c r="J158" s="515">
        <f>$F24*J24</f>
        <v>13497090.4545455</v>
      </c>
      <c r="K158" s="515">
        <f>$F24*K24</f>
        <v>13497090.4545455</v>
      </c>
      <c r="L158" s="515">
        <f>$F24*L24</f>
        <v>13497090.4545455</v>
      </c>
      <c r="M158" s="515">
        <f>$F24*M24</f>
        <v>13497090.4545455</v>
      </c>
      <c r="N158" s="515">
        <f>$F24*N24</f>
        <v>13497090.4545455</v>
      </c>
      <c r="O158" s="515">
        <f>$F24*O24</f>
        <v>13497090.4545455</v>
      </c>
      <c r="P158" s="515">
        <f>$F24*P24</f>
        <v>13497090.4545455</v>
      </c>
      <c r="Q158" s="515">
        <f>$F24*Q24</f>
        <v>13497090.4545455</v>
      </c>
      <c r="R158" s="515">
        <f>$F24*R24</f>
        <v>13497090.4545455</v>
      </c>
      <c r="S158" s="515">
        <f>$F24*S24</f>
        <v>13497090.4545455</v>
      </c>
      <c r="T158" s="515">
        <f>$F24*T24</f>
        <v>13497090.4545455</v>
      </c>
      <c r="U158" s="515">
        <f>$F24*U24</f>
        <v>13497090.4545455</v>
      </c>
      <c r="V158" s="515">
        <f>$F24*V24</f>
        <v>13497090.4545455</v>
      </c>
      <c r="W158" s="515">
        <f>$F24*W24</f>
        <v>13497090.4545455</v>
      </c>
      <c r="X158" s="515">
        <f>$F24*X24</f>
        <v>13497090.4545455</v>
      </c>
      <c r="Y158" s="515">
        <f>$F24*Y24</f>
        <v>13497090.4545455</v>
      </c>
      <c r="Z158" s="515">
        <f>$F24*Z24</f>
        <v>13497090.4545455</v>
      </c>
      <c r="AA158" s="515">
        <f>$F24*AA24</f>
        <v>13497090.4545455</v>
      </c>
      <c r="AB158" s="515">
        <f>$F24*AB24</f>
        <v>13497090.4545455</v>
      </c>
      <c r="AC158" s="515">
        <f>$F24*AC24</f>
        <v>13497090.4545455</v>
      </c>
      <c r="AD158" s="515">
        <f>$F24*AD24</f>
        <v>13497090.4545455</v>
      </c>
      <c r="AE158" s="515">
        <f>$F24*AE24</f>
        <v>13497090.4545455</v>
      </c>
      <c r="AF158" s="515">
        <f>SUM(H158:AE158)</f>
        <v>296935990</v>
      </c>
    </row>
    <row r="159">
      <c r="B159" s="513" t="str">
        <f>B25</f>
        <v>TH-24</v>
      </c>
      <c r="C159" s="513" t="str">
        <f>C25</f>
        <v>R01</v>
      </c>
      <c r="D159" s="513" t="str">
        <f>D25</f>
        <v>Ingeniero en dinámica de fluidos computacional y cómputo de alto rendimiento</v>
      </c>
      <c r="E159" s="513" t="n"/>
      <c r="F159" s="515">
        <f>F25</f>
        <v>207515515</v>
      </c>
      <c r="G159" s="513" t="n"/>
      <c r="H159" s="515">
        <f>$F25*H25</f>
        <v>0</v>
      </c>
      <c r="I159" s="515">
        <f>$F25*I25</f>
        <v>0</v>
      </c>
      <c r="J159" s="515">
        <f>$F25*J25</f>
        <v>0</v>
      </c>
      <c r="K159" s="515">
        <f>$F25*K25</f>
        <v>0</v>
      </c>
      <c r="L159" s="515">
        <f>$F25*L25</f>
        <v>10375775.75</v>
      </c>
      <c r="M159" s="515">
        <f>$F25*M25</f>
        <v>10375775.75</v>
      </c>
      <c r="N159" s="515">
        <f>$F25*N25</f>
        <v>10375775.75</v>
      </c>
      <c r="O159" s="515">
        <f>$F25*O25</f>
        <v>10375775.75</v>
      </c>
      <c r="P159" s="515">
        <f>$F25*P25</f>
        <v>10375775.75</v>
      </c>
      <c r="Q159" s="515">
        <f>$F25*Q25</f>
        <v>10375775.75</v>
      </c>
      <c r="R159" s="515">
        <f>$F25*R25</f>
        <v>10375775.75</v>
      </c>
      <c r="S159" s="515">
        <f>$F25*S25</f>
        <v>10375775.75</v>
      </c>
      <c r="T159" s="515">
        <f>$F25*T25</f>
        <v>10375775.75</v>
      </c>
      <c r="U159" s="515">
        <f>$F25*U25</f>
        <v>10375775.75</v>
      </c>
      <c r="V159" s="515">
        <f>$F25*V25</f>
        <v>10375775.75</v>
      </c>
      <c r="W159" s="515">
        <f>$F25*W25</f>
        <v>10375775.75</v>
      </c>
      <c r="X159" s="515">
        <f>$F25*X25</f>
        <v>10375775.75</v>
      </c>
      <c r="Y159" s="515">
        <f>$F25*Y25</f>
        <v>10375775.75</v>
      </c>
      <c r="Z159" s="515">
        <f>$F25*Z25</f>
        <v>10375775.75</v>
      </c>
      <c r="AA159" s="515">
        <f>$F25*AA25</f>
        <v>10375775.75</v>
      </c>
      <c r="AB159" s="515">
        <f>$F25*AB25</f>
        <v>10375775.75</v>
      </c>
      <c r="AC159" s="515">
        <f>$F25*AC25</f>
        <v>10375775.75</v>
      </c>
      <c r="AD159" s="515">
        <f>$F25*AD25</f>
        <v>10375775.75</v>
      </c>
      <c r="AE159" s="515">
        <f>$F25*AE25</f>
        <v>10375775.75</v>
      </c>
      <c r="AF159" s="515">
        <f>SUM(H159:AE159)</f>
        <v>207515515</v>
      </c>
    </row>
    <row r="160">
      <c r="B160" s="513" t="str">
        <f>B26</f>
        <v>TH-25</v>
      </c>
      <c r="C160" s="513" t="str">
        <f>C26</f>
        <v>R01</v>
      </c>
      <c r="D160" s="513" t="str">
        <f>D26</f>
        <v>Ingeniero en demolición y control de polvo en obra</v>
      </c>
      <c r="E160" s="513" t="n"/>
      <c r="F160" s="515">
        <f>F26</f>
        <v>147109291</v>
      </c>
      <c r="G160" s="513" t="n"/>
      <c r="H160" s="515">
        <f>$F26*H26</f>
        <v>0</v>
      </c>
      <c r="I160" s="515">
        <f>$F26*I26</f>
        <v>0</v>
      </c>
      <c r="J160" s="515">
        <f>$F26*J26</f>
        <v>0</v>
      </c>
      <c r="K160" s="515">
        <f>$F26*K26</f>
        <v>0</v>
      </c>
      <c r="L160" s="515">
        <f>$F26*L26</f>
        <v>0</v>
      </c>
      <c r="M160" s="515">
        <f>$F26*M26</f>
        <v>0</v>
      </c>
      <c r="N160" s="515">
        <f>$F26*N26</f>
        <v>0</v>
      </c>
      <c r="O160" s="515">
        <f>$F26*O26</f>
        <v>0</v>
      </c>
      <c r="P160" s="515">
        <f>$F26*P26</f>
        <v>0</v>
      </c>
      <c r="Q160" s="515">
        <f>$F26*Q26</f>
        <v>0</v>
      </c>
      <c r="R160" s="515">
        <f>$F26*R26</f>
        <v>10507806.5</v>
      </c>
      <c r="S160" s="515">
        <f>$F26*S26</f>
        <v>10507806.5</v>
      </c>
      <c r="T160" s="515">
        <f>$F26*T26</f>
        <v>10507806.5</v>
      </c>
      <c r="U160" s="515">
        <f>$F26*U26</f>
        <v>10507806.5</v>
      </c>
      <c r="V160" s="515">
        <f>$F26*V26</f>
        <v>10507806.5</v>
      </c>
      <c r="W160" s="515">
        <f>$F26*W26</f>
        <v>10507806.5</v>
      </c>
      <c r="X160" s="515">
        <f>$F26*X26</f>
        <v>10507806.5</v>
      </c>
      <c r="Y160" s="515">
        <f>$F26*Y26</f>
        <v>10507806.5</v>
      </c>
      <c r="Z160" s="515">
        <f>$F26*Z26</f>
        <v>10507806.5</v>
      </c>
      <c r="AA160" s="515">
        <f>$F26*AA26</f>
        <v>10507806.5</v>
      </c>
      <c r="AB160" s="515">
        <f>$F26*AB26</f>
        <v>10507806.5</v>
      </c>
      <c r="AC160" s="515">
        <f>$F26*AC26</f>
        <v>10507806.5</v>
      </c>
      <c r="AD160" s="515">
        <f>$F26*AD26</f>
        <v>10507806.5</v>
      </c>
      <c r="AE160" s="515">
        <f>$F26*AE26</f>
        <v>10507806.5</v>
      </c>
      <c r="AF160" s="515">
        <f>SUM(H160:AE160)</f>
        <v>147109291</v>
      </c>
    </row>
    <row r="161">
      <c r="B161" s="513" t="str">
        <f>B27</f>
        <v>TH-17</v>
      </c>
      <c r="C161" s="513" t="str">
        <f>C27</f>
        <v>R01</v>
      </c>
      <c r="D161" s="513" t="str">
        <f>D27</f>
        <v>Investigador principal (50 % durante 24 meses) — aporte de la entidad proponente</v>
      </c>
      <c r="E161" s="513" t="n"/>
      <c r="F161" s="515">
        <f>F27</f>
        <v>350000000</v>
      </c>
      <c r="G161" s="513" t="n"/>
      <c r="H161" s="515">
        <f>$F27*H27</f>
        <v>14583333.3333333</v>
      </c>
      <c r="I161" s="515">
        <f>$F27*I27</f>
        <v>14583333.3333333</v>
      </c>
      <c r="J161" s="515">
        <f>$F27*J27</f>
        <v>14583333.3333333</v>
      </c>
      <c r="K161" s="515">
        <f>$F27*K27</f>
        <v>14583333.3333333</v>
      </c>
      <c r="L161" s="515">
        <f>$F27*L27</f>
        <v>14583333.3333333</v>
      </c>
      <c r="M161" s="515">
        <f>$F27*M27</f>
        <v>14583333.3333333</v>
      </c>
      <c r="N161" s="515">
        <f>$F27*N27</f>
        <v>14583333.3333333</v>
      </c>
      <c r="O161" s="515">
        <f>$F27*O27</f>
        <v>14583333.3333333</v>
      </c>
      <c r="P161" s="515">
        <f>$F27*P27</f>
        <v>14583333.3333333</v>
      </c>
      <c r="Q161" s="515">
        <f>$F27*Q27</f>
        <v>14583333.3333333</v>
      </c>
      <c r="R161" s="515">
        <f>$F27*R27</f>
        <v>14583333.3333333</v>
      </c>
      <c r="S161" s="515">
        <f>$F27*S27</f>
        <v>14583333.3333333</v>
      </c>
      <c r="T161" s="515">
        <f>$F27*T27</f>
        <v>14583333.3333333</v>
      </c>
      <c r="U161" s="515">
        <f>$F27*U27</f>
        <v>14583333.3333333</v>
      </c>
      <c r="V161" s="515">
        <f>$F27*V27</f>
        <v>14583333.3333333</v>
      </c>
      <c r="W161" s="515">
        <f>$F27*W27</f>
        <v>14583333.3333333</v>
      </c>
      <c r="X161" s="515">
        <f>$F27*X27</f>
        <v>14583333.3333333</v>
      </c>
      <c r="Y161" s="515">
        <f>$F27*Y27</f>
        <v>14583333.3333333</v>
      </c>
      <c r="Z161" s="515">
        <f>$F27*Z27</f>
        <v>14583333.3333333</v>
      </c>
      <c r="AA161" s="515">
        <f>$F27*AA27</f>
        <v>14583333.3333333</v>
      </c>
      <c r="AB161" s="515">
        <f>$F27*AB27</f>
        <v>14583333.3333333</v>
      </c>
      <c r="AC161" s="515">
        <f>$F27*AC27</f>
        <v>14583333.3333333</v>
      </c>
      <c r="AD161" s="515">
        <f>$F27*AD27</f>
        <v>14583333.3333333</v>
      </c>
      <c r="AE161" s="515">
        <f>$F27*AE27</f>
        <v>14583333.3333333</v>
      </c>
      <c r="AF161" s="515">
        <f>SUM(H161:AE161)</f>
        <v>350000000</v>
      </c>
    </row>
    <row r="162">
      <c r="B162" s="513" t="str">
        <f>B28</f>
        <v>TH-18</v>
      </c>
      <c r="C162" s="513" t="str">
        <f>C28</f>
        <v>R01</v>
      </c>
      <c r="D162" s="513" t="str">
        <f>D28</f>
        <v>Coinvestigador técnico (30 % durante 24 meses) — aporte de la entidad proponente</v>
      </c>
      <c r="E162" s="513" t="n"/>
      <c r="F162" s="515">
        <f>F28</f>
        <v>250000000</v>
      </c>
      <c r="G162" s="513" t="n"/>
      <c r="H162" s="515">
        <f>$F28*H28</f>
        <v>10416666.6666667</v>
      </c>
      <c r="I162" s="515">
        <f>$F28*I28</f>
        <v>10416666.6666667</v>
      </c>
      <c r="J162" s="515">
        <f>$F28*J28</f>
        <v>10416666.6666667</v>
      </c>
      <c r="K162" s="515">
        <f>$F28*K28</f>
        <v>10416666.6666667</v>
      </c>
      <c r="L162" s="515">
        <f>$F28*L28</f>
        <v>10416666.6666667</v>
      </c>
      <c r="M162" s="515">
        <f>$F28*M28</f>
        <v>10416666.6666667</v>
      </c>
      <c r="N162" s="515">
        <f>$F28*N28</f>
        <v>10416666.6666667</v>
      </c>
      <c r="O162" s="515">
        <f>$F28*O28</f>
        <v>10416666.6666667</v>
      </c>
      <c r="P162" s="515">
        <f>$F28*P28</f>
        <v>10416666.6666667</v>
      </c>
      <c r="Q162" s="515">
        <f>$F28*Q28</f>
        <v>10416666.6666667</v>
      </c>
      <c r="R162" s="515">
        <f>$F28*R28</f>
        <v>10416666.6666667</v>
      </c>
      <c r="S162" s="515">
        <f>$F28*S28</f>
        <v>10416666.6666667</v>
      </c>
      <c r="T162" s="515">
        <f>$F28*T28</f>
        <v>10416666.6666667</v>
      </c>
      <c r="U162" s="515">
        <f>$F28*U28</f>
        <v>10416666.6666667</v>
      </c>
      <c r="V162" s="515">
        <f>$F28*V28</f>
        <v>10416666.6666667</v>
      </c>
      <c r="W162" s="515">
        <f>$F28*W28</f>
        <v>10416666.6666667</v>
      </c>
      <c r="X162" s="515">
        <f>$F28*X28</f>
        <v>10416666.6666667</v>
      </c>
      <c r="Y162" s="515">
        <f>$F28*Y28</f>
        <v>10416666.6666667</v>
      </c>
      <c r="Z162" s="515">
        <f>$F28*Z28</f>
        <v>10416666.6666667</v>
      </c>
      <c r="AA162" s="515">
        <f>$F28*AA28</f>
        <v>10416666.6666667</v>
      </c>
      <c r="AB162" s="515">
        <f>$F28*AB28</f>
        <v>10416666.6666667</v>
      </c>
      <c r="AC162" s="515">
        <f>$F28*AC28</f>
        <v>10416666.6666667</v>
      </c>
      <c r="AD162" s="515">
        <f>$F28*AD28</f>
        <v>10416666.6666667</v>
      </c>
      <c r="AE162" s="515">
        <f>$F28*AE28</f>
        <v>10416666.6666667</v>
      </c>
      <c r="AF162" s="515">
        <f>SUM(H162:AE162)</f>
        <v>250000000</v>
      </c>
    </row>
    <row r="163">
      <c r="B163" s="513" t="str">
        <f>B29</f>
        <v>TH-19</v>
      </c>
      <c r="C163" s="513" t="str">
        <f>C29</f>
        <v>R01</v>
      </c>
      <c r="D163" s="513" t="str">
        <f>D29</f>
        <v>Coinvestigadores de ambiente y ciencias sociales (20 %) — aporte de la entidad proponente</v>
      </c>
      <c r="E163" s="513" t="n"/>
      <c r="F163" s="515">
        <f>F29</f>
        <v>200000000</v>
      </c>
      <c r="G163" s="513" t="n"/>
      <c r="H163" s="515">
        <f>$F29*H29</f>
        <v>0</v>
      </c>
      <c r="I163" s="515">
        <f>$F29*I29</f>
        <v>0</v>
      </c>
      <c r="J163" s="515">
        <f>$F29*J29</f>
        <v>9090909.09090909</v>
      </c>
      <c r="K163" s="515">
        <f>$F29*K29</f>
        <v>9090909.09090909</v>
      </c>
      <c r="L163" s="515">
        <f>$F29*L29</f>
        <v>9090909.09090909</v>
      </c>
      <c r="M163" s="515">
        <f>$F29*M29</f>
        <v>9090909.09090909</v>
      </c>
      <c r="N163" s="515">
        <f>$F29*N29</f>
        <v>9090909.09090909</v>
      </c>
      <c r="O163" s="515">
        <f>$F29*O29</f>
        <v>9090909.09090909</v>
      </c>
      <c r="P163" s="515">
        <f>$F29*P29</f>
        <v>9090909.09090909</v>
      </c>
      <c r="Q163" s="515">
        <f>$F29*Q29</f>
        <v>9090909.09090909</v>
      </c>
      <c r="R163" s="515">
        <f>$F29*R29</f>
        <v>9090909.09090909</v>
      </c>
      <c r="S163" s="515">
        <f>$F29*S29</f>
        <v>9090909.09090909</v>
      </c>
      <c r="T163" s="515">
        <f>$F29*T29</f>
        <v>9090909.09090909</v>
      </c>
      <c r="U163" s="515">
        <f>$F29*U29</f>
        <v>9090909.09090909</v>
      </c>
      <c r="V163" s="515">
        <f>$F29*V29</f>
        <v>9090909.09090909</v>
      </c>
      <c r="W163" s="515">
        <f>$F29*W29</f>
        <v>9090909.09090909</v>
      </c>
      <c r="X163" s="515">
        <f>$F29*X29</f>
        <v>9090909.09090909</v>
      </c>
      <c r="Y163" s="515">
        <f>$F29*Y29</f>
        <v>9090909.09090909</v>
      </c>
      <c r="Z163" s="515">
        <f>$F29*Z29</f>
        <v>9090909.09090909</v>
      </c>
      <c r="AA163" s="515">
        <f>$F29*AA29</f>
        <v>9090909.09090909</v>
      </c>
      <c r="AB163" s="515">
        <f>$F29*AB29</f>
        <v>9090909.09090909</v>
      </c>
      <c r="AC163" s="515">
        <f>$F29*AC29</f>
        <v>9090909.09090909</v>
      </c>
      <c r="AD163" s="515">
        <f>$F29*AD29</f>
        <v>9090909.09090909</v>
      </c>
      <c r="AE163" s="515">
        <f>$F29*AE29</f>
        <v>9090909.09090909</v>
      </c>
      <c r="AF163" s="515">
        <f>SUM(H163:AE163)</f>
        <v>200000000</v>
      </c>
    </row>
    <row r="164">
      <c r="B164" s="513" t="str">
        <f>B30</f>
        <v>TH-20</v>
      </c>
      <c r="C164" s="513" t="str">
        <f>C30</f>
        <v>R01</v>
      </c>
      <c r="D164" s="513" t="str">
        <f>D30</f>
        <v>Profesionales de gestión del riesgo y logística de acceso a sitios — aporte del municipio 1</v>
      </c>
      <c r="E164" s="513" t="n"/>
      <c r="F164" s="515">
        <f>F30</f>
        <v>60000000</v>
      </c>
      <c r="G164" s="513" t="n"/>
      <c r="H164" s="515">
        <f>$F30*H30</f>
        <v>0</v>
      </c>
      <c r="I164" s="515">
        <f>$F30*I30</f>
        <v>0</v>
      </c>
      <c r="J164" s="515">
        <f>$F30*J30</f>
        <v>2727272.72727273</v>
      </c>
      <c r="K164" s="515">
        <f>$F30*K30</f>
        <v>2727272.72727273</v>
      </c>
      <c r="L164" s="515">
        <f>$F30*L30</f>
        <v>2727272.72727273</v>
      </c>
      <c r="M164" s="515">
        <f>$F30*M30</f>
        <v>2727272.72727273</v>
      </c>
      <c r="N164" s="515">
        <f>$F30*N30</f>
        <v>2727272.72727273</v>
      </c>
      <c r="O164" s="515">
        <f>$F30*O30</f>
        <v>2727272.72727273</v>
      </c>
      <c r="P164" s="515">
        <f>$F30*P30</f>
        <v>2727272.72727273</v>
      </c>
      <c r="Q164" s="515">
        <f>$F30*Q30</f>
        <v>2727272.72727273</v>
      </c>
      <c r="R164" s="515">
        <f>$F30*R30</f>
        <v>2727272.72727273</v>
      </c>
      <c r="S164" s="515">
        <f>$F30*S30</f>
        <v>2727272.72727273</v>
      </c>
      <c r="T164" s="515">
        <f>$F30*T30</f>
        <v>2727272.72727273</v>
      </c>
      <c r="U164" s="515">
        <f>$F30*U30</f>
        <v>2727272.72727273</v>
      </c>
      <c r="V164" s="515">
        <f>$F30*V30</f>
        <v>2727272.72727273</v>
      </c>
      <c r="W164" s="515">
        <f>$F30*W30</f>
        <v>2727272.72727273</v>
      </c>
      <c r="X164" s="515">
        <f>$F30*X30</f>
        <v>2727272.72727273</v>
      </c>
      <c r="Y164" s="515">
        <f>$F30*Y30</f>
        <v>2727272.72727273</v>
      </c>
      <c r="Z164" s="515">
        <f>$F30*Z30</f>
        <v>2727272.72727273</v>
      </c>
      <c r="AA164" s="515">
        <f>$F30*AA30</f>
        <v>2727272.72727273</v>
      </c>
      <c r="AB164" s="515">
        <f>$F30*AB30</f>
        <v>2727272.72727273</v>
      </c>
      <c r="AC164" s="515">
        <f>$F30*AC30</f>
        <v>2727272.72727273</v>
      </c>
      <c r="AD164" s="515">
        <f>$F30*AD30</f>
        <v>2727272.72727273</v>
      </c>
      <c r="AE164" s="515">
        <f>$F30*AE30</f>
        <v>2727272.72727273</v>
      </c>
      <c r="AF164" s="515">
        <f>SUM(H164:AE164)</f>
        <v>60000000</v>
      </c>
    </row>
    <row r="165">
      <c r="B165" s="513" t="str">
        <f>B31</f>
        <v>TH-21</v>
      </c>
      <c r="C165" s="513" t="str">
        <f>C31</f>
        <v>R01</v>
      </c>
      <c r="D165" s="513" t="str">
        <f>D31</f>
        <v>Profesionales de gestión del riesgo y logística de acceso a sitios — aporte del municipio 2</v>
      </c>
      <c r="E165" s="513" t="n"/>
      <c r="F165" s="515">
        <f>F31</f>
        <v>60000000</v>
      </c>
      <c r="G165" s="513" t="n"/>
      <c r="H165" s="515">
        <f>$F31*H31</f>
        <v>0</v>
      </c>
      <c r="I165" s="515">
        <f>$F31*I31</f>
        <v>0</v>
      </c>
      <c r="J165" s="515">
        <f>$F31*J31</f>
        <v>2727272.72727273</v>
      </c>
      <c r="K165" s="515">
        <f>$F31*K31</f>
        <v>2727272.72727273</v>
      </c>
      <c r="L165" s="515">
        <f>$F31*L31</f>
        <v>2727272.72727273</v>
      </c>
      <c r="M165" s="515">
        <f>$F31*M31</f>
        <v>2727272.72727273</v>
      </c>
      <c r="N165" s="515">
        <f>$F31*N31</f>
        <v>2727272.72727273</v>
      </c>
      <c r="O165" s="515">
        <f>$F31*O31</f>
        <v>2727272.72727273</v>
      </c>
      <c r="P165" s="515">
        <f>$F31*P31</f>
        <v>2727272.72727273</v>
      </c>
      <c r="Q165" s="515">
        <f>$F31*Q31</f>
        <v>2727272.72727273</v>
      </c>
      <c r="R165" s="515">
        <f>$F31*R31</f>
        <v>2727272.72727273</v>
      </c>
      <c r="S165" s="515">
        <f>$F31*S31</f>
        <v>2727272.72727273</v>
      </c>
      <c r="T165" s="515">
        <f>$F31*T31</f>
        <v>2727272.72727273</v>
      </c>
      <c r="U165" s="515">
        <f>$F31*U31</f>
        <v>2727272.72727273</v>
      </c>
      <c r="V165" s="515">
        <f>$F31*V31</f>
        <v>2727272.72727273</v>
      </c>
      <c r="W165" s="515">
        <f>$F31*W31</f>
        <v>2727272.72727273</v>
      </c>
      <c r="X165" s="515">
        <f>$F31*X31</f>
        <v>2727272.72727273</v>
      </c>
      <c r="Y165" s="515">
        <f>$F31*Y31</f>
        <v>2727272.72727273</v>
      </c>
      <c r="Z165" s="515">
        <f>$F31*Z31</f>
        <v>2727272.72727273</v>
      </c>
      <c r="AA165" s="515">
        <f>$F31*AA31</f>
        <v>2727272.72727273</v>
      </c>
      <c r="AB165" s="515">
        <f>$F31*AB31</f>
        <v>2727272.72727273</v>
      </c>
      <c r="AC165" s="515">
        <f>$F31*AC31</f>
        <v>2727272.72727273</v>
      </c>
      <c r="AD165" s="515">
        <f>$F31*AD31</f>
        <v>2727272.72727273</v>
      </c>
      <c r="AE165" s="515">
        <f>$F31*AE31</f>
        <v>2727272.72727273</v>
      </c>
      <c r="AF165" s="515">
        <f>SUM(H165:AE165)</f>
        <v>60000000</v>
      </c>
    </row>
    <row r="166">
      <c r="B166" s="513" t="str">
        <f>B32</f>
        <v>TH-22</v>
      </c>
      <c r="C166" s="513" t="str">
        <f>C32</f>
        <v>R01</v>
      </c>
      <c r="D166" s="513" t="str">
        <f>D32</f>
        <v>Horas de investigadores y del equipo de transferencia de Avanciencia (OTRI) — aporte en especie (PROPUESTA)</v>
      </c>
      <c r="E166" s="513" t="n"/>
      <c r="F166" s="515">
        <f>F32</f>
        <v>150000000</v>
      </c>
      <c r="G166" s="513" t="n"/>
      <c r="H166" s="515">
        <f>$F32*H32</f>
        <v>0</v>
      </c>
      <c r="I166" s="515">
        <f>$F32*I32</f>
        <v>6521739.13043478</v>
      </c>
      <c r="J166" s="515">
        <f>$F32*J32</f>
        <v>6521739.13043478</v>
      </c>
      <c r="K166" s="515">
        <f>$F32*K32</f>
        <v>6521739.13043478</v>
      </c>
      <c r="L166" s="515">
        <f>$F32*L32</f>
        <v>6521739.13043478</v>
      </c>
      <c r="M166" s="515">
        <f>$F32*M32</f>
        <v>6521739.13043478</v>
      </c>
      <c r="N166" s="515">
        <f>$F32*N32</f>
        <v>6521739.13043478</v>
      </c>
      <c r="O166" s="515">
        <f>$F32*O32</f>
        <v>6521739.13043478</v>
      </c>
      <c r="P166" s="515">
        <f>$F32*P32</f>
        <v>6521739.13043478</v>
      </c>
      <c r="Q166" s="515">
        <f>$F32*Q32</f>
        <v>6521739.13043478</v>
      </c>
      <c r="R166" s="515">
        <f>$F32*R32</f>
        <v>6521739.13043478</v>
      </c>
      <c r="S166" s="515">
        <f>$F32*S32</f>
        <v>6521739.13043478</v>
      </c>
      <c r="T166" s="515">
        <f>$F32*T32</f>
        <v>6521739.13043478</v>
      </c>
      <c r="U166" s="515">
        <f>$F32*U32</f>
        <v>6521739.13043478</v>
      </c>
      <c r="V166" s="515">
        <f>$F32*V32</f>
        <v>6521739.13043478</v>
      </c>
      <c r="W166" s="515">
        <f>$F32*W32</f>
        <v>6521739.13043478</v>
      </c>
      <c r="X166" s="515">
        <f>$F32*X32</f>
        <v>6521739.13043478</v>
      </c>
      <c r="Y166" s="515">
        <f>$F32*Y32</f>
        <v>6521739.13043478</v>
      </c>
      <c r="Z166" s="515">
        <f>$F32*Z32</f>
        <v>6521739.13043478</v>
      </c>
      <c r="AA166" s="515">
        <f>$F32*AA32</f>
        <v>6521739.13043478</v>
      </c>
      <c r="AB166" s="515">
        <f>$F32*AB32</f>
        <v>6521739.13043478</v>
      </c>
      <c r="AC166" s="515">
        <f>$F32*AC32</f>
        <v>6521739.13043478</v>
      </c>
      <c r="AD166" s="515">
        <f>$F32*AD32</f>
        <v>6521739.13043478</v>
      </c>
      <c r="AE166" s="515">
        <f>$F32*AE32</f>
        <v>6521739.13043478</v>
      </c>
      <c r="AF166" s="515">
        <f>SUM(H166:AE166)</f>
        <v>150000000</v>
      </c>
    </row>
    <row r="167">
      <c r="B167" s="513" t="str">
        <f>B33</f>
        <v>ADIC-01-1</v>
      </c>
      <c r="C167" s="513" t="str">
        <f>C33</f>
        <v>R01</v>
      </c>
      <c r="D167" s="513" t="str">
        <f>D33</f>
        <v>(fila reservada para un ítem nuevo)</v>
      </c>
      <c r="E167" s="513" t="n"/>
      <c r="F167" s="515">
        <f>F33</f>
        <v>0</v>
      </c>
      <c r="G167" s="513" t="n"/>
      <c r="H167" s="515">
        <f>$F33*H33</f>
        <v>0</v>
      </c>
      <c r="I167" s="515">
        <f>$F33*I33</f>
        <v>0</v>
      </c>
      <c r="J167" s="515">
        <f>$F33*J33</f>
        <v>0</v>
      </c>
      <c r="K167" s="515">
        <f>$F33*K33</f>
        <v>0</v>
      </c>
      <c r="L167" s="515">
        <f>$F33*L33</f>
        <v>0</v>
      </c>
      <c r="M167" s="515">
        <f>$F33*M33</f>
        <v>0</v>
      </c>
      <c r="N167" s="515">
        <f>$F33*N33</f>
        <v>0</v>
      </c>
      <c r="O167" s="515">
        <f>$F33*O33</f>
        <v>0</v>
      </c>
      <c r="P167" s="515">
        <f>$F33*P33</f>
        <v>0</v>
      </c>
      <c r="Q167" s="515">
        <f>$F33*Q33</f>
        <v>0</v>
      </c>
      <c r="R167" s="515">
        <f>$F33*R33</f>
        <v>0</v>
      </c>
      <c r="S167" s="515">
        <f>$F33*S33</f>
        <v>0</v>
      </c>
      <c r="T167" s="515">
        <f>$F33*T33</f>
        <v>0</v>
      </c>
      <c r="U167" s="515">
        <f>$F33*U33</f>
        <v>0</v>
      </c>
      <c r="V167" s="515">
        <f>$F33*V33</f>
        <v>0</v>
      </c>
      <c r="W167" s="515">
        <f>$F33*W33</f>
        <v>0</v>
      </c>
      <c r="X167" s="515">
        <f>$F33*X33</f>
        <v>0</v>
      </c>
      <c r="Y167" s="515">
        <f>$F33*Y33</f>
        <v>0</v>
      </c>
      <c r="Z167" s="515">
        <f>$F33*Z33</f>
        <v>0</v>
      </c>
      <c r="AA167" s="515">
        <f>$F33*AA33</f>
        <v>0</v>
      </c>
      <c r="AB167" s="515">
        <f>$F33*AB33</f>
        <v>0</v>
      </c>
      <c r="AC167" s="515">
        <f>$F33*AC33</f>
        <v>0</v>
      </c>
      <c r="AD167" s="515">
        <f>$F33*AD33</f>
        <v>0</v>
      </c>
      <c r="AE167" s="515">
        <f>$F33*AE33</f>
        <v>0</v>
      </c>
      <c r="AF167" s="515">
        <f>SUM(H167:AE167)</f>
        <v>0</v>
      </c>
    </row>
    <row r="168">
      <c r="B168" s="513" t="str">
        <f>B34</f>
        <v>ADIC-01-2</v>
      </c>
      <c r="C168" s="513" t="str">
        <f>C34</f>
        <v>R01</v>
      </c>
      <c r="D168" s="513" t="str">
        <f>D34</f>
        <v>(fila reservada para un ítem nuevo)</v>
      </c>
      <c r="E168" s="513" t="n"/>
      <c r="F168" s="515">
        <f>F34</f>
        <v>0</v>
      </c>
      <c r="G168" s="513" t="n"/>
      <c r="H168" s="515">
        <f>$F34*H34</f>
        <v>0</v>
      </c>
      <c r="I168" s="515">
        <f>$F34*I34</f>
        <v>0</v>
      </c>
      <c r="J168" s="515">
        <f>$F34*J34</f>
        <v>0</v>
      </c>
      <c r="K168" s="515">
        <f>$F34*K34</f>
        <v>0</v>
      </c>
      <c r="L168" s="515">
        <f>$F34*L34</f>
        <v>0</v>
      </c>
      <c r="M168" s="515">
        <f>$F34*M34</f>
        <v>0</v>
      </c>
      <c r="N168" s="515">
        <f>$F34*N34</f>
        <v>0</v>
      </c>
      <c r="O168" s="515">
        <f>$F34*O34</f>
        <v>0</v>
      </c>
      <c r="P168" s="515">
        <f>$F34*P34</f>
        <v>0</v>
      </c>
      <c r="Q168" s="515">
        <f>$F34*Q34</f>
        <v>0</v>
      </c>
      <c r="R168" s="515">
        <f>$F34*R34</f>
        <v>0</v>
      </c>
      <c r="S168" s="515">
        <f>$F34*S34</f>
        <v>0</v>
      </c>
      <c r="T168" s="515">
        <f>$F34*T34</f>
        <v>0</v>
      </c>
      <c r="U168" s="515">
        <f>$F34*U34</f>
        <v>0</v>
      </c>
      <c r="V168" s="515">
        <f>$F34*V34</f>
        <v>0</v>
      </c>
      <c r="W168" s="515">
        <f>$F34*W34</f>
        <v>0</v>
      </c>
      <c r="X168" s="515">
        <f>$F34*X34</f>
        <v>0</v>
      </c>
      <c r="Y168" s="515">
        <f>$F34*Y34</f>
        <v>0</v>
      </c>
      <c r="Z168" s="515">
        <f>$F34*Z34</f>
        <v>0</v>
      </c>
      <c r="AA168" s="515">
        <f>$F34*AA34</f>
        <v>0</v>
      </c>
      <c r="AB168" s="515">
        <f>$F34*AB34</f>
        <v>0</v>
      </c>
      <c r="AC168" s="515">
        <f>$F34*AC34</f>
        <v>0</v>
      </c>
      <c r="AD168" s="515">
        <f>$F34*AD34</f>
        <v>0</v>
      </c>
      <c r="AE168" s="515">
        <f>$F34*AE34</f>
        <v>0</v>
      </c>
      <c r="AF168" s="515">
        <f>SUM(H168:AE168)</f>
        <v>0</v>
      </c>
    </row>
    <row r="169">
      <c r="B169" s="513" t="str">
        <f>B35</f>
        <v>ADIC-01-3</v>
      </c>
      <c r="C169" s="513" t="str">
        <f>C35</f>
        <v>R01</v>
      </c>
      <c r="D169" s="513" t="str">
        <f>D35</f>
        <v>(fila reservada para un ítem nuevo)</v>
      </c>
      <c r="E169" s="513" t="n"/>
      <c r="F169" s="515">
        <f>F35</f>
        <v>0</v>
      </c>
      <c r="G169" s="513" t="n"/>
      <c r="H169" s="515">
        <f>$F35*H35</f>
        <v>0</v>
      </c>
      <c r="I169" s="515">
        <f>$F35*I35</f>
        <v>0</v>
      </c>
      <c r="J169" s="515">
        <f>$F35*J35</f>
        <v>0</v>
      </c>
      <c r="K169" s="515">
        <f>$F35*K35</f>
        <v>0</v>
      </c>
      <c r="L169" s="515">
        <f>$F35*L35</f>
        <v>0</v>
      </c>
      <c r="M169" s="515">
        <f>$F35*M35</f>
        <v>0</v>
      </c>
      <c r="N169" s="515">
        <f>$F35*N35</f>
        <v>0</v>
      </c>
      <c r="O169" s="515">
        <f>$F35*O35</f>
        <v>0</v>
      </c>
      <c r="P169" s="515">
        <f>$F35*P35</f>
        <v>0</v>
      </c>
      <c r="Q169" s="515">
        <f>$F35*Q35</f>
        <v>0</v>
      </c>
      <c r="R169" s="515">
        <f>$F35*R35</f>
        <v>0</v>
      </c>
      <c r="S169" s="515">
        <f>$F35*S35</f>
        <v>0</v>
      </c>
      <c r="T169" s="515">
        <f>$F35*T35</f>
        <v>0</v>
      </c>
      <c r="U169" s="515">
        <f>$F35*U35</f>
        <v>0</v>
      </c>
      <c r="V169" s="515">
        <f>$F35*V35</f>
        <v>0</v>
      </c>
      <c r="W169" s="515">
        <f>$F35*W35</f>
        <v>0</v>
      </c>
      <c r="X169" s="515">
        <f>$F35*X35</f>
        <v>0</v>
      </c>
      <c r="Y169" s="515">
        <f>$F35*Y35</f>
        <v>0</v>
      </c>
      <c r="Z169" s="515">
        <f>$F35*Z35</f>
        <v>0</v>
      </c>
      <c r="AA169" s="515">
        <f>$F35*AA35</f>
        <v>0</v>
      </c>
      <c r="AB169" s="515">
        <f>$F35*AB35</f>
        <v>0</v>
      </c>
      <c r="AC169" s="515">
        <f>$F35*AC35</f>
        <v>0</v>
      </c>
      <c r="AD169" s="515">
        <f>$F35*AD35</f>
        <v>0</v>
      </c>
      <c r="AE169" s="515">
        <f>$F35*AE35</f>
        <v>0</v>
      </c>
      <c r="AF169" s="515">
        <f>SUM(H169:AE169)</f>
        <v>0</v>
      </c>
    </row>
    <row r="170">
      <c r="B170" s="513" t="str">
        <f>B36</f>
        <v>EQ-01</v>
      </c>
      <c r="C170" s="513" t="str">
        <f>C36</f>
        <v>R02</v>
      </c>
      <c r="D170" s="513" t="str">
        <f>D36</f>
        <v>Nodo IoT de medición de PM2,5 y PM10 con comunicación de baja potencia</v>
      </c>
      <c r="E170" s="513" t="n"/>
      <c r="F170" s="515">
        <f>F36</f>
        <v>1929942000</v>
      </c>
      <c r="G170" s="513" t="n"/>
      <c r="H170" s="515">
        <f>$F36*H36</f>
        <v>0</v>
      </c>
      <c r="I170" s="515">
        <f>$F36*I36</f>
        <v>0</v>
      </c>
      <c r="J170" s="515">
        <f>$F36*J36</f>
        <v>0</v>
      </c>
      <c r="K170" s="515">
        <f>$F36*K36</f>
        <v>0</v>
      </c>
      <c r="L170" s="515">
        <f>$F36*L36</f>
        <v>578982600</v>
      </c>
      <c r="M170" s="515">
        <f>$F36*M36</f>
        <v>0</v>
      </c>
      <c r="N170" s="515">
        <f>$F36*N36</f>
        <v>0</v>
      </c>
      <c r="O170" s="515">
        <f>$F36*O36</f>
        <v>0</v>
      </c>
      <c r="P170" s="515">
        <f>$F36*P36</f>
        <v>0</v>
      </c>
      <c r="Q170" s="515">
        <f>$F36*Q36</f>
        <v>0</v>
      </c>
      <c r="R170" s="515">
        <f>$F36*R36</f>
        <v>0</v>
      </c>
      <c r="S170" s="515">
        <f>$F36*S36</f>
        <v>0</v>
      </c>
      <c r="T170" s="515">
        <f>$F36*T36</f>
        <v>771976800</v>
      </c>
      <c r="U170" s="515">
        <f>$F36*U36</f>
        <v>0</v>
      </c>
      <c r="V170" s="515">
        <f>$F36*V36</f>
        <v>0</v>
      </c>
      <c r="W170" s="515">
        <f>$F36*W36</f>
        <v>0</v>
      </c>
      <c r="X170" s="515">
        <f>$F36*X36</f>
        <v>0</v>
      </c>
      <c r="Y170" s="515">
        <f>$F36*Y36</f>
        <v>578982600</v>
      </c>
      <c r="Z170" s="515">
        <f>$F36*Z36</f>
        <v>0</v>
      </c>
      <c r="AA170" s="515">
        <f>$F36*AA36</f>
        <v>0</v>
      </c>
      <c r="AB170" s="515">
        <f>$F36*AB36</f>
        <v>0</v>
      </c>
      <c r="AC170" s="515">
        <f>$F36*AC36</f>
        <v>0</v>
      </c>
      <c r="AD170" s="515">
        <f>$F36*AD36</f>
        <v>0</v>
      </c>
      <c r="AE170" s="515">
        <f>$F36*AE36</f>
        <v>0</v>
      </c>
      <c r="AF170" s="515">
        <f>SUM(H170:AE170)</f>
        <v>1929942000</v>
      </c>
    </row>
    <row r="171">
      <c r="B171" s="513" t="str">
        <f>B37</f>
        <v>EQ-02</v>
      </c>
      <c r="C171" s="513" t="str">
        <f>C37</f>
        <v>R02</v>
      </c>
      <c r="D171" s="513" t="str">
        <f>D37</f>
        <v>Cabezal óptico de partículas (repuesto y reposición)</v>
      </c>
      <c r="E171" s="513" t="n"/>
      <c r="F171" s="515">
        <f>F37</f>
        <v>180000000</v>
      </c>
      <c r="G171" s="513" t="n"/>
      <c r="H171" s="515">
        <f>$F37*H37</f>
        <v>0</v>
      </c>
      <c r="I171" s="515">
        <f>$F37*I37</f>
        <v>0</v>
      </c>
      <c r="J171" s="515">
        <f>$F37*J37</f>
        <v>0</v>
      </c>
      <c r="K171" s="515">
        <f>$F37*K37</f>
        <v>0</v>
      </c>
      <c r="L171" s="515">
        <f>$F37*L37</f>
        <v>54000000</v>
      </c>
      <c r="M171" s="515">
        <f>$F37*M37</f>
        <v>0</v>
      </c>
      <c r="N171" s="515">
        <f>$F37*N37</f>
        <v>0</v>
      </c>
      <c r="O171" s="515">
        <f>$F37*O37</f>
        <v>0</v>
      </c>
      <c r="P171" s="515">
        <f>$F37*P37</f>
        <v>0</v>
      </c>
      <c r="Q171" s="515">
        <f>$F37*Q37</f>
        <v>0</v>
      </c>
      <c r="R171" s="515">
        <f>$F37*R37</f>
        <v>0</v>
      </c>
      <c r="S171" s="515">
        <f>$F37*S37</f>
        <v>0</v>
      </c>
      <c r="T171" s="515">
        <f>$F37*T37</f>
        <v>72000000</v>
      </c>
      <c r="U171" s="515">
        <f>$F37*U37</f>
        <v>0</v>
      </c>
      <c r="V171" s="515">
        <f>$F37*V37</f>
        <v>0</v>
      </c>
      <c r="W171" s="515">
        <f>$F37*W37</f>
        <v>0</v>
      </c>
      <c r="X171" s="515">
        <f>$F37*X37</f>
        <v>0</v>
      </c>
      <c r="Y171" s="515">
        <f>$F37*Y37</f>
        <v>54000000</v>
      </c>
      <c r="Z171" s="515">
        <f>$F37*Z37</f>
        <v>0</v>
      </c>
      <c r="AA171" s="515">
        <f>$F37*AA37</f>
        <v>0</v>
      </c>
      <c r="AB171" s="515">
        <f>$F37*AB37</f>
        <v>0</v>
      </c>
      <c r="AC171" s="515">
        <f>$F37*AC37</f>
        <v>0</v>
      </c>
      <c r="AD171" s="515">
        <f>$F37*AD37</f>
        <v>0</v>
      </c>
      <c r="AE171" s="515">
        <f>$F37*AE37</f>
        <v>0</v>
      </c>
      <c r="AF171" s="515">
        <f>SUM(H171:AE171)</f>
        <v>180000000</v>
      </c>
    </row>
    <row r="172">
      <c r="B172" s="513" t="str">
        <f>B38</f>
        <v>EQ-03</v>
      </c>
      <c r="C172" s="513" t="str">
        <f>C38</f>
        <v>R02</v>
      </c>
      <c r="D172" s="513" t="str">
        <f>D38</f>
        <v>Conjunto de monitores de referencia de PM2,5 y PM10 (gravimétrico, beta y óptico)</v>
      </c>
      <c r="E172" s="513" t="n"/>
      <c r="F172" s="515">
        <f>F38</f>
        <v>772909266</v>
      </c>
      <c r="G172" s="513" t="n"/>
      <c r="H172" s="515">
        <f>$F38*H38</f>
        <v>0</v>
      </c>
      <c r="I172" s="515">
        <f>$F38*I38</f>
        <v>0</v>
      </c>
      <c r="J172" s="515">
        <f>$F38*J38</f>
        <v>0</v>
      </c>
      <c r="K172" s="515">
        <f>$F38*K38</f>
        <v>257636422</v>
      </c>
      <c r="L172" s="515">
        <f>$F38*L38</f>
        <v>257636422</v>
      </c>
      <c r="M172" s="515">
        <f>$F38*M38</f>
        <v>257636422</v>
      </c>
      <c r="N172" s="515">
        <f>$F38*N38</f>
        <v>0</v>
      </c>
      <c r="O172" s="515">
        <f>$F38*O38</f>
        <v>0</v>
      </c>
      <c r="P172" s="515">
        <f>$F38*P38</f>
        <v>0</v>
      </c>
      <c r="Q172" s="515">
        <f>$F38*Q38</f>
        <v>0</v>
      </c>
      <c r="R172" s="515">
        <f>$F38*R38</f>
        <v>0</v>
      </c>
      <c r="S172" s="515">
        <f>$F38*S38</f>
        <v>0</v>
      </c>
      <c r="T172" s="515">
        <f>$F38*T38</f>
        <v>0</v>
      </c>
      <c r="U172" s="515">
        <f>$F38*U38</f>
        <v>0</v>
      </c>
      <c r="V172" s="515">
        <f>$F38*V38</f>
        <v>0</v>
      </c>
      <c r="W172" s="515">
        <f>$F38*W38</f>
        <v>0</v>
      </c>
      <c r="X172" s="515">
        <f>$F38*X38</f>
        <v>0</v>
      </c>
      <c r="Y172" s="515">
        <f>$F38*Y38</f>
        <v>0</v>
      </c>
      <c r="Z172" s="515">
        <f>$F38*Z38</f>
        <v>0</v>
      </c>
      <c r="AA172" s="515">
        <f>$F38*AA38</f>
        <v>0</v>
      </c>
      <c r="AB172" s="515">
        <f>$F38*AB38</f>
        <v>0</v>
      </c>
      <c r="AC172" s="515">
        <f>$F38*AC38</f>
        <v>0</v>
      </c>
      <c r="AD172" s="515">
        <f>$F38*AD38</f>
        <v>0</v>
      </c>
      <c r="AE172" s="515">
        <f>$F38*AE38</f>
        <v>0</v>
      </c>
      <c r="AF172" s="515">
        <f>SUM(H172:AE172)</f>
        <v>772909266</v>
      </c>
    </row>
    <row r="173">
      <c r="B173" s="513" t="str">
        <f>B39</f>
        <v>EQ-04</v>
      </c>
      <c r="C173" s="513" t="str">
        <f>C39</f>
        <v>R02</v>
      </c>
      <c r="D173" s="513" t="str">
        <f>D39</f>
        <v>Gateway LoRaWAN con energía solar y respaldo</v>
      </c>
      <c r="E173" s="513" t="n"/>
      <c r="F173" s="515">
        <f>F39</f>
        <v>54475344</v>
      </c>
      <c r="G173" s="513" t="n"/>
      <c r="H173" s="515">
        <f>$F39*H39</f>
        <v>0</v>
      </c>
      <c r="I173" s="515">
        <f>$F39*I39</f>
        <v>0</v>
      </c>
      <c r="J173" s="515">
        <f>$F39*J39</f>
        <v>0</v>
      </c>
      <c r="K173" s="515">
        <f>$F39*K39</f>
        <v>0</v>
      </c>
      <c r="L173" s="515">
        <f>$F39*L39</f>
        <v>19809216</v>
      </c>
      <c r="M173" s="515">
        <f>$F39*M39</f>
        <v>0</v>
      </c>
      <c r="N173" s="515">
        <f>$F39*N39</f>
        <v>0</v>
      </c>
      <c r="O173" s="515">
        <f>$F39*O39</f>
        <v>0</v>
      </c>
      <c r="P173" s="515">
        <f>$F39*P39</f>
        <v>0</v>
      </c>
      <c r="Q173" s="515">
        <f>$F39*Q39</f>
        <v>0</v>
      </c>
      <c r="R173" s="515">
        <f>$F39*R39</f>
        <v>0</v>
      </c>
      <c r="S173" s="515">
        <f>$F39*S39</f>
        <v>0</v>
      </c>
      <c r="T173" s="515">
        <f>$F39*T39</f>
        <v>19809216</v>
      </c>
      <c r="U173" s="515">
        <f>$F39*U39</f>
        <v>0</v>
      </c>
      <c r="V173" s="515">
        <f>$F39*V39</f>
        <v>0</v>
      </c>
      <c r="W173" s="515">
        <f>$F39*W39</f>
        <v>0</v>
      </c>
      <c r="X173" s="515">
        <f>$F39*X39</f>
        <v>0</v>
      </c>
      <c r="Y173" s="515">
        <f>$F39*Y39</f>
        <v>14856912</v>
      </c>
      <c r="Z173" s="515">
        <f>$F39*Z39</f>
        <v>0</v>
      </c>
      <c r="AA173" s="515">
        <f>$F39*AA39</f>
        <v>0</v>
      </c>
      <c r="AB173" s="515">
        <f>$F39*AB39</f>
        <v>0</v>
      </c>
      <c r="AC173" s="515">
        <f>$F39*AC39</f>
        <v>0</v>
      </c>
      <c r="AD173" s="515">
        <f>$F39*AD39</f>
        <v>0</v>
      </c>
      <c r="AE173" s="515">
        <f>$F39*AE39</f>
        <v>0</v>
      </c>
      <c r="AF173" s="515">
        <f>SUM(H173:AE173)</f>
        <v>54475344</v>
      </c>
    </row>
    <row r="174">
      <c r="B174" s="513" t="str">
        <f>B40</f>
        <v>EQ-05</v>
      </c>
      <c r="C174" s="513" t="str">
        <f>C40</f>
        <v>R02</v>
      </c>
      <c r="D174" s="513" t="str">
        <f>D40</f>
        <v>Kit de energía solar y batería para nodos</v>
      </c>
      <c r="E174" s="513" t="n"/>
      <c r="F174" s="515">
        <f>F40</f>
        <v>78000000</v>
      </c>
      <c r="G174" s="513" t="n"/>
      <c r="H174" s="515">
        <f>$F40*H40</f>
        <v>0</v>
      </c>
      <c r="I174" s="515">
        <f>$F40*I40</f>
        <v>0</v>
      </c>
      <c r="J174" s="515">
        <f>$F40*J40</f>
        <v>0</v>
      </c>
      <c r="K174" s="515">
        <f>$F40*K40</f>
        <v>0</v>
      </c>
      <c r="L174" s="515">
        <f>$F40*L40</f>
        <v>23400000</v>
      </c>
      <c r="M174" s="515">
        <f>$F40*M40</f>
        <v>0</v>
      </c>
      <c r="N174" s="515">
        <f>$F40*N40</f>
        <v>0</v>
      </c>
      <c r="O174" s="515">
        <f>$F40*O40</f>
        <v>0</v>
      </c>
      <c r="P174" s="515">
        <f>$F40*P40</f>
        <v>0</v>
      </c>
      <c r="Q174" s="515">
        <f>$F40*Q40</f>
        <v>0</v>
      </c>
      <c r="R174" s="515">
        <f>$F40*R40</f>
        <v>0</v>
      </c>
      <c r="S174" s="515">
        <f>$F40*S40</f>
        <v>0</v>
      </c>
      <c r="T174" s="515">
        <f>$F40*T40</f>
        <v>31200000</v>
      </c>
      <c r="U174" s="515">
        <f>$F40*U40</f>
        <v>0</v>
      </c>
      <c r="V174" s="515">
        <f>$F40*V40</f>
        <v>0</v>
      </c>
      <c r="W174" s="515">
        <f>$F40*W40</f>
        <v>0</v>
      </c>
      <c r="X174" s="515">
        <f>$F40*X40</f>
        <v>0</v>
      </c>
      <c r="Y174" s="515">
        <f>$F40*Y40</f>
        <v>23400000</v>
      </c>
      <c r="Z174" s="515">
        <f>$F40*Z40</f>
        <v>0</v>
      </c>
      <c r="AA174" s="515">
        <f>$F40*AA40</f>
        <v>0</v>
      </c>
      <c r="AB174" s="515">
        <f>$F40*AB40</f>
        <v>0</v>
      </c>
      <c r="AC174" s="515">
        <f>$F40*AC40</f>
        <v>0</v>
      </c>
      <c r="AD174" s="515">
        <f>$F40*AD40</f>
        <v>0</v>
      </c>
      <c r="AE174" s="515">
        <f>$F40*AE40</f>
        <v>0</v>
      </c>
      <c r="AF174" s="515">
        <f>SUM(H174:AE174)</f>
        <v>78000000</v>
      </c>
    </row>
    <row r="175">
      <c r="B175" s="513" t="str">
        <f>B41</f>
        <v>EQ-06</v>
      </c>
      <c r="C175" s="513" t="str">
        <f>C41</f>
        <v>R02</v>
      </c>
      <c r="D175" s="513" t="str">
        <f>D41</f>
        <v>Terminal de internet satelital de respaldo</v>
      </c>
      <c r="E175" s="513" t="n"/>
      <c r="F175" s="515">
        <f>F41</f>
        <v>35000000</v>
      </c>
      <c r="G175" s="513" t="n"/>
      <c r="H175" s="515">
        <f>$F41*H41</f>
        <v>0</v>
      </c>
      <c r="I175" s="515">
        <f>$F41*I41</f>
        <v>0</v>
      </c>
      <c r="J175" s="515">
        <f>$F41*J41</f>
        <v>0</v>
      </c>
      <c r="K175" s="515">
        <f>$F41*K41</f>
        <v>0</v>
      </c>
      <c r="L175" s="515">
        <f>$F41*L41</f>
        <v>0</v>
      </c>
      <c r="M175" s="515">
        <f>$F41*M41</f>
        <v>2500000</v>
      </c>
      <c r="N175" s="515">
        <f>$F41*N41</f>
        <v>2500000</v>
      </c>
      <c r="O175" s="515">
        <f>$F41*O41</f>
        <v>2500000</v>
      </c>
      <c r="P175" s="515">
        <f>$F41*P41</f>
        <v>2500000</v>
      </c>
      <c r="Q175" s="515">
        <f>$F41*Q41</f>
        <v>2500000</v>
      </c>
      <c r="R175" s="515">
        <f>$F41*R41</f>
        <v>2500000</v>
      </c>
      <c r="S175" s="515">
        <f>$F41*S41</f>
        <v>2500000</v>
      </c>
      <c r="T175" s="515">
        <f>$F41*T41</f>
        <v>2500000</v>
      </c>
      <c r="U175" s="515">
        <f>$F41*U41</f>
        <v>2500000</v>
      </c>
      <c r="V175" s="515">
        <f>$F41*V41</f>
        <v>2500000</v>
      </c>
      <c r="W175" s="515">
        <f>$F41*W41</f>
        <v>2500000</v>
      </c>
      <c r="X175" s="515">
        <f>$F41*X41</f>
        <v>2500000</v>
      </c>
      <c r="Y175" s="515">
        <f>$F41*Y41</f>
        <v>2500000</v>
      </c>
      <c r="Z175" s="515">
        <f>$F41*Z41</f>
        <v>2500000</v>
      </c>
      <c r="AA175" s="515">
        <f>$F41*AA41</f>
        <v>0</v>
      </c>
      <c r="AB175" s="515">
        <f>$F41*AB41</f>
        <v>0</v>
      </c>
      <c r="AC175" s="515">
        <f>$F41*AC41</f>
        <v>0</v>
      </c>
      <c r="AD175" s="515">
        <f>$F41*AD41</f>
        <v>0</v>
      </c>
      <c r="AE175" s="515">
        <f>$F41*AE41</f>
        <v>0</v>
      </c>
      <c r="AF175" s="515">
        <f>SUM(H175:AE175)</f>
        <v>35000000</v>
      </c>
    </row>
    <row r="176">
      <c r="B176" s="513" t="str">
        <f>B42</f>
        <v>EQ-07</v>
      </c>
      <c r="C176" s="513" t="str">
        <f>C42</f>
        <v>R02</v>
      </c>
      <c r="D176" s="513" t="str">
        <f>D42</f>
        <v>Banco de calibración de partículas: impactador eléctrico y generadores de aerosol</v>
      </c>
      <c r="E176" s="513" t="n"/>
      <c r="F176" s="515">
        <f>F42</f>
        <v>1219650407</v>
      </c>
      <c r="G176" s="513" t="n"/>
      <c r="H176" s="515">
        <f>$F42*H42</f>
        <v>0</v>
      </c>
      <c r="I176" s="515">
        <f>$F42*I42</f>
        <v>0</v>
      </c>
      <c r="J176" s="515">
        <f>$F42*J42</f>
        <v>0</v>
      </c>
      <c r="K176" s="515">
        <f>$F42*K42</f>
        <v>406550135.666667</v>
      </c>
      <c r="L176" s="515">
        <f>$F42*L42</f>
        <v>406550135.666667</v>
      </c>
      <c r="M176" s="515">
        <f>$F42*M42</f>
        <v>406550135.666667</v>
      </c>
      <c r="N176" s="515">
        <f>$F42*N42</f>
        <v>0</v>
      </c>
      <c r="O176" s="515">
        <f>$F42*O42</f>
        <v>0</v>
      </c>
      <c r="P176" s="515">
        <f>$F42*P42</f>
        <v>0</v>
      </c>
      <c r="Q176" s="515">
        <f>$F42*Q42</f>
        <v>0</v>
      </c>
      <c r="R176" s="515">
        <f>$F42*R42</f>
        <v>0</v>
      </c>
      <c r="S176" s="515">
        <f>$F42*S42</f>
        <v>0</v>
      </c>
      <c r="T176" s="515">
        <f>$F42*T42</f>
        <v>0</v>
      </c>
      <c r="U176" s="515">
        <f>$F42*U42</f>
        <v>0</v>
      </c>
      <c r="V176" s="515">
        <f>$F42*V42</f>
        <v>0</v>
      </c>
      <c r="W176" s="515">
        <f>$F42*W42</f>
        <v>0</v>
      </c>
      <c r="X176" s="515">
        <f>$F42*X42</f>
        <v>0</v>
      </c>
      <c r="Y176" s="515">
        <f>$F42*Y42</f>
        <v>0</v>
      </c>
      <c r="Z176" s="515">
        <f>$F42*Z42</f>
        <v>0</v>
      </c>
      <c r="AA176" s="515">
        <f>$F42*AA42</f>
        <v>0</v>
      </c>
      <c r="AB176" s="515">
        <f>$F42*AB42</f>
        <v>0</v>
      </c>
      <c r="AC176" s="515">
        <f>$F42*AC42</f>
        <v>0</v>
      </c>
      <c r="AD176" s="515">
        <f>$F42*AD42</f>
        <v>0</v>
      </c>
      <c r="AE176" s="515">
        <f>$F42*AE42</f>
        <v>0</v>
      </c>
      <c r="AF176" s="515">
        <f>SUM(H176:AE176)</f>
        <v>1219650407</v>
      </c>
    </row>
    <row r="177">
      <c r="B177" s="513" t="str">
        <f>B43</f>
        <v>EQ-08</v>
      </c>
      <c r="C177" s="513" t="str">
        <f>C43</f>
        <v>R02</v>
      </c>
      <c r="D177" s="513" t="str">
        <f>D43</f>
        <v>Estación de trabajo para entrenamiento de modelos</v>
      </c>
      <c r="E177" s="513" t="n"/>
      <c r="F177" s="515">
        <f>F43</f>
        <v>50000000</v>
      </c>
      <c r="G177" s="513" t="n"/>
      <c r="H177" s="515">
        <f>$F43*H43</f>
        <v>0</v>
      </c>
      <c r="I177" s="515">
        <f>$F43*I43</f>
        <v>0</v>
      </c>
      <c r="J177" s="515">
        <f>$F43*J43</f>
        <v>0</v>
      </c>
      <c r="K177" s="515">
        <f>$F43*K43</f>
        <v>0</v>
      </c>
      <c r="L177" s="515">
        <f>$F43*L43</f>
        <v>0</v>
      </c>
      <c r="M177" s="515">
        <f>$F43*M43</f>
        <v>0</v>
      </c>
      <c r="N177" s="515">
        <f>$F43*N43</f>
        <v>0</v>
      </c>
      <c r="O177" s="515">
        <f>$F43*O43</f>
        <v>0</v>
      </c>
      <c r="P177" s="515">
        <f>$F43*P43</f>
        <v>0</v>
      </c>
      <c r="Q177" s="515">
        <f>$F43*Q43</f>
        <v>16666666.6666667</v>
      </c>
      <c r="R177" s="515">
        <f>$F43*R43</f>
        <v>16666666.6666667</v>
      </c>
      <c r="S177" s="515">
        <f>$F43*S43</f>
        <v>16666666.6666667</v>
      </c>
      <c r="T177" s="515">
        <f>$F43*T43</f>
        <v>0</v>
      </c>
      <c r="U177" s="515">
        <f>$F43*U43</f>
        <v>0</v>
      </c>
      <c r="V177" s="515">
        <f>$F43*V43</f>
        <v>0</v>
      </c>
      <c r="W177" s="515">
        <f>$F43*W43</f>
        <v>0</v>
      </c>
      <c r="X177" s="515">
        <f>$F43*X43</f>
        <v>0</v>
      </c>
      <c r="Y177" s="515">
        <f>$F43*Y43</f>
        <v>0</v>
      </c>
      <c r="Z177" s="515">
        <f>$F43*Z43</f>
        <v>0</v>
      </c>
      <c r="AA177" s="515">
        <f>$F43*AA43</f>
        <v>0</v>
      </c>
      <c r="AB177" s="515">
        <f>$F43*AB43</f>
        <v>0</v>
      </c>
      <c r="AC177" s="515">
        <f>$F43*AC43</f>
        <v>0</v>
      </c>
      <c r="AD177" s="515">
        <f>$F43*AD43</f>
        <v>0</v>
      </c>
      <c r="AE177" s="515">
        <f>$F43*AE43</f>
        <v>0</v>
      </c>
      <c r="AF177" s="515">
        <f>SUM(H177:AE177)</f>
        <v>50000000</v>
      </c>
    </row>
    <row r="178">
      <c r="B178" s="513" t="str">
        <f>B44</f>
        <v>EQ-09</v>
      </c>
      <c r="C178" s="513" t="str">
        <f>C44</f>
        <v>R02</v>
      </c>
      <c r="D178" s="513" t="str">
        <f>D44</f>
        <v>Equipos de campo e instrumentación (lote)</v>
      </c>
      <c r="E178" s="513" t="n"/>
      <c r="F178" s="515">
        <f>F44</f>
        <v>30000000</v>
      </c>
      <c r="G178" s="513" t="n"/>
      <c r="H178" s="515">
        <f>$F44*H44</f>
        <v>0</v>
      </c>
      <c r="I178" s="515">
        <f>$F44*I44</f>
        <v>0</v>
      </c>
      <c r="J178" s="515">
        <f>$F44*J44</f>
        <v>0</v>
      </c>
      <c r="K178" s="515">
        <f>$F44*K44</f>
        <v>0</v>
      </c>
      <c r="L178" s="515">
        <f>$F44*L44</f>
        <v>0</v>
      </c>
      <c r="M178" s="515">
        <f>$F44*M44</f>
        <v>6000000</v>
      </c>
      <c r="N178" s="515">
        <f>$F44*N44</f>
        <v>6000000</v>
      </c>
      <c r="O178" s="515">
        <f>$F44*O44</f>
        <v>6000000</v>
      </c>
      <c r="P178" s="515">
        <f>$F44*P44</f>
        <v>6000000</v>
      </c>
      <c r="Q178" s="515">
        <f>$F44*Q44</f>
        <v>6000000</v>
      </c>
      <c r="R178" s="515">
        <f>$F44*R44</f>
        <v>0</v>
      </c>
      <c r="S178" s="515">
        <f>$F44*S44</f>
        <v>0</v>
      </c>
      <c r="T178" s="515">
        <f>$F44*T44</f>
        <v>0</v>
      </c>
      <c r="U178" s="515">
        <f>$F44*U44</f>
        <v>0</v>
      </c>
      <c r="V178" s="515">
        <f>$F44*V44</f>
        <v>0</v>
      </c>
      <c r="W178" s="515">
        <f>$F44*W44</f>
        <v>0</v>
      </c>
      <c r="X178" s="515">
        <f>$F44*X44</f>
        <v>0</v>
      </c>
      <c r="Y178" s="515">
        <f>$F44*Y44</f>
        <v>0</v>
      </c>
      <c r="Z178" s="515">
        <f>$F44*Z44</f>
        <v>0</v>
      </c>
      <c r="AA178" s="515">
        <f>$F44*AA44</f>
        <v>0</v>
      </c>
      <c r="AB178" s="515">
        <f>$F44*AB44</f>
        <v>0</v>
      </c>
      <c r="AC178" s="515">
        <f>$F44*AC44</f>
        <v>0</v>
      </c>
      <c r="AD178" s="515">
        <f>$F44*AD44</f>
        <v>0</v>
      </c>
      <c r="AE178" s="515">
        <f>$F44*AE44</f>
        <v>0</v>
      </c>
      <c r="AF178" s="515">
        <f>SUM(H178:AE178)</f>
        <v>30000000</v>
      </c>
    </row>
    <row r="179">
      <c r="B179" s="513" t="str">
        <f>B45</f>
        <v>EQ-10</v>
      </c>
      <c r="C179" s="513" t="str">
        <f>C45</f>
        <v>R02</v>
      </c>
      <c r="D179" s="513" t="str">
        <f>D45</f>
        <v>Instancias en la nube reservadas (24 meses)</v>
      </c>
      <c r="E179" s="513" t="n"/>
      <c r="F179" s="515">
        <f>F45</f>
        <v>180000000</v>
      </c>
      <c r="G179" s="513" t="n"/>
      <c r="H179" s="515">
        <f>$F45*H45</f>
        <v>0</v>
      </c>
      <c r="I179" s="515">
        <f>$F45*I45</f>
        <v>0</v>
      </c>
      <c r="J179" s="515">
        <f>$F45*J45</f>
        <v>0</v>
      </c>
      <c r="K179" s="515">
        <f>$F45*K45</f>
        <v>60000000</v>
      </c>
      <c r="L179" s="515">
        <f>$F45*L45</f>
        <v>60000000</v>
      </c>
      <c r="M179" s="515">
        <f>$F45*M45</f>
        <v>60000000</v>
      </c>
      <c r="N179" s="515">
        <f>$F45*N45</f>
        <v>0</v>
      </c>
      <c r="O179" s="515">
        <f>$F45*O45</f>
        <v>0</v>
      </c>
      <c r="P179" s="515">
        <f>$F45*P45</f>
        <v>0</v>
      </c>
      <c r="Q179" s="515">
        <f>$F45*Q45</f>
        <v>0</v>
      </c>
      <c r="R179" s="515">
        <f>$F45*R45</f>
        <v>0</v>
      </c>
      <c r="S179" s="515">
        <f>$F45*S45</f>
        <v>0</v>
      </c>
      <c r="T179" s="515">
        <f>$F45*T45</f>
        <v>0</v>
      </c>
      <c r="U179" s="515">
        <f>$F45*U45</f>
        <v>0</v>
      </c>
      <c r="V179" s="515">
        <f>$F45*V45</f>
        <v>0</v>
      </c>
      <c r="W179" s="515">
        <f>$F45*W45</f>
        <v>0</v>
      </c>
      <c r="X179" s="515">
        <f>$F45*X45</f>
        <v>0</v>
      </c>
      <c r="Y179" s="515">
        <f>$F45*Y45</f>
        <v>0</v>
      </c>
      <c r="Z179" s="515">
        <f>$F45*Z45</f>
        <v>0</v>
      </c>
      <c r="AA179" s="515">
        <f>$F45*AA45</f>
        <v>0</v>
      </c>
      <c r="AB179" s="515">
        <f>$F45*AB45</f>
        <v>0</v>
      </c>
      <c r="AC179" s="515">
        <f>$F45*AC45</f>
        <v>0</v>
      </c>
      <c r="AD179" s="515">
        <f>$F45*AD45</f>
        <v>0</v>
      </c>
      <c r="AE179" s="515">
        <f>$F45*AE45</f>
        <v>0</v>
      </c>
      <c r="AF179" s="515">
        <f>SUM(H179:AE179)</f>
        <v>180000000</v>
      </c>
    </row>
    <row r="180">
      <c r="B180" s="513" t="str">
        <f>B46</f>
        <v>EQ-11</v>
      </c>
      <c r="C180" s="513" t="str">
        <f>C46</f>
        <v>R02</v>
      </c>
      <c r="D180" s="513" t="str">
        <f>D46</f>
        <v>Software de analítica y repositorios</v>
      </c>
      <c r="E180" s="513" t="n"/>
      <c r="F180" s="515">
        <f>F46</f>
        <v>45000000</v>
      </c>
      <c r="G180" s="513" t="n"/>
      <c r="H180" s="515">
        <f>$F46*H46</f>
        <v>0</v>
      </c>
      <c r="I180" s="515">
        <f>$F46*I46</f>
        <v>0</v>
      </c>
      <c r="J180" s="515">
        <f>$F46*J46</f>
        <v>0</v>
      </c>
      <c r="K180" s="515">
        <f>$F46*K46</f>
        <v>15000000</v>
      </c>
      <c r="L180" s="515">
        <f>$F46*L46</f>
        <v>15000000</v>
      </c>
      <c r="M180" s="515">
        <f>$F46*M46</f>
        <v>15000000</v>
      </c>
      <c r="N180" s="515">
        <f>$F46*N46</f>
        <v>0</v>
      </c>
      <c r="O180" s="515">
        <f>$F46*O46</f>
        <v>0</v>
      </c>
      <c r="P180" s="515">
        <f>$F46*P46</f>
        <v>0</v>
      </c>
      <c r="Q180" s="515">
        <f>$F46*Q46</f>
        <v>0</v>
      </c>
      <c r="R180" s="515">
        <f>$F46*R46</f>
        <v>0</v>
      </c>
      <c r="S180" s="515">
        <f>$F46*S46</f>
        <v>0</v>
      </c>
      <c r="T180" s="515">
        <f>$F46*T46</f>
        <v>0</v>
      </c>
      <c r="U180" s="515">
        <f>$F46*U46</f>
        <v>0</v>
      </c>
      <c r="V180" s="515">
        <f>$F46*V46</f>
        <v>0</v>
      </c>
      <c r="W180" s="515">
        <f>$F46*W46</f>
        <v>0</v>
      </c>
      <c r="X180" s="515">
        <f>$F46*X46</f>
        <v>0</v>
      </c>
      <c r="Y180" s="515">
        <f>$F46*Y46</f>
        <v>0</v>
      </c>
      <c r="Z180" s="515">
        <f>$F46*Z46</f>
        <v>0</v>
      </c>
      <c r="AA180" s="515">
        <f>$F46*AA46</f>
        <v>0</v>
      </c>
      <c r="AB180" s="515">
        <f>$F46*AB46</f>
        <v>0</v>
      </c>
      <c r="AC180" s="515">
        <f>$F46*AC46</f>
        <v>0</v>
      </c>
      <c r="AD180" s="515">
        <f>$F46*AD46</f>
        <v>0</v>
      </c>
      <c r="AE180" s="515">
        <f>$F46*AE46</f>
        <v>0</v>
      </c>
      <c r="AF180" s="515">
        <f>SUM(H180:AE180)</f>
        <v>45000000</v>
      </c>
    </row>
    <row r="181">
      <c r="B181" s="513" t="str">
        <f>B47</f>
        <v>EQ-17</v>
      </c>
      <c r="C181" s="513" t="str">
        <f>C47</f>
        <v>R02</v>
      </c>
      <c r="D181" s="513" t="str">
        <f>D47</f>
        <v>Servidor de cálculo de alto rendimiento y almacenamiento del laboratorio de modelación</v>
      </c>
      <c r="E181" s="513" t="n"/>
      <c r="F181" s="515">
        <f>F47</f>
        <v>160000000</v>
      </c>
      <c r="G181" s="513" t="n"/>
      <c r="H181" s="515">
        <f>$F47*H47</f>
        <v>0</v>
      </c>
      <c r="I181" s="515">
        <f>$F47*I47</f>
        <v>0</v>
      </c>
      <c r="J181" s="515">
        <f>$F47*J47</f>
        <v>0</v>
      </c>
      <c r="K181" s="515">
        <f>$F47*K47</f>
        <v>0</v>
      </c>
      <c r="L181" s="515">
        <f>$F47*L47</f>
        <v>0</v>
      </c>
      <c r="M181" s="515">
        <f>$F47*M47</f>
        <v>0</v>
      </c>
      <c r="N181" s="515">
        <f>$F47*N47</f>
        <v>32000000</v>
      </c>
      <c r="O181" s="515">
        <f>$F47*O47</f>
        <v>32000000</v>
      </c>
      <c r="P181" s="515">
        <f>$F47*P47</f>
        <v>32000000</v>
      </c>
      <c r="Q181" s="515">
        <f>$F47*Q47</f>
        <v>32000000</v>
      </c>
      <c r="R181" s="515">
        <f>$F47*R47</f>
        <v>32000000</v>
      </c>
      <c r="S181" s="515">
        <f>$F47*S47</f>
        <v>0</v>
      </c>
      <c r="T181" s="515">
        <f>$F47*T47</f>
        <v>0</v>
      </c>
      <c r="U181" s="515">
        <f>$F47*U47</f>
        <v>0</v>
      </c>
      <c r="V181" s="515">
        <f>$F47*V47</f>
        <v>0</v>
      </c>
      <c r="W181" s="515">
        <f>$F47*W47</f>
        <v>0</v>
      </c>
      <c r="X181" s="515">
        <f>$F47*X47</f>
        <v>0</v>
      </c>
      <c r="Y181" s="515">
        <f>$F47*Y47</f>
        <v>0</v>
      </c>
      <c r="Z181" s="515">
        <f>$F47*Z47</f>
        <v>0</v>
      </c>
      <c r="AA181" s="515">
        <f>$F47*AA47</f>
        <v>0</v>
      </c>
      <c r="AB181" s="515">
        <f>$F47*AB47</f>
        <v>0</v>
      </c>
      <c r="AC181" s="515">
        <f>$F47*AC47</f>
        <v>0</v>
      </c>
      <c r="AD181" s="515">
        <f>$F47*AD47</f>
        <v>0</v>
      </c>
      <c r="AE181" s="515">
        <f>$F47*AE47</f>
        <v>0</v>
      </c>
      <c r="AF181" s="515">
        <f>SUM(H181:AE181)</f>
        <v>160000000</v>
      </c>
    </row>
    <row r="182">
      <c r="B182" s="513" t="str">
        <f>B48</f>
        <v>EQ-18</v>
      </c>
      <c r="C182" s="513" t="str">
        <f>C48</f>
        <v>R02</v>
      </c>
      <c r="D182" s="513" t="str">
        <f>D48</f>
        <v>Estaciones meteorológicas automáticas con anemómetro sónico, pluviómetro y radiómetro</v>
      </c>
      <c r="E182" s="513" t="n"/>
      <c r="F182" s="515">
        <f>F48</f>
        <v>128000000</v>
      </c>
      <c r="G182" s="513" t="n"/>
      <c r="H182" s="515">
        <f>$F48*H48</f>
        <v>0</v>
      </c>
      <c r="I182" s="515">
        <f>$F48*I48</f>
        <v>0</v>
      </c>
      <c r="J182" s="515">
        <f>$F48*J48</f>
        <v>0</v>
      </c>
      <c r="K182" s="515">
        <f>$F48*K48</f>
        <v>0</v>
      </c>
      <c r="L182" s="515">
        <f>$F48*L48</f>
        <v>0</v>
      </c>
      <c r="M182" s="515">
        <f>$F48*M48</f>
        <v>0</v>
      </c>
      <c r="N182" s="515">
        <f>$F48*N48</f>
        <v>25600000</v>
      </c>
      <c r="O182" s="515">
        <f>$F48*O48</f>
        <v>25600000</v>
      </c>
      <c r="P182" s="515">
        <f>$F48*P48</f>
        <v>25600000</v>
      </c>
      <c r="Q182" s="515">
        <f>$F48*Q48</f>
        <v>25600000</v>
      </c>
      <c r="R182" s="515">
        <f>$F48*R48</f>
        <v>25600000</v>
      </c>
      <c r="S182" s="515">
        <f>$F48*S48</f>
        <v>0</v>
      </c>
      <c r="T182" s="515">
        <f>$F48*T48</f>
        <v>0</v>
      </c>
      <c r="U182" s="515">
        <f>$F48*U48</f>
        <v>0</v>
      </c>
      <c r="V182" s="515">
        <f>$F48*V48</f>
        <v>0</v>
      </c>
      <c r="W182" s="515">
        <f>$F48*W48</f>
        <v>0</v>
      </c>
      <c r="X182" s="515">
        <f>$F48*X48</f>
        <v>0</v>
      </c>
      <c r="Y182" s="515">
        <f>$F48*Y48</f>
        <v>0</v>
      </c>
      <c r="Z182" s="515">
        <f>$F48*Z48</f>
        <v>0</v>
      </c>
      <c r="AA182" s="515">
        <f>$F48*AA48</f>
        <v>0</v>
      </c>
      <c r="AB182" s="515">
        <f>$F48*AB48</f>
        <v>0</v>
      </c>
      <c r="AC182" s="515">
        <f>$F48*AC48</f>
        <v>0</v>
      </c>
      <c r="AD182" s="515">
        <f>$F48*AD48</f>
        <v>0</v>
      </c>
      <c r="AE182" s="515">
        <f>$F48*AE48</f>
        <v>0</v>
      </c>
      <c r="AF182" s="515">
        <f>SUM(H182:AE182)</f>
        <v>128000000</v>
      </c>
    </row>
    <row r="183">
      <c r="B183" s="513" t="str">
        <f>B49</f>
        <v>EQ-19</v>
      </c>
      <c r="C183" s="513" t="str">
        <f>C49</f>
        <v>R02</v>
      </c>
      <c r="D183" s="513" t="str">
        <f>D49</f>
        <v>Dron con sensor LiDAR, cámara fotogramétrica y receptor GNSS RTK</v>
      </c>
      <c r="E183" s="513" t="n"/>
      <c r="F183" s="515">
        <f>F49</f>
        <v>105000000</v>
      </c>
      <c r="G183" s="513" t="n"/>
      <c r="H183" s="515">
        <f>$F49*H49</f>
        <v>0</v>
      </c>
      <c r="I183" s="515">
        <f>$F49*I49</f>
        <v>0</v>
      </c>
      <c r="J183" s="515">
        <f>$F49*J49</f>
        <v>0</v>
      </c>
      <c r="K183" s="515">
        <f>$F49*K49</f>
        <v>0</v>
      </c>
      <c r="L183" s="515">
        <f>$F49*L49</f>
        <v>0</v>
      </c>
      <c r="M183" s="515">
        <f>$F49*M49</f>
        <v>0</v>
      </c>
      <c r="N183" s="515">
        <f>$F49*N49</f>
        <v>21000000</v>
      </c>
      <c r="O183" s="515">
        <f>$F49*O49</f>
        <v>21000000</v>
      </c>
      <c r="P183" s="515">
        <f>$F49*P49</f>
        <v>21000000</v>
      </c>
      <c r="Q183" s="515">
        <f>$F49*Q49</f>
        <v>21000000</v>
      </c>
      <c r="R183" s="515">
        <f>$F49*R49</f>
        <v>21000000</v>
      </c>
      <c r="S183" s="515">
        <f>$F49*S49</f>
        <v>0</v>
      </c>
      <c r="T183" s="515">
        <f>$F49*T49</f>
        <v>0</v>
      </c>
      <c r="U183" s="515">
        <f>$F49*U49</f>
        <v>0</v>
      </c>
      <c r="V183" s="515">
        <f>$F49*V49</f>
        <v>0</v>
      </c>
      <c r="W183" s="515">
        <f>$F49*W49</f>
        <v>0</v>
      </c>
      <c r="X183" s="515">
        <f>$F49*X49</f>
        <v>0</v>
      </c>
      <c r="Y183" s="515">
        <f>$F49*Y49</f>
        <v>0</v>
      </c>
      <c r="Z183" s="515">
        <f>$F49*Z49</f>
        <v>0</v>
      </c>
      <c r="AA183" s="515">
        <f>$F49*AA49</f>
        <v>0</v>
      </c>
      <c r="AB183" s="515">
        <f>$F49*AB49</f>
        <v>0</v>
      </c>
      <c r="AC183" s="515">
        <f>$F49*AC49</f>
        <v>0</v>
      </c>
      <c r="AD183" s="515">
        <f>$F49*AD49</f>
        <v>0</v>
      </c>
      <c r="AE183" s="515">
        <f>$F49*AE49</f>
        <v>0</v>
      </c>
      <c r="AF183" s="515">
        <f>SUM(H183:AE183)</f>
        <v>105000000</v>
      </c>
    </row>
    <row r="184">
      <c r="B184" s="513" t="str">
        <f>B50</f>
        <v>EQ-20</v>
      </c>
      <c r="C184" s="513" t="str">
        <f>C50</f>
        <v>R02</v>
      </c>
      <c r="D184" s="513" t="str">
        <f>D50</f>
        <v>Monitores portátiles de material particulado de referencia equivalente para campañas de demolición</v>
      </c>
      <c r="E184" s="513" t="n"/>
      <c r="F184" s="515">
        <f>F50</f>
        <v>144000000</v>
      </c>
      <c r="G184" s="513" t="n"/>
      <c r="H184" s="515">
        <f>$F50*H50</f>
        <v>0</v>
      </c>
      <c r="I184" s="515">
        <f>$F50*I50</f>
        <v>0</v>
      </c>
      <c r="J184" s="515">
        <f>$F50*J50</f>
        <v>0</v>
      </c>
      <c r="K184" s="515">
        <f>$F50*K50</f>
        <v>0</v>
      </c>
      <c r="L184" s="515">
        <f>$F50*L50</f>
        <v>0</v>
      </c>
      <c r="M184" s="515">
        <f>$F50*M50</f>
        <v>0</v>
      </c>
      <c r="N184" s="515">
        <f>$F50*N50</f>
        <v>28800000</v>
      </c>
      <c r="O184" s="515">
        <f>$F50*O50</f>
        <v>28800000</v>
      </c>
      <c r="P184" s="515">
        <f>$F50*P50</f>
        <v>28800000</v>
      </c>
      <c r="Q184" s="515">
        <f>$F50*Q50</f>
        <v>28800000</v>
      </c>
      <c r="R184" s="515">
        <f>$F50*R50</f>
        <v>28800000</v>
      </c>
      <c r="S184" s="515">
        <f>$F50*S50</f>
        <v>0</v>
      </c>
      <c r="T184" s="515">
        <f>$F50*T50</f>
        <v>0</v>
      </c>
      <c r="U184" s="515">
        <f>$F50*U50</f>
        <v>0</v>
      </c>
      <c r="V184" s="515">
        <f>$F50*V50</f>
        <v>0</v>
      </c>
      <c r="W184" s="515">
        <f>$F50*W50</f>
        <v>0</v>
      </c>
      <c r="X184" s="515">
        <f>$F50*X50</f>
        <v>0</v>
      </c>
      <c r="Y184" s="515">
        <f>$F50*Y50</f>
        <v>0</v>
      </c>
      <c r="Z184" s="515">
        <f>$F50*Z50</f>
        <v>0</v>
      </c>
      <c r="AA184" s="515">
        <f>$F50*AA50</f>
        <v>0</v>
      </c>
      <c r="AB184" s="515">
        <f>$F50*AB50</f>
        <v>0</v>
      </c>
      <c r="AC184" s="515">
        <f>$F50*AC50</f>
        <v>0</v>
      </c>
      <c r="AD184" s="515">
        <f>$F50*AD50</f>
        <v>0</v>
      </c>
      <c r="AE184" s="515">
        <f>$F50*AE50</f>
        <v>0</v>
      </c>
      <c r="AF184" s="515">
        <f>SUM(H184:AE184)</f>
        <v>144000000</v>
      </c>
    </row>
    <row r="185">
      <c r="B185" s="513" t="str">
        <f>B51</f>
        <v>EQ-21</v>
      </c>
      <c r="C185" s="513" t="str">
        <f>C51</f>
        <v>R02</v>
      </c>
      <c r="D185" s="513" t="str">
        <f>D51</f>
        <v>Licencias de software de modelación urbana, de dispersión y SIG</v>
      </c>
      <c r="E185" s="513" t="n"/>
      <c r="F185" s="515">
        <f>F51</f>
        <v>55000000</v>
      </c>
      <c r="G185" s="513" t="n"/>
      <c r="H185" s="515">
        <f>$F51*H51</f>
        <v>0</v>
      </c>
      <c r="I185" s="515">
        <f>$F51*I51</f>
        <v>0</v>
      </c>
      <c r="J185" s="515">
        <f>$F51*J51</f>
        <v>0</v>
      </c>
      <c r="K185" s="515">
        <f>$F51*K51</f>
        <v>0</v>
      </c>
      <c r="L185" s="515">
        <f>$F51*L51</f>
        <v>0</v>
      </c>
      <c r="M185" s="515">
        <f>$F51*M51</f>
        <v>0</v>
      </c>
      <c r="N185" s="515">
        <f>$F51*N51</f>
        <v>5000000</v>
      </c>
      <c r="O185" s="515">
        <f>$F51*O51</f>
        <v>5000000</v>
      </c>
      <c r="P185" s="515">
        <f>$F51*P51</f>
        <v>5000000</v>
      </c>
      <c r="Q185" s="515">
        <f>$F51*Q51</f>
        <v>5000000</v>
      </c>
      <c r="R185" s="515">
        <f>$F51*R51</f>
        <v>5000000</v>
      </c>
      <c r="S185" s="515">
        <f>$F51*S51</f>
        <v>5000000</v>
      </c>
      <c r="T185" s="515">
        <f>$F51*T51</f>
        <v>5000000</v>
      </c>
      <c r="U185" s="515">
        <f>$F51*U51</f>
        <v>5000000</v>
      </c>
      <c r="V185" s="515">
        <f>$F51*V51</f>
        <v>5000000</v>
      </c>
      <c r="W185" s="515">
        <f>$F51*W51</f>
        <v>5000000</v>
      </c>
      <c r="X185" s="515">
        <f>$F51*X51</f>
        <v>5000000</v>
      </c>
      <c r="Y185" s="515">
        <f>$F51*Y51</f>
        <v>0</v>
      </c>
      <c r="Z185" s="515">
        <f>$F51*Z51</f>
        <v>0</v>
      </c>
      <c r="AA185" s="515">
        <f>$F51*AA51</f>
        <v>0</v>
      </c>
      <c r="AB185" s="515">
        <f>$F51*AB51</f>
        <v>0</v>
      </c>
      <c r="AC185" s="515">
        <f>$F51*AC51</f>
        <v>0</v>
      </c>
      <c r="AD185" s="515">
        <f>$F51*AD51</f>
        <v>0</v>
      </c>
      <c r="AE185" s="515">
        <f>$F51*AE51</f>
        <v>0</v>
      </c>
      <c r="AF185" s="515">
        <f>SUM(H185:AE185)</f>
        <v>55000000</v>
      </c>
    </row>
    <row r="186">
      <c r="B186" s="513" t="str">
        <f>B52</f>
        <v>EQ-12</v>
      </c>
      <c r="C186" s="513" t="str">
        <f>C52</f>
        <v>R02</v>
      </c>
      <c r="D186" s="513" t="str">
        <f>D52</f>
        <v>Uso de laboratorios y equipos de la IES (aporte en especie)</v>
      </c>
      <c r="E186" s="513" t="n"/>
      <c r="F186" s="515">
        <f>F52</f>
        <v>300000000</v>
      </c>
      <c r="G186" s="513" t="n"/>
      <c r="H186" s="515">
        <f>$F52*H52</f>
        <v>0</v>
      </c>
      <c r="I186" s="515">
        <f>$F52*I52</f>
        <v>13636363.6363636</v>
      </c>
      <c r="J186" s="515">
        <f>$F52*J52</f>
        <v>13636363.6363636</v>
      </c>
      <c r="K186" s="515">
        <f>$F52*K52</f>
        <v>13636363.6363636</v>
      </c>
      <c r="L186" s="515">
        <f>$F52*L52</f>
        <v>13636363.6363636</v>
      </c>
      <c r="M186" s="515">
        <f>$F52*M52</f>
        <v>13636363.6363636</v>
      </c>
      <c r="N186" s="515">
        <f>$F52*N52</f>
        <v>13636363.6363636</v>
      </c>
      <c r="O186" s="515">
        <f>$F52*O52</f>
        <v>13636363.6363636</v>
      </c>
      <c r="P186" s="515">
        <f>$F52*P52</f>
        <v>13636363.6363636</v>
      </c>
      <c r="Q186" s="515">
        <f>$F52*Q52</f>
        <v>13636363.6363636</v>
      </c>
      <c r="R186" s="515">
        <f>$F52*R52</f>
        <v>13636363.6363636</v>
      </c>
      <c r="S186" s="515">
        <f>$F52*S52</f>
        <v>13636363.6363636</v>
      </c>
      <c r="T186" s="515">
        <f>$F52*T52</f>
        <v>13636363.6363636</v>
      </c>
      <c r="U186" s="515">
        <f>$F52*U52</f>
        <v>13636363.6363636</v>
      </c>
      <c r="V186" s="515">
        <f>$F52*V52</f>
        <v>13636363.6363636</v>
      </c>
      <c r="W186" s="515">
        <f>$F52*W52</f>
        <v>13636363.6363636</v>
      </c>
      <c r="X186" s="515">
        <f>$F52*X52</f>
        <v>13636363.6363636</v>
      </c>
      <c r="Y186" s="515">
        <f>$F52*Y52</f>
        <v>13636363.6363636</v>
      </c>
      <c r="Z186" s="515">
        <f>$F52*Z52</f>
        <v>13636363.6363636</v>
      </c>
      <c r="AA186" s="515">
        <f>$F52*AA52</f>
        <v>13636363.6363636</v>
      </c>
      <c r="AB186" s="515">
        <f>$F52*AB52</f>
        <v>13636363.6363636</v>
      </c>
      <c r="AC186" s="515">
        <f>$F52*AC52</f>
        <v>13636363.6363636</v>
      </c>
      <c r="AD186" s="515">
        <f>$F52*AD52</f>
        <v>13636363.6363636</v>
      </c>
      <c r="AE186" s="515">
        <f>$F52*AE52</f>
        <v>0</v>
      </c>
      <c r="AF186" s="515">
        <f>SUM(H186:AE186)</f>
        <v>300000000</v>
      </c>
    </row>
    <row r="187">
      <c r="B187" s="513" t="str">
        <f>B53</f>
        <v>EQ-13</v>
      </c>
      <c r="C187" s="513" t="str">
        <f>C53</f>
        <v>R02</v>
      </c>
      <c r="D187" s="513" t="str">
        <f>D53</f>
        <v>Equipos de monitoreo de calidad del aire y apoyo técnico de Gestión y Medio Ambiente para el diagnóstico y la colocalización (aporte en especie)</v>
      </c>
      <c r="E187" s="513" t="n"/>
      <c r="F187" s="515">
        <f>F53</f>
        <v>110000000</v>
      </c>
      <c r="G187" s="513" t="n"/>
      <c r="H187" s="515">
        <f>$F53*H53</f>
        <v>0</v>
      </c>
      <c r="I187" s="515">
        <f>$F53*I53</f>
        <v>5000000</v>
      </c>
      <c r="J187" s="515">
        <f>$F53*J53</f>
        <v>5000000</v>
      </c>
      <c r="K187" s="515">
        <f>$F53*K53</f>
        <v>5000000</v>
      </c>
      <c r="L187" s="515">
        <f>$F53*L53</f>
        <v>5000000</v>
      </c>
      <c r="M187" s="515">
        <f>$F53*M53</f>
        <v>5000000</v>
      </c>
      <c r="N187" s="515">
        <f>$F53*N53</f>
        <v>5000000</v>
      </c>
      <c r="O187" s="515">
        <f>$F53*O53</f>
        <v>5000000</v>
      </c>
      <c r="P187" s="515">
        <f>$F53*P53</f>
        <v>5000000</v>
      </c>
      <c r="Q187" s="515">
        <f>$F53*Q53</f>
        <v>5000000</v>
      </c>
      <c r="R187" s="515">
        <f>$F53*R53</f>
        <v>5000000</v>
      </c>
      <c r="S187" s="515">
        <f>$F53*S53</f>
        <v>5000000</v>
      </c>
      <c r="T187" s="515">
        <f>$F53*T53</f>
        <v>5000000</v>
      </c>
      <c r="U187" s="515">
        <f>$F53*U53</f>
        <v>5000000</v>
      </c>
      <c r="V187" s="515">
        <f>$F53*V53</f>
        <v>5000000</v>
      </c>
      <c r="W187" s="515">
        <f>$F53*W53</f>
        <v>5000000</v>
      </c>
      <c r="X187" s="515">
        <f>$F53*X53</f>
        <v>5000000</v>
      </c>
      <c r="Y187" s="515">
        <f>$F53*Y53</f>
        <v>5000000</v>
      </c>
      <c r="Z187" s="515">
        <f>$F53*Z53</f>
        <v>5000000</v>
      </c>
      <c r="AA187" s="515">
        <f>$F53*AA53</f>
        <v>5000000</v>
      </c>
      <c r="AB187" s="515">
        <f>$F53*AB53</f>
        <v>5000000</v>
      </c>
      <c r="AC187" s="515">
        <f>$F53*AC53</f>
        <v>5000000</v>
      </c>
      <c r="AD187" s="515">
        <f>$F53*AD53</f>
        <v>5000000</v>
      </c>
      <c r="AE187" s="515">
        <f>$F53*AE53</f>
        <v>0</v>
      </c>
      <c r="AF187" s="515">
        <f>SUM(H187:AE187)</f>
        <v>110000000</v>
      </c>
    </row>
    <row r="188">
      <c r="B188" s="513" t="str">
        <f>B54</f>
        <v>EQ-22</v>
      </c>
      <c r="C188" s="513" t="str">
        <f>C54</f>
        <v>R02</v>
      </c>
      <c r="D188" s="513" t="str">
        <f>D54</f>
        <v>Espacio, energía, red y soporte técnico del laboratorio de modelación (aporte en especie)</v>
      </c>
      <c r="E188" s="513" t="n"/>
      <c r="F188" s="515">
        <f>F54</f>
        <v>144000000</v>
      </c>
      <c r="G188" s="513" t="n"/>
      <c r="H188" s="515">
        <f>$F54*H54</f>
        <v>0</v>
      </c>
      <c r="I188" s="515">
        <f>$F54*I54</f>
        <v>6260869.56521739</v>
      </c>
      <c r="J188" s="515">
        <f>$F54*J54</f>
        <v>6260869.56521739</v>
      </c>
      <c r="K188" s="515">
        <f>$F54*K54</f>
        <v>6260869.56521739</v>
      </c>
      <c r="L188" s="515">
        <f>$F54*L54</f>
        <v>6260869.56521739</v>
      </c>
      <c r="M188" s="515">
        <f>$F54*M54</f>
        <v>6260869.56521739</v>
      </c>
      <c r="N188" s="515">
        <f>$F54*N54</f>
        <v>6260869.56521739</v>
      </c>
      <c r="O188" s="515">
        <f>$F54*O54</f>
        <v>6260869.56521739</v>
      </c>
      <c r="P188" s="515">
        <f>$F54*P54</f>
        <v>6260869.56521739</v>
      </c>
      <c r="Q188" s="515">
        <f>$F54*Q54</f>
        <v>6260869.56521739</v>
      </c>
      <c r="R188" s="515">
        <f>$F54*R54</f>
        <v>6260869.56521739</v>
      </c>
      <c r="S188" s="515">
        <f>$F54*S54</f>
        <v>6260869.56521739</v>
      </c>
      <c r="T188" s="515">
        <f>$F54*T54</f>
        <v>6260869.56521739</v>
      </c>
      <c r="U188" s="515">
        <f>$F54*U54</f>
        <v>6260869.56521739</v>
      </c>
      <c r="V188" s="515">
        <f>$F54*V54</f>
        <v>6260869.56521739</v>
      </c>
      <c r="W188" s="515">
        <f>$F54*W54</f>
        <v>6260869.56521739</v>
      </c>
      <c r="X188" s="515">
        <f>$F54*X54</f>
        <v>6260869.56521739</v>
      </c>
      <c r="Y188" s="515">
        <f>$F54*Y54</f>
        <v>6260869.56521739</v>
      </c>
      <c r="Z188" s="515">
        <f>$F54*Z54</f>
        <v>6260869.56521739</v>
      </c>
      <c r="AA188" s="515">
        <f>$F54*AA54</f>
        <v>6260869.56521739</v>
      </c>
      <c r="AB188" s="515">
        <f>$F54*AB54</f>
        <v>6260869.56521739</v>
      </c>
      <c r="AC188" s="515">
        <f>$F54*AC54</f>
        <v>6260869.56521739</v>
      </c>
      <c r="AD188" s="515">
        <f>$F54*AD54</f>
        <v>6260869.56521739</v>
      </c>
      <c r="AE188" s="515">
        <f>$F54*AE54</f>
        <v>6260869.56521739</v>
      </c>
      <c r="AF188" s="515">
        <f>SUM(H188:AE188)</f>
        <v>144000000</v>
      </c>
    </row>
    <row r="189">
      <c r="B189" s="513" t="str">
        <f>B55</f>
        <v>EQ-14</v>
      </c>
      <c r="C189" s="513" t="str">
        <f>C55</f>
        <v>R02</v>
      </c>
      <c r="D189" s="513" t="str">
        <f>D55</f>
        <v>Sistema de geociencias para el mapeo diagnóstico: suscripciones plataforma SIG de nivel profesional</v>
      </c>
      <c r="E189" s="513" t="n"/>
      <c r="F189" s="515">
        <f>F55</f>
        <v>91549476</v>
      </c>
      <c r="G189" s="513" t="n"/>
      <c r="H189" s="515">
        <f>$F55*H55</f>
        <v>0</v>
      </c>
      <c r="I189" s="515">
        <f>$F55*I55</f>
        <v>3980412</v>
      </c>
      <c r="J189" s="515">
        <f>$F55*J55</f>
        <v>3980412</v>
      </c>
      <c r="K189" s="515">
        <f>$F55*K55</f>
        <v>3980412</v>
      </c>
      <c r="L189" s="515">
        <f>$F55*L55</f>
        <v>3980412</v>
      </c>
      <c r="M189" s="515">
        <f>$F55*M55</f>
        <v>3980412</v>
      </c>
      <c r="N189" s="515">
        <f>$F55*N55</f>
        <v>3980412</v>
      </c>
      <c r="O189" s="515">
        <f>$F55*O55</f>
        <v>3980412</v>
      </c>
      <c r="P189" s="515">
        <f>$F55*P55</f>
        <v>3980412</v>
      </c>
      <c r="Q189" s="515">
        <f>$F55*Q55</f>
        <v>3980412</v>
      </c>
      <c r="R189" s="515">
        <f>$F55*R55</f>
        <v>3980412</v>
      </c>
      <c r="S189" s="515">
        <f>$F55*S55</f>
        <v>3980412</v>
      </c>
      <c r="T189" s="515">
        <f>$F55*T55</f>
        <v>3980412</v>
      </c>
      <c r="U189" s="515">
        <f>$F55*U55</f>
        <v>3980412</v>
      </c>
      <c r="V189" s="515">
        <f>$F55*V55</f>
        <v>3980412</v>
      </c>
      <c r="W189" s="515">
        <f>$F55*W55</f>
        <v>3980412</v>
      </c>
      <c r="X189" s="515">
        <f>$F55*X55</f>
        <v>3980412</v>
      </c>
      <c r="Y189" s="515">
        <f>$F55*Y55</f>
        <v>3980412</v>
      </c>
      <c r="Z189" s="515">
        <f>$F55*Z55</f>
        <v>3980412</v>
      </c>
      <c r="AA189" s="515">
        <f>$F55*AA55</f>
        <v>3980412</v>
      </c>
      <c r="AB189" s="515">
        <f>$F55*AB55</f>
        <v>3980412</v>
      </c>
      <c r="AC189" s="515">
        <f>$F55*AC55</f>
        <v>3980412</v>
      </c>
      <c r="AD189" s="515">
        <f>$F55*AD55</f>
        <v>3980412</v>
      </c>
      <c r="AE189" s="515">
        <f>$F55*AE55</f>
        <v>3980412</v>
      </c>
      <c r="AF189" s="515">
        <f>SUM(H189:AE189)</f>
        <v>91549476</v>
      </c>
    </row>
    <row r="190">
      <c r="B190" s="513" t="str">
        <f>B56</f>
        <v>EQ-15</v>
      </c>
      <c r="C190" s="513" t="str">
        <f>C56</f>
        <v>R02</v>
      </c>
      <c r="D190" s="513" t="str">
        <f>D56</f>
        <v>Sistema de geociencias para el mapeo diagnóstico: suscripción plataforma SIG de nivel profesional avanzado</v>
      </c>
      <c r="E190" s="513" t="n"/>
      <c r="F190" s="515">
        <f>F56</f>
        <v>45625376</v>
      </c>
      <c r="G190" s="513" t="n"/>
      <c r="H190" s="515">
        <f>$F56*H56</f>
        <v>0</v>
      </c>
      <c r="I190" s="515">
        <f>$F56*I56</f>
        <v>1983712</v>
      </c>
      <c r="J190" s="515">
        <f>$F56*J56</f>
        <v>1983712</v>
      </c>
      <c r="K190" s="515">
        <f>$F56*K56</f>
        <v>1983712</v>
      </c>
      <c r="L190" s="515">
        <f>$F56*L56</f>
        <v>1983712</v>
      </c>
      <c r="M190" s="515">
        <f>$F56*M56</f>
        <v>1983712</v>
      </c>
      <c r="N190" s="515">
        <f>$F56*N56</f>
        <v>1983712</v>
      </c>
      <c r="O190" s="515">
        <f>$F56*O56</f>
        <v>1983712</v>
      </c>
      <c r="P190" s="515">
        <f>$F56*P56</f>
        <v>1983712</v>
      </c>
      <c r="Q190" s="515">
        <f>$F56*Q56</f>
        <v>1983712</v>
      </c>
      <c r="R190" s="515">
        <f>$F56*R56</f>
        <v>1983712</v>
      </c>
      <c r="S190" s="515">
        <f>$F56*S56</f>
        <v>1983712</v>
      </c>
      <c r="T190" s="515">
        <f>$F56*T56</f>
        <v>1983712</v>
      </c>
      <c r="U190" s="515">
        <f>$F56*U56</f>
        <v>1983712</v>
      </c>
      <c r="V190" s="515">
        <f>$F56*V56</f>
        <v>1983712</v>
      </c>
      <c r="W190" s="515">
        <f>$F56*W56</f>
        <v>1983712</v>
      </c>
      <c r="X190" s="515">
        <f>$F56*X56</f>
        <v>1983712</v>
      </c>
      <c r="Y190" s="515">
        <f>$F56*Y56</f>
        <v>1983712</v>
      </c>
      <c r="Z190" s="515">
        <f>$F56*Z56</f>
        <v>1983712</v>
      </c>
      <c r="AA190" s="515">
        <f>$F56*AA56</f>
        <v>1983712</v>
      </c>
      <c r="AB190" s="515">
        <f>$F56*AB56</f>
        <v>1983712</v>
      </c>
      <c r="AC190" s="515">
        <f>$F56*AC56</f>
        <v>1983712</v>
      </c>
      <c r="AD190" s="515">
        <f>$F56*AD56</f>
        <v>1983712</v>
      </c>
      <c r="AE190" s="515">
        <f>$F56*AE56</f>
        <v>1983712</v>
      </c>
      <c r="AF190" s="515">
        <f>SUM(H190:AE190)</f>
        <v>45625376</v>
      </c>
    </row>
    <row r="191">
      <c r="B191" s="513" t="str">
        <f>B57</f>
        <v>EQ-16</v>
      </c>
      <c r="C191" s="513" t="str">
        <f>C57</f>
        <v>R02</v>
      </c>
      <c r="D191" s="513" t="str">
        <f>D57</f>
        <v>Sistema de geociencias para el mapeo diagnóstico: complemento de geoestadística</v>
      </c>
      <c r="E191" s="513" t="n"/>
      <c r="F191" s="515">
        <f>F57</f>
        <v>10733840</v>
      </c>
      <c r="G191" s="513" t="n"/>
      <c r="H191" s="515">
        <f>$F57*H57</f>
        <v>0</v>
      </c>
      <c r="I191" s="515">
        <f>$F57*I57</f>
        <v>466688.695652174</v>
      </c>
      <c r="J191" s="515">
        <f>$F57*J57</f>
        <v>466688.695652174</v>
      </c>
      <c r="K191" s="515">
        <f>$F57*K57</f>
        <v>466688.695652174</v>
      </c>
      <c r="L191" s="515">
        <f>$F57*L57</f>
        <v>466688.695652174</v>
      </c>
      <c r="M191" s="515">
        <f>$F57*M57</f>
        <v>466688.695652174</v>
      </c>
      <c r="N191" s="515">
        <f>$F57*N57</f>
        <v>466688.695652174</v>
      </c>
      <c r="O191" s="515">
        <f>$F57*O57</f>
        <v>466688.695652174</v>
      </c>
      <c r="P191" s="515">
        <f>$F57*P57</f>
        <v>466688.695652174</v>
      </c>
      <c r="Q191" s="515">
        <f>$F57*Q57</f>
        <v>466688.695652174</v>
      </c>
      <c r="R191" s="515">
        <f>$F57*R57</f>
        <v>466688.695652174</v>
      </c>
      <c r="S191" s="515">
        <f>$F57*S57</f>
        <v>466688.695652174</v>
      </c>
      <c r="T191" s="515">
        <f>$F57*T57</f>
        <v>466688.695652174</v>
      </c>
      <c r="U191" s="515">
        <f>$F57*U57</f>
        <v>466688.695652174</v>
      </c>
      <c r="V191" s="515">
        <f>$F57*V57</f>
        <v>466688.695652174</v>
      </c>
      <c r="W191" s="515">
        <f>$F57*W57</f>
        <v>466688.695652174</v>
      </c>
      <c r="X191" s="515">
        <f>$F57*X57</f>
        <v>466688.695652174</v>
      </c>
      <c r="Y191" s="515">
        <f>$F57*Y57</f>
        <v>466688.695652174</v>
      </c>
      <c r="Z191" s="515">
        <f>$F57*Z57</f>
        <v>466688.695652174</v>
      </c>
      <c r="AA191" s="515">
        <f>$F57*AA57</f>
        <v>466688.695652174</v>
      </c>
      <c r="AB191" s="515">
        <f>$F57*AB57</f>
        <v>466688.695652174</v>
      </c>
      <c r="AC191" s="515">
        <f>$F57*AC57</f>
        <v>466688.695652174</v>
      </c>
      <c r="AD191" s="515">
        <f>$F57*AD57</f>
        <v>466688.695652174</v>
      </c>
      <c r="AE191" s="515">
        <f>$F57*AE57</f>
        <v>466688.695652174</v>
      </c>
      <c r="AF191" s="515">
        <f>SUM(H191:AE191)</f>
        <v>10733840</v>
      </c>
    </row>
    <row r="192">
      <c r="B192" s="513" t="str">
        <f>B58</f>
        <v>EQ-23</v>
      </c>
      <c r="C192" s="513" t="str">
        <f>C58</f>
        <v>R02</v>
      </c>
      <c r="D192" s="513" t="str">
        <f>D58</f>
        <v>Cámara climática de humedad y temperatura e integración metrológica del banco</v>
      </c>
      <c r="E192" s="513" t="n"/>
      <c r="F192" s="515">
        <f>F58</f>
        <v>150000000</v>
      </c>
      <c r="G192" s="513" t="n"/>
      <c r="H192" s="515">
        <f>$F58*H58</f>
        <v>0</v>
      </c>
      <c r="I192" s="515">
        <f>$F58*I58</f>
        <v>0</v>
      </c>
      <c r="J192" s="515">
        <f>$F58*J58</f>
        <v>0</v>
      </c>
      <c r="K192" s="515">
        <f>$F58*K58</f>
        <v>50000000</v>
      </c>
      <c r="L192" s="515">
        <f>$F58*L58</f>
        <v>50000000</v>
      </c>
      <c r="M192" s="515">
        <f>$F58*M58</f>
        <v>50000000</v>
      </c>
      <c r="N192" s="515">
        <f>$F58*N58</f>
        <v>0</v>
      </c>
      <c r="O192" s="515">
        <f>$F58*O58</f>
        <v>0</v>
      </c>
      <c r="P192" s="515">
        <f>$F58*P58</f>
        <v>0</v>
      </c>
      <c r="Q192" s="515">
        <f>$F58*Q58</f>
        <v>0</v>
      </c>
      <c r="R192" s="515">
        <f>$F58*R58</f>
        <v>0</v>
      </c>
      <c r="S192" s="515">
        <f>$F58*S58</f>
        <v>0</v>
      </c>
      <c r="T192" s="515">
        <f>$F58*T58</f>
        <v>0</v>
      </c>
      <c r="U192" s="515">
        <f>$F58*U58</f>
        <v>0</v>
      </c>
      <c r="V192" s="515">
        <f>$F58*V58</f>
        <v>0</v>
      </c>
      <c r="W192" s="515">
        <f>$F58*W58</f>
        <v>0</v>
      </c>
      <c r="X192" s="515">
        <f>$F58*X58</f>
        <v>0</v>
      </c>
      <c r="Y192" s="515">
        <f>$F58*Y58</f>
        <v>0</v>
      </c>
      <c r="Z192" s="515">
        <f>$F58*Z58</f>
        <v>0</v>
      </c>
      <c r="AA192" s="515">
        <f>$F58*AA58</f>
        <v>0</v>
      </c>
      <c r="AB192" s="515">
        <f>$F58*AB58</f>
        <v>0</v>
      </c>
      <c r="AC192" s="515">
        <f>$F58*AC58</f>
        <v>0</v>
      </c>
      <c r="AD192" s="515">
        <f>$F58*AD58</f>
        <v>0</v>
      </c>
      <c r="AE192" s="515">
        <f>$F58*AE58</f>
        <v>0</v>
      </c>
      <c r="AF192" s="515">
        <f>SUM(H192:AE192)</f>
        <v>150000000</v>
      </c>
    </row>
    <row r="193">
      <c r="B193" s="513" t="str">
        <f>B59</f>
        <v>ADIC-02-1</v>
      </c>
      <c r="C193" s="513" t="str">
        <f>C59</f>
        <v>R02</v>
      </c>
      <c r="D193" s="513" t="str">
        <f>D59</f>
        <v>(fila reservada para un ítem nuevo)</v>
      </c>
      <c r="E193" s="513" t="n"/>
      <c r="F193" s="515">
        <f>F59</f>
        <v>0</v>
      </c>
      <c r="G193" s="513" t="n"/>
      <c r="H193" s="515">
        <f>$F59*H59</f>
        <v>0</v>
      </c>
      <c r="I193" s="515">
        <f>$F59*I59</f>
        <v>0</v>
      </c>
      <c r="J193" s="515">
        <f>$F59*J59</f>
        <v>0</v>
      </c>
      <c r="K193" s="515">
        <f>$F59*K59</f>
        <v>0</v>
      </c>
      <c r="L193" s="515">
        <f>$F59*L59</f>
        <v>0</v>
      </c>
      <c r="M193" s="515">
        <f>$F59*M59</f>
        <v>0</v>
      </c>
      <c r="N193" s="515">
        <f>$F59*N59</f>
        <v>0</v>
      </c>
      <c r="O193" s="515">
        <f>$F59*O59</f>
        <v>0</v>
      </c>
      <c r="P193" s="515">
        <f>$F59*P59</f>
        <v>0</v>
      </c>
      <c r="Q193" s="515">
        <f>$F59*Q59</f>
        <v>0</v>
      </c>
      <c r="R193" s="515">
        <f>$F59*R59</f>
        <v>0</v>
      </c>
      <c r="S193" s="515">
        <f>$F59*S59</f>
        <v>0</v>
      </c>
      <c r="T193" s="515">
        <f>$F59*T59</f>
        <v>0</v>
      </c>
      <c r="U193" s="515">
        <f>$F59*U59</f>
        <v>0</v>
      </c>
      <c r="V193" s="515">
        <f>$F59*V59</f>
        <v>0</v>
      </c>
      <c r="W193" s="515">
        <f>$F59*W59</f>
        <v>0</v>
      </c>
      <c r="X193" s="515">
        <f>$F59*X59</f>
        <v>0</v>
      </c>
      <c r="Y193" s="515">
        <f>$F59*Y59</f>
        <v>0</v>
      </c>
      <c r="Z193" s="515">
        <f>$F59*Z59</f>
        <v>0</v>
      </c>
      <c r="AA193" s="515">
        <f>$F59*AA59</f>
        <v>0</v>
      </c>
      <c r="AB193" s="515">
        <f>$F59*AB59</f>
        <v>0</v>
      </c>
      <c r="AC193" s="515">
        <f>$F59*AC59</f>
        <v>0</v>
      </c>
      <c r="AD193" s="515">
        <f>$F59*AD59</f>
        <v>0</v>
      </c>
      <c r="AE193" s="515">
        <f>$F59*AE59</f>
        <v>0</v>
      </c>
      <c r="AF193" s="515">
        <f>SUM(H193:AE193)</f>
        <v>0</v>
      </c>
    </row>
    <row r="194">
      <c r="B194" s="513" t="str">
        <f>B60</f>
        <v>ADIC-02-2</v>
      </c>
      <c r="C194" s="513" t="str">
        <f>C60</f>
        <v>R02</v>
      </c>
      <c r="D194" s="513" t="str">
        <f>D60</f>
        <v>(fila reservada para un ítem nuevo)</v>
      </c>
      <c r="E194" s="513" t="n"/>
      <c r="F194" s="515">
        <f>F60</f>
        <v>0</v>
      </c>
      <c r="G194" s="513" t="n"/>
      <c r="H194" s="515">
        <f>$F60*H60</f>
        <v>0</v>
      </c>
      <c r="I194" s="515">
        <f>$F60*I60</f>
        <v>0</v>
      </c>
      <c r="J194" s="515">
        <f>$F60*J60</f>
        <v>0</v>
      </c>
      <c r="K194" s="515">
        <f>$F60*K60</f>
        <v>0</v>
      </c>
      <c r="L194" s="515">
        <f>$F60*L60</f>
        <v>0</v>
      </c>
      <c r="M194" s="515">
        <f>$F60*M60</f>
        <v>0</v>
      </c>
      <c r="N194" s="515">
        <f>$F60*N60</f>
        <v>0</v>
      </c>
      <c r="O194" s="515">
        <f>$F60*O60</f>
        <v>0</v>
      </c>
      <c r="P194" s="515">
        <f>$F60*P60</f>
        <v>0</v>
      </c>
      <c r="Q194" s="515">
        <f>$F60*Q60</f>
        <v>0</v>
      </c>
      <c r="R194" s="515">
        <f>$F60*R60</f>
        <v>0</v>
      </c>
      <c r="S194" s="515">
        <f>$F60*S60</f>
        <v>0</v>
      </c>
      <c r="T194" s="515">
        <f>$F60*T60</f>
        <v>0</v>
      </c>
      <c r="U194" s="515">
        <f>$F60*U60</f>
        <v>0</v>
      </c>
      <c r="V194" s="515">
        <f>$F60*V60</f>
        <v>0</v>
      </c>
      <c r="W194" s="515">
        <f>$F60*W60</f>
        <v>0</v>
      </c>
      <c r="X194" s="515">
        <f>$F60*X60</f>
        <v>0</v>
      </c>
      <c r="Y194" s="515">
        <f>$F60*Y60</f>
        <v>0</v>
      </c>
      <c r="Z194" s="515">
        <f>$F60*Z60</f>
        <v>0</v>
      </c>
      <c r="AA194" s="515">
        <f>$F60*AA60</f>
        <v>0</v>
      </c>
      <c r="AB194" s="515">
        <f>$F60*AB60</f>
        <v>0</v>
      </c>
      <c r="AC194" s="515">
        <f>$F60*AC60</f>
        <v>0</v>
      </c>
      <c r="AD194" s="515">
        <f>$F60*AD60</f>
        <v>0</v>
      </c>
      <c r="AE194" s="515">
        <f>$F60*AE60</f>
        <v>0</v>
      </c>
      <c r="AF194" s="515">
        <f>SUM(H194:AE194)</f>
        <v>0</v>
      </c>
    </row>
    <row r="195">
      <c r="B195" s="513" t="str">
        <f>B61</f>
        <v>ADIC-02-3</v>
      </c>
      <c r="C195" s="513" t="str">
        <f>C61</f>
        <v>R02</v>
      </c>
      <c r="D195" s="513" t="str">
        <f>D61</f>
        <v>(fila reservada para un ítem nuevo)</v>
      </c>
      <c r="E195" s="513" t="n"/>
      <c r="F195" s="515">
        <f>F61</f>
        <v>0</v>
      </c>
      <c r="G195" s="513" t="n"/>
      <c r="H195" s="515">
        <f>$F61*H61</f>
        <v>0</v>
      </c>
      <c r="I195" s="515">
        <f>$F61*I61</f>
        <v>0</v>
      </c>
      <c r="J195" s="515">
        <f>$F61*J61</f>
        <v>0</v>
      </c>
      <c r="K195" s="515">
        <f>$F61*K61</f>
        <v>0</v>
      </c>
      <c r="L195" s="515">
        <f>$F61*L61</f>
        <v>0</v>
      </c>
      <c r="M195" s="515">
        <f>$F61*M61</f>
        <v>0</v>
      </c>
      <c r="N195" s="515">
        <f>$F61*N61</f>
        <v>0</v>
      </c>
      <c r="O195" s="515">
        <f>$F61*O61</f>
        <v>0</v>
      </c>
      <c r="P195" s="515">
        <f>$F61*P61</f>
        <v>0</v>
      </c>
      <c r="Q195" s="515">
        <f>$F61*Q61</f>
        <v>0</v>
      </c>
      <c r="R195" s="515">
        <f>$F61*R61</f>
        <v>0</v>
      </c>
      <c r="S195" s="515">
        <f>$F61*S61</f>
        <v>0</v>
      </c>
      <c r="T195" s="515">
        <f>$F61*T61</f>
        <v>0</v>
      </c>
      <c r="U195" s="515">
        <f>$F61*U61</f>
        <v>0</v>
      </c>
      <c r="V195" s="515">
        <f>$F61*V61</f>
        <v>0</v>
      </c>
      <c r="W195" s="515">
        <f>$F61*W61</f>
        <v>0</v>
      </c>
      <c r="X195" s="515">
        <f>$F61*X61</f>
        <v>0</v>
      </c>
      <c r="Y195" s="515">
        <f>$F61*Y61</f>
        <v>0</v>
      </c>
      <c r="Z195" s="515">
        <f>$F61*Z61</f>
        <v>0</v>
      </c>
      <c r="AA195" s="515">
        <f>$F61*AA61</f>
        <v>0</v>
      </c>
      <c r="AB195" s="515">
        <f>$F61*AB61</f>
        <v>0</v>
      </c>
      <c r="AC195" s="515">
        <f>$F61*AC61</f>
        <v>0</v>
      </c>
      <c r="AD195" s="515">
        <f>$F61*AD61</f>
        <v>0</v>
      </c>
      <c r="AE195" s="515">
        <f>$F61*AE61</f>
        <v>0</v>
      </c>
      <c r="AF195" s="515">
        <f>SUM(H195:AE195)</f>
        <v>0</v>
      </c>
    </row>
    <row r="196">
      <c r="B196" s="513" t="str">
        <f>B62</f>
        <v>CA-01</v>
      </c>
      <c r="C196" s="513" t="str">
        <f>C62</f>
        <v>R03</v>
      </c>
      <c r="D196" s="513" t="str">
        <f>D62</f>
        <v>Formación y soporte a custodios por tramo</v>
      </c>
      <c r="E196" s="513" t="n"/>
      <c r="F196" s="515">
        <f>F62</f>
        <v>150000000</v>
      </c>
      <c r="G196" s="513" t="n"/>
      <c r="H196" s="515">
        <f>$F62*H62</f>
        <v>0</v>
      </c>
      <c r="I196" s="515">
        <f>$F62*I62</f>
        <v>0</v>
      </c>
      <c r="J196" s="515">
        <f>$F62*J62</f>
        <v>0</v>
      </c>
      <c r="K196" s="515">
        <f>$F62*K62</f>
        <v>0</v>
      </c>
      <c r="L196" s="515">
        <f>$F62*L62</f>
        <v>0</v>
      </c>
      <c r="M196" s="515">
        <f>$F62*M62</f>
        <v>0</v>
      </c>
      <c r="N196" s="515">
        <f>$F62*N62</f>
        <v>0</v>
      </c>
      <c r="O196" s="515">
        <f>$F62*O62</f>
        <v>0</v>
      </c>
      <c r="P196" s="515">
        <f>$F62*P62</f>
        <v>0</v>
      </c>
      <c r="Q196" s="515">
        <f>$F62*Q62</f>
        <v>0</v>
      </c>
      <c r="R196" s="515">
        <f>$F62*R62</f>
        <v>0</v>
      </c>
      <c r="S196" s="515">
        <f>$F62*S62</f>
        <v>0</v>
      </c>
      <c r="T196" s="515">
        <f>$F62*T62</f>
        <v>0</v>
      </c>
      <c r="U196" s="515">
        <f>$F62*U62</f>
        <v>0</v>
      </c>
      <c r="V196" s="515">
        <f>$F62*V62</f>
        <v>0</v>
      </c>
      <c r="W196" s="515">
        <f>$F62*W62</f>
        <v>0</v>
      </c>
      <c r="X196" s="515">
        <f>$F62*X62</f>
        <v>37500000</v>
      </c>
      <c r="Y196" s="515">
        <f>$F62*Y62</f>
        <v>37500000</v>
      </c>
      <c r="Z196" s="515">
        <f>$F62*Z62</f>
        <v>37500000</v>
      </c>
      <c r="AA196" s="515">
        <f>$F62*AA62</f>
        <v>37500000</v>
      </c>
      <c r="AB196" s="515">
        <f>$F62*AB62</f>
        <v>0</v>
      </c>
      <c r="AC196" s="515">
        <f>$F62*AC62</f>
        <v>0</v>
      </c>
      <c r="AD196" s="515">
        <f>$F62*AD62</f>
        <v>0</v>
      </c>
      <c r="AE196" s="515">
        <f>$F62*AE62</f>
        <v>0</v>
      </c>
      <c r="AF196" s="515">
        <f>SUM(H196:AE196)</f>
        <v>150000000</v>
      </c>
    </row>
    <row r="197">
      <c r="B197" s="513" t="str">
        <f>B63</f>
        <v>CA-02</v>
      </c>
      <c r="C197" s="513" t="str">
        <f>C63</f>
        <v>R03</v>
      </c>
      <c r="D197" s="513" t="str">
        <f>D63</f>
        <v>Alimentación de laboratorios ciudadanos</v>
      </c>
      <c r="E197" s="513" t="n"/>
      <c r="F197" s="515">
        <f>F63</f>
        <v>30000000</v>
      </c>
      <c r="G197" s="513" t="n"/>
      <c r="H197" s="515">
        <f>$F63*H63</f>
        <v>0</v>
      </c>
      <c r="I197" s="515">
        <f>$F63*I63</f>
        <v>0</v>
      </c>
      <c r="J197" s="515">
        <f>$F63*J63</f>
        <v>4285714.28571429</v>
      </c>
      <c r="K197" s="515">
        <f>$F63*K63</f>
        <v>4285714.28571429</v>
      </c>
      <c r="L197" s="515">
        <f>$F63*L63</f>
        <v>4285714.28571429</v>
      </c>
      <c r="M197" s="515">
        <f>$F63*M63</f>
        <v>4285714.28571429</v>
      </c>
      <c r="N197" s="515">
        <f>$F63*N63</f>
        <v>4285714.28571429</v>
      </c>
      <c r="O197" s="515">
        <f>$F63*O63</f>
        <v>4285714.28571429</v>
      </c>
      <c r="P197" s="515">
        <f>$F63*P63</f>
        <v>4285714.28571429</v>
      </c>
      <c r="Q197" s="515">
        <f>$F63*Q63</f>
        <v>0</v>
      </c>
      <c r="R197" s="515">
        <f>$F63*R63</f>
        <v>0</v>
      </c>
      <c r="S197" s="515">
        <f>$F63*S63</f>
        <v>0</v>
      </c>
      <c r="T197" s="515">
        <f>$F63*T63</f>
        <v>0</v>
      </c>
      <c r="U197" s="515">
        <f>$F63*U63</f>
        <v>0</v>
      </c>
      <c r="V197" s="515">
        <f>$F63*V63</f>
        <v>0</v>
      </c>
      <c r="W197" s="515">
        <f>$F63*W63</f>
        <v>0</v>
      </c>
      <c r="X197" s="515">
        <f>$F63*X63</f>
        <v>0</v>
      </c>
      <c r="Y197" s="515">
        <f>$F63*Y63</f>
        <v>0</v>
      </c>
      <c r="Z197" s="515">
        <f>$F63*Z63</f>
        <v>0</v>
      </c>
      <c r="AA197" s="515">
        <f>$F63*AA63</f>
        <v>0</v>
      </c>
      <c r="AB197" s="515">
        <f>$F63*AB63</f>
        <v>0</v>
      </c>
      <c r="AC197" s="515">
        <f>$F63*AC63</f>
        <v>0</v>
      </c>
      <c r="AD197" s="515">
        <f>$F63*AD63</f>
        <v>0</v>
      </c>
      <c r="AE197" s="515">
        <f>$F63*AE63</f>
        <v>0</v>
      </c>
      <c r="AF197" s="515">
        <f>SUM(H197:AE197)</f>
        <v>30000000</v>
      </c>
    </row>
    <row r="198">
      <c r="B198" s="513" t="str">
        <f>B64</f>
        <v>CA-03</v>
      </c>
      <c r="C198" s="513" t="str">
        <f>C64</f>
        <v>R03</v>
      </c>
      <c r="D198" s="513" t="str">
        <f>D64</f>
        <v>Logística de ferias y laboratorios de apropiación</v>
      </c>
      <c r="E198" s="513" t="n"/>
      <c r="F198" s="515">
        <f>F64</f>
        <v>72000000</v>
      </c>
      <c r="G198" s="513" t="n"/>
      <c r="H198" s="515">
        <f>$F64*H64</f>
        <v>0</v>
      </c>
      <c r="I198" s="515">
        <f>$F64*I64</f>
        <v>0</v>
      </c>
      <c r="J198" s="515">
        <f>$F64*J64</f>
        <v>0</v>
      </c>
      <c r="K198" s="515">
        <f>$F64*K64</f>
        <v>0</v>
      </c>
      <c r="L198" s="515">
        <f>$F64*L64</f>
        <v>0</v>
      </c>
      <c r="M198" s="515">
        <f>$F64*M64</f>
        <v>0</v>
      </c>
      <c r="N198" s="515">
        <f>$F64*N64</f>
        <v>0</v>
      </c>
      <c r="O198" s="515">
        <f>$F64*O64</f>
        <v>0</v>
      </c>
      <c r="P198" s="515">
        <f>$F64*P64</f>
        <v>0</v>
      </c>
      <c r="Q198" s="515">
        <f>$F64*Q64</f>
        <v>0</v>
      </c>
      <c r="R198" s="515">
        <f>$F64*R64</f>
        <v>0</v>
      </c>
      <c r="S198" s="515">
        <f>$F64*S64</f>
        <v>5538461.53846154</v>
      </c>
      <c r="T198" s="515">
        <f>$F64*T64</f>
        <v>5538461.53846154</v>
      </c>
      <c r="U198" s="515">
        <f>$F64*U64</f>
        <v>5538461.53846154</v>
      </c>
      <c r="V198" s="515">
        <f>$F64*V64</f>
        <v>5538461.53846154</v>
      </c>
      <c r="W198" s="515">
        <f>$F64*W64</f>
        <v>5538461.53846154</v>
      </c>
      <c r="X198" s="515">
        <f>$F64*X64</f>
        <v>5538461.53846154</v>
      </c>
      <c r="Y198" s="515">
        <f>$F64*Y64</f>
        <v>5538461.53846154</v>
      </c>
      <c r="Z198" s="515">
        <f>$F64*Z64</f>
        <v>5538461.53846154</v>
      </c>
      <c r="AA198" s="515">
        <f>$F64*AA64</f>
        <v>5538461.53846154</v>
      </c>
      <c r="AB198" s="515">
        <f>$F64*AB64</f>
        <v>5538461.53846154</v>
      </c>
      <c r="AC198" s="515">
        <f>$F64*AC64</f>
        <v>5538461.53846154</v>
      </c>
      <c r="AD198" s="515">
        <f>$F64*AD64</f>
        <v>5538461.53846154</v>
      </c>
      <c r="AE198" s="515">
        <f>$F64*AE64</f>
        <v>5538461.53846154</v>
      </c>
      <c r="AF198" s="515">
        <f>SUM(H198:AE198)</f>
        <v>72000000</v>
      </c>
    </row>
    <row r="199">
      <c r="B199" s="513" t="str">
        <f>B65</f>
        <v>CA-04</v>
      </c>
      <c r="C199" s="513" t="str">
        <f>C65</f>
        <v>R03</v>
      </c>
      <c r="D199" s="513" t="str">
        <f>D65</f>
        <v>Talleres de evaluación previa de demolición con los consejos de gestión del riesgo y responsables de obra</v>
      </c>
      <c r="E199" s="513" t="n"/>
      <c r="F199" s="515">
        <f>F65</f>
        <v>48000000</v>
      </c>
      <c r="G199" s="513" t="n"/>
      <c r="H199" s="515">
        <f>$F65*H65</f>
        <v>0</v>
      </c>
      <c r="I199" s="515">
        <f>$F65*I65</f>
        <v>0</v>
      </c>
      <c r="J199" s="515">
        <f>$F65*J65</f>
        <v>0</v>
      </c>
      <c r="K199" s="515">
        <f>$F65*K65</f>
        <v>0</v>
      </c>
      <c r="L199" s="515">
        <f>$F65*L65</f>
        <v>0</v>
      </c>
      <c r="M199" s="515">
        <f>$F65*M65</f>
        <v>0</v>
      </c>
      <c r="N199" s="515">
        <f>$F65*N65</f>
        <v>0</v>
      </c>
      <c r="O199" s="515">
        <f>$F65*O65</f>
        <v>0</v>
      </c>
      <c r="P199" s="515">
        <f>$F65*P65</f>
        <v>0</v>
      </c>
      <c r="Q199" s="515">
        <f>$F65*Q65</f>
        <v>0</v>
      </c>
      <c r="R199" s="515">
        <f>$F65*R65</f>
        <v>0</v>
      </c>
      <c r="S199" s="515">
        <f>$F65*S65</f>
        <v>0</v>
      </c>
      <c r="T199" s="515">
        <f>$F65*T65</f>
        <v>0</v>
      </c>
      <c r="U199" s="515">
        <f>$F65*U65</f>
        <v>0</v>
      </c>
      <c r="V199" s="515">
        <f>$F65*V65</f>
        <v>0</v>
      </c>
      <c r="W199" s="515">
        <f>$F65*W65</f>
        <v>0</v>
      </c>
      <c r="X199" s="515">
        <f>$F65*X65</f>
        <v>0</v>
      </c>
      <c r="Y199" s="515">
        <f>$F65*Y65</f>
        <v>0</v>
      </c>
      <c r="Z199" s="515">
        <f>$F65*Z65</f>
        <v>0</v>
      </c>
      <c r="AA199" s="515">
        <f>$F65*AA65</f>
        <v>0</v>
      </c>
      <c r="AB199" s="515">
        <f>$F65*AB65</f>
        <v>12000000</v>
      </c>
      <c r="AC199" s="515">
        <f>$F65*AC65</f>
        <v>12000000</v>
      </c>
      <c r="AD199" s="515">
        <f>$F65*AD65</f>
        <v>12000000</v>
      </c>
      <c r="AE199" s="515">
        <f>$F65*AE65</f>
        <v>12000000</v>
      </c>
      <c r="AF199" s="515">
        <f>SUM(H199:AE199)</f>
        <v>48000000</v>
      </c>
    </row>
    <row r="200">
      <c r="B200" s="513" t="str">
        <f>B66</f>
        <v>CA-05</v>
      </c>
      <c r="C200" s="513" t="str">
        <f>C66</f>
        <v>R03</v>
      </c>
      <c r="D200" s="513" t="str">
        <f>D66</f>
        <v>Desplazamientos del equipo de apropiación social de Avanciencia a los talleres y jornadas</v>
      </c>
      <c r="E200" s="513" t="n"/>
      <c r="F200" s="515">
        <f>F66</f>
        <v>116968410</v>
      </c>
      <c r="G200" s="513" t="n"/>
      <c r="H200" s="515">
        <f>$F66*H66</f>
        <v>0</v>
      </c>
      <c r="I200" s="515">
        <f>$F66*I66</f>
        <v>0</v>
      </c>
      <c r="J200" s="515">
        <f>$F66*J66</f>
        <v>5316745.90909091</v>
      </c>
      <c r="K200" s="515">
        <f>$F66*K66</f>
        <v>5316745.90909091</v>
      </c>
      <c r="L200" s="515">
        <f>$F66*L66</f>
        <v>5316745.90909091</v>
      </c>
      <c r="M200" s="515">
        <f>$F66*M66</f>
        <v>5316745.90909091</v>
      </c>
      <c r="N200" s="515">
        <f>$F66*N66</f>
        <v>5316745.90909091</v>
      </c>
      <c r="O200" s="515">
        <f>$F66*O66</f>
        <v>5316745.90909091</v>
      </c>
      <c r="P200" s="515">
        <f>$F66*P66</f>
        <v>5316745.90909091</v>
      </c>
      <c r="Q200" s="515">
        <f>$F66*Q66</f>
        <v>5316745.90909091</v>
      </c>
      <c r="R200" s="515">
        <f>$F66*R66</f>
        <v>5316745.90909091</v>
      </c>
      <c r="S200" s="515">
        <f>$F66*S66</f>
        <v>5316745.90909091</v>
      </c>
      <c r="T200" s="515">
        <f>$F66*T66</f>
        <v>5316745.90909091</v>
      </c>
      <c r="U200" s="515">
        <f>$F66*U66</f>
        <v>5316745.90909091</v>
      </c>
      <c r="V200" s="515">
        <f>$F66*V66</f>
        <v>5316745.90909091</v>
      </c>
      <c r="W200" s="515">
        <f>$F66*W66</f>
        <v>5316745.90909091</v>
      </c>
      <c r="X200" s="515">
        <f>$F66*X66</f>
        <v>5316745.90909091</v>
      </c>
      <c r="Y200" s="515">
        <f>$F66*Y66</f>
        <v>5316745.90909091</v>
      </c>
      <c r="Z200" s="515">
        <f>$F66*Z66</f>
        <v>5316745.90909091</v>
      </c>
      <c r="AA200" s="515">
        <f>$F66*AA66</f>
        <v>5316745.90909091</v>
      </c>
      <c r="AB200" s="515">
        <f>$F66*AB66</f>
        <v>5316745.90909091</v>
      </c>
      <c r="AC200" s="515">
        <f>$F66*AC66</f>
        <v>5316745.90909091</v>
      </c>
      <c r="AD200" s="515">
        <f>$F66*AD66</f>
        <v>5316745.90909091</v>
      </c>
      <c r="AE200" s="515">
        <f>$F66*AE66</f>
        <v>5316745.90909091</v>
      </c>
      <c r="AF200" s="515">
        <f>SUM(H200:AE200)</f>
        <v>116968410</v>
      </c>
    </row>
    <row r="201">
      <c r="B201" s="513" t="str">
        <f>B67</f>
        <v>ADIC-03-1</v>
      </c>
      <c r="C201" s="513" t="str">
        <f>C67</f>
        <v>R03</v>
      </c>
      <c r="D201" s="513" t="str">
        <f>D67</f>
        <v>(fila reservada para un ítem nuevo)</v>
      </c>
      <c r="E201" s="513" t="n"/>
      <c r="F201" s="515">
        <f>F67</f>
        <v>0</v>
      </c>
      <c r="G201" s="513" t="n"/>
      <c r="H201" s="515">
        <f>$F67*H67</f>
        <v>0</v>
      </c>
      <c r="I201" s="515">
        <f>$F67*I67</f>
        <v>0</v>
      </c>
      <c r="J201" s="515">
        <f>$F67*J67</f>
        <v>0</v>
      </c>
      <c r="K201" s="515">
        <f>$F67*K67</f>
        <v>0</v>
      </c>
      <c r="L201" s="515">
        <f>$F67*L67</f>
        <v>0</v>
      </c>
      <c r="M201" s="515">
        <f>$F67*M67</f>
        <v>0</v>
      </c>
      <c r="N201" s="515">
        <f>$F67*N67</f>
        <v>0</v>
      </c>
      <c r="O201" s="515">
        <f>$F67*O67</f>
        <v>0</v>
      </c>
      <c r="P201" s="515">
        <f>$F67*P67</f>
        <v>0</v>
      </c>
      <c r="Q201" s="515">
        <f>$F67*Q67</f>
        <v>0</v>
      </c>
      <c r="R201" s="515">
        <f>$F67*R67</f>
        <v>0</v>
      </c>
      <c r="S201" s="515">
        <f>$F67*S67</f>
        <v>0</v>
      </c>
      <c r="T201" s="515">
        <f>$F67*T67</f>
        <v>0</v>
      </c>
      <c r="U201" s="515">
        <f>$F67*U67</f>
        <v>0</v>
      </c>
      <c r="V201" s="515">
        <f>$F67*V67</f>
        <v>0</v>
      </c>
      <c r="W201" s="515">
        <f>$F67*W67</f>
        <v>0</v>
      </c>
      <c r="X201" s="515">
        <f>$F67*X67</f>
        <v>0</v>
      </c>
      <c r="Y201" s="515">
        <f>$F67*Y67</f>
        <v>0</v>
      </c>
      <c r="Z201" s="515">
        <f>$F67*Z67</f>
        <v>0</v>
      </c>
      <c r="AA201" s="515">
        <f>$F67*AA67</f>
        <v>0</v>
      </c>
      <c r="AB201" s="515">
        <f>$F67*AB67</f>
        <v>0</v>
      </c>
      <c r="AC201" s="515">
        <f>$F67*AC67</f>
        <v>0</v>
      </c>
      <c r="AD201" s="515">
        <f>$F67*AD67</f>
        <v>0</v>
      </c>
      <c r="AE201" s="515">
        <f>$F67*AE67</f>
        <v>0</v>
      </c>
      <c r="AF201" s="515">
        <f>SUM(H201:AE201)</f>
        <v>0</v>
      </c>
    </row>
    <row r="202">
      <c r="B202" s="513" t="str">
        <f>B68</f>
        <v>ADIC-03-2</v>
      </c>
      <c r="C202" s="513" t="str">
        <f>C68</f>
        <v>R03</v>
      </c>
      <c r="D202" s="513" t="str">
        <f>D68</f>
        <v>(fila reservada para un ítem nuevo)</v>
      </c>
      <c r="E202" s="513" t="n"/>
      <c r="F202" s="515">
        <f>F68</f>
        <v>0</v>
      </c>
      <c r="G202" s="513" t="n"/>
      <c r="H202" s="515">
        <f>$F68*H68</f>
        <v>0</v>
      </c>
      <c r="I202" s="515">
        <f>$F68*I68</f>
        <v>0</v>
      </c>
      <c r="J202" s="515">
        <f>$F68*J68</f>
        <v>0</v>
      </c>
      <c r="K202" s="515">
        <f>$F68*K68</f>
        <v>0</v>
      </c>
      <c r="L202" s="515">
        <f>$F68*L68</f>
        <v>0</v>
      </c>
      <c r="M202" s="515">
        <f>$F68*M68</f>
        <v>0</v>
      </c>
      <c r="N202" s="515">
        <f>$F68*N68</f>
        <v>0</v>
      </c>
      <c r="O202" s="515">
        <f>$F68*O68</f>
        <v>0</v>
      </c>
      <c r="P202" s="515">
        <f>$F68*P68</f>
        <v>0</v>
      </c>
      <c r="Q202" s="515">
        <f>$F68*Q68</f>
        <v>0</v>
      </c>
      <c r="R202" s="515">
        <f>$F68*R68</f>
        <v>0</v>
      </c>
      <c r="S202" s="515">
        <f>$F68*S68</f>
        <v>0</v>
      </c>
      <c r="T202" s="515">
        <f>$F68*T68</f>
        <v>0</v>
      </c>
      <c r="U202" s="515">
        <f>$F68*U68</f>
        <v>0</v>
      </c>
      <c r="V202" s="515">
        <f>$F68*V68</f>
        <v>0</v>
      </c>
      <c r="W202" s="515">
        <f>$F68*W68</f>
        <v>0</v>
      </c>
      <c r="X202" s="515">
        <f>$F68*X68</f>
        <v>0</v>
      </c>
      <c r="Y202" s="515">
        <f>$F68*Y68</f>
        <v>0</v>
      </c>
      <c r="Z202" s="515">
        <f>$F68*Z68</f>
        <v>0</v>
      </c>
      <c r="AA202" s="515">
        <f>$F68*AA68</f>
        <v>0</v>
      </c>
      <c r="AB202" s="515">
        <f>$F68*AB68</f>
        <v>0</v>
      </c>
      <c r="AC202" s="515">
        <f>$F68*AC68</f>
        <v>0</v>
      </c>
      <c r="AD202" s="515">
        <f>$F68*AD68</f>
        <v>0</v>
      </c>
      <c r="AE202" s="515">
        <f>$F68*AE68</f>
        <v>0</v>
      </c>
      <c r="AF202" s="515">
        <f>SUM(H202:AE202)</f>
        <v>0</v>
      </c>
    </row>
    <row r="203">
      <c r="B203" s="513" t="str">
        <f>B69</f>
        <v>ADIC-03-3</v>
      </c>
      <c r="C203" s="513" t="str">
        <f>C69</f>
        <v>R03</v>
      </c>
      <c r="D203" s="513" t="str">
        <f>D69</f>
        <v>(fila reservada para un ítem nuevo)</v>
      </c>
      <c r="E203" s="513" t="n"/>
      <c r="F203" s="515">
        <f>F69</f>
        <v>0</v>
      </c>
      <c r="G203" s="513" t="n"/>
      <c r="H203" s="515">
        <f>$F69*H69</f>
        <v>0</v>
      </c>
      <c r="I203" s="515">
        <f>$F69*I69</f>
        <v>0</v>
      </c>
      <c r="J203" s="515">
        <f>$F69*J69</f>
        <v>0</v>
      </c>
      <c r="K203" s="515">
        <f>$F69*K69</f>
        <v>0</v>
      </c>
      <c r="L203" s="515">
        <f>$F69*L69</f>
        <v>0</v>
      </c>
      <c r="M203" s="515">
        <f>$F69*M69</f>
        <v>0</v>
      </c>
      <c r="N203" s="515">
        <f>$F69*N69</f>
        <v>0</v>
      </c>
      <c r="O203" s="515">
        <f>$F69*O69</f>
        <v>0</v>
      </c>
      <c r="P203" s="515">
        <f>$F69*P69</f>
        <v>0</v>
      </c>
      <c r="Q203" s="515">
        <f>$F69*Q69</f>
        <v>0</v>
      </c>
      <c r="R203" s="515">
        <f>$F69*R69</f>
        <v>0</v>
      </c>
      <c r="S203" s="515">
        <f>$F69*S69</f>
        <v>0</v>
      </c>
      <c r="T203" s="515">
        <f>$F69*T69</f>
        <v>0</v>
      </c>
      <c r="U203" s="515">
        <f>$F69*U69</f>
        <v>0</v>
      </c>
      <c r="V203" s="515">
        <f>$F69*V69</f>
        <v>0</v>
      </c>
      <c r="W203" s="515">
        <f>$F69*W69</f>
        <v>0</v>
      </c>
      <c r="X203" s="515">
        <f>$F69*X69</f>
        <v>0</v>
      </c>
      <c r="Y203" s="515">
        <f>$F69*Y69</f>
        <v>0</v>
      </c>
      <c r="Z203" s="515">
        <f>$F69*Z69</f>
        <v>0</v>
      </c>
      <c r="AA203" s="515">
        <f>$F69*AA69</f>
        <v>0</v>
      </c>
      <c r="AB203" s="515">
        <f>$F69*AB69</f>
        <v>0</v>
      </c>
      <c r="AC203" s="515">
        <f>$F69*AC69</f>
        <v>0</v>
      </c>
      <c r="AD203" s="515">
        <f>$F69*AD69</f>
        <v>0</v>
      </c>
      <c r="AE203" s="515">
        <f>$F69*AE69</f>
        <v>0</v>
      </c>
      <c r="AF203" s="515">
        <f>SUM(H203:AE203)</f>
        <v>0</v>
      </c>
    </row>
    <row r="204">
      <c r="B204" s="513" t="str">
        <f>B70</f>
        <v>ST-01</v>
      </c>
      <c r="C204" s="513" t="str">
        <f>C70</f>
        <v>R04</v>
      </c>
      <c r="D204" s="513" t="str">
        <f>D70</f>
        <v>Planes de datos celulares M2M para gateways</v>
      </c>
      <c r="E204" s="513" t="n"/>
      <c r="F204" s="515">
        <f>F70</f>
        <v>34560000</v>
      </c>
      <c r="G204" s="513" t="n"/>
      <c r="H204" s="515">
        <f>$F70*H70</f>
        <v>1440000</v>
      </c>
      <c r="I204" s="515">
        <f>$F70*I70</f>
        <v>1440000</v>
      </c>
      <c r="J204" s="515">
        <f>$F70*J70</f>
        <v>1440000</v>
      </c>
      <c r="K204" s="515">
        <f>$F70*K70</f>
        <v>1440000</v>
      </c>
      <c r="L204" s="515">
        <f>$F70*L70</f>
        <v>1440000</v>
      </c>
      <c r="M204" s="515">
        <f>$F70*M70</f>
        <v>1440000</v>
      </c>
      <c r="N204" s="515">
        <f>$F70*N70</f>
        <v>1440000</v>
      </c>
      <c r="O204" s="515">
        <f>$F70*O70</f>
        <v>1440000</v>
      </c>
      <c r="P204" s="515">
        <f>$F70*P70</f>
        <v>1440000</v>
      </c>
      <c r="Q204" s="515">
        <f>$F70*Q70</f>
        <v>1440000</v>
      </c>
      <c r="R204" s="515">
        <f>$F70*R70</f>
        <v>1440000</v>
      </c>
      <c r="S204" s="515">
        <f>$F70*S70</f>
        <v>1440000</v>
      </c>
      <c r="T204" s="515">
        <f>$F70*T70</f>
        <v>1440000</v>
      </c>
      <c r="U204" s="515">
        <f>$F70*U70</f>
        <v>1440000</v>
      </c>
      <c r="V204" s="515">
        <f>$F70*V70</f>
        <v>1440000</v>
      </c>
      <c r="W204" s="515">
        <f>$F70*W70</f>
        <v>1440000</v>
      </c>
      <c r="X204" s="515">
        <f>$F70*X70</f>
        <v>1440000</v>
      </c>
      <c r="Y204" s="515">
        <f>$F70*Y70</f>
        <v>1440000</v>
      </c>
      <c r="Z204" s="515">
        <f>$F70*Z70</f>
        <v>1440000</v>
      </c>
      <c r="AA204" s="515">
        <f>$F70*AA70</f>
        <v>1440000</v>
      </c>
      <c r="AB204" s="515">
        <f>$F70*AB70</f>
        <v>1440000</v>
      </c>
      <c r="AC204" s="515">
        <f>$F70*AC70</f>
        <v>1440000</v>
      </c>
      <c r="AD204" s="515">
        <f>$F70*AD70</f>
        <v>1440000</v>
      </c>
      <c r="AE204" s="515">
        <f>$F70*AE70</f>
        <v>1440000</v>
      </c>
      <c r="AF204" s="515">
        <f>SUM(H204:AE204)</f>
        <v>34560000</v>
      </c>
    </row>
    <row r="205">
      <c r="B205" s="513" t="str">
        <f>B71</f>
        <v>ST-02</v>
      </c>
      <c r="C205" s="513" t="str">
        <f>C71</f>
        <v>R04</v>
      </c>
      <c r="D205" s="513" t="str">
        <f>D71</f>
        <v>Análisis gravimétrico en laboratorio acreditado</v>
      </c>
      <c r="E205" s="513" t="n"/>
      <c r="F205" s="515">
        <f>F71</f>
        <v>84000000</v>
      </c>
      <c r="G205" s="513" t="n"/>
      <c r="H205" s="515">
        <f>$F71*H71</f>
        <v>0</v>
      </c>
      <c r="I205" s="515">
        <f>$F71*I71</f>
        <v>0</v>
      </c>
      <c r="J205" s="515">
        <f>$F71*J71</f>
        <v>0</v>
      </c>
      <c r="K205" s="515">
        <f>$F71*K71</f>
        <v>0</v>
      </c>
      <c r="L205" s="515">
        <f>$F71*L71</f>
        <v>0</v>
      </c>
      <c r="M205" s="515">
        <f>$F71*M71</f>
        <v>4666666.66666667</v>
      </c>
      <c r="N205" s="515">
        <f>$F71*N71</f>
        <v>4666666.66666667</v>
      </c>
      <c r="O205" s="515">
        <f>$F71*O71</f>
        <v>4666666.66666667</v>
      </c>
      <c r="P205" s="515">
        <f>$F71*P71</f>
        <v>4666666.66666667</v>
      </c>
      <c r="Q205" s="515">
        <f>$F71*Q71</f>
        <v>4666666.66666667</v>
      </c>
      <c r="R205" s="515">
        <f>$F71*R71</f>
        <v>4666666.66666667</v>
      </c>
      <c r="S205" s="515">
        <f>$F71*S71</f>
        <v>4666666.66666667</v>
      </c>
      <c r="T205" s="515">
        <f>$F71*T71</f>
        <v>4666666.66666667</v>
      </c>
      <c r="U205" s="515">
        <f>$F71*U71</f>
        <v>4666666.66666667</v>
      </c>
      <c r="V205" s="515">
        <f>$F71*V71</f>
        <v>4666666.66666667</v>
      </c>
      <c r="W205" s="515">
        <f>$F71*W71</f>
        <v>4666666.66666667</v>
      </c>
      <c r="X205" s="515">
        <f>$F71*X71</f>
        <v>4666666.66666667</v>
      </c>
      <c r="Y205" s="515">
        <f>$F71*Y71</f>
        <v>4666666.66666667</v>
      </c>
      <c r="Z205" s="515">
        <f>$F71*Z71</f>
        <v>4666666.66666667</v>
      </c>
      <c r="AA205" s="515">
        <f>$F71*AA71</f>
        <v>4666666.66666667</v>
      </c>
      <c r="AB205" s="515">
        <f>$F71*AB71</f>
        <v>4666666.66666667</v>
      </c>
      <c r="AC205" s="515">
        <f>$F71*AC71</f>
        <v>4666666.66666667</v>
      </c>
      <c r="AD205" s="515">
        <f>$F71*AD71</f>
        <v>4666666.66666667</v>
      </c>
      <c r="AE205" s="515">
        <f>$F71*AE71</f>
        <v>0</v>
      </c>
      <c r="AF205" s="515">
        <f>SUM(H205:AE205)</f>
        <v>84000000</v>
      </c>
    </row>
    <row r="206">
      <c r="B206" s="513" t="str">
        <f>B72</f>
        <v>ST-03</v>
      </c>
      <c r="C206" s="513" t="str">
        <f>C72</f>
        <v>R04</v>
      </c>
      <c r="D206" s="513" t="str">
        <f>D72</f>
        <v>Auditoría externa de ciberseguridad</v>
      </c>
      <c r="E206" s="513" t="n"/>
      <c r="F206" s="515">
        <f>F72</f>
        <v>30000000</v>
      </c>
      <c r="G206" s="513" t="n"/>
      <c r="H206" s="515">
        <f>$F72*H72</f>
        <v>0</v>
      </c>
      <c r="I206" s="515">
        <f>$F72*I72</f>
        <v>0</v>
      </c>
      <c r="J206" s="515">
        <f>$F72*J72</f>
        <v>0</v>
      </c>
      <c r="K206" s="515">
        <f>$F72*K72</f>
        <v>0</v>
      </c>
      <c r="L206" s="515">
        <f>$F72*L72</f>
        <v>0</v>
      </c>
      <c r="M206" s="515">
        <f>$F72*M72</f>
        <v>2142857.14285714</v>
      </c>
      <c r="N206" s="515">
        <f>$F72*N72</f>
        <v>2142857.14285714</v>
      </c>
      <c r="O206" s="515">
        <f>$F72*O72</f>
        <v>2142857.14285714</v>
      </c>
      <c r="P206" s="515">
        <f>$F72*P72</f>
        <v>2142857.14285714</v>
      </c>
      <c r="Q206" s="515">
        <f>$F72*Q72</f>
        <v>2142857.14285714</v>
      </c>
      <c r="R206" s="515">
        <f>$F72*R72</f>
        <v>2142857.14285714</v>
      </c>
      <c r="S206" s="515">
        <f>$F72*S72</f>
        <v>2142857.14285714</v>
      </c>
      <c r="T206" s="515">
        <f>$F72*T72</f>
        <v>2142857.14285714</v>
      </c>
      <c r="U206" s="515">
        <f>$F72*U72</f>
        <v>2142857.14285714</v>
      </c>
      <c r="V206" s="515">
        <f>$F72*V72</f>
        <v>2142857.14285714</v>
      </c>
      <c r="W206" s="515">
        <f>$F72*W72</f>
        <v>2142857.14285714</v>
      </c>
      <c r="X206" s="515">
        <f>$F72*X72</f>
        <v>2142857.14285714</v>
      </c>
      <c r="Y206" s="515">
        <f>$F72*Y72</f>
        <v>2142857.14285714</v>
      </c>
      <c r="Z206" s="515">
        <f>$F72*Z72</f>
        <v>2142857.14285714</v>
      </c>
      <c r="AA206" s="515">
        <f>$F72*AA72</f>
        <v>0</v>
      </c>
      <c r="AB206" s="515">
        <f>$F72*AB72</f>
        <v>0</v>
      </c>
      <c r="AC206" s="515">
        <f>$F72*AC72</f>
        <v>0</v>
      </c>
      <c r="AD206" s="515">
        <f>$F72*AD72</f>
        <v>0</v>
      </c>
      <c r="AE206" s="515">
        <f>$F72*AE72</f>
        <v>0</v>
      </c>
      <c r="AF206" s="515">
        <f>SUM(H206:AE206)</f>
        <v>30000000</v>
      </c>
    </row>
    <row r="207">
      <c r="B207" s="513" t="str">
        <f>B73</f>
        <v>ST-04</v>
      </c>
      <c r="C207" s="513" t="str">
        <f>C73</f>
        <v>R04</v>
      </c>
      <c r="D207" s="513" t="str">
        <f>D73</f>
        <v>Estudio de cobertura y de enlace en los dos municipios</v>
      </c>
      <c r="E207" s="513" t="n"/>
      <c r="F207" s="515">
        <f>F73</f>
        <v>40000000</v>
      </c>
      <c r="G207" s="513" t="n"/>
      <c r="H207" s="515">
        <f>$F73*H73</f>
        <v>0</v>
      </c>
      <c r="I207" s="515">
        <f>$F73*I73</f>
        <v>13333333.3333333</v>
      </c>
      <c r="J207" s="515">
        <f>$F73*J73</f>
        <v>13333333.3333333</v>
      </c>
      <c r="K207" s="515">
        <f>$F73*K73</f>
        <v>13333333.3333333</v>
      </c>
      <c r="L207" s="515">
        <f>$F73*L73</f>
        <v>0</v>
      </c>
      <c r="M207" s="515">
        <f>$F73*M73</f>
        <v>0</v>
      </c>
      <c r="N207" s="515">
        <f>$F73*N73</f>
        <v>0</v>
      </c>
      <c r="O207" s="515">
        <f>$F73*O73</f>
        <v>0</v>
      </c>
      <c r="P207" s="515">
        <f>$F73*P73</f>
        <v>0</v>
      </c>
      <c r="Q207" s="515">
        <f>$F73*Q73</f>
        <v>0</v>
      </c>
      <c r="R207" s="515">
        <f>$F73*R73</f>
        <v>0</v>
      </c>
      <c r="S207" s="515">
        <f>$F73*S73</f>
        <v>0</v>
      </c>
      <c r="T207" s="515">
        <f>$F73*T73</f>
        <v>0</v>
      </c>
      <c r="U207" s="515">
        <f>$F73*U73</f>
        <v>0</v>
      </c>
      <c r="V207" s="515">
        <f>$F73*V73</f>
        <v>0</v>
      </c>
      <c r="W207" s="515">
        <f>$F73*W73</f>
        <v>0</v>
      </c>
      <c r="X207" s="515">
        <f>$F73*X73</f>
        <v>0</v>
      </c>
      <c r="Y207" s="515">
        <f>$F73*Y73</f>
        <v>0</v>
      </c>
      <c r="Z207" s="515">
        <f>$F73*Z73</f>
        <v>0</v>
      </c>
      <c r="AA207" s="515">
        <f>$F73*AA73</f>
        <v>0</v>
      </c>
      <c r="AB207" s="515">
        <f>$F73*AB73</f>
        <v>0</v>
      </c>
      <c r="AC207" s="515">
        <f>$F73*AC73</f>
        <v>0</v>
      </c>
      <c r="AD207" s="515">
        <f>$F73*AD73</f>
        <v>0</v>
      </c>
      <c r="AE207" s="515">
        <f>$F73*AE73</f>
        <v>0</v>
      </c>
      <c r="AF207" s="515">
        <f>SUM(H207:AE207)</f>
        <v>40000000</v>
      </c>
    </row>
    <row r="208">
      <c r="B208" s="513" t="str">
        <f>B74</f>
        <v>ST-05</v>
      </c>
      <c r="C208" s="513" t="str">
        <f>C74</f>
        <v>R04</v>
      </c>
      <c r="D208" s="513" t="str">
        <f>D74</f>
        <v>Evaluación externa independiente (meses 12 y 24)</v>
      </c>
      <c r="E208" s="513" t="n"/>
      <c r="F208" s="515">
        <f>F74</f>
        <v>120000000</v>
      </c>
      <c r="G208" s="513" t="n"/>
      <c r="H208" s="515">
        <f>$F74*H74</f>
        <v>0</v>
      </c>
      <c r="I208" s="515">
        <f>$F74*I74</f>
        <v>0</v>
      </c>
      <c r="J208" s="515">
        <f>$F74*J74</f>
        <v>0</v>
      </c>
      <c r="K208" s="515">
        <f>$F74*K74</f>
        <v>0</v>
      </c>
      <c r="L208" s="515">
        <f>$F74*L74</f>
        <v>0</v>
      </c>
      <c r="M208" s="515">
        <f>$F74*M74</f>
        <v>0</v>
      </c>
      <c r="N208" s="515">
        <f>$F74*N74</f>
        <v>0</v>
      </c>
      <c r="O208" s="515">
        <f>$F74*O74</f>
        <v>0</v>
      </c>
      <c r="P208" s="515">
        <f>$F74*P74</f>
        <v>0</v>
      </c>
      <c r="Q208" s="515">
        <f>$F74*Q74</f>
        <v>0</v>
      </c>
      <c r="R208" s="515">
        <f>$F74*R74</f>
        <v>0</v>
      </c>
      <c r="S208" s="515">
        <f>$F74*S74</f>
        <v>60000000</v>
      </c>
      <c r="T208" s="515">
        <f>$F74*T74</f>
        <v>0</v>
      </c>
      <c r="U208" s="515">
        <f>$F74*U74</f>
        <v>0</v>
      </c>
      <c r="V208" s="515">
        <f>$F74*V74</f>
        <v>0</v>
      </c>
      <c r="W208" s="515">
        <f>$F74*W74</f>
        <v>0</v>
      </c>
      <c r="X208" s="515">
        <f>$F74*X74</f>
        <v>0</v>
      </c>
      <c r="Y208" s="515">
        <f>$F74*Y74</f>
        <v>0</v>
      </c>
      <c r="Z208" s="515">
        <f>$F74*Z74</f>
        <v>0</v>
      </c>
      <c r="AA208" s="515">
        <f>$F74*AA74</f>
        <v>0</v>
      </c>
      <c r="AB208" s="515">
        <f>$F74*AB74</f>
        <v>0</v>
      </c>
      <c r="AC208" s="515">
        <f>$F74*AC74</f>
        <v>0</v>
      </c>
      <c r="AD208" s="515">
        <f>$F74*AD74</f>
        <v>0</v>
      </c>
      <c r="AE208" s="515">
        <f>$F74*AE74</f>
        <v>60000000</v>
      </c>
      <c r="AF208" s="515">
        <f>SUM(H208:AE208)</f>
        <v>120000000</v>
      </c>
    </row>
    <row r="209">
      <c r="B209" s="513" t="str">
        <f>B75</f>
        <v>ST-06</v>
      </c>
      <c r="C209" s="513" t="str">
        <f>C75</f>
        <v>R04</v>
      </c>
      <c r="D209" s="513" t="str">
        <f>D75</f>
        <v>Ensayo de desempeño con laboratorio externo</v>
      </c>
      <c r="E209" s="513" t="n"/>
      <c r="F209" s="515">
        <f>F75</f>
        <v>90000000</v>
      </c>
      <c r="G209" s="513" t="n"/>
      <c r="H209" s="515">
        <f>$F75*H75</f>
        <v>0</v>
      </c>
      <c r="I209" s="515">
        <f>$F75*I75</f>
        <v>0</v>
      </c>
      <c r="J209" s="515">
        <f>$F75*J75</f>
        <v>0</v>
      </c>
      <c r="K209" s="515">
        <f>$F75*K75</f>
        <v>0</v>
      </c>
      <c r="L209" s="515">
        <f>$F75*L75</f>
        <v>0</v>
      </c>
      <c r="M209" s="515">
        <f>$F75*M75</f>
        <v>0</v>
      </c>
      <c r="N209" s="515">
        <f>$F75*N75</f>
        <v>0</v>
      </c>
      <c r="O209" s="515">
        <f>$F75*O75</f>
        <v>0</v>
      </c>
      <c r="P209" s="515">
        <f>$F75*P75</f>
        <v>0</v>
      </c>
      <c r="Q209" s="515">
        <f>$F75*Q75</f>
        <v>0</v>
      </c>
      <c r="R209" s="515">
        <f>$F75*R75</f>
        <v>0</v>
      </c>
      <c r="S209" s="515">
        <f>$F75*S75</f>
        <v>0</v>
      </c>
      <c r="T209" s="515">
        <f>$F75*T75</f>
        <v>0</v>
      </c>
      <c r="U209" s="515">
        <f>$F75*U75</f>
        <v>0</v>
      </c>
      <c r="V209" s="515">
        <f>$F75*V75</f>
        <v>0</v>
      </c>
      <c r="W209" s="515">
        <f>$F75*W75</f>
        <v>0</v>
      </c>
      <c r="X209" s="515">
        <f>$F75*X75</f>
        <v>0</v>
      </c>
      <c r="Y209" s="515">
        <f>$F75*Y75</f>
        <v>0</v>
      </c>
      <c r="Z209" s="515">
        <f>$F75*Z75</f>
        <v>18000000</v>
      </c>
      <c r="AA209" s="515">
        <f>$F75*AA75</f>
        <v>18000000</v>
      </c>
      <c r="AB209" s="515">
        <f>$F75*AB75</f>
        <v>18000000</v>
      </c>
      <c r="AC209" s="515">
        <f>$F75*AC75</f>
        <v>18000000</v>
      </c>
      <c r="AD209" s="515">
        <f>$F75*AD75</f>
        <v>18000000</v>
      </c>
      <c r="AE209" s="515">
        <f>$F75*AE75</f>
        <v>0</v>
      </c>
      <c r="AF209" s="515">
        <f>SUM(H209:AE209)</f>
        <v>90000000</v>
      </c>
    </row>
    <row r="210">
      <c r="B210" s="513" t="str">
        <f>B76</f>
        <v>ST-07</v>
      </c>
      <c r="C210" s="513" t="str">
        <f>C76</f>
        <v>R04</v>
      </c>
      <c r="D210" s="513" t="str">
        <f>D76</f>
        <v>Planes de enlace satelital de respaldo</v>
      </c>
      <c r="E210" s="513" t="n"/>
      <c r="F210" s="515">
        <f>F76</f>
        <v>44000000</v>
      </c>
      <c r="G210" s="513" t="n"/>
      <c r="H210" s="515">
        <f>$F76*H76</f>
        <v>0</v>
      </c>
      <c r="I210" s="515">
        <f>$F76*I76</f>
        <v>0</v>
      </c>
      <c r="J210" s="515">
        <f>$F76*J76</f>
        <v>2000000</v>
      </c>
      <c r="K210" s="515">
        <f>$F76*K76</f>
        <v>2000000</v>
      </c>
      <c r="L210" s="515">
        <f>$F76*L76</f>
        <v>2000000</v>
      </c>
      <c r="M210" s="515">
        <f>$F76*M76</f>
        <v>2000000</v>
      </c>
      <c r="N210" s="515">
        <f>$F76*N76</f>
        <v>2000000</v>
      </c>
      <c r="O210" s="515">
        <f>$F76*O76</f>
        <v>2000000</v>
      </c>
      <c r="P210" s="515">
        <f>$F76*P76</f>
        <v>2000000</v>
      </c>
      <c r="Q210" s="515">
        <f>$F76*Q76</f>
        <v>2000000</v>
      </c>
      <c r="R210" s="515">
        <f>$F76*R76</f>
        <v>2000000</v>
      </c>
      <c r="S210" s="515">
        <f>$F76*S76</f>
        <v>2000000</v>
      </c>
      <c r="T210" s="515">
        <f>$F76*T76</f>
        <v>2000000</v>
      </c>
      <c r="U210" s="515">
        <f>$F76*U76</f>
        <v>2000000</v>
      </c>
      <c r="V210" s="515">
        <f>$F76*V76</f>
        <v>2000000</v>
      </c>
      <c r="W210" s="515">
        <f>$F76*W76</f>
        <v>2000000</v>
      </c>
      <c r="X210" s="515">
        <f>$F76*X76</f>
        <v>2000000</v>
      </c>
      <c r="Y210" s="515">
        <f>$F76*Y76</f>
        <v>2000000</v>
      </c>
      <c r="Z210" s="515">
        <f>$F76*Z76</f>
        <v>2000000</v>
      </c>
      <c r="AA210" s="515">
        <f>$F76*AA76</f>
        <v>2000000</v>
      </c>
      <c r="AB210" s="515">
        <f>$F76*AB76</f>
        <v>2000000</v>
      </c>
      <c r="AC210" s="515">
        <f>$F76*AC76</f>
        <v>2000000</v>
      </c>
      <c r="AD210" s="515">
        <f>$F76*AD76</f>
        <v>2000000</v>
      </c>
      <c r="AE210" s="515">
        <f>$F76*AE76</f>
        <v>2000000</v>
      </c>
      <c r="AF210" s="515">
        <f>SUM(H210:AE210)</f>
        <v>44000000</v>
      </c>
    </row>
    <row r="211">
      <c r="B211" s="513" t="str">
        <f>B77</f>
        <v>ST-08</v>
      </c>
      <c r="C211" s="513" t="str">
        <f>C77</f>
        <v>R04</v>
      </c>
      <c r="D211" s="513" t="str">
        <f>D77</f>
        <v>Campañas de medición en demoliciones y remociones reales (logística, seguridad industrial y acceso)</v>
      </c>
      <c r="E211" s="513" t="n"/>
      <c r="F211" s="515">
        <f>F77</f>
        <v>144000000</v>
      </c>
      <c r="G211" s="513" t="n"/>
      <c r="H211" s="515">
        <f>$F77*H77</f>
        <v>0</v>
      </c>
      <c r="I211" s="515">
        <f>$F77*I77</f>
        <v>0</v>
      </c>
      <c r="J211" s="515">
        <f>$F77*J77</f>
        <v>0</v>
      </c>
      <c r="K211" s="515">
        <f>$F77*K77</f>
        <v>0</v>
      </c>
      <c r="L211" s="515">
        <f>$F77*L77</f>
        <v>0</v>
      </c>
      <c r="M211" s="515">
        <f>$F77*M77</f>
        <v>0</v>
      </c>
      <c r="N211" s="515">
        <f>$F77*N77</f>
        <v>0</v>
      </c>
      <c r="O211" s="515">
        <f>$F77*O77</f>
        <v>0</v>
      </c>
      <c r="P211" s="515">
        <f>$F77*P77</f>
        <v>0</v>
      </c>
      <c r="Q211" s="515">
        <f>$F77*Q77</f>
        <v>0</v>
      </c>
      <c r="R211" s="515">
        <f>$F77*R77</f>
        <v>0</v>
      </c>
      <c r="S211" s="515">
        <f>$F77*S77</f>
        <v>0</v>
      </c>
      <c r="T211" s="515">
        <f>$F77*T77</f>
        <v>0</v>
      </c>
      <c r="U211" s="515">
        <f>$F77*U77</f>
        <v>14400000</v>
      </c>
      <c r="V211" s="515">
        <f>$F77*V77</f>
        <v>14400000</v>
      </c>
      <c r="W211" s="515">
        <f>$F77*W77</f>
        <v>14400000</v>
      </c>
      <c r="X211" s="515">
        <f>$F77*X77</f>
        <v>14400000</v>
      </c>
      <c r="Y211" s="515">
        <f>$F77*Y77</f>
        <v>14400000</v>
      </c>
      <c r="Z211" s="515">
        <f>$F77*Z77</f>
        <v>14400000</v>
      </c>
      <c r="AA211" s="515">
        <f>$F77*AA77</f>
        <v>14400000</v>
      </c>
      <c r="AB211" s="515">
        <f>$F77*AB77</f>
        <v>14400000</v>
      </c>
      <c r="AC211" s="515">
        <f>$F77*AC77</f>
        <v>14400000</v>
      </c>
      <c r="AD211" s="515">
        <f>$F77*AD77</f>
        <v>14400000</v>
      </c>
      <c r="AE211" s="515">
        <f>$F77*AE77</f>
        <v>0</v>
      </c>
      <c r="AF211" s="515">
        <f>SUM(H211:AE211)</f>
        <v>144000000</v>
      </c>
    </row>
    <row r="212">
      <c r="B212" s="513" t="str">
        <f>B78</f>
        <v>ST-09</v>
      </c>
      <c r="C212" s="513" t="str">
        <f>C78</f>
        <v>R04</v>
      </c>
      <c r="D212" s="513" t="str">
        <f>D78</f>
        <v>Caracterización granulométrica y química del polvo de escombros en laboratorio acreditado</v>
      </c>
      <c r="E212" s="513" t="n"/>
      <c r="F212" s="515">
        <f>F78</f>
        <v>33000000</v>
      </c>
      <c r="G212" s="513" t="n"/>
      <c r="H212" s="515">
        <f>$F78*H78</f>
        <v>0</v>
      </c>
      <c r="I212" s="515">
        <f>$F78*I78</f>
        <v>2062500</v>
      </c>
      <c r="J212" s="515">
        <f>$F78*J78</f>
        <v>2062500</v>
      </c>
      <c r="K212" s="515">
        <f>$F78*K78</f>
        <v>2062500</v>
      </c>
      <c r="L212" s="515">
        <f>$F78*L78</f>
        <v>2062500</v>
      </c>
      <c r="M212" s="515">
        <f>$F78*M78</f>
        <v>2062500</v>
      </c>
      <c r="N212" s="515">
        <f>$F78*N78</f>
        <v>2062500</v>
      </c>
      <c r="O212" s="515">
        <f>$F78*O78</f>
        <v>2062500</v>
      </c>
      <c r="P212" s="515">
        <f>$F78*P78</f>
        <v>2062500</v>
      </c>
      <c r="Q212" s="515">
        <f>$F78*Q78</f>
        <v>2062500</v>
      </c>
      <c r="R212" s="515">
        <f>$F78*R78</f>
        <v>2062500</v>
      </c>
      <c r="S212" s="515">
        <f>$F78*S78</f>
        <v>2062500</v>
      </c>
      <c r="T212" s="515">
        <f>$F78*T78</f>
        <v>2062500</v>
      </c>
      <c r="U212" s="515">
        <f>$F78*U78</f>
        <v>2062500</v>
      </c>
      <c r="V212" s="515">
        <f>$F78*V78</f>
        <v>2062500</v>
      </c>
      <c r="W212" s="515">
        <f>$F78*W78</f>
        <v>2062500</v>
      </c>
      <c r="X212" s="515">
        <f>$F78*X78</f>
        <v>2062500</v>
      </c>
      <c r="Y212" s="515">
        <f>$F78*Y78</f>
        <v>0</v>
      </c>
      <c r="Z212" s="515">
        <f>$F78*Z78</f>
        <v>0</v>
      </c>
      <c r="AA212" s="515">
        <f>$F78*AA78</f>
        <v>0</v>
      </c>
      <c r="AB212" s="515">
        <f>$F78*AB78</f>
        <v>0</v>
      </c>
      <c r="AC212" s="515">
        <f>$F78*AC78</f>
        <v>0</v>
      </c>
      <c r="AD212" s="515">
        <f>$F78*AD78</f>
        <v>0</v>
      </c>
      <c r="AE212" s="515">
        <f>$F78*AE78</f>
        <v>0</v>
      </c>
      <c r="AF212" s="515">
        <f>SUM(H212:AE212)</f>
        <v>33000000</v>
      </c>
    </row>
    <row r="213">
      <c r="B213" s="513" t="str">
        <f>B79</f>
        <v>ST-10</v>
      </c>
      <c r="C213" s="513" t="str">
        <f>C79</f>
        <v>R04</v>
      </c>
      <c r="D213" s="513" t="str">
        <f>D79</f>
        <v>Verificación y validación independiente del modelo predictivo</v>
      </c>
      <c r="E213" s="513" t="n"/>
      <c r="F213" s="515">
        <f>F79</f>
        <v>48000000</v>
      </c>
      <c r="G213" s="513" t="n"/>
      <c r="H213" s="515">
        <f>$F79*H79</f>
        <v>0</v>
      </c>
      <c r="I213" s="515">
        <f>$F79*I79</f>
        <v>0</v>
      </c>
      <c r="J213" s="515">
        <f>$F79*J79</f>
        <v>0</v>
      </c>
      <c r="K213" s="515">
        <f>$F79*K79</f>
        <v>0</v>
      </c>
      <c r="L213" s="515">
        <f>$F79*L79</f>
        <v>0</v>
      </c>
      <c r="M213" s="515">
        <f>$F79*M79</f>
        <v>0</v>
      </c>
      <c r="N213" s="515">
        <f>$F79*N79</f>
        <v>0</v>
      </c>
      <c r="O213" s="515">
        <f>$F79*O79</f>
        <v>0</v>
      </c>
      <c r="P213" s="515">
        <f>$F79*P79</f>
        <v>0</v>
      </c>
      <c r="Q213" s="515">
        <f>$F79*Q79</f>
        <v>0</v>
      </c>
      <c r="R213" s="515">
        <f>$F79*R79</f>
        <v>0</v>
      </c>
      <c r="S213" s="515">
        <f>$F79*S79</f>
        <v>0</v>
      </c>
      <c r="T213" s="515">
        <f>$F79*T79</f>
        <v>0</v>
      </c>
      <c r="U213" s="515">
        <f>$F79*U79</f>
        <v>4363636.36363636</v>
      </c>
      <c r="V213" s="515">
        <f>$F79*V79</f>
        <v>4363636.36363636</v>
      </c>
      <c r="W213" s="515">
        <f>$F79*W79</f>
        <v>4363636.36363636</v>
      </c>
      <c r="X213" s="515">
        <f>$F79*X79</f>
        <v>4363636.36363636</v>
      </c>
      <c r="Y213" s="515">
        <f>$F79*Y79</f>
        <v>4363636.36363636</v>
      </c>
      <c r="Z213" s="515">
        <f>$F79*Z79</f>
        <v>4363636.36363636</v>
      </c>
      <c r="AA213" s="515">
        <f>$F79*AA79</f>
        <v>4363636.36363636</v>
      </c>
      <c r="AB213" s="515">
        <f>$F79*AB79</f>
        <v>4363636.36363636</v>
      </c>
      <c r="AC213" s="515">
        <f>$F79*AC79</f>
        <v>4363636.36363636</v>
      </c>
      <c r="AD213" s="515">
        <f>$F79*AD79</f>
        <v>4363636.36363636</v>
      </c>
      <c r="AE213" s="515">
        <f>$F79*AE79</f>
        <v>4363636.36363636</v>
      </c>
      <c r="AF213" s="515">
        <f>SUM(H213:AE213)</f>
        <v>48000000</v>
      </c>
    </row>
    <row r="214">
      <c r="B214" s="513" t="str">
        <f>B80</f>
        <v>ST-11</v>
      </c>
      <c r="C214" s="513" t="str">
        <f>C80</f>
        <v>R04</v>
      </c>
      <c r="D214" s="513" t="str">
        <f>D80</f>
        <v>Cartografía de alta resolución y modelos digitales de terreno de los sitios</v>
      </c>
      <c r="E214" s="513" t="n"/>
      <c r="F214" s="515">
        <f>F80</f>
        <v>20000000</v>
      </c>
      <c r="G214" s="513" t="n"/>
      <c r="H214" s="515">
        <f>$F80*H80</f>
        <v>0</v>
      </c>
      <c r="I214" s="515">
        <f>$F80*I80</f>
        <v>4000000</v>
      </c>
      <c r="J214" s="515">
        <f>$F80*J80</f>
        <v>4000000</v>
      </c>
      <c r="K214" s="515">
        <f>$F80*K80</f>
        <v>4000000</v>
      </c>
      <c r="L214" s="515">
        <f>$F80*L80</f>
        <v>4000000</v>
      </c>
      <c r="M214" s="515">
        <f>$F80*M80</f>
        <v>4000000</v>
      </c>
      <c r="N214" s="515">
        <f>$F80*N80</f>
        <v>0</v>
      </c>
      <c r="O214" s="515">
        <f>$F80*O80</f>
        <v>0</v>
      </c>
      <c r="P214" s="515">
        <f>$F80*P80</f>
        <v>0</v>
      </c>
      <c r="Q214" s="515">
        <f>$F80*Q80</f>
        <v>0</v>
      </c>
      <c r="R214" s="515">
        <f>$F80*R80</f>
        <v>0</v>
      </c>
      <c r="S214" s="515">
        <f>$F80*S80</f>
        <v>0</v>
      </c>
      <c r="T214" s="515">
        <f>$F80*T80</f>
        <v>0</v>
      </c>
      <c r="U214" s="515">
        <f>$F80*U80</f>
        <v>0</v>
      </c>
      <c r="V214" s="515">
        <f>$F80*V80</f>
        <v>0</v>
      </c>
      <c r="W214" s="515">
        <f>$F80*W80</f>
        <v>0</v>
      </c>
      <c r="X214" s="515">
        <f>$F80*X80</f>
        <v>0</v>
      </c>
      <c r="Y214" s="515">
        <f>$F80*Y80</f>
        <v>0</v>
      </c>
      <c r="Z214" s="515">
        <f>$F80*Z80</f>
        <v>0</v>
      </c>
      <c r="AA214" s="515">
        <f>$F80*AA80</f>
        <v>0</v>
      </c>
      <c r="AB214" s="515">
        <f>$F80*AB80</f>
        <v>0</v>
      </c>
      <c r="AC214" s="515">
        <f>$F80*AC80</f>
        <v>0</v>
      </c>
      <c r="AD214" s="515">
        <f>$F80*AD80</f>
        <v>0</v>
      </c>
      <c r="AE214" s="515">
        <f>$F80*AE80</f>
        <v>0</v>
      </c>
      <c r="AF214" s="515">
        <f>SUM(H214:AE214)</f>
        <v>20000000</v>
      </c>
    </row>
    <row r="215">
      <c r="B215" s="513" t="str">
        <f>B81</f>
        <v>ST-12</v>
      </c>
      <c r="C215" s="513" t="str">
        <f>C81</f>
        <v>R04</v>
      </c>
      <c r="D215" s="513" t="str">
        <f>D81</f>
        <v>Plataforma geoespacial del índice de polvo (servicio contratado) · Director técnico del proyecto GIS</v>
      </c>
      <c r="E215" s="513" t="n"/>
      <c r="F215" s="515">
        <f>F81</f>
        <v>106207500</v>
      </c>
      <c r="G215" s="513" t="n"/>
      <c r="H215" s="515">
        <f>$F81*H81</f>
        <v>0</v>
      </c>
      <c r="I215" s="515">
        <f>$F81*I81</f>
        <v>0</v>
      </c>
      <c r="J215" s="515">
        <f>$F81*J81</f>
        <v>0</v>
      </c>
      <c r="K215" s="515">
        <f>$F81*K81</f>
        <v>5589868.42105263</v>
      </c>
      <c r="L215" s="515">
        <f>$F81*L81</f>
        <v>5589868.42105263</v>
      </c>
      <c r="M215" s="515">
        <f>$F81*M81</f>
        <v>5589868.42105263</v>
      </c>
      <c r="N215" s="515">
        <f>$F81*N81</f>
        <v>5589868.42105263</v>
      </c>
      <c r="O215" s="515">
        <f>$F81*O81</f>
        <v>5589868.42105263</v>
      </c>
      <c r="P215" s="515">
        <f>$F81*P81</f>
        <v>5589868.42105263</v>
      </c>
      <c r="Q215" s="515">
        <f>$F81*Q81</f>
        <v>5589868.42105263</v>
      </c>
      <c r="R215" s="515">
        <f>$F81*R81</f>
        <v>5589868.42105263</v>
      </c>
      <c r="S215" s="515">
        <f>$F81*S81</f>
        <v>5589868.42105263</v>
      </c>
      <c r="T215" s="515">
        <f>$F81*T81</f>
        <v>5589868.42105263</v>
      </c>
      <c r="U215" s="515">
        <f>$F81*U81</f>
        <v>5589868.42105263</v>
      </c>
      <c r="V215" s="515">
        <f>$F81*V81</f>
        <v>5589868.42105263</v>
      </c>
      <c r="W215" s="515">
        <f>$F81*W81</f>
        <v>5589868.42105263</v>
      </c>
      <c r="X215" s="515">
        <f>$F81*X81</f>
        <v>5589868.42105263</v>
      </c>
      <c r="Y215" s="515">
        <f>$F81*Y81</f>
        <v>5589868.42105263</v>
      </c>
      <c r="Z215" s="515">
        <f>$F81*Z81</f>
        <v>5589868.42105263</v>
      </c>
      <c r="AA215" s="515">
        <f>$F81*AA81</f>
        <v>5589868.42105263</v>
      </c>
      <c r="AB215" s="515">
        <f>$F81*AB81</f>
        <v>5589868.42105263</v>
      </c>
      <c r="AC215" s="515">
        <f>$F81*AC81</f>
        <v>5589868.42105263</v>
      </c>
      <c r="AD215" s="515">
        <f>$F81*AD81</f>
        <v>0</v>
      </c>
      <c r="AE215" s="515">
        <f>$F81*AE81</f>
        <v>0</v>
      </c>
      <c r="AF215" s="515">
        <f>SUM(H215:AE215)</f>
        <v>106207500</v>
      </c>
    </row>
    <row r="216">
      <c r="B216" s="513" t="str">
        <f>B82</f>
        <v>ST-13</v>
      </c>
      <c r="C216" s="513" t="str">
        <f>C82</f>
        <v>R04</v>
      </c>
      <c r="D216" s="513" t="str">
        <f>D82</f>
        <v>Plataforma geoespacial del índice de polvo (servicio contratado) · Arquitecto de soluciones GIS</v>
      </c>
      <c r="E216" s="513" t="n"/>
      <c r="F216" s="515">
        <f>F82</f>
        <v>56644000</v>
      </c>
      <c r="G216" s="513" t="n"/>
      <c r="H216" s="515">
        <f>$F82*H82</f>
        <v>0</v>
      </c>
      <c r="I216" s="515">
        <f>$F82*I82</f>
        <v>0</v>
      </c>
      <c r="J216" s="515">
        <f>$F82*J82</f>
        <v>0</v>
      </c>
      <c r="K216" s="515">
        <f>$F82*K82</f>
        <v>2981263.15789474</v>
      </c>
      <c r="L216" s="515">
        <f>$F82*L82</f>
        <v>2981263.15789474</v>
      </c>
      <c r="M216" s="515">
        <f>$F82*M82</f>
        <v>2981263.15789474</v>
      </c>
      <c r="N216" s="515">
        <f>$F82*N82</f>
        <v>2981263.15789474</v>
      </c>
      <c r="O216" s="515">
        <f>$F82*O82</f>
        <v>2981263.15789474</v>
      </c>
      <c r="P216" s="515">
        <f>$F82*P82</f>
        <v>2981263.15789474</v>
      </c>
      <c r="Q216" s="515">
        <f>$F82*Q82</f>
        <v>2981263.15789474</v>
      </c>
      <c r="R216" s="515">
        <f>$F82*R82</f>
        <v>2981263.15789474</v>
      </c>
      <c r="S216" s="515">
        <f>$F82*S82</f>
        <v>2981263.15789474</v>
      </c>
      <c r="T216" s="515">
        <f>$F82*T82</f>
        <v>2981263.15789474</v>
      </c>
      <c r="U216" s="515">
        <f>$F82*U82</f>
        <v>2981263.15789474</v>
      </c>
      <c r="V216" s="515">
        <f>$F82*V82</f>
        <v>2981263.15789474</v>
      </c>
      <c r="W216" s="515">
        <f>$F82*W82</f>
        <v>2981263.15789474</v>
      </c>
      <c r="X216" s="515">
        <f>$F82*X82</f>
        <v>2981263.15789474</v>
      </c>
      <c r="Y216" s="515">
        <f>$F82*Y82</f>
        <v>2981263.15789474</v>
      </c>
      <c r="Z216" s="515">
        <f>$F82*Z82</f>
        <v>2981263.15789474</v>
      </c>
      <c r="AA216" s="515">
        <f>$F82*AA82</f>
        <v>2981263.15789474</v>
      </c>
      <c r="AB216" s="515">
        <f>$F82*AB82</f>
        <v>2981263.15789474</v>
      </c>
      <c r="AC216" s="515">
        <f>$F82*AC82</f>
        <v>2981263.15789474</v>
      </c>
      <c r="AD216" s="515">
        <f>$F82*AD82</f>
        <v>0</v>
      </c>
      <c r="AE216" s="515">
        <f>$F82*AE82</f>
        <v>0</v>
      </c>
      <c r="AF216" s="515">
        <f>SUM(H216:AE216)</f>
        <v>56644000</v>
      </c>
    </row>
    <row r="217">
      <c r="B217" s="513" t="str">
        <f>B83</f>
        <v>ST-14</v>
      </c>
      <c r="C217" s="513" t="str">
        <f>C83</f>
        <v>R04</v>
      </c>
      <c r="D217" s="513" t="str">
        <f>D83</f>
        <v>Plataforma geoespacial del índice de polvo (servicio contratado) · Ingeniero de datos geoespaciales e interoperabilidad con la red IoT</v>
      </c>
      <c r="E217" s="513" t="n"/>
      <c r="F217" s="515">
        <f>F83</f>
        <v>99960000</v>
      </c>
      <c r="G217" s="513" t="n"/>
      <c r="H217" s="515">
        <f>$F83*H83</f>
        <v>0</v>
      </c>
      <c r="I217" s="515">
        <f>$F83*I83</f>
        <v>0</v>
      </c>
      <c r="J217" s="515">
        <f>$F83*J83</f>
        <v>0</v>
      </c>
      <c r="K217" s="515">
        <f>$F83*K83</f>
        <v>5261052.63157895</v>
      </c>
      <c r="L217" s="515">
        <f>$F83*L83</f>
        <v>5261052.63157895</v>
      </c>
      <c r="M217" s="515">
        <f>$F83*M83</f>
        <v>5261052.63157895</v>
      </c>
      <c r="N217" s="515">
        <f>$F83*N83</f>
        <v>5261052.63157895</v>
      </c>
      <c r="O217" s="515">
        <f>$F83*O83</f>
        <v>5261052.63157895</v>
      </c>
      <c r="P217" s="515">
        <f>$F83*P83</f>
        <v>5261052.63157895</v>
      </c>
      <c r="Q217" s="515">
        <f>$F83*Q83</f>
        <v>5261052.63157895</v>
      </c>
      <c r="R217" s="515">
        <f>$F83*R83</f>
        <v>5261052.63157895</v>
      </c>
      <c r="S217" s="515">
        <f>$F83*S83</f>
        <v>5261052.63157895</v>
      </c>
      <c r="T217" s="515">
        <f>$F83*T83</f>
        <v>5261052.63157895</v>
      </c>
      <c r="U217" s="515">
        <f>$F83*U83</f>
        <v>5261052.63157895</v>
      </c>
      <c r="V217" s="515">
        <f>$F83*V83</f>
        <v>5261052.63157895</v>
      </c>
      <c r="W217" s="515">
        <f>$F83*W83</f>
        <v>5261052.63157895</v>
      </c>
      <c r="X217" s="515">
        <f>$F83*X83</f>
        <v>5261052.63157895</v>
      </c>
      <c r="Y217" s="515">
        <f>$F83*Y83</f>
        <v>5261052.63157895</v>
      </c>
      <c r="Z217" s="515">
        <f>$F83*Z83</f>
        <v>5261052.63157895</v>
      </c>
      <c r="AA217" s="515">
        <f>$F83*AA83</f>
        <v>5261052.63157895</v>
      </c>
      <c r="AB217" s="515">
        <f>$F83*AB83</f>
        <v>5261052.63157895</v>
      </c>
      <c r="AC217" s="515">
        <f>$F83*AC83</f>
        <v>5261052.63157895</v>
      </c>
      <c r="AD217" s="515">
        <f>$F83*AD83</f>
        <v>0</v>
      </c>
      <c r="AE217" s="515">
        <f>$F83*AE83</f>
        <v>0</v>
      </c>
      <c r="AF217" s="515">
        <f>SUM(H217:AE217)</f>
        <v>99960000</v>
      </c>
    </row>
    <row r="218">
      <c r="B218" s="513" t="str">
        <f>B84</f>
        <v>ST-15</v>
      </c>
      <c r="C218" s="513" t="str">
        <f>C84</f>
        <v>R04</v>
      </c>
      <c r="D218" s="513" t="str">
        <f>D84</f>
        <v>Plataforma geoespacial del índice de polvo (servicio contratado) · Desarrollador GIS backend</v>
      </c>
      <c r="E218" s="513" t="n"/>
      <c r="F218" s="515">
        <f>F84</f>
        <v>124950000</v>
      </c>
      <c r="G218" s="513" t="n"/>
      <c r="H218" s="515">
        <f>$F84*H84</f>
        <v>0</v>
      </c>
      <c r="I218" s="515">
        <f>$F84*I84</f>
        <v>0</v>
      </c>
      <c r="J218" s="515">
        <f>$F84*J84</f>
        <v>0</v>
      </c>
      <c r="K218" s="515">
        <f>$F84*K84</f>
        <v>6576315.78947368</v>
      </c>
      <c r="L218" s="515">
        <f>$F84*L84</f>
        <v>6576315.78947368</v>
      </c>
      <c r="M218" s="515">
        <f>$F84*M84</f>
        <v>6576315.78947368</v>
      </c>
      <c r="N218" s="515">
        <f>$F84*N84</f>
        <v>6576315.78947368</v>
      </c>
      <c r="O218" s="515">
        <f>$F84*O84</f>
        <v>6576315.78947368</v>
      </c>
      <c r="P218" s="515">
        <f>$F84*P84</f>
        <v>6576315.78947368</v>
      </c>
      <c r="Q218" s="515">
        <f>$F84*Q84</f>
        <v>6576315.78947368</v>
      </c>
      <c r="R218" s="515">
        <f>$F84*R84</f>
        <v>6576315.78947368</v>
      </c>
      <c r="S218" s="515">
        <f>$F84*S84</f>
        <v>6576315.78947368</v>
      </c>
      <c r="T218" s="515">
        <f>$F84*T84</f>
        <v>6576315.78947368</v>
      </c>
      <c r="U218" s="515">
        <f>$F84*U84</f>
        <v>6576315.78947368</v>
      </c>
      <c r="V218" s="515">
        <f>$F84*V84</f>
        <v>6576315.78947368</v>
      </c>
      <c r="W218" s="515">
        <f>$F84*W84</f>
        <v>6576315.78947368</v>
      </c>
      <c r="X218" s="515">
        <f>$F84*X84</f>
        <v>6576315.78947368</v>
      </c>
      <c r="Y218" s="515">
        <f>$F84*Y84</f>
        <v>6576315.78947368</v>
      </c>
      <c r="Z218" s="515">
        <f>$F84*Z84</f>
        <v>6576315.78947368</v>
      </c>
      <c r="AA218" s="515">
        <f>$F84*AA84</f>
        <v>6576315.78947368</v>
      </c>
      <c r="AB218" s="515">
        <f>$F84*AB84</f>
        <v>6576315.78947368</v>
      </c>
      <c r="AC218" s="515">
        <f>$F84*AC84</f>
        <v>6576315.78947368</v>
      </c>
      <c r="AD218" s="515">
        <f>$F84*AD84</f>
        <v>0</v>
      </c>
      <c r="AE218" s="515">
        <f>$F84*AE84</f>
        <v>0</v>
      </c>
      <c r="AF218" s="515">
        <f>SUM(H218:AE218)</f>
        <v>124950000</v>
      </c>
    </row>
    <row r="219">
      <c r="B219" s="513" t="str">
        <f>B85</f>
        <v>ST-16</v>
      </c>
      <c r="C219" s="513" t="str">
        <f>C85</f>
        <v>R04</v>
      </c>
      <c r="D219" s="513" t="str">
        <f>D85</f>
        <v>Plataforma geoespacial del índice de polvo (servicio contratado) · Desarrollador GIS frontend del visor y del tablero de los consejos de gestión del riesgo</v>
      </c>
      <c r="E219" s="513" t="n"/>
      <c r="F219" s="515">
        <f>F85</f>
        <v>106207500</v>
      </c>
      <c r="G219" s="513" t="n"/>
      <c r="H219" s="515">
        <f>$F85*H85</f>
        <v>0</v>
      </c>
      <c r="I219" s="515">
        <f>$F85*I85</f>
        <v>0</v>
      </c>
      <c r="J219" s="515">
        <f>$F85*J85</f>
        <v>0</v>
      </c>
      <c r="K219" s="515">
        <f>$F85*K85</f>
        <v>5589868.42105263</v>
      </c>
      <c r="L219" s="515">
        <f>$F85*L85</f>
        <v>5589868.42105263</v>
      </c>
      <c r="M219" s="515">
        <f>$F85*M85</f>
        <v>5589868.42105263</v>
      </c>
      <c r="N219" s="515">
        <f>$F85*N85</f>
        <v>5589868.42105263</v>
      </c>
      <c r="O219" s="515">
        <f>$F85*O85</f>
        <v>5589868.42105263</v>
      </c>
      <c r="P219" s="515">
        <f>$F85*P85</f>
        <v>5589868.42105263</v>
      </c>
      <c r="Q219" s="515">
        <f>$F85*Q85</f>
        <v>5589868.42105263</v>
      </c>
      <c r="R219" s="515">
        <f>$F85*R85</f>
        <v>5589868.42105263</v>
      </c>
      <c r="S219" s="515">
        <f>$F85*S85</f>
        <v>5589868.42105263</v>
      </c>
      <c r="T219" s="515">
        <f>$F85*T85</f>
        <v>5589868.42105263</v>
      </c>
      <c r="U219" s="515">
        <f>$F85*U85</f>
        <v>5589868.42105263</v>
      </c>
      <c r="V219" s="515">
        <f>$F85*V85</f>
        <v>5589868.42105263</v>
      </c>
      <c r="W219" s="515">
        <f>$F85*W85</f>
        <v>5589868.42105263</v>
      </c>
      <c r="X219" s="515">
        <f>$F85*X85</f>
        <v>5589868.42105263</v>
      </c>
      <c r="Y219" s="515">
        <f>$F85*Y85</f>
        <v>5589868.42105263</v>
      </c>
      <c r="Z219" s="515">
        <f>$F85*Z85</f>
        <v>5589868.42105263</v>
      </c>
      <c r="AA219" s="515">
        <f>$F85*AA85</f>
        <v>5589868.42105263</v>
      </c>
      <c r="AB219" s="515">
        <f>$F85*AB85</f>
        <v>5589868.42105263</v>
      </c>
      <c r="AC219" s="515">
        <f>$F85*AC85</f>
        <v>5589868.42105263</v>
      </c>
      <c r="AD219" s="515">
        <f>$F85*AD85</f>
        <v>0</v>
      </c>
      <c r="AE219" s="515">
        <f>$F85*AE85</f>
        <v>0</v>
      </c>
      <c r="AF219" s="515">
        <f>SUM(H219:AE219)</f>
        <v>106207500</v>
      </c>
    </row>
    <row r="220">
      <c r="B220" s="513" t="str">
        <f>B86</f>
        <v>ST-17</v>
      </c>
      <c r="C220" s="513" t="str">
        <f>C86</f>
        <v>R04</v>
      </c>
      <c r="D220" s="513" t="str">
        <f>D86</f>
        <v>Plataforma geoespacial del índice de polvo (servicio contratado) · Especialista GIS y análisis territorial de exposición al polvo</v>
      </c>
      <c r="E220" s="513" t="n"/>
      <c r="F220" s="515">
        <f>F86</f>
        <v>84966000</v>
      </c>
      <c r="G220" s="513" t="n"/>
      <c r="H220" s="515">
        <f>$F86*H86</f>
        <v>0</v>
      </c>
      <c r="I220" s="515">
        <f>$F86*I86</f>
        <v>0</v>
      </c>
      <c r="J220" s="515">
        <f>$F86*J86</f>
        <v>0</v>
      </c>
      <c r="K220" s="515">
        <f>$F86*K86</f>
        <v>4471894.73684211</v>
      </c>
      <c r="L220" s="515">
        <f>$F86*L86</f>
        <v>4471894.73684211</v>
      </c>
      <c r="M220" s="515">
        <f>$F86*M86</f>
        <v>4471894.73684211</v>
      </c>
      <c r="N220" s="515">
        <f>$F86*N86</f>
        <v>4471894.73684211</v>
      </c>
      <c r="O220" s="515">
        <f>$F86*O86</f>
        <v>4471894.73684211</v>
      </c>
      <c r="P220" s="515">
        <f>$F86*P86</f>
        <v>4471894.73684211</v>
      </c>
      <c r="Q220" s="515">
        <f>$F86*Q86</f>
        <v>4471894.73684211</v>
      </c>
      <c r="R220" s="515">
        <f>$F86*R86</f>
        <v>4471894.73684211</v>
      </c>
      <c r="S220" s="515">
        <f>$F86*S86</f>
        <v>4471894.73684211</v>
      </c>
      <c r="T220" s="515">
        <f>$F86*T86</f>
        <v>4471894.73684211</v>
      </c>
      <c r="U220" s="515">
        <f>$F86*U86</f>
        <v>4471894.73684211</v>
      </c>
      <c r="V220" s="515">
        <f>$F86*V86</f>
        <v>4471894.73684211</v>
      </c>
      <c r="W220" s="515">
        <f>$F86*W86</f>
        <v>4471894.73684211</v>
      </c>
      <c r="X220" s="515">
        <f>$F86*X86</f>
        <v>4471894.73684211</v>
      </c>
      <c r="Y220" s="515">
        <f>$F86*Y86</f>
        <v>4471894.73684211</v>
      </c>
      <c r="Z220" s="515">
        <f>$F86*Z86</f>
        <v>4471894.73684211</v>
      </c>
      <c r="AA220" s="515">
        <f>$F86*AA86</f>
        <v>4471894.73684211</v>
      </c>
      <c r="AB220" s="515">
        <f>$F86*AB86</f>
        <v>4471894.73684211</v>
      </c>
      <c r="AC220" s="515">
        <f>$F86*AC86</f>
        <v>4471894.73684211</v>
      </c>
      <c r="AD220" s="515">
        <f>$F86*AD86</f>
        <v>0</v>
      </c>
      <c r="AE220" s="515">
        <f>$F86*AE86</f>
        <v>0</v>
      </c>
      <c r="AF220" s="515">
        <f>SUM(H220:AE220)</f>
        <v>84966000</v>
      </c>
    </row>
    <row r="221">
      <c r="B221" s="513" t="str">
        <f>B87</f>
        <v>ST-18</v>
      </c>
      <c r="C221" s="513" t="str">
        <f>C87</f>
        <v>R04</v>
      </c>
      <c r="D221" s="513" t="str">
        <f>D87</f>
        <v>Plataforma geoespacial del índice de polvo (servicio contratado) · Diseñador UX/UI del tablero para consejos de gestión del riesgo y ciudadanía</v>
      </c>
      <c r="E221" s="513" t="n"/>
      <c r="F221" s="515">
        <f>F87</f>
        <v>36443750</v>
      </c>
      <c r="G221" s="513" t="n"/>
      <c r="H221" s="515">
        <f>$F87*H87</f>
        <v>0</v>
      </c>
      <c r="I221" s="515">
        <f>$F87*I87</f>
        <v>0</v>
      </c>
      <c r="J221" s="515">
        <f>$F87*J87</f>
        <v>0</v>
      </c>
      <c r="K221" s="515">
        <f>$F87*K87</f>
        <v>1918092.10526316</v>
      </c>
      <c r="L221" s="515">
        <f>$F87*L87</f>
        <v>1918092.10526316</v>
      </c>
      <c r="M221" s="515">
        <f>$F87*M87</f>
        <v>1918092.10526316</v>
      </c>
      <c r="N221" s="515">
        <f>$F87*N87</f>
        <v>1918092.10526316</v>
      </c>
      <c r="O221" s="515">
        <f>$F87*O87</f>
        <v>1918092.10526316</v>
      </c>
      <c r="P221" s="515">
        <f>$F87*P87</f>
        <v>1918092.10526316</v>
      </c>
      <c r="Q221" s="515">
        <f>$F87*Q87</f>
        <v>1918092.10526316</v>
      </c>
      <c r="R221" s="515">
        <f>$F87*R87</f>
        <v>1918092.10526316</v>
      </c>
      <c r="S221" s="515">
        <f>$F87*S87</f>
        <v>1918092.10526316</v>
      </c>
      <c r="T221" s="515">
        <f>$F87*T87</f>
        <v>1918092.10526316</v>
      </c>
      <c r="U221" s="515">
        <f>$F87*U87</f>
        <v>1918092.10526316</v>
      </c>
      <c r="V221" s="515">
        <f>$F87*V87</f>
        <v>1918092.10526316</v>
      </c>
      <c r="W221" s="515">
        <f>$F87*W87</f>
        <v>1918092.10526316</v>
      </c>
      <c r="X221" s="515">
        <f>$F87*X87</f>
        <v>1918092.10526316</v>
      </c>
      <c r="Y221" s="515">
        <f>$F87*Y87</f>
        <v>1918092.10526316</v>
      </c>
      <c r="Z221" s="515">
        <f>$F87*Z87</f>
        <v>1918092.10526316</v>
      </c>
      <c r="AA221" s="515">
        <f>$F87*AA87</f>
        <v>1918092.10526316</v>
      </c>
      <c r="AB221" s="515">
        <f>$F87*AB87</f>
        <v>1918092.10526316</v>
      </c>
      <c r="AC221" s="515">
        <f>$F87*AC87</f>
        <v>1918092.10526316</v>
      </c>
      <c r="AD221" s="515">
        <f>$F87*AD87</f>
        <v>0</v>
      </c>
      <c r="AE221" s="515">
        <f>$F87*AE87</f>
        <v>0</v>
      </c>
      <c r="AF221" s="515">
        <f>SUM(H221:AE221)</f>
        <v>36443750</v>
      </c>
    </row>
    <row r="222">
      <c r="B222" s="513" t="str">
        <f>B88</f>
        <v>ST-19</v>
      </c>
      <c r="C222" s="513" t="str">
        <f>C88</f>
        <v>R04</v>
      </c>
      <c r="D222" s="513" t="str">
        <f>D88</f>
        <v>Plataforma geoespacial del índice de polvo (servicio contratado) · Especialista en infraestructura, despliegue y seguridad</v>
      </c>
      <c r="E222" s="513" t="n"/>
      <c r="F222" s="515">
        <f>F88</f>
        <v>52062500</v>
      </c>
      <c r="G222" s="513" t="n"/>
      <c r="H222" s="515">
        <f>$F88*H88</f>
        <v>0</v>
      </c>
      <c r="I222" s="515">
        <f>$F88*I88</f>
        <v>0</v>
      </c>
      <c r="J222" s="515">
        <f>$F88*J88</f>
        <v>0</v>
      </c>
      <c r="K222" s="515">
        <f>$F88*K88</f>
        <v>2740131.57894737</v>
      </c>
      <c r="L222" s="515">
        <f>$F88*L88</f>
        <v>2740131.57894737</v>
      </c>
      <c r="M222" s="515">
        <f>$F88*M88</f>
        <v>2740131.57894737</v>
      </c>
      <c r="N222" s="515">
        <f>$F88*N88</f>
        <v>2740131.57894737</v>
      </c>
      <c r="O222" s="515">
        <f>$F88*O88</f>
        <v>2740131.57894737</v>
      </c>
      <c r="P222" s="515">
        <f>$F88*P88</f>
        <v>2740131.57894737</v>
      </c>
      <c r="Q222" s="515">
        <f>$F88*Q88</f>
        <v>2740131.57894737</v>
      </c>
      <c r="R222" s="515">
        <f>$F88*R88</f>
        <v>2740131.57894737</v>
      </c>
      <c r="S222" s="515">
        <f>$F88*S88</f>
        <v>2740131.57894737</v>
      </c>
      <c r="T222" s="515">
        <f>$F88*T88</f>
        <v>2740131.57894737</v>
      </c>
      <c r="U222" s="515">
        <f>$F88*U88</f>
        <v>2740131.57894737</v>
      </c>
      <c r="V222" s="515">
        <f>$F88*V88</f>
        <v>2740131.57894737</v>
      </c>
      <c r="W222" s="515">
        <f>$F88*W88</f>
        <v>2740131.57894737</v>
      </c>
      <c r="X222" s="515">
        <f>$F88*X88</f>
        <v>2740131.57894737</v>
      </c>
      <c r="Y222" s="515">
        <f>$F88*Y88</f>
        <v>2740131.57894737</v>
      </c>
      <c r="Z222" s="515">
        <f>$F88*Z88</f>
        <v>2740131.57894737</v>
      </c>
      <c r="AA222" s="515">
        <f>$F88*AA88</f>
        <v>2740131.57894737</v>
      </c>
      <c r="AB222" s="515">
        <f>$F88*AB88</f>
        <v>2740131.57894737</v>
      </c>
      <c r="AC222" s="515">
        <f>$F88*AC88</f>
        <v>2740131.57894737</v>
      </c>
      <c r="AD222" s="515">
        <f>$F88*AD88</f>
        <v>0</v>
      </c>
      <c r="AE222" s="515">
        <f>$F88*AE88</f>
        <v>0</v>
      </c>
      <c r="AF222" s="515">
        <f>SUM(H222:AE222)</f>
        <v>52062500</v>
      </c>
    </row>
    <row r="223">
      <c r="B223" s="513" t="str">
        <f>B89</f>
        <v>ST-20</v>
      </c>
      <c r="C223" s="513" t="str">
        <f>C89</f>
        <v>R04</v>
      </c>
      <c r="D223" s="513" t="str">
        <f>D89</f>
        <v>Plataforma geoespacial del índice de polvo (servicio contratado) · Profesional de aseguramiento de calidad (QA)</v>
      </c>
      <c r="E223" s="513" t="n"/>
      <c r="F223" s="515">
        <f>F89</f>
        <v>41650000</v>
      </c>
      <c r="G223" s="513" t="n"/>
      <c r="H223" s="515">
        <f>$F89*H89</f>
        <v>0</v>
      </c>
      <c r="I223" s="515">
        <f>$F89*I89</f>
        <v>0</v>
      </c>
      <c r="J223" s="515">
        <f>$F89*J89</f>
        <v>0</v>
      </c>
      <c r="K223" s="515">
        <f>$F89*K89</f>
        <v>2192105.2631579</v>
      </c>
      <c r="L223" s="515">
        <f>$F89*L89</f>
        <v>2192105.2631579</v>
      </c>
      <c r="M223" s="515">
        <f>$F89*M89</f>
        <v>2192105.2631579</v>
      </c>
      <c r="N223" s="515">
        <f>$F89*N89</f>
        <v>2192105.2631579</v>
      </c>
      <c r="O223" s="515">
        <f>$F89*O89</f>
        <v>2192105.2631579</v>
      </c>
      <c r="P223" s="515">
        <f>$F89*P89</f>
        <v>2192105.2631579</v>
      </c>
      <c r="Q223" s="515">
        <f>$F89*Q89</f>
        <v>2192105.2631579</v>
      </c>
      <c r="R223" s="515">
        <f>$F89*R89</f>
        <v>2192105.2631579</v>
      </c>
      <c r="S223" s="515">
        <f>$F89*S89</f>
        <v>2192105.2631579</v>
      </c>
      <c r="T223" s="515">
        <f>$F89*T89</f>
        <v>2192105.2631579</v>
      </c>
      <c r="U223" s="515">
        <f>$F89*U89</f>
        <v>2192105.2631579</v>
      </c>
      <c r="V223" s="515">
        <f>$F89*V89</f>
        <v>2192105.2631579</v>
      </c>
      <c r="W223" s="515">
        <f>$F89*W89</f>
        <v>2192105.2631579</v>
      </c>
      <c r="X223" s="515">
        <f>$F89*X89</f>
        <v>2192105.2631579</v>
      </c>
      <c r="Y223" s="515">
        <f>$F89*Y89</f>
        <v>2192105.2631579</v>
      </c>
      <c r="Z223" s="515">
        <f>$F89*Z89</f>
        <v>2192105.2631579</v>
      </c>
      <c r="AA223" s="515">
        <f>$F89*AA89</f>
        <v>2192105.2631579</v>
      </c>
      <c r="AB223" s="515">
        <f>$F89*AB89</f>
        <v>2192105.2631579</v>
      </c>
      <c r="AC223" s="515">
        <f>$F89*AC89</f>
        <v>2192105.2631579</v>
      </c>
      <c r="AD223" s="515">
        <f>$F89*AD89</f>
        <v>0</v>
      </c>
      <c r="AE223" s="515">
        <f>$F89*AE89</f>
        <v>0</v>
      </c>
      <c r="AF223" s="515">
        <f>SUM(H223:AE223)</f>
        <v>41650000</v>
      </c>
    </row>
    <row r="224">
      <c r="B224" s="513" t="str">
        <f>B90</f>
        <v>ADIC-04-1</v>
      </c>
      <c r="C224" s="513" t="str">
        <f>C90</f>
        <v>R04</v>
      </c>
      <c r="D224" s="513" t="str">
        <f>D90</f>
        <v>(fila reservada para un ítem nuevo)</v>
      </c>
      <c r="E224" s="513" t="n"/>
      <c r="F224" s="515">
        <f>F90</f>
        <v>0</v>
      </c>
      <c r="G224" s="513" t="n"/>
      <c r="H224" s="515">
        <f>$F90*H90</f>
        <v>0</v>
      </c>
      <c r="I224" s="515">
        <f>$F90*I90</f>
        <v>0</v>
      </c>
      <c r="J224" s="515">
        <f>$F90*J90</f>
        <v>0</v>
      </c>
      <c r="K224" s="515">
        <f>$F90*K90</f>
        <v>0</v>
      </c>
      <c r="L224" s="515">
        <f>$F90*L90</f>
        <v>0</v>
      </c>
      <c r="M224" s="515">
        <f>$F90*M90</f>
        <v>0</v>
      </c>
      <c r="N224" s="515">
        <f>$F90*N90</f>
        <v>0</v>
      </c>
      <c r="O224" s="515">
        <f>$F90*O90</f>
        <v>0</v>
      </c>
      <c r="P224" s="515">
        <f>$F90*P90</f>
        <v>0</v>
      </c>
      <c r="Q224" s="515">
        <f>$F90*Q90</f>
        <v>0</v>
      </c>
      <c r="R224" s="515">
        <f>$F90*R90</f>
        <v>0</v>
      </c>
      <c r="S224" s="515">
        <f>$F90*S90</f>
        <v>0</v>
      </c>
      <c r="T224" s="515">
        <f>$F90*T90</f>
        <v>0</v>
      </c>
      <c r="U224" s="515">
        <f>$F90*U90</f>
        <v>0</v>
      </c>
      <c r="V224" s="515">
        <f>$F90*V90</f>
        <v>0</v>
      </c>
      <c r="W224" s="515">
        <f>$F90*W90</f>
        <v>0</v>
      </c>
      <c r="X224" s="515">
        <f>$F90*X90</f>
        <v>0</v>
      </c>
      <c r="Y224" s="515">
        <f>$F90*Y90</f>
        <v>0</v>
      </c>
      <c r="Z224" s="515">
        <f>$F90*Z90</f>
        <v>0</v>
      </c>
      <c r="AA224" s="515">
        <f>$F90*AA90</f>
        <v>0</v>
      </c>
      <c r="AB224" s="515">
        <f>$F90*AB90</f>
        <v>0</v>
      </c>
      <c r="AC224" s="515">
        <f>$F90*AC90</f>
        <v>0</v>
      </c>
      <c r="AD224" s="515">
        <f>$F90*AD90</f>
        <v>0</v>
      </c>
      <c r="AE224" s="515">
        <f>$F90*AE90</f>
        <v>0</v>
      </c>
      <c r="AF224" s="515">
        <f>SUM(H224:AE224)</f>
        <v>0</v>
      </c>
    </row>
    <row r="225">
      <c r="B225" s="513" t="str">
        <f>B91</f>
        <v>ADIC-04-2</v>
      </c>
      <c r="C225" s="513" t="str">
        <f>C91</f>
        <v>R04</v>
      </c>
      <c r="D225" s="513" t="str">
        <f>D91</f>
        <v>(fila reservada para un ítem nuevo)</v>
      </c>
      <c r="E225" s="513" t="n"/>
      <c r="F225" s="515">
        <f>F91</f>
        <v>0</v>
      </c>
      <c r="G225" s="513" t="n"/>
      <c r="H225" s="515">
        <f>$F91*H91</f>
        <v>0</v>
      </c>
      <c r="I225" s="515">
        <f>$F91*I91</f>
        <v>0</v>
      </c>
      <c r="J225" s="515">
        <f>$F91*J91</f>
        <v>0</v>
      </c>
      <c r="K225" s="515">
        <f>$F91*K91</f>
        <v>0</v>
      </c>
      <c r="L225" s="515">
        <f>$F91*L91</f>
        <v>0</v>
      </c>
      <c r="M225" s="515">
        <f>$F91*M91</f>
        <v>0</v>
      </c>
      <c r="N225" s="515">
        <f>$F91*N91</f>
        <v>0</v>
      </c>
      <c r="O225" s="515">
        <f>$F91*O91</f>
        <v>0</v>
      </c>
      <c r="P225" s="515">
        <f>$F91*P91</f>
        <v>0</v>
      </c>
      <c r="Q225" s="515">
        <f>$F91*Q91</f>
        <v>0</v>
      </c>
      <c r="R225" s="515">
        <f>$F91*R91</f>
        <v>0</v>
      </c>
      <c r="S225" s="515">
        <f>$F91*S91</f>
        <v>0</v>
      </c>
      <c r="T225" s="515">
        <f>$F91*T91</f>
        <v>0</v>
      </c>
      <c r="U225" s="515">
        <f>$F91*U91</f>
        <v>0</v>
      </c>
      <c r="V225" s="515">
        <f>$F91*V91</f>
        <v>0</v>
      </c>
      <c r="W225" s="515">
        <f>$F91*W91</f>
        <v>0</v>
      </c>
      <c r="X225" s="515">
        <f>$F91*X91</f>
        <v>0</v>
      </c>
      <c r="Y225" s="515">
        <f>$F91*Y91</f>
        <v>0</v>
      </c>
      <c r="Z225" s="515">
        <f>$F91*Z91</f>
        <v>0</v>
      </c>
      <c r="AA225" s="515">
        <f>$F91*AA91</f>
        <v>0</v>
      </c>
      <c r="AB225" s="515">
        <f>$F91*AB91</f>
        <v>0</v>
      </c>
      <c r="AC225" s="515">
        <f>$F91*AC91</f>
        <v>0</v>
      </c>
      <c r="AD225" s="515">
        <f>$F91*AD91</f>
        <v>0</v>
      </c>
      <c r="AE225" s="515">
        <f>$F91*AE91</f>
        <v>0</v>
      </c>
      <c r="AF225" s="515">
        <f>SUM(H225:AE225)</f>
        <v>0</v>
      </c>
    </row>
    <row r="226">
      <c r="B226" s="513" t="str">
        <f>B92</f>
        <v>ADIC-04-3</v>
      </c>
      <c r="C226" s="513" t="str">
        <f>C92</f>
        <v>R04</v>
      </c>
      <c r="D226" s="513" t="str">
        <f>D92</f>
        <v>(fila reservada para un ítem nuevo)</v>
      </c>
      <c r="E226" s="513" t="n"/>
      <c r="F226" s="515">
        <f>F92</f>
        <v>0</v>
      </c>
      <c r="G226" s="513" t="n"/>
      <c r="H226" s="515">
        <f>$F92*H92</f>
        <v>0</v>
      </c>
      <c r="I226" s="515">
        <f>$F92*I92</f>
        <v>0</v>
      </c>
      <c r="J226" s="515">
        <f>$F92*J92</f>
        <v>0</v>
      </c>
      <c r="K226" s="515">
        <f>$F92*K92</f>
        <v>0</v>
      </c>
      <c r="L226" s="515">
        <f>$F92*L92</f>
        <v>0</v>
      </c>
      <c r="M226" s="515">
        <f>$F92*M92</f>
        <v>0</v>
      </c>
      <c r="N226" s="515">
        <f>$F92*N92</f>
        <v>0</v>
      </c>
      <c r="O226" s="515">
        <f>$F92*O92</f>
        <v>0</v>
      </c>
      <c r="P226" s="515">
        <f>$F92*P92</f>
        <v>0</v>
      </c>
      <c r="Q226" s="515">
        <f>$F92*Q92</f>
        <v>0</v>
      </c>
      <c r="R226" s="515">
        <f>$F92*R92</f>
        <v>0</v>
      </c>
      <c r="S226" s="515">
        <f>$F92*S92</f>
        <v>0</v>
      </c>
      <c r="T226" s="515">
        <f>$F92*T92</f>
        <v>0</v>
      </c>
      <c r="U226" s="515">
        <f>$F92*U92</f>
        <v>0</v>
      </c>
      <c r="V226" s="515">
        <f>$F92*V92</f>
        <v>0</v>
      </c>
      <c r="W226" s="515">
        <f>$F92*W92</f>
        <v>0</v>
      </c>
      <c r="X226" s="515">
        <f>$F92*X92</f>
        <v>0</v>
      </c>
      <c r="Y226" s="515">
        <f>$F92*Y92</f>
        <v>0</v>
      </c>
      <c r="Z226" s="515">
        <f>$F92*Z92</f>
        <v>0</v>
      </c>
      <c r="AA226" s="515">
        <f>$F92*AA92</f>
        <v>0</v>
      </c>
      <c r="AB226" s="515">
        <f>$F92*AB92</f>
        <v>0</v>
      </c>
      <c r="AC226" s="515">
        <f>$F92*AC92</f>
        <v>0</v>
      </c>
      <c r="AD226" s="515">
        <f>$F92*AD92</f>
        <v>0</v>
      </c>
      <c r="AE226" s="515">
        <f>$F92*AE92</f>
        <v>0</v>
      </c>
      <c r="AF226" s="515">
        <f>SUM(H226:AE226)</f>
        <v>0</v>
      </c>
    </row>
    <row r="227">
      <c r="B227" s="513" t="str">
        <f>B93</f>
        <v>MA-01</v>
      </c>
      <c r="C227" s="513" t="str">
        <f>C93</f>
        <v>R05</v>
      </c>
      <c r="D227" s="513" t="str">
        <f>D93</f>
        <v>Filtros de membrana PTFE para gravimetría</v>
      </c>
      <c r="E227" s="513" t="n"/>
      <c r="F227" s="515">
        <f>F93</f>
        <v>14400000</v>
      </c>
      <c r="G227" s="513" t="n"/>
      <c r="H227" s="515">
        <f>$F93*H93</f>
        <v>0</v>
      </c>
      <c r="I227" s="515">
        <f>$F93*I93</f>
        <v>0</v>
      </c>
      <c r="J227" s="515">
        <f>$F93*J93</f>
        <v>0</v>
      </c>
      <c r="K227" s="515">
        <f>$F93*K93</f>
        <v>0</v>
      </c>
      <c r="L227" s="515">
        <f>$F93*L93</f>
        <v>0</v>
      </c>
      <c r="M227" s="515">
        <f>$F93*M93</f>
        <v>800000</v>
      </c>
      <c r="N227" s="515">
        <f>$F93*N93</f>
        <v>800000</v>
      </c>
      <c r="O227" s="515">
        <f>$F93*O93</f>
        <v>800000</v>
      </c>
      <c r="P227" s="515">
        <f>$F93*P93</f>
        <v>800000</v>
      </c>
      <c r="Q227" s="515">
        <f>$F93*Q93</f>
        <v>800000</v>
      </c>
      <c r="R227" s="515">
        <f>$F93*R93</f>
        <v>800000</v>
      </c>
      <c r="S227" s="515">
        <f>$F93*S93</f>
        <v>800000</v>
      </c>
      <c r="T227" s="515">
        <f>$F93*T93</f>
        <v>800000</v>
      </c>
      <c r="U227" s="515">
        <f>$F93*U93</f>
        <v>800000</v>
      </c>
      <c r="V227" s="515">
        <f>$F93*V93</f>
        <v>800000</v>
      </c>
      <c r="W227" s="515">
        <f>$F93*W93</f>
        <v>800000</v>
      </c>
      <c r="X227" s="515">
        <f>$F93*X93</f>
        <v>800000</v>
      </c>
      <c r="Y227" s="515">
        <f>$F93*Y93</f>
        <v>800000</v>
      </c>
      <c r="Z227" s="515">
        <f>$F93*Z93</f>
        <v>800000</v>
      </c>
      <c r="AA227" s="515">
        <f>$F93*AA93</f>
        <v>800000</v>
      </c>
      <c r="AB227" s="515">
        <f>$F93*AB93</f>
        <v>800000</v>
      </c>
      <c r="AC227" s="515">
        <f>$F93*AC93</f>
        <v>800000</v>
      </c>
      <c r="AD227" s="515">
        <f>$F93*AD93</f>
        <v>800000</v>
      </c>
      <c r="AE227" s="515">
        <f>$F93*AE93</f>
        <v>0</v>
      </c>
      <c r="AF227" s="515">
        <f>SUM(H227:AE227)</f>
        <v>14400000</v>
      </c>
    </row>
    <row r="228">
      <c r="B228" s="513" t="str">
        <f>B94</f>
        <v>MA-02</v>
      </c>
      <c r="C228" s="513" t="str">
        <f>C94</f>
        <v>R05</v>
      </c>
      <c r="D228" s="513" t="str">
        <f>D94</f>
        <v>Polvo de ensayo normalizado y consumibles del banco de calibración</v>
      </c>
      <c r="E228" s="513" t="n"/>
      <c r="F228" s="515">
        <f>F94</f>
        <v>42000000</v>
      </c>
      <c r="G228" s="513" t="n"/>
      <c r="H228" s="515">
        <f>$F94*H94</f>
        <v>0</v>
      </c>
      <c r="I228" s="515">
        <f>$F94*I94</f>
        <v>0</v>
      </c>
      <c r="J228" s="515">
        <f>$F94*J94</f>
        <v>0</v>
      </c>
      <c r="K228" s="515">
        <f>$F94*K94</f>
        <v>6000000</v>
      </c>
      <c r="L228" s="515">
        <f>$F94*L94</f>
        <v>6000000</v>
      </c>
      <c r="M228" s="515">
        <f>$F94*M94</f>
        <v>6000000</v>
      </c>
      <c r="N228" s="515">
        <f>$F94*N94</f>
        <v>6000000</v>
      </c>
      <c r="O228" s="515">
        <f>$F94*O94</f>
        <v>6000000</v>
      </c>
      <c r="P228" s="515">
        <f>$F94*P94</f>
        <v>6000000</v>
      </c>
      <c r="Q228" s="515">
        <f>$F94*Q94</f>
        <v>6000000</v>
      </c>
      <c r="R228" s="515">
        <f>$F94*R94</f>
        <v>0</v>
      </c>
      <c r="S228" s="515">
        <f>$F94*S94</f>
        <v>0</v>
      </c>
      <c r="T228" s="515">
        <f>$F94*T94</f>
        <v>0</v>
      </c>
      <c r="U228" s="515">
        <f>$F94*U94</f>
        <v>0</v>
      </c>
      <c r="V228" s="515">
        <f>$F94*V94</f>
        <v>0</v>
      </c>
      <c r="W228" s="515">
        <f>$F94*W94</f>
        <v>0</v>
      </c>
      <c r="X228" s="515">
        <f>$F94*X94</f>
        <v>0</v>
      </c>
      <c r="Y228" s="515">
        <f>$F94*Y94</f>
        <v>0</v>
      </c>
      <c r="Z228" s="515">
        <f>$F94*Z94</f>
        <v>0</v>
      </c>
      <c r="AA228" s="515">
        <f>$F94*AA94</f>
        <v>0</v>
      </c>
      <c r="AB228" s="515">
        <f>$F94*AB94</f>
        <v>0</v>
      </c>
      <c r="AC228" s="515">
        <f>$F94*AC94</f>
        <v>0</v>
      </c>
      <c r="AD228" s="515">
        <f>$F94*AD94</f>
        <v>0</v>
      </c>
      <c r="AE228" s="515">
        <f>$F94*AE94</f>
        <v>0</v>
      </c>
      <c r="AF228" s="515">
        <f>SUM(H228:AE228)</f>
        <v>42000000</v>
      </c>
    </row>
    <row r="229">
      <c r="B229" s="513" t="str">
        <f>B95</f>
        <v>MA-03</v>
      </c>
      <c r="C229" s="513" t="str">
        <f>C95</f>
        <v>R05</v>
      </c>
      <c r="D229" s="513" t="str">
        <f>D95</f>
        <v>Cerramiento NEMA 4X para nodos (sin mástil)</v>
      </c>
      <c r="E229" s="513" t="n"/>
      <c r="F229" s="515">
        <f>F95</f>
        <v>74901480</v>
      </c>
      <c r="G229" s="513" t="n"/>
      <c r="H229" s="515">
        <f>$F95*H95</f>
        <v>0</v>
      </c>
      <c r="I229" s="515">
        <f>$F95*I95</f>
        <v>0</v>
      </c>
      <c r="J229" s="515">
        <f>$F95*J95</f>
        <v>0</v>
      </c>
      <c r="K229" s="515">
        <f>$F95*K95</f>
        <v>0</v>
      </c>
      <c r="L229" s="515">
        <f>$F95*L95</f>
        <v>22470444</v>
      </c>
      <c r="M229" s="515">
        <f>$F95*M95</f>
        <v>0</v>
      </c>
      <c r="N229" s="515">
        <f>$F95*N95</f>
        <v>0</v>
      </c>
      <c r="O229" s="515">
        <f>$F95*O95</f>
        <v>0</v>
      </c>
      <c r="P229" s="515">
        <f>$F95*P95</f>
        <v>0</v>
      </c>
      <c r="Q229" s="515">
        <f>$F95*Q95</f>
        <v>0</v>
      </c>
      <c r="R229" s="515">
        <f>$F95*R95</f>
        <v>0</v>
      </c>
      <c r="S229" s="515">
        <f>$F95*S95</f>
        <v>0</v>
      </c>
      <c r="T229" s="515">
        <f>$F95*T95</f>
        <v>29960592</v>
      </c>
      <c r="U229" s="515">
        <f>$F95*U95</f>
        <v>0</v>
      </c>
      <c r="V229" s="515">
        <f>$F95*V95</f>
        <v>0</v>
      </c>
      <c r="W229" s="515">
        <f>$F95*W95</f>
        <v>0</v>
      </c>
      <c r="X229" s="515">
        <f>$F95*X95</f>
        <v>0</v>
      </c>
      <c r="Y229" s="515">
        <f>$F95*Y95</f>
        <v>22470444</v>
      </c>
      <c r="Z229" s="515">
        <f>$F95*Z95</f>
        <v>0</v>
      </c>
      <c r="AA229" s="515">
        <f>$F95*AA95</f>
        <v>0</v>
      </c>
      <c r="AB229" s="515">
        <f>$F95*AB95</f>
        <v>0</v>
      </c>
      <c r="AC229" s="515">
        <f>$F95*AC95</f>
        <v>0</v>
      </c>
      <c r="AD229" s="515">
        <f>$F95*AD95</f>
        <v>0</v>
      </c>
      <c r="AE229" s="515">
        <f>$F95*AE95</f>
        <v>0</v>
      </c>
      <c r="AF229" s="515">
        <f>SUM(H229:AE229)</f>
        <v>74901480</v>
      </c>
    </row>
    <row r="230">
      <c r="B230" s="513" t="str">
        <f>B96</f>
        <v>MA-04</v>
      </c>
      <c r="C230" s="513" t="str">
        <f>C96</f>
        <v>R05</v>
      </c>
      <c r="D230" s="513" t="str">
        <f>D96</f>
        <v>Kits de papelería para talleres de co-diseño</v>
      </c>
      <c r="E230" s="513" t="n"/>
      <c r="F230" s="515">
        <f>F96</f>
        <v>30000000</v>
      </c>
      <c r="G230" s="513" t="n"/>
      <c r="H230" s="515">
        <f>$F96*H96</f>
        <v>0</v>
      </c>
      <c r="I230" s="515">
        <f>$F96*I96</f>
        <v>0</v>
      </c>
      <c r="J230" s="515">
        <f>$F96*J96</f>
        <v>4285714.28571429</v>
      </c>
      <c r="K230" s="515">
        <f>$F96*K96</f>
        <v>4285714.28571429</v>
      </c>
      <c r="L230" s="515">
        <f>$F96*L96</f>
        <v>4285714.28571429</v>
      </c>
      <c r="M230" s="515">
        <f>$F96*M96</f>
        <v>4285714.28571429</v>
      </c>
      <c r="N230" s="515">
        <f>$F96*N96</f>
        <v>4285714.28571429</v>
      </c>
      <c r="O230" s="515">
        <f>$F96*O96</f>
        <v>4285714.28571429</v>
      </c>
      <c r="P230" s="515">
        <f>$F96*P96</f>
        <v>4285714.28571429</v>
      </c>
      <c r="Q230" s="515">
        <f>$F96*Q96</f>
        <v>0</v>
      </c>
      <c r="R230" s="515">
        <f>$F96*R96</f>
        <v>0</v>
      </c>
      <c r="S230" s="515">
        <f>$F96*S96</f>
        <v>0</v>
      </c>
      <c r="T230" s="515">
        <f>$F96*T96</f>
        <v>0</v>
      </c>
      <c r="U230" s="515">
        <f>$F96*U96</f>
        <v>0</v>
      </c>
      <c r="V230" s="515">
        <f>$F96*V96</f>
        <v>0</v>
      </c>
      <c r="W230" s="515">
        <f>$F96*W96</f>
        <v>0</v>
      </c>
      <c r="X230" s="515">
        <f>$F96*X96</f>
        <v>0</v>
      </c>
      <c r="Y230" s="515">
        <f>$F96*Y96</f>
        <v>0</v>
      </c>
      <c r="Z230" s="515">
        <f>$F96*Z96</f>
        <v>0</v>
      </c>
      <c r="AA230" s="515">
        <f>$F96*AA96</f>
        <v>0</v>
      </c>
      <c r="AB230" s="515">
        <f>$F96*AB96</f>
        <v>0</v>
      </c>
      <c r="AC230" s="515">
        <f>$F96*AC96</f>
        <v>0</v>
      </c>
      <c r="AD230" s="515">
        <f>$F96*AD96</f>
        <v>0</v>
      </c>
      <c r="AE230" s="515">
        <f>$F96*AE96</f>
        <v>0</v>
      </c>
      <c r="AF230" s="515">
        <f>SUM(H230:AE230)</f>
        <v>30000000</v>
      </c>
    </row>
    <row r="231">
      <c r="B231" s="513" t="str">
        <f>B97</f>
        <v>MA-05</v>
      </c>
      <c r="C231" s="513" t="str">
        <f>C97</f>
        <v>R05</v>
      </c>
      <c r="D231" s="513" t="str">
        <f>D97</f>
        <v>Elementos de protección personal (mascarillas N95)</v>
      </c>
      <c r="E231" s="513" t="n"/>
      <c r="F231" s="515">
        <f>F97</f>
        <v>5853000</v>
      </c>
      <c r="G231" s="513" t="n"/>
      <c r="H231" s="515">
        <f>$F97*H97</f>
        <v>0</v>
      </c>
      <c r="I231" s="515">
        <f>$F97*I97</f>
        <v>0</v>
      </c>
      <c r="J231" s="515">
        <f>$F97*J97</f>
        <v>0</v>
      </c>
      <c r="K231" s="515">
        <f>$F97*K97</f>
        <v>0</v>
      </c>
      <c r="L231" s="515">
        <f>$F97*L97</f>
        <v>0</v>
      </c>
      <c r="M231" s="515">
        <f>$F97*M97</f>
        <v>418071.428571429</v>
      </c>
      <c r="N231" s="515">
        <f>$F97*N97</f>
        <v>418071.428571429</v>
      </c>
      <c r="O231" s="515">
        <f>$F97*O97</f>
        <v>418071.428571429</v>
      </c>
      <c r="P231" s="515">
        <f>$F97*P97</f>
        <v>418071.428571429</v>
      </c>
      <c r="Q231" s="515">
        <f>$F97*Q97</f>
        <v>418071.428571429</v>
      </c>
      <c r="R231" s="515">
        <f>$F97*R97</f>
        <v>418071.428571429</v>
      </c>
      <c r="S231" s="515">
        <f>$F97*S97</f>
        <v>418071.428571429</v>
      </c>
      <c r="T231" s="515">
        <f>$F97*T97</f>
        <v>418071.428571429</v>
      </c>
      <c r="U231" s="515">
        <f>$F97*U97</f>
        <v>418071.428571429</v>
      </c>
      <c r="V231" s="515">
        <f>$F97*V97</f>
        <v>418071.428571429</v>
      </c>
      <c r="W231" s="515">
        <f>$F97*W97</f>
        <v>418071.428571429</v>
      </c>
      <c r="X231" s="515">
        <f>$F97*X97</f>
        <v>418071.428571429</v>
      </c>
      <c r="Y231" s="515">
        <f>$F97*Y97</f>
        <v>418071.428571429</v>
      </c>
      <c r="Z231" s="515">
        <f>$F97*Z97</f>
        <v>418071.428571429</v>
      </c>
      <c r="AA231" s="515">
        <f>$F97*AA97</f>
        <v>0</v>
      </c>
      <c r="AB231" s="515">
        <f>$F97*AB97</f>
        <v>0</v>
      </c>
      <c r="AC231" s="515">
        <f>$F97*AC97</f>
        <v>0</v>
      </c>
      <c r="AD231" s="515">
        <f>$F97*AD97</f>
        <v>0</v>
      </c>
      <c r="AE231" s="515">
        <f>$F97*AE97</f>
        <v>0</v>
      </c>
      <c r="AF231" s="515">
        <f>SUM(H231:AE231)</f>
        <v>5853000</v>
      </c>
    </row>
    <row r="232">
      <c r="B232" s="513" t="str">
        <f>B98</f>
        <v>MA-06</v>
      </c>
      <c r="C232" s="513" t="str">
        <f>C98</f>
        <v>R05</v>
      </c>
      <c r="D232" s="513" t="str">
        <f>D98</f>
        <v>Repuestos y consumibles de mantenimiento (baterías, cables, conectores)</v>
      </c>
      <c r="E232" s="513" t="n"/>
      <c r="F232" s="515">
        <f>F98</f>
        <v>60000000</v>
      </c>
      <c r="G232" s="513" t="n"/>
      <c r="H232" s="515">
        <f>$F98*H98</f>
        <v>0</v>
      </c>
      <c r="I232" s="515">
        <f>$F98*I98</f>
        <v>0</v>
      </c>
      <c r="J232" s="515">
        <f>$F98*J98</f>
        <v>0</v>
      </c>
      <c r="K232" s="515">
        <f>$F98*K98</f>
        <v>0</v>
      </c>
      <c r="L232" s="515">
        <f>$F98*L98</f>
        <v>0</v>
      </c>
      <c r="M232" s="515">
        <f>$F98*M98</f>
        <v>0</v>
      </c>
      <c r="N232" s="515">
        <f>$F98*N98</f>
        <v>0</v>
      </c>
      <c r="O232" s="515">
        <f>$F98*O98</f>
        <v>0</v>
      </c>
      <c r="P232" s="515">
        <f>$F98*P98</f>
        <v>0</v>
      </c>
      <c r="Q232" s="515">
        <f>$F98*Q98</f>
        <v>0</v>
      </c>
      <c r="R232" s="515">
        <f>$F98*R98</f>
        <v>0</v>
      </c>
      <c r="S232" s="515">
        <f>$F98*S98</f>
        <v>7500000</v>
      </c>
      <c r="T232" s="515">
        <f>$F98*T98</f>
        <v>7500000</v>
      </c>
      <c r="U232" s="515">
        <f>$F98*U98</f>
        <v>7500000</v>
      </c>
      <c r="V232" s="515">
        <f>$F98*V98</f>
        <v>7500000</v>
      </c>
      <c r="W232" s="515">
        <f>$F98*W98</f>
        <v>7500000</v>
      </c>
      <c r="X232" s="515">
        <f>$F98*X98</f>
        <v>7500000</v>
      </c>
      <c r="Y232" s="515">
        <f>$F98*Y98</f>
        <v>7500000</v>
      </c>
      <c r="Z232" s="515">
        <f>$F98*Z98</f>
        <v>7500000</v>
      </c>
      <c r="AA232" s="515">
        <f>$F98*AA98</f>
        <v>0</v>
      </c>
      <c r="AB232" s="515">
        <f>$F98*AB98</f>
        <v>0</v>
      </c>
      <c r="AC232" s="515">
        <f>$F98*AC98</f>
        <v>0</v>
      </c>
      <c r="AD232" s="515">
        <f>$F98*AD98</f>
        <v>0</v>
      </c>
      <c r="AE232" s="515">
        <f>$F98*AE98</f>
        <v>0</v>
      </c>
      <c r="AF232" s="515">
        <f>SUM(H232:AE232)</f>
        <v>60000000</v>
      </c>
    </row>
    <row r="233">
      <c r="B233" s="513" t="str">
        <f>B99</f>
        <v>MA-07</v>
      </c>
      <c r="C233" s="513" t="str">
        <f>C99</f>
        <v>R05</v>
      </c>
      <c r="D233" s="513" t="str">
        <f>D99</f>
        <v>Consumibles y repuestos de las campañas de medición (filtros, baterías y verificaciones de campo)</v>
      </c>
      <c r="E233" s="513" t="n"/>
      <c r="F233" s="515">
        <f>F99</f>
        <v>28000000</v>
      </c>
      <c r="G233" s="513" t="n"/>
      <c r="H233" s="515">
        <f>$F99*H99</f>
        <v>0</v>
      </c>
      <c r="I233" s="515">
        <f>$F99*I99</f>
        <v>0</v>
      </c>
      <c r="J233" s="515">
        <f>$F99*J99</f>
        <v>0</v>
      </c>
      <c r="K233" s="515">
        <f>$F99*K99</f>
        <v>0</v>
      </c>
      <c r="L233" s="515">
        <f>$F99*L99</f>
        <v>0</v>
      </c>
      <c r="M233" s="515">
        <f>$F99*M99</f>
        <v>0</v>
      </c>
      <c r="N233" s="515">
        <f>$F99*N99</f>
        <v>0</v>
      </c>
      <c r="O233" s="515">
        <f>$F99*O99</f>
        <v>0</v>
      </c>
      <c r="P233" s="515">
        <f>$F99*P99</f>
        <v>0</v>
      </c>
      <c r="Q233" s="515">
        <f>$F99*Q99</f>
        <v>0</v>
      </c>
      <c r="R233" s="515">
        <f>$F99*R99</f>
        <v>0</v>
      </c>
      <c r="S233" s="515">
        <f>$F99*S99</f>
        <v>0</v>
      </c>
      <c r="T233" s="515">
        <f>$F99*T99</f>
        <v>0</v>
      </c>
      <c r="U233" s="515">
        <f>$F99*U99</f>
        <v>2800000</v>
      </c>
      <c r="V233" s="515">
        <f>$F99*V99</f>
        <v>2800000</v>
      </c>
      <c r="W233" s="515">
        <f>$F99*W99</f>
        <v>2800000</v>
      </c>
      <c r="X233" s="515">
        <f>$F99*X99</f>
        <v>2800000</v>
      </c>
      <c r="Y233" s="515">
        <f>$F99*Y99</f>
        <v>2800000</v>
      </c>
      <c r="Z233" s="515">
        <f>$F99*Z99</f>
        <v>2800000</v>
      </c>
      <c r="AA233" s="515">
        <f>$F99*AA99</f>
        <v>2800000</v>
      </c>
      <c r="AB233" s="515">
        <f>$F99*AB99</f>
        <v>2800000</v>
      </c>
      <c r="AC233" s="515">
        <f>$F99*AC99</f>
        <v>2800000</v>
      </c>
      <c r="AD233" s="515">
        <f>$F99*AD99</f>
        <v>2800000</v>
      </c>
      <c r="AE233" s="515">
        <f>$F99*AE99</f>
        <v>0</v>
      </c>
      <c r="AF233" s="515">
        <f>SUM(H233:AE233)</f>
        <v>28000000</v>
      </c>
    </row>
    <row r="234">
      <c r="B234" s="513" t="str">
        <f>B100</f>
        <v>ADIC-05-1</v>
      </c>
      <c r="C234" s="513" t="str">
        <f>C100</f>
        <v>R05</v>
      </c>
      <c r="D234" s="513" t="str">
        <f>D100</f>
        <v>(fila reservada para un ítem nuevo)</v>
      </c>
      <c r="E234" s="513" t="n"/>
      <c r="F234" s="515">
        <f>F100</f>
        <v>0</v>
      </c>
      <c r="G234" s="513" t="n"/>
      <c r="H234" s="515">
        <f>$F100*H100</f>
        <v>0</v>
      </c>
      <c r="I234" s="515">
        <f>$F100*I100</f>
        <v>0</v>
      </c>
      <c r="J234" s="515">
        <f>$F100*J100</f>
        <v>0</v>
      </c>
      <c r="K234" s="515">
        <f>$F100*K100</f>
        <v>0</v>
      </c>
      <c r="L234" s="515">
        <f>$F100*L100</f>
        <v>0</v>
      </c>
      <c r="M234" s="515">
        <f>$F100*M100</f>
        <v>0</v>
      </c>
      <c r="N234" s="515">
        <f>$F100*N100</f>
        <v>0</v>
      </c>
      <c r="O234" s="515">
        <f>$F100*O100</f>
        <v>0</v>
      </c>
      <c r="P234" s="515">
        <f>$F100*P100</f>
        <v>0</v>
      </c>
      <c r="Q234" s="515">
        <f>$F100*Q100</f>
        <v>0</v>
      </c>
      <c r="R234" s="515">
        <f>$F100*R100</f>
        <v>0</v>
      </c>
      <c r="S234" s="515">
        <f>$F100*S100</f>
        <v>0</v>
      </c>
      <c r="T234" s="515">
        <f>$F100*T100</f>
        <v>0</v>
      </c>
      <c r="U234" s="515">
        <f>$F100*U100</f>
        <v>0</v>
      </c>
      <c r="V234" s="515">
        <f>$F100*V100</f>
        <v>0</v>
      </c>
      <c r="W234" s="515">
        <f>$F100*W100</f>
        <v>0</v>
      </c>
      <c r="X234" s="515">
        <f>$F100*X100</f>
        <v>0</v>
      </c>
      <c r="Y234" s="515">
        <f>$F100*Y100</f>
        <v>0</v>
      </c>
      <c r="Z234" s="515">
        <f>$F100*Z100</f>
        <v>0</v>
      </c>
      <c r="AA234" s="515">
        <f>$F100*AA100</f>
        <v>0</v>
      </c>
      <c r="AB234" s="515">
        <f>$F100*AB100</f>
        <v>0</v>
      </c>
      <c r="AC234" s="515">
        <f>$F100*AC100</f>
        <v>0</v>
      </c>
      <c r="AD234" s="515">
        <f>$F100*AD100</f>
        <v>0</v>
      </c>
      <c r="AE234" s="515">
        <f>$F100*AE100</f>
        <v>0</v>
      </c>
      <c r="AF234" s="515">
        <f>SUM(H234:AE234)</f>
        <v>0</v>
      </c>
    </row>
    <row r="235">
      <c r="B235" s="513" t="str">
        <f>B101</f>
        <v>ADIC-05-2</v>
      </c>
      <c r="C235" s="513" t="str">
        <f>C101</f>
        <v>R05</v>
      </c>
      <c r="D235" s="513" t="str">
        <f>D101</f>
        <v>(fila reservada para un ítem nuevo)</v>
      </c>
      <c r="E235" s="513" t="n"/>
      <c r="F235" s="515">
        <f>F101</f>
        <v>0</v>
      </c>
      <c r="G235" s="513" t="n"/>
      <c r="H235" s="515">
        <f>$F101*H101</f>
        <v>0</v>
      </c>
      <c r="I235" s="515">
        <f>$F101*I101</f>
        <v>0</v>
      </c>
      <c r="J235" s="515">
        <f>$F101*J101</f>
        <v>0</v>
      </c>
      <c r="K235" s="515">
        <f>$F101*K101</f>
        <v>0</v>
      </c>
      <c r="L235" s="515">
        <f>$F101*L101</f>
        <v>0</v>
      </c>
      <c r="M235" s="515">
        <f>$F101*M101</f>
        <v>0</v>
      </c>
      <c r="N235" s="515">
        <f>$F101*N101</f>
        <v>0</v>
      </c>
      <c r="O235" s="515">
        <f>$F101*O101</f>
        <v>0</v>
      </c>
      <c r="P235" s="515">
        <f>$F101*P101</f>
        <v>0</v>
      </c>
      <c r="Q235" s="515">
        <f>$F101*Q101</f>
        <v>0</v>
      </c>
      <c r="R235" s="515">
        <f>$F101*R101</f>
        <v>0</v>
      </c>
      <c r="S235" s="515">
        <f>$F101*S101</f>
        <v>0</v>
      </c>
      <c r="T235" s="515">
        <f>$F101*T101</f>
        <v>0</v>
      </c>
      <c r="U235" s="515">
        <f>$F101*U101</f>
        <v>0</v>
      </c>
      <c r="V235" s="515">
        <f>$F101*V101</f>
        <v>0</v>
      </c>
      <c r="W235" s="515">
        <f>$F101*W101</f>
        <v>0</v>
      </c>
      <c r="X235" s="515">
        <f>$F101*X101</f>
        <v>0</v>
      </c>
      <c r="Y235" s="515">
        <f>$F101*Y101</f>
        <v>0</v>
      </c>
      <c r="Z235" s="515">
        <f>$F101*Z101</f>
        <v>0</v>
      </c>
      <c r="AA235" s="515">
        <f>$F101*AA101</f>
        <v>0</v>
      </c>
      <c r="AB235" s="515">
        <f>$F101*AB101</f>
        <v>0</v>
      </c>
      <c r="AC235" s="515">
        <f>$F101*AC101</f>
        <v>0</v>
      </c>
      <c r="AD235" s="515">
        <f>$F101*AD101</f>
        <v>0</v>
      </c>
      <c r="AE235" s="515">
        <f>$F101*AE101</f>
        <v>0</v>
      </c>
      <c r="AF235" s="515">
        <f>SUM(H235:AE235)</f>
        <v>0</v>
      </c>
    </row>
    <row r="236">
      <c r="B236" s="513" t="str">
        <f>B102</f>
        <v>ADIC-05-3</v>
      </c>
      <c r="C236" s="513" t="str">
        <f>C102</f>
        <v>R05</v>
      </c>
      <c r="D236" s="513" t="str">
        <f>D102</f>
        <v>(fila reservada para un ítem nuevo)</v>
      </c>
      <c r="E236" s="513" t="n"/>
      <c r="F236" s="515">
        <f>F102</f>
        <v>0</v>
      </c>
      <c r="G236" s="513" t="n"/>
      <c r="H236" s="515">
        <f>$F102*H102</f>
        <v>0</v>
      </c>
      <c r="I236" s="515">
        <f>$F102*I102</f>
        <v>0</v>
      </c>
      <c r="J236" s="515">
        <f>$F102*J102</f>
        <v>0</v>
      </c>
      <c r="K236" s="515">
        <f>$F102*K102</f>
        <v>0</v>
      </c>
      <c r="L236" s="515">
        <f>$F102*L102</f>
        <v>0</v>
      </c>
      <c r="M236" s="515">
        <f>$F102*M102</f>
        <v>0</v>
      </c>
      <c r="N236" s="515">
        <f>$F102*N102</f>
        <v>0</v>
      </c>
      <c r="O236" s="515">
        <f>$F102*O102</f>
        <v>0</v>
      </c>
      <c r="P236" s="515">
        <f>$F102*P102</f>
        <v>0</v>
      </c>
      <c r="Q236" s="515">
        <f>$F102*Q102</f>
        <v>0</v>
      </c>
      <c r="R236" s="515">
        <f>$F102*R102</f>
        <v>0</v>
      </c>
      <c r="S236" s="515">
        <f>$F102*S102</f>
        <v>0</v>
      </c>
      <c r="T236" s="515">
        <f>$F102*T102</f>
        <v>0</v>
      </c>
      <c r="U236" s="515">
        <f>$F102*U102</f>
        <v>0</v>
      </c>
      <c r="V236" s="515">
        <f>$F102*V102</f>
        <v>0</v>
      </c>
      <c r="W236" s="515">
        <f>$F102*W102</f>
        <v>0</v>
      </c>
      <c r="X236" s="515">
        <f>$F102*X102</f>
        <v>0</v>
      </c>
      <c r="Y236" s="515">
        <f>$F102*Y102</f>
        <v>0</v>
      </c>
      <c r="Z236" s="515">
        <f>$F102*Z102</f>
        <v>0</v>
      </c>
      <c r="AA236" s="515">
        <f>$F102*AA102</f>
        <v>0</v>
      </c>
      <c r="AB236" s="515">
        <f>$F102*AB102</f>
        <v>0</v>
      </c>
      <c r="AC236" s="515">
        <f>$F102*AC102</f>
        <v>0</v>
      </c>
      <c r="AD236" s="515">
        <f>$F102*AD102</f>
        <v>0</v>
      </c>
      <c r="AE236" s="515">
        <f>$F102*AE102</f>
        <v>0</v>
      </c>
      <c r="AF236" s="515">
        <f>SUM(H236:AE236)</f>
        <v>0</v>
      </c>
    </row>
    <row r="237">
      <c r="B237" s="513" t="str">
        <f>B103</f>
        <v>PD-01</v>
      </c>
      <c r="C237" s="513" t="str">
        <f>C103</f>
        <v>R06</v>
      </c>
      <c r="D237" s="513" t="str">
        <f>D103</f>
        <v>Cartillas impresas del índice y del protocolo de alerta</v>
      </c>
      <c r="E237" s="513" t="n"/>
      <c r="F237" s="515">
        <f>F103</f>
        <v>42500000</v>
      </c>
      <c r="G237" s="513" t="n"/>
      <c r="H237" s="515">
        <f>$F103*H103</f>
        <v>0</v>
      </c>
      <c r="I237" s="515">
        <f>$F103*I103</f>
        <v>0</v>
      </c>
      <c r="J237" s="515">
        <f>$F103*J103</f>
        <v>0</v>
      </c>
      <c r="K237" s="515">
        <f>$F103*K103</f>
        <v>0</v>
      </c>
      <c r="L237" s="515">
        <f>$F103*L103</f>
        <v>0</v>
      </c>
      <c r="M237" s="515">
        <f>$F103*M103</f>
        <v>0</v>
      </c>
      <c r="N237" s="515">
        <f>$F103*N103</f>
        <v>0</v>
      </c>
      <c r="O237" s="515">
        <f>$F103*O103</f>
        <v>0</v>
      </c>
      <c r="P237" s="515">
        <f>$F103*P103</f>
        <v>0</v>
      </c>
      <c r="Q237" s="515">
        <f>$F103*Q103</f>
        <v>0</v>
      </c>
      <c r="R237" s="515">
        <f>$F103*R103</f>
        <v>0</v>
      </c>
      <c r="S237" s="515">
        <f>$F103*S103</f>
        <v>4722222.22222222</v>
      </c>
      <c r="T237" s="515">
        <f>$F103*T103</f>
        <v>4722222.22222222</v>
      </c>
      <c r="U237" s="515">
        <f>$F103*U103</f>
        <v>4722222.22222222</v>
      </c>
      <c r="V237" s="515">
        <f>$F103*V103</f>
        <v>4722222.22222222</v>
      </c>
      <c r="W237" s="515">
        <f>$F103*W103</f>
        <v>4722222.22222222</v>
      </c>
      <c r="X237" s="515">
        <f>$F103*X103</f>
        <v>4722222.22222222</v>
      </c>
      <c r="Y237" s="515">
        <f>$F103*Y103</f>
        <v>4722222.22222222</v>
      </c>
      <c r="Z237" s="515">
        <f>$F103*Z103</f>
        <v>4722222.22222222</v>
      </c>
      <c r="AA237" s="515">
        <f>$F103*AA103</f>
        <v>4722222.22222222</v>
      </c>
      <c r="AB237" s="515">
        <f>$F103*AB103</f>
        <v>0</v>
      </c>
      <c r="AC237" s="515">
        <f>$F103*AC103</f>
        <v>0</v>
      </c>
      <c r="AD237" s="515">
        <f>$F103*AD103</f>
        <v>0</v>
      </c>
      <c r="AE237" s="515">
        <f>$F103*AE103</f>
        <v>0</v>
      </c>
      <c r="AF237" s="515">
        <f>SUM(H237:AE237)</f>
        <v>42500000</v>
      </c>
    </row>
    <row r="238">
      <c r="B238" s="513" t="str">
        <f>B104</f>
        <v>PD-02</v>
      </c>
      <c r="C238" s="513" t="str">
        <f>C104</f>
        <v>R06</v>
      </c>
      <c r="D238" s="513" t="str">
        <f>D104</f>
        <v>Asesoría jurídica en propiedad intelectual y libertad de operación</v>
      </c>
      <c r="E238" s="513" t="n"/>
      <c r="F238" s="515">
        <f>F104</f>
        <v>107100000</v>
      </c>
      <c r="G238" s="513" t="n"/>
      <c r="H238" s="515">
        <f>$F104*H104</f>
        <v>0</v>
      </c>
      <c r="I238" s="515">
        <f>$F104*I104</f>
        <v>35700000</v>
      </c>
      <c r="J238" s="515">
        <f>$F104*J104</f>
        <v>35700000</v>
      </c>
      <c r="K238" s="515">
        <f>$F104*K104</f>
        <v>35700000</v>
      </c>
      <c r="L238" s="515">
        <f>$F104*L104</f>
        <v>0</v>
      </c>
      <c r="M238" s="515">
        <f>$F104*M104</f>
        <v>0</v>
      </c>
      <c r="N238" s="515">
        <f>$F104*N104</f>
        <v>0</v>
      </c>
      <c r="O238" s="515">
        <f>$F104*O104</f>
        <v>0</v>
      </c>
      <c r="P238" s="515">
        <f>$F104*P104</f>
        <v>0</v>
      </c>
      <c r="Q238" s="515">
        <f>$F104*Q104</f>
        <v>0</v>
      </c>
      <c r="R238" s="515">
        <f>$F104*R104</f>
        <v>0</v>
      </c>
      <c r="S238" s="515">
        <f>$F104*S104</f>
        <v>0</v>
      </c>
      <c r="T238" s="515">
        <f>$F104*T104</f>
        <v>0</v>
      </c>
      <c r="U238" s="515">
        <f>$F104*U104</f>
        <v>0</v>
      </c>
      <c r="V238" s="515">
        <f>$F104*V104</f>
        <v>0</v>
      </c>
      <c r="W238" s="515">
        <f>$F104*W104</f>
        <v>0</v>
      </c>
      <c r="X238" s="515">
        <f>$F104*X104</f>
        <v>0</v>
      </c>
      <c r="Y238" s="515">
        <f>$F104*Y104</f>
        <v>0</v>
      </c>
      <c r="Z238" s="515">
        <f>$F104*Z104</f>
        <v>0</v>
      </c>
      <c r="AA238" s="515">
        <f>$F104*AA104</f>
        <v>0</v>
      </c>
      <c r="AB238" s="515">
        <f>$F104*AB104</f>
        <v>0</v>
      </c>
      <c r="AC238" s="515">
        <f>$F104*AC104</f>
        <v>0</v>
      </c>
      <c r="AD238" s="515">
        <f>$F104*AD104</f>
        <v>0</v>
      </c>
      <c r="AE238" s="515">
        <f>$F104*AE104</f>
        <v>0</v>
      </c>
      <c r="AF238" s="515">
        <f>SUM(H238:AE238)</f>
        <v>107100000</v>
      </c>
    </row>
    <row r="239">
      <c r="B239" s="513" t="str">
        <f>B105</f>
        <v>PD-03</v>
      </c>
      <c r="C239" s="513" t="str">
        <f>C105</f>
        <v>R06</v>
      </c>
      <c r="D239" s="513" t="str">
        <f>D105</f>
        <v>Cargos de procesamiento de artículos de acceso abierto</v>
      </c>
      <c r="E239" s="513" t="n"/>
      <c r="F239" s="515">
        <f>F105</f>
        <v>25353486</v>
      </c>
      <c r="G239" s="513" t="n"/>
      <c r="H239" s="515">
        <f>$F105*H105</f>
        <v>0</v>
      </c>
      <c r="I239" s="515">
        <f>$F105*I105</f>
        <v>0</v>
      </c>
      <c r="J239" s="515">
        <f>$F105*J105</f>
        <v>0</v>
      </c>
      <c r="K239" s="515">
        <f>$F105*K105</f>
        <v>0</v>
      </c>
      <c r="L239" s="515">
        <f>$F105*L105</f>
        <v>0</v>
      </c>
      <c r="M239" s="515">
        <f>$F105*M105</f>
        <v>0</v>
      </c>
      <c r="N239" s="515">
        <f>$F105*N105</f>
        <v>0</v>
      </c>
      <c r="O239" s="515">
        <f>$F105*O105</f>
        <v>0</v>
      </c>
      <c r="P239" s="515">
        <f>$F105*P105</f>
        <v>0</v>
      </c>
      <c r="Q239" s="515">
        <f>$F105*Q105</f>
        <v>0</v>
      </c>
      <c r="R239" s="515">
        <f>$F105*R105</f>
        <v>0</v>
      </c>
      <c r="S239" s="515">
        <f>$F105*S105</f>
        <v>0</v>
      </c>
      <c r="T239" s="515">
        <f>$F105*T105</f>
        <v>0</v>
      </c>
      <c r="U239" s="515">
        <f>$F105*U105</f>
        <v>0</v>
      </c>
      <c r="V239" s="515">
        <f>$F105*V105</f>
        <v>0</v>
      </c>
      <c r="W239" s="515">
        <f>$F105*W105</f>
        <v>0</v>
      </c>
      <c r="X239" s="515">
        <f>$F105*X105</f>
        <v>0</v>
      </c>
      <c r="Y239" s="515">
        <f>$F105*Y105</f>
        <v>0</v>
      </c>
      <c r="Z239" s="515">
        <f>$F105*Z105</f>
        <v>5070697.2</v>
      </c>
      <c r="AA239" s="515">
        <f>$F105*AA105</f>
        <v>5070697.2</v>
      </c>
      <c r="AB239" s="515">
        <f>$F105*AB105</f>
        <v>5070697.2</v>
      </c>
      <c r="AC239" s="515">
        <f>$F105*AC105</f>
        <v>5070697.2</v>
      </c>
      <c r="AD239" s="515">
        <f>$F105*AD105</f>
        <v>5070697.2</v>
      </c>
      <c r="AE239" s="515">
        <f>$F105*AE105</f>
        <v>0</v>
      </c>
      <c r="AF239" s="515">
        <f>SUM(H239:AE239)</f>
        <v>25353486</v>
      </c>
    </row>
    <row r="240">
      <c r="B240" s="513" t="str">
        <f>B106</f>
        <v>PD-04</v>
      </c>
      <c r="C240" s="513" t="str">
        <f>C106</f>
        <v>R06</v>
      </c>
      <c r="D240" s="513" t="str">
        <f>D106</f>
        <v>Registro ante la DNDA y asesoría de propiedad intelectual</v>
      </c>
      <c r="E240" s="513" t="n"/>
      <c r="F240" s="515">
        <f>F106</f>
        <v>15000000</v>
      </c>
      <c r="G240" s="513" t="n"/>
      <c r="H240" s="515">
        <f>$F106*H106</f>
        <v>0</v>
      </c>
      <c r="I240" s="515">
        <f>$F106*I106</f>
        <v>0</v>
      </c>
      <c r="J240" s="515">
        <f>$F106*J106</f>
        <v>0</v>
      </c>
      <c r="K240" s="515">
        <f>$F106*K106</f>
        <v>0</v>
      </c>
      <c r="L240" s="515">
        <f>$F106*L106</f>
        <v>0</v>
      </c>
      <c r="M240" s="515">
        <f>$F106*M106</f>
        <v>0</v>
      </c>
      <c r="N240" s="515">
        <f>$F106*N106</f>
        <v>0</v>
      </c>
      <c r="O240" s="515">
        <f>$F106*O106</f>
        <v>0</v>
      </c>
      <c r="P240" s="515">
        <f>$F106*P106</f>
        <v>0</v>
      </c>
      <c r="Q240" s="515">
        <f>$F106*Q106</f>
        <v>0</v>
      </c>
      <c r="R240" s="515">
        <f>$F106*R106</f>
        <v>0</v>
      </c>
      <c r="S240" s="515">
        <f>$F106*S106</f>
        <v>0</v>
      </c>
      <c r="T240" s="515">
        <f>$F106*T106</f>
        <v>0</v>
      </c>
      <c r="U240" s="515">
        <f>$F106*U106</f>
        <v>0</v>
      </c>
      <c r="V240" s="515">
        <f>$F106*V106</f>
        <v>0</v>
      </c>
      <c r="W240" s="515">
        <f>$F106*W106</f>
        <v>0</v>
      </c>
      <c r="X240" s="515">
        <f>$F106*X106</f>
        <v>0</v>
      </c>
      <c r="Y240" s="515">
        <f>$F106*Y106</f>
        <v>0</v>
      </c>
      <c r="Z240" s="515">
        <f>$F106*Z106</f>
        <v>0</v>
      </c>
      <c r="AA240" s="515">
        <f>$F106*AA106</f>
        <v>0</v>
      </c>
      <c r="AB240" s="515">
        <f>$F106*AB106</f>
        <v>0</v>
      </c>
      <c r="AC240" s="515">
        <f>$F106*AC106</f>
        <v>0</v>
      </c>
      <c r="AD240" s="515">
        <f>$F106*AD106</f>
        <v>7500000</v>
      </c>
      <c r="AE240" s="515">
        <f>$F106*AE106</f>
        <v>7500000</v>
      </c>
      <c r="AF240" s="515">
        <f>SUM(H240:AE240)</f>
        <v>15000000</v>
      </c>
    </row>
    <row r="241">
      <c r="B241" s="513" t="str">
        <f>B107</f>
        <v>PD-05</v>
      </c>
      <c r="C241" s="513" t="str">
        <f>C107</f>
        <v>R06</v>
      </c>
      <c r="D241" s="513" t="str">
        <f>D107</f>
        <v>Publicaciones de divulgación y eventos de socialización</v>
      </c>
      <c r="E241" s="513" t="n"/>
      <c r="F241" s="515">
        <f>F107</f>
        <v>60000000</v>
      </c>
      <c r="G241" s="513" t="n"/>
      <c r="H241" s="515">
        <f>$F107*H107</f>
        <v>0</v>
      </c>
      <c r="I241" s="515">
        <f>$F107*I107</f>
        <v>0</v>
      </c>
      <c r="J241" s="515">
        <f>$F107*J107</f>
        <v>0</v>
      </c>
      <c r="K241" s="515">
        <f>$F107*K107</f>
        <v>0</v>
      </c>
      <c r="L241" s="515">
        <f>$F107*L107</f>
        <v>0</v>
      </c>
      <c r="M241" s="515">
        <f>$F107*M107</f>
        <v>0</v>
      </c>
      <c r="N241" s="515">
        <f>$F107*N107</f>
        <v>0</v>
      </c>
      <c r="O241" s="515">
        <f>$F107*O107</f>
        <v>0</v>
      </c>
      <c r="P241" s="515">
        <f>$F107*P107</f>
        <v>0</v>
      </c>
      <c r="Q241" s="515">
        <f>$F107*Q107</f>
        <v>0</v>
      </c>
      <c r="R241" s="515">
        <f>$F107*R107</f>
        <v>0</v>
      </c>
      <c r="S241" s="515">
        <f>$F107*S107</f>
        <v>4615384.61538462</v>
      </c>
      <c r="T241" s="515">
        <f>$F107*T107</f>
        <v>4615384.61538462</v>
      </c>
      <c r="U241" s="515">
        <f>$F107*U107</f>
        <v>4615384.61538462</v>
      </c>
      <c r="V241" s="515">
        <f>$F107*V107</f>
        <v>4615384.61538462</v>
      </c>
      <c r="W241" s="515">
        <f>$F107*W107</f>
        <v>4615384.61538462</v>
      </c>
      <c r="X241" s="515">
        <f>$F107*X107</f>
        <v>4615384.61538462</v>
      </c>
      <c r="Y241" s="515">
        <f>$F107*Y107</f>
        <v>4615384.61538462</v>
      </c>
      <c r="Z241" s="515">
        <f>$F107*Z107</f>
        <v>4615384.61538462</v>
      </c>
      <c r="AA241" s="515">
        <f>$F107*AA107</f>
        <v>4615384.61538462</v>
      </c>
      <c r="AB241" s="515">
        <f>$F107*AB107</f>
        <v>4615384.61538462</v>
      </c>
      <c r="AC241" s="515">
        <f>$F107*AC107</f>
        <v>4615384.61538462</v>
      </c>
      <c r="AD241" s="515">
        <f>$F107*AD107</f>
        <v>4615384.61538462</v>
      </c>
      <c r="AE241" s="515">
        <f>$F107*AE107</f>
        <v>4615384.61538462</v>
      </c>
      <c r="AF241" s="515">
        <f>SUM(H241:AE241)</f>
        <v>60000000</v>
      </c>
    </row>
    <row r="242">
      <c r="B242" s="513" t="str">
        <f>B108</f>
        <v>PD-06</v>
      </c>
      <c r="C242" s="513" t="str">
        <f>C108</f>
        <v>R06</v>
      </c>
      <c r="D242" s="513" t="str">
        <f>D108</f>
        <v>Registro del software y de los datos del modelo predictivo ante la DNDA</v>
      </c>
      <c r="E242" s="513" t="n"/>
      <c r="F242" s="515">
        <f>F108</f>
        <v>10000000</v>
      </c>
      <c r="G242" s="513" t="n"/>
      <c r="H242" s="515">
        <f>$F108*H108</f>
        <v>0</v>
      </c>
      <c r="I242" s="515">
        <f>$F108*I108</f>
        <v>0</v>
      </c>
      <c r="J242" s="515">
        <f>$F108*J108</f>
        <v>0</v>
      </c>
      <c r="K242" s="515">
        <f>$F108*K108</f>
        <v>0</v>
      </c>
      <c r="L242" s="515">
        <f>$F108*L108</f>
        <v>0</v>
      </c>
      <c r="M242" s="515">
        <f>$F108*M108</f>
        <v>0</v>
      </c>
      <c r="N242" s="515">
        <f>$F108*N108</f>
        <v>0</v>
      </c>
      <c r="O242" s="515">
        <f>$F108*O108</f>
        <v>0</v>
      </c>
      <c r="P242" s="515">
        <f>$F108*P108</f>
        <v>0</v>
      </c>
      <c r="Q242" s="515">
        <f>$F108*Q108</f>
        <v>0</v>
      </c>
      <c r="R242" s="515">
        <f>$F108*R108</f>
        <v>0</v>
      </c>
      <c r="S242" s="515">
        <f>$F108*S108</f>
        <v>0</v>
      </c>
      <c r="T242" s="515">
        <f>$F108*T108</f>
        <v>0</v>
      </c>
      <c r="U242" s="515">
        <f>$F108*U108</f>
        <v>0</v>
      </c>
      <c r="V242" s="515">
        <f>$F108*V108</f>
        <v>0</v>
      </c>
      <c r="W242" s="515">
        <f>$F108*W108</f>
        <v>0</v>
      </c>
      <c r="X242" s="515">
        <f>$F108*X108</f>
        <v>0</v>
      </c>
      <c r="Y242" s="515">
        <f>$F108*Y108</f>
        <v>0</v>
      </c>
      <c r="Z242" s="515">
        <f>$F108*Z108</f>
        <v>0</v>
      </c>
      <c r="AA242" s="515">
        <f>$F108*AA108</f>
        <v>0</v>
      </c>
      <c r="AB242" s="515">
        <f>$F108*AB108</f>
        <v>2500000</v>
      </c>
      <c r="AC242" s="515">
        <f>$F108*AC108</f>
        <v>2500000</v>
      </c>
      <c r="AD242" s="515">
        <f>$F108*AD108</f>
        <v>2500000</v>
      </c>
      <c r="AE242" s="515">
        <f>$F108*AE108</f>
        <v>2500000</v>
      </c>
      <c r="AF242" s="515">
        <f>SUM(H242:AE242)</f>
        <v>10000000</v>
      </c>
    </row>
    <row r="243">
      <c r="B243" s="513" t="str">
        <f>B109</f>
        <v>ADIC-06-1</v>
      </c>
      <c r="C243" s="513" t="str">
        <f>C109</f>
        <v>R06</v>
      </c>
      <c r="D243" s="513" t="str">
        <f>D109</f>
        <v>(fila reservada para un ítem nuevo)</v>
      </c>
      <c r="E243" s="513" t="n"/>
      <c r="F243" s="515">
        <f>F109</f>
        <v>0</v>
      </c>
      <c r="G243" s="513" t="n"/>
      <c r="H243" s="515">
        <f>$F109*H109</f>
        <v>0</v>
      </c>
      <c r="I243" s="515">
        <f>$F109*I109</f>
        <v>0</v>
      </c>
      <c r="J243" s="515">
        <f>$F109*J109</f>
        <v>0</v>
      </c>
      <c r="K243" s="515">
        <f>$F109*K109</f>
        <v>0</v>
      </c>
      <c r="L243" s="515">
        <f>$F109*L109</f>
        <v>0</v>
      </c>
      <c r="M243" s="515">
        <f>$F109*M109</f>
        <v>0</v>
      </c>
      <c r="N243" s="515">
        <f>$F109*N109</f>
        <v>0</v>
      </c>
      <c r="O243" s="515">
        <f>$F109*O109</f>
        <v>0</v>
      </c>
      <c r="P243" s="515">
        <f>$F109*P109</f>
        <v>0</v>
      </c>
      <c r="Q243" s="515">
        <f>$F109*Q109</f>
        <v>0</v>
      </c>
      <c r="R243" s="515">
        <f>$F109*R109</f>
        <v>0</v>
      </c>
      <c r="S243" s="515">
        <f>$F109*S109</f>
        <v>0</v>
      </c>
      <c r="T243" s="515">
        <f>$F109*T109</f>
        <v>0</v>
      </c>
      <c r="U243" s="515">
        <f>$F109*U109</f>
        <v>0</v>
      </c>
      <c r="V243" s="515">
        <f>$F109*V109</f>
        <v>0</v>
      </c>
      <c r="W243" s="515">
        <f>$F109*W109</f>
        <v>0</v>
      </c>
      <c r="X243" s="515">
        <f>$F109*X109</f>
        <v>0</v>
      </c>
      <c r="Y243" s="515">
        <f>$F109*Y109</f>
        <v>0</v>
      </c>
      <c r="Z243" s="515">
        <f>$F109*Z109</f>
        <v>0</v>
      </c>
      <c r="AA243" s="515">
        <f>$F109*AA109</f>
        <v>0</v>
      </c>
      <c r="AB243" s="515">
        <f>$F109*AB109</f>
        <v>0</v>
      </c>
      <c r="AC243" s="515">
        <f>$F109*AC109</f>
        <v>0</v>
      </c>
      <c r="AD243" s="515">
        <f>$F109*AD109</f>
        <v>0</v>
      </c>
      <c r="AE243" s="515">
        <f>$F109*AE109</f>
        <v>0</v>
      </c>
      <c r="AF243" s="515">
        <f>SUM(H243:AE243)</f>
        <v>0</v>
      </c>
    </row>
    <row r="244">
      <c r="B244" s="513" t="str">
        <f>B110</f>
        <v>ADIC-06-2</v>
      </c>
      <c r="C244" s="513" t="str">
        <f>C110</f>
        <v>R06</v>
      </c>
      <c r="D244" s="513" t="str">
        <f>D110</f>
        <v>(fila reservada para un ítem nuevo)</v>
      </c>
      <c r="E244" s="513" t="n"/>
      <c r="F244" s="515">
        <f>F110</f>
        <v>0</v>
      </c>
      <c r="G244" s="513" t="n"/>
      <c r="H244" s="515">
        <f>$F110*H110</f>
        <v>0</v>
      </c>
      <c r="I244" s="515">
        <f>$F110*I110</f>
        <v>0</v>
      </c>
      <c r="J244" s="515">
        <f>$F110*J110</f>
        <v>0</v>
      </c>
      <c r="K244" s="515">
        <f>$F110*K110</f>
        <v>0</v>
      </c>
      <c r="L244" s="515">
        <f>$F110*L110</f>
        <v>0</v>
      </c>
      <c r="M244" s="515">
        <f>$F110*M110</f>
        <v>0</v>
      </c>
      <c r="N244" s="515">
        <f>$F110*N110</f>
        <v>0</v>
      </c>
      <c r="O244" s="515">
        <f>$F110*O110</f>
        <v>0</v>
      </c>
      <c r="P244" s="515">
        <f>$F110*P110</f>
        <v>0</v>
      </c>
      <c r="Q244" s="515">
        <f>$F110*Q110</f>
        <v>0</v>
      </c>
      <c r="R244" s="515">
        <f>$F110*R110</f>
        <v>0</v>
      </c>
      <c r="S244" s="515">
        <f>$F110*S110</f>
        <v>0</v>
      </c>
      <c r="T244" s="515">
        <f>$F110*T110</f>
        <v>0</v>
      </c>
      <c r="U244" s="515">
        <f>$F110*U110</f>
        <v>0</v>
      </c>
      <c r="V244" s="515">
        <f>$F110*V110</f>
        <v>0</v>
      </c>
      <c r="W244" s="515">
        <f>$F110*W110</f>
        <v>0</v>
      </c>
      <c r="X244" s="515">
        <f>$F110*X110</f>
        <v>0</v>
      </c>
      <c r="Y244" s="515">
        <f>$F110*Y110</f>
        <v>0</v>
      </c>
      <c r="Z244" s="515">
        <f>$F110*Z110</f>
        <v>0</v>
      </c>
      <c r="AA244" s="515">
        <f>$F110*AA110</f>
        <v>0</v>
      </c>
      <c r="AB244" s="515">
        <f>$F110*AB110</f>
        <v>0</v>
      </c>
      <c r="AC244" s="515">
        <f>$F110*AC110</f>
        <v>0</v>
      </c>
      <c r="AD244" s="515">
        <f>$F110*AD110</f>
        <v>0</v>
      </c>
      <c r="AE244" s="515">
        <f>$F110*AE110</f>
        <v>0</v>
      </c>
      <c r="AF244" s="515">
        <f>SUM(H244:AE244)</f>
        <v>0</v>
      </c>
    </row>
    <row r="245">
      <c r="B245" s="513" t="str">
        <f>B111</f>
        <v>ADIC-06-3</v>
      </c>
      <c r="C245" s="513" t="str">
        <f>C111</f>
        <v>R06</v>
      </c>
      <c r="D245" s="513" t="str">
        <f>D111</f>
        <v>(fila reservada para un ítem nuevo)</v>
      </c>
      <c r="E245" s="513" t="n"/>
      <c r="F245" s="515">
        <f>F111</f>
        <v>0</v>
      </c>
      <c r="G245" s="513" t="n"/>
      <c r="H245" s="515">
        <f>$F111*H111</f>
        <v>0</v>
      </c>
      <c r="I245" s="515">
        <f>$F111*I111</f>
        <v>0</v>
      </c>
      <c r="J245" s="515">
        <f>$F111*J111</f>
        <v>0</v>
      </c>
      <c r="K245" s="515">
        <f>$F111*K111</f>
        <v>0</v>
      </c>
      <c r="L245" s="515">
        <f>$F111*L111</f>
        <v>0</v>
      </c>
      <c r="M245" s="515">
        <f>$F111*M111</f>
        <v>0</v>
      </c>
      <c r="N245" s="515">
        <f>$F111*N111</f>
        <v>0</v>
      </c>
      <c r="O245" s="515">
        <f>$F111*O111</f>
        <v>0</v>
      </c>
      <c r="P245" s="515">
        <f>$F111*P111</f>
        <v>0</v>
      </c>
      <c r="Q245" s="515">
        <f>$F111*Q111</f>
        <v>0</v>
      </c>
      <c r="R245" s="515">
        <f>$F111*R111</f>
        <v>0</v>
      </c>
      <c r="S245" s="515">
        <f>$F111*S111</f>
        <v>0</v>
      </c>
      <c r="T245" s="515">
        <f>$F111*T111</f>
        <v>0</v>
      </c>
      <c r="U245" s="515">
        <f>$F111*U111</f>
        <v>0</v>
      </c>
      <c r="V245" s="515">
        <f>$F111*V111</f>
        <v>0</v>
      </c>
      <c r="W245" s="515">
        <f>$F111*W111</f>
        <v>0</v>
      </c>
      <c r="X245" s="515">
        <f>$F111*X111</f>
        <v>0</v>
      </c>
      <c r="Y245" s="515">
        <f>$F111*Y111</f>
        <v>0</v>
      </c>
      <c r="Z245" s="515">
        <f>$F111*Z111</f>
        <v>0</v>
      </c>
      <c r="AA245" s="515">
        <f>$F111*AA111</f>
        <v>0</v>
      </c>
      <c r="AB245" s="515">
        <f>$F111*AB111</f>
        <v>0</v>
      </c>
      <c r="AC245" s="515">
        <f>$F111*AC111</f>
        <v>0</v>
      </c>
      <c r="AD245" s="515">
        <f>$F111*AD111</f>
        <v>0</v>
      </c>
      <c r="AE245" s="515">
        <f>$F111*AE111</f>
        <v>0</v>
      </c>
      <c r="AF245" s="515">
        <f>SUM(H245:AE245)</f>
        <v>0</v>
      </c>
    </row>
    <row r="246">
      <c r="B246" s="513" t="str">
        <f>B112</f>
        <v>IN-01</v>
      </c>
      <c r="C246" s="513" t="str">
        <f>C112</f>
        <v>R07</v>
      </c>
      <c r="D246" s="513" t="str">
        <f>D112</f>
        <v>Instalación en sitio, mástiles y obra menor (100 nodos y 10 gateways)</v>
      </c>
      <c r="E246" s="513" t="n"/>
      <c r="F246" s="515">
        <f>F112</f>
        <v>132000000</v>
      </c>
      <c r="G246" s="513" t="n"/>
      <c r="H246" s="515">
        <f>$F112*H112</f>
        <v>0</v>
      </c>
      <c r="I246" s="515">
        <f>$F112*I112</f>
        <v>0</v>
      </c>
      <c r="J246" s="515">
        <f>$F112*J112</f>
        <v>0</v>
      </c>
      <c r="K246" s="515">
        <f>$F112*K112</f>
        <v>0</v>
      </c>
      <c r="L246" s="515">
        <f>$F112*L112</f>
        <v>0</v>
      </c>
      <c r="M246" s="515">
        <f>$F112*M112</f>
        <v>9428571.42857143</v>
      </c>
      <c r="N246" s="515">
        <f>$F112*N112</f>
        <v>9428571.42857143</v>
      </c>
      <c r="O246" s="515">
        <f>$F112*O112</f>
        <v>9428571.42857143</v>
      </c>
      <c r="P246" s="515">
        <f>$F112*P112</f>
        <v>9428571.42857143</v>
      </c>
      <c r="Q246" s="515">
        <f>$F112*Q112</f>
        <v>9428571.42857143</v>
      </c>
      <c r="R246" s="515">
        <f>$F112*R112</f>
        <v>9428571.42857143</v>
      </c>
      <c r="S246" s="515">
        <f>$F112*S112</f>
        <v>9428571.42857143</v>
      </c>
      <c r="T246" s="515">
        <f>$F112*T112</f>
        <v>9428571.42857143</v>
      </c>
      <c r="U246" s="515">
        <f>$F112*U112</f>
        <v>9428571.42857143</v>
      </c>
      <c r="V246" s="515">
        <f>$F112*V112</f>
        <v>9428571.42857143</v>
      </c>
      <c r="W246" s="515">
        <f>$F112*W112</f>
        <v>9428571.42857143</v>
      </c>
      <c r="X246" s="515">
        <f>$F112*X112</f>
        <v>9428571.42857143</v>
      </c>
      <c r="Y246" s="515">
        <f>$F112*Y112</f>
        <v>9428571.42857143</v>
      </c>
      <c r="Z246" s="515">
        <f>$F112*Z112</f>
        <v>9428571.42857143</v>
      </c>
      <c r="AA246" s="515">
        <f>$F112*AA112</f>
        <v>0</v>
      </c>
      <c r="AB246" s="515">
        <f>$F112*AB112</f>
        <v>0</v>
      </c>
      <c r="AC246" s="515">
        <f>$F112*AC112</f>
        <v>0</v>
      </c>
      <c r="AD246" s="515">
        <f>$F112*AD112</f>
        <v>0</v>
      </c>
      <c r="AE246" s="515">
        <f>$F112*AE112</f>
        <v>0</v>
      </c>
      <c r="AF246" s="515">
        <f>SUM(H246:AE246)</f>
        <v>132000000</v>
      </c>
    </row>
    <row r="247">
      <c r="B247" s="513" t="str">
        <f>B113</f>
        <v>ADIC-07-1</v>
      </c>
      <c r="C247" s="513" t="str">
        <f>C113</f>
        <v>R07</v>
      </c>
      <c r="D247" s="513" t="str">
        <f>D113</f>
        <v>(fila reservada para un ítem nuevo)</v>
      </c>
      <c r="E247" s="513" t="n"/>
      <c r="F247" s="515">
        <f>F113</f>
        <v>0</v>
      </c>
      <c r="G247" s="513" t="n"/>
      <c r="H247" s="515">
        <f>$F113*H113</f>
        <v>0</v>
      </c>
      <c r="I247" s="515">
        <f>$F113*I113</f>
        <v>0</v>
      </c>
      <c r="J247" s="515">
        <f>$F113*J113</f>
        <v>0</v>
      </c>
      <c r="K247" s="515">
        <f>$F113*K113</f>
        <v>0</v>
      </c>
      <c r="L247" s="515">
        <f>$F113*L113</f>
        <v>0</v>
      </c>
      <c r="M247" s="515">
        <f>$F113*M113</f>
        <v>0</v>
      </c>
      <c r="N247" s="515">
        <f>$F113*N113</f>
        <v>0</v>
      </c>
      <c r="O247" s="515">
        <f>$F113*O113</f>
        <v>0</v>
      </c>
      <c r="P247" s="515">
        <f>$F113*P113</f>
        <v>0</v>
      </c>
      <c r="Q247" s="515">
        <f>$F113*Q113</f>
        <v>0</v>
      </c>
      <c r="R247" s="515">
        <f>$F113*R113</f>
        <v>0</v>
      </c>
      <c r="S247" s="515">
        <f>$F113*S113</f>
        <v>0</v>
      </c>
      <c r="T247" s="515">
        <f>$F113*T113</f>
        <v>0</v>
      </c>
      <c r="U247" s="515">
        <f>$F113*U113</f>
        <v>0</v>
      </c>
      <c r="V247" s="515">
        <f>$F113*V113</f>
        <v>0</v>
      </c>
      <c r="W247" s="515">
        <f>$F113*W113</f>
        <v>0</v>
      </c>
      <c r="X247" s="515">
        <f>$F113*X113</f>
        <v>0</v>
      </c>
      <c r="Y247" s="515">
        <f>$F113*Y113</f>
        <v>0</v>
      </c>
      <c r="Z247" s="515">
        <f>$F113*Z113</f>
        <v>0</v>
      </c>
      <c r="AA247" s="515">
        <f>$F113*AA113</f>
        <v>0</v>
      </c>
      <c r="AB247" s="515">
        <f>$F113*AB113</f>
        <v>0</v>
      </c>
      <c r="AC247" s="515">
        <f>$F113*AC113</f>
        <v>0</v>
      </c>
      <c r="AD247" s="515">
        <f>$F113*AD113</f>
        <v>0</v>
      </c>
      <c r="AE247" s="515">
        <f>$F113*AE113</f>
        <v>0</v>
      </c>
      <c r="AF247" s="515">
        <f>SUM(H247:AE247)</f>
        <v>0</v>
      </c>
    </row>
    <row r="248">
      <c r="B248" s="513" t="str">
        <f>B114</f>
        <v>ADIC-07-2</v>
      </c>
      <c r="C248" s="513" t="str">
        <f>C114</f>
        <v>R07</v>
      </c>
      <c r="D248" s="513" t="str">
        <f>D114</f>
        <v>(fila reservada para un ítem nuevo)</v>
      </c>
      <c r="E248" s="513" t="n"/>
      <c r="F248" s="515">
        <f>F114</f>
        <v>0</v>
      </c>
      <c r="G248" s="513" t="n"/>
      <c r="H248" s="515">
        <f>$F114*H114</f>
        <v>0</v>
      </c>
      <c r="I248" s="515">
        <f>$F114*I114</f>
        <v>0</v>
      </c>
      <c r="J248" s="515">
        <f>$F114*J114</f>
        <v>0</v>
      </c>
      <c r="K248" s="515">
        <f>$F114*K114</f>
        <v>0</v>
      </c>
      <c r="L248" s="515">
        <f>$F114*L114</f>
        <v>0</v>
      </c>
      <c r="M248" s="515">
        <f>$F114*M114</f>
        <v>0</v>
      </c>
      <c r="N248" s="515">
        <f>$F114*N114</f>
        <v>0</v>
      </c>
      <c r="O248" s="515">
        <f>$F114*O114</f>
        <v>0</v>
      </c>
      <c r="P248" s="515">
        <f>$F114*P114</f>
        <v>0</v>
      </c>
      <c r="Q248" s="515">
        <f>$F114*Q114</f>
        <v>0</v>
      </c>
      <c r="R248" s="515">
        <f>$F114*R114</f>
        <v>0</v>
      </c>
      <c r="S248" s="515">
        <f>$F114*S114</f>
        <v>0</v>
      </c>
      <c r="T248" s="515">
        <f>$F114*T114</f>
        <v>0</v>
      </c>
      <c r="U248" s="515">
        <f>$F114*U114</f>
        <v>0</v>
      </c>
      <c r="V248" s="515">
        <f>$F114*V114</f>
        <v>0</v>
      </c>
      <c r="W248" s="515">
        <f>$F114*W114</f>
        <v>0</v>
      </c>
      <c r="X248" s="515">
        <f>$F114*X114</f>
        <v>0</v>
      </c>
      <c r="Y248" s="515">
        <f>$F114*Y114</f>
        <v>0</v>
      </c>
      <c r="Z248" s="515">
        <f>$F114*Z114</f>
        <v>0</v>
      </c>
      <c r="AA248" s="515">
        <f>$F114*AA114</f>
        <v>0</v>
      </c>
      <c r="AB248" s="515">
        <f>$F114*AB114</f>
        <v>0</v>
      </c>
      <c r="AC248" s="515">
        <f>$F114*AC114</f>
        <v>0</v>
      </c>
      <c r="AD248" s="515">
        <f>$F114*AD114</f>
        <v>0</v>
      </c>
      <c r="AE248" s="515">
        <f>$F114*AE114</f>
        <v>0</v>
      </c>
      <c r="AF248" s="515">
        <f>SUM(H248:AE248)</f>
        <v>0</v>
      </c>
    </row>
    <row r="249">
      <c r="B249" s="513" t="str">
        <f>B115</f>
        <v>ADIC-07-3</v>
      </c>
      <c r="C249" s="513" t="str">
        <f>C115</f>
        <v>R07</v>
      </c>
      <c r="D249" s="513" t="str">
        <f>D115</f>
        <v>(fila reservada para un ítem nuevo)</v>
      </c>
      <c r="E249" s="513" t="n"/>
      <c r="F249" s="515">
        <f>F115</f>
        <v>0</v>
      </c>
      <c r="G249" s="513" t="n"/>
      <c r="H249" s="515">
        <f>$F115*H115</f>
        <v>0</v>
      </c>
      <c r="I249" s="515">
        <f>$F115*I115</f>
        <v>0</v>
      </c>
      <c r="J249" s="515">
        <f>$F115*J115</f>
        <v>0</v>
      </c>
      <c r="K249" s="515">
        <f>$F115*K115</f>
        <v>0</v>
      </c>
      <c r="L249" s="515">
        <f>$F115*L115</f>
        <v>0</v>
      </c>
      <c r="M249" s="515">
        <f>$F115*M115</f>
        <v>0</v>
      </c>
      <c r="N249" s="515">
        <f>$F115*N115</f>
        <v>0</v>
      </c>
      <c r="O249" s="515">
        <f>$F115*O115</f>
        <v>0</v>
      </c>
      <c r="P249" s="515">
        <f>$F115*P115</f>
        <v>0</v>
      </c>
      <c r="Q249" s="515">
        <f>$F115*Q115</f>
        <v>0</v>
      </c>
      <c r="R249" s="515">
        <f>$F115*R115</f>
        <v>0</v>
      </c>
      <c r="S249" s="515">
        <f>$F115*S115</f>
        <v>0</v>
      </c>
      <c r="T249" s="515">
        <f>$F115*T115</f>
        <v>0</v>
      </c>
      <c r="U249" s="515">
        <f>$F115*U115</f>
        <v>0</v>
      </c>
      <c r="V249" s="515">
        <f>$F115*V115</f>
        <v>0</v>
      </c>
      <c r="W249" s="515">
        <f>$F115*W115</f>
        <v>0</v>
      </c>
      <c r="X249" s="515">
        <f>$F115*X115</f>
        <v>0</v>
      </c>
      <c r="Y249" s="515">
        <f>$F115*Y115</f>
        <v>0</v>
      </c>
      <c r="Z249" s="515">
        <f>$F115*Z115</f>
        <v>0</v>
      </c>
      <c r="AA249" s="515">
        <f>$F115*AA115</f>
        <v>0</v>
      </c>
      <c r="AB249" s="515">
        <f>$F115*AB115</f>
        <v>0</v>
      </c>
      <c r="AC249" s="515">
        <f>$F115*AC115</f>
        <v>0</v>
      </c>
      <c r="AD249" s="515">
        <f>$F115*AD115</f>
        <v>0</v>
      </c>
      <c r="AE249" s="515">
        <f>$F115*AE115</f>
        <v>0</v>
      </c>
      <c r="AF249" s="515">
        <f>SUM(H249:AE249)</f>
        <v>0</v>
      </c>
    </row>
    <row r="250">
      <c r="B250" s="513" t="str">
        <f>B116</f>
        <v>VI-01</v>
      </c>
      <c r="C250" s="513" t="str">
        <f>C116</f>
        <v>R08</v>
      </c>
      <c r="D250" s="513" t="str">
        <f>D116</f>
        <v>Tiquetes aéreos nacionales (equipo de la universidad → Manizales y Calarcá)</v>
      </c>
      <c r="E250" s="513" t="n"/>
      <c r="F250" s="515">
        <f>F116</f>
        <v>25341000</v>
      </c>
      <c r="G250" s="513" t="n"/>
      <c r="H250" s="515">
        <f>$F116*H116</f>
        <v>0</v>
      </c>
      <c r="I250" s="515">
        <f>$F116*I116</f>
        <v>0</v>
      </c>
      <c r="J250" s="515">
        <f>$F116*J116</f>
        <v>1407833.33333333</v>
      </c>
      <c r="K250" s="515">
        <f>$F116*K116</f>
        <v>1407833.33333333</v>
      </c>
      <c r="L250" s="515">
        <f>$F116*L116</f>
        <v>1407833.33333333</v>
      </c>
      <c r="M250" s="515">
        <f>$F116*M116</f>
        <v>1407833.33333333</v>
      </c>
      <c r="N250" s="515">
        <f>$F116*N116</f>
        <v>1407833.33333333</v>
      </c>
      <c r="O250" s="515">
        <f>$F116*O116</f>
        <v>1407833.33333333</v>
      </c>
      <c r="P250" s="515">
        <f>$F116*P116</f>
        <v>1407833.33333333</v>
      </c>
      <c r="Q250" s="515">
        <f>$F116*Q116</f>
        <v>1407833.33333333</v>
      </c>
      <c r="R250" s="515">
        <f>$F116*R116</f>
        <v>1407833.33333333</v>
      </c>
      <c r="S250" s="515">
        <f>$F116*S116</f>
        <v>1407833.33333333</v>
      </c>
      <c r="T250" s="515">
        <f>$F116*T116</f>
        <v>1407833.33333333</v>
      </c>
      <c r="U250" s="515">
        <f>$F116*U116</f>
        <v>1407833.33333333</v>
      </c>
      <c r="V250" s="515">
        <f>$F116*V116</f>
        <v>1407833.33333333</v>
      </c>
      <c r="W250" s="515">
        <f>$F116*W116</f>
        <v>1407833.33333333</v>
      </c>
      <c r="X250" s="515">
        <f>$F116*X116</f>
        <v>1407833.33333333</v>
      </c>
      <c r="Y250" s="515">
        <f>$F116*Y116</f>
        <v>1407833.33333333</v>
      </c>
      <c r="Z250" s="515">
        <f>$F116*Z116</f>
        <v>1407833.33333333</v>
      </c>
      <c r="AA250" s="515">
        <f>$F116*AA116</f>
        <v>1407833.33333333</v>
      </c>
      <c r="AB250" s="515">
        <f>$F116*AB116</f>
        <v>0</v>
      </c>
      <c r="AC250" s="515">
        <f>$F116*AC116</f>
        <v>0</v>
      </c>
      <c r="AD250" s="515">
        <f>$F116*AD116</f>
        <v>0</v>
      </c>
      <c r="AE250" s="515">
        <f>$F116*AE116</f>
        <v>0</v>
      </c>
      <c r="AF250" s="515">
        <f>SUM(H250:AE250)</f>
        <v>25341000</v>
      </c>
    </row>
    <row r="251">
      <c r="B251" s="513" t="str">
        <f>B117</f>
        <v>VI-02</v>
      </c>
      <c r="C251" s="513" t="str">
        <f>C117</f>
        <v>R08</v>
      </c>
      <c r="D251" s="513" t="str">
        <f>D117</f>
        <v>Viáticos de alojamiento y manutención</v>
      </c>
      <c r="E251" s="513" t="n"/>
      <c r="F251" s="515">
        <f>F117</f>
        <v>202212690</v>
      </c>
      <c r="G251" s="513" t="n"/>
      <c r="H251" s="515">
        <f>$F117*H117</f>
        <v>0</v>
      </c>
      <c r="I251" s="515">
        <f>$F117*I117</f>
        <v>0</v>
      </c>
      <c r="J251" s="515">
        <f>$F117*J117</f>
        <v>11234038.3333333</v>
      </c>
      <c r="K251" s="515">
        <f>$F117*K117</f>
        <v>11234038.3333333</v>
      </c>
      <c r="L251" s="515">
        <f>$F117*L117</f>
        <v>11234038.3333333</v>
      </c>
      <c r="M251" s="515">
        <f>$F117*M117</f>
        <v>11234038.3333333</v>
      </c>
      <c r="N251" s="515">
        <f>$F117*N117</f>
        <v>11234038.3333333</v>
      </c>
      <c r="O251" s="515">
        <f>$F117*O117</f>
        <v>11234038.3333333</v>
      </c>
      <c r="P251" s="515">
        <f>$F117*P117</f>
        <v>11234038.3333333</v>
      </c>
      <c r="Q251" s="515">
        <f>$F117*Q117</f>
        <v>11234038.3333333</v>
      </c>
      <c r="R251" s="515">
        <f>$F117*R117</f>
        <v>11234038.3333333</v>
      </c>
      <c r="S251" s="515">
        <f>$F117*S117</f>
        <v>11234038.3333333</v>
      </c>
      <c r="T251" s="515">
        <f>$F117*T117</f>
        <v>11234038.3333333</v>
      </c>
      <c r="U251" s="515">
        <f>$F117*U117</f>
        <v>11234038.3333333</v>
      </c>
      <c r="V251" s="515">
        <f>$F117*V117</f>
        <v>11234038.3333333</v>
      </c>
      <c r="W251" s="515">
        <f>$F117*W117</f>
        <v>11234038.3333333</v>
      </c>
      <c r="X251" s="515">
        <f>$F117*X117</f>
        <v>11234038.3333333</v>
      </c>
      <c r="Y251" s="515">
        <f>$F117*Y117</f>
        <v>11234038.3333333</v>
      </c>
      <c r="Z251" s="515">
        <f>$F117*Z117</f>
        <v>11234038.3333333</v>
      </c>
      <c r="AA251" s="515">
        <f>$F117*AA117</f>
        <v>11234038.3333333</v>
      </c>
      <c r="AB251" s="515">
        <f>$F117*AB117</f>
        <v>0</v>
      </c>
      <c r="AC251" s="515">
        <f>$F117*AC117</f>
        <v>0</v>
      </c>
      <c r="AD251" s="515">
        <f>$F117*AD117</f>
        <v>0</v>
      </c>
      <c r="AE251" s="515">
        <f>$F117*AE117</f>
        <v>0</v>
      </c>
      <c r="AF251" s="515">
        <f>SUM(H251:AE251)</f>
        <v>202212690</v>
      </c>
    </row>
    <row r="252">
      <c r="B252" s="513" t="str">
        <f>B118</f>
        <v>VI-03</v>
      </c>
      <c r="C252" s="513" t="str">
        <f>C118</f>
        <v>R08</v>
      </c>
      <c r="D252" s="513" t="str">
        <f>D118</f>
        <v>Arrendamiento de vehículos 4x4 (servicio; no es adquisición)</v>
      </c>
      <c r="E252" s="513" t="n"/>
      <c r="F252" s="515">
        <f>F118</f>
        <v>87750000</v>
      </c>
      <c r="G252" s="513" t="n"/>
      <c r="H252" s="515">
        <f>$F118*H118</f>
        <v>0</v>
      </c>
      <c r="I252" s="515">
        <f>$F118*I118</f>
        <v>0</v>
      </c>
      <c r="J252" s="515">
        <f>$F118*J118</f>
        <v>4875000</v>
      </c>
      <c r="K252" s="515">
        <f>$F118*K118</f>
        <v>4875000</v>
      </c>
      <c r="L252" s="515">
        <f>$F118*L118</f>
        <v>4875000</v>
      </c>
      <c r="M252" s="515">
        <f>$F118*M118</f>
        <v>4875000</v>
      </c>
      <c r="N252" s="515">
        <f>$F118*N118</f>
        <v>4875000</v>
      </c>
      <c r="O252" s="515">
        <f>$F118*O118</f>
        <v>4875000</v>
      </c>
      <c r="P252" s="515">
        <f>$F118*P118</f>
        <v>4875000</v>
      </c>
      <c r="Q252" s="515">
        <f>$F118*Q118</f>
        <v>4875000</v>
      </c>
      <c r="R252" s="515">
        <f>$F118*R118</f>
        <v>4875000</v>
      </c>
      <c r="S252" s="515">
        <f>$F118*S118</f>
        <v>4875000</v>
      </c>
      <c r="T252" s="515">
        <f>$F118*T118</f>
        <v>4875000</v>
      </c>
      <c r="U252" s="515">
        <f>$F118*U118</f>
        <v>4875000</v>
      </c>
      <c r="V252" s="515">
        <f>$F118*V118</f>
        <v>4875000</v>
      </c>
      <c r="W252" s="515">
        <f>$F118*W118</f>
        <v>4875000</v>
      </c>
      <c r="X252" s="515">
        <f>$F118*X118</f>
        <v>4875000</v>
      </c>
      <c r="Y252" s="515">
        <f>$F118*Y118</f>
        <v>4875000</v>
      </c>
      <c r="Z252" s="515">
        <f>$F118*Z118</f>
        <v>4875000</v>
      </c>
      <c r="AA252" s="515">
        <f>$F118*AA118</f>
        <v>4875000</v>
      </c>
      <c r="AB252" s="515">
        <f>$F118*AB118</f>
        <v>0</v>
      </c>
      <c r="AC252" s="515">
        <f>$F118*AC118</f>
        <v>0</v>
      </c>
      <c r="AD252" s="515">
        <f>$F118*AD118</f>
        <v>0</v>
      </c>
      <c r="AE252" s="515">
        <f>$F118*AE118</f>
        <v>0</v>
      </c>
      <c r="AF252" s="515">
        <f>SUM(H252:AE252)</f>
        <v>87750000</v>
      </c>
    </row>
    <row r="253">
      <c r="B253" s="513" t="str">
        <f>B119</f>
        <v>VI-04</v>
      </c>
      <c r="C253" s="513" t="str">
        <f>C119</f>
        <v>R08</v>
      </c>
      <c r="D253" s="513" t="str">
        <f>D119</f>
        <v>Viaje internacional para divulgación científica</v>
      </c>
      <c r="E253" s="513" t="n"/>
      <c r="F253" s="515">
        <f>F119</f>
        <v>24000000</v>
      </c>
      <c r="G253" s="513" t="n"/>
      <c r="H253" s="515">
        <f>$F119*H119</f>
        <v>0</v>
      </c>
      <c r="I253" s="515">
        <f>$F119*I119</f>
        <v>0</v>
      </c>
      <c r="J253" s="515">
        <f>$F119*J119</f>
        <v>0</v>
      </c>
      <c r="K253" s="515">
        <f>$F119*K119</f>
        <v>0</v>
      </c>
      <c r="L253" s="515">
        <f>$F119*L119</f>
        <v>0</v>
      </c>
      <c r="M253" s="515">
        <f>$F119*M119</f>
        <v>0</v>
      </c>
      <c r="N253" s="515">
        <f>$F119*N119</f>
        <v>0</v>
      </c>
      <c r="O253" s="515">
        <f>$F119*O119</f>
        <v>0</v>
      </c>
      <c r="P253" s="515">
        <f>$F119*P119</f>
        <v>0</v>
      </c>
      <c r="Q253" s="515">
        <f>$F119*Q119</f>
        <v>0</v>
      </c>
      <c r="R253" s="515">
        <f>$F119*R119</f>
        <v>0</v>
      </c>
      <c r="S253" s="515">
        <f>$F119*S119</f>
        <v>0</v>
      </c>
      <c r="T253" s="515">
        <f>$F119*T119</f>
        <v>0</v>
      </c>
      <c r="U253" s="515">
        <f>$F119*U119</f>
        <v>0</v>
      </c>
      <c r="V253" s="515">
        <f>$F119*V119</f>
        <v>0</v>
      </c>
      <c r="W253" s="515">
        <f>$F119*W119</f>
        <v>0</v>
      </c>
      <c r="X253" s="515">
        <f>$F119*X119</f>
        <v>0</v>
      </c>
      <c r="Y253" s="515">
        <f>$F119*Y119</f>
        <v>0</v>
      </c>
      <c r="Z253" s="515">
        <f>$F119*Z119</f>
        <v>0</v>
      </c>
      <c r="AA253" s="515">
        <f>$F119*AA119</f>
        <v>0</v>
      </c>
      <c r="AB253" s="515">
        <f>$F119*AB119</f>
        <v>0</v>
      </c>
      <c r="AC253" s="515">
        <f>$F119*AC119</f>
        <v>0</v>
      </c>
      <c r="AD253" s="515">
        <f>$F119*AD119</f>
        <v>12000000</v>
      </c>
      <c r="AE253" s="515">
        <f>$F119*AE119</f>
        <v>12000000</v>
      </c>
      <c r="AF253" s="515">
        <f>SUM(H253:AE253)</f>
        <v>24000000</v>
      </c>
    </row>
    <row r="254">
      <c r="B254" s="513" t="str">
        <f>B120</f>
        <v>VI-06</v>
      </c>
      <c r="C254" s="513" t="str">
        <f>C120</f>
        <v>R08</v>
      </c>
      <c r="D254" s="513" t="str">
        <f>D120</f>
        <v>Tiquetes aéreos nacionales de las campañas de demolición</v>
      </c>
      <c r="E254" s="513" t="n"/>
      <c r="F254" s="515">
        <f>F120</f>
        <v>16894000</v>
      </c>
      <c r="G254" s="513" t="n"/>
      <c r="H254" s="515">
        <f>$F120*H120</f>
        <v>0</v>
      </c>
      <c r="I254" s="515">
        <f>$F120*I120</f>
        <v>0</v>
      </c>
      <c r="J254" s="515">
        <f>$F120*J120</f>
        <v>0</v>
      </c>
      <c r="K254" s="515">
        <f>$F120*K120</f>
        <v>0</v>
      </c>
      <c r="L254" s="515">
        <f>$F120*L120</f>
        <v>0</v>
      </c>
      <c r="M254" s="515">
        <f>$F120*M120</f>
        <v>0</v>
      </c>
      <c r="N254" s="515">
        <f>$F120*N120</f>
        <v>0</v>
      </c>
      <c r="O254" s="515">
        <f>$F120*O120</f>
        <v>0</v>
      </c>
      <c r="P254" s="515">
        <f>$F120*P120</f>
        <v>0</v>
      </c>
      <c r="Q254" s="515">
        <f>$F120*Q120</f>
        <v>0</v>
      </c>
      <c r="R254" s="515">
        <f>$F120*R120</f>
        <v>0</v>
      </c>
      <c r="S254" s="515">
        <f>$F120*S120</f>
        <v>0</v>
      </c>
      <c r="T254" s="515">
        <f>$F120*T120</f>
        <v>0</v>
      </c>
      <c r="U254" s="515">
        <f>$F120*U120</f>
        <v>1535818.18181818</v>
      </c>
      <c r="V254" s="515">
        <f>$F120*V120</f>
        <v>1535818.18181818</v>
      </c>
      <c r="W254" s="515">
        <f>$F120*W120</f>
        <v>1535818.18181818</v>
      </c>
      <c r="X254" s="515">
        <f>$F120*X120</f>
        <v>1535818.18181818</v>
      </c>
      <c r="Y254" s="515">
        <f>$F120*Y120</f>
        <v>1535818.18181818</v>
      </c>
      <c r="Z254" s="515">
        <f>$F120*Z120</f>
        <v>1535818.18181818</v>
      </c>
      <c r="AA254" s="515">
        <f>$F120*AA120</f>
        <v>1535818.18181818</v>
      </c>
      <c r="AB254" s="515">
        <f>$F120*AB120</f>
        <v>1535818.18181818</v>
      </c>
      <c r="AC254" s="515">
        <f>$F120*AC120</f>
        <v>1535818.18181818</v>
      </c>
      <c r="AD254" s="515">
        <f>$F120*AD120</f>
        <v>1535818.18181818</v>
      </c>
      <c r="AE254" s="515">
        <f>$F120*AE120</f>
        <v>1535818.18181818</v>
      </c>
      <c r="AF254" s="515">
        <f>SUM(H254:AE254)</f>
        <v>16894000</v>
      </c>
    </row>
    <row r="255">
      <c r="B255" s="513" t="str">
        <f>B121</f>
        <v>VI-07</v>
      </c>
      <c r="C255" s="513" t="str">
        <f>C121</f>
        <v>R08</v>
      </c>
      <c r="D255" s="513" t="str">
        <f>D121</f>
        <v>Viáticos de alojamiento y manutención de las campañas de demolición</v>
      </c>
      <c r="E255" s="513" t="n"/>
      <c r="F255" s="515">
        <f>F121</f>
        <v>69578560</v>
      </c>
      <c r="G255" s="513" t="n"/>
      <c r="H255" s="515">
        <f>$F121*H121</f>
        <v>0</v>
      </c>
      <c r="I255" s="515">
        <f>$F121*I121</f>
        <v>0</v>
      </c>
      <c r="J255" s="515">
        <f>$F121*J121</f>
        <v>0</v>
      </c>
      <c r="K255" s="515">
        <f>$F121*K121</f>
        <v>0</v>
      </c>
      <c r="L255" s="515">
        <f>$F121*L121</f>
        <v>0</v>
      </c>
      <c r="M255" s="515">
        <f>$F121*M121</f>
        <v>0</v>
      </c>
      <c r="N255" s="515">
        <f>$F121*N121</f>
        <v>0</v>
      </c>
      <c r="O255" s="515">
        <f>$F121*O121</f>
        <v>0</v>
      </c>
      <c r="P255" s="515">
        <f>$F121*P121</f>
        <v>0</v>
      </c>
      <c r="Q255" s="515">
        <f>$F121*Q121</f>
        <v>0</v>
      </c>
      <c r="R255" s="515">
        <f>$F121*R121</f>
        <v>0</v>
      </c>
      <c r="S255" s="515">
        <f>$F121*S121</f>
        <v>0</v>
      </c>
      <c r="T255" s="515">
        <f>$F121*T121</f>
        <v>0</v>
      </c>
      <c r="U255" s="515">
        <f>$F121*U121</f>
        <v>6325323.63636364</v>
      </c>
      <c r="V255" s="515">
        <f>$F121*V121</f>
        <v>6325323.63636364</v>
      </c>
      <c r="W255" s="515">
        <f>$F121*W121</f>
        <v>6325323.63636364</v>
      </c>
      <c r="X255" s="515">
        <f>$F121*X121</f>
        <v>6325323.63636364</v>
      </c>
      <c r="Y255" s="515">
        <f>$F121*Y121</f>
        <v>6325323.63636364</v>
      </c>
      <c r="Z255" s="515">
        <f>$F121*Z121</f>
        <v>6325323.63636364</v>
      </c>
      <c r="AA255" s="515">
        <f>$F121*AA121</f>
        <v>6325323.63636364</v>
      </c>
      <c r="AB255" s="515">
        <f>$F121*AB121</f>
        <v>6325323.63636364</v>
      </c>
      <c r="AC255" s="515">
        <f>$F121*AC121</f>
        <v>6325323.63636364</v>
      </c>
      <c r="AD255" s="515">
        <f>$F121*AD121</f>
        <v>6325323.63636364</v>
      </c>
      <c r="AE255" s="515">
        <f>$F121*AE121</f>
        <v>6325323.63636364</v>
      </c>
      <c r="AF255" s="515">
        <f>SUM(H255:AE255)</f>
        <v>69578560</v>
      </c>
    </row>
    <row r="256">
      <c r="B256" s="513" t="str">
        <f>B122</f>
        <v>VI-08</v>
      </c>
      <c r="C256" s="513" t="str">
        <f>C122</f>
        <v>R08</v>
      </c>
      <c r="D256" s="513" t="str">
        <f>D122</f>
        <v>Arrendamiento de vehículos 4x4 de las campañas de demolición (servicio; no es adquisición)</v>
      </c>
      <c r="E256" s="513" t="n"/>
      <c r="F256" s="515">
        <f>F122</f>
        <v>31500000</v>
      </c>
      <c r="G256" s="513" t="n"/>
      <c r="H256" s="515">
        <f>$F122*H122</f>
        <v>0</v>
      </c>
      <c r="I256" s="515">
        <f>$F122*I122</f>
        <v>0</v>
      </c>
      <c r="J256" s="515">
        <f>$F122*J122</f>
        <v>0</v>
      </c>
      <c r="K256" s="515">
        <f>$F122*K122</f>
        <v>0</v>
      </c>
      <c r="L256" s="515">
        <f>$F122*L122</f>
        <v>0</v>
      </c>
      <c r="M256" s="515">
        <f>$F122*M122</f>
        <v>0</v>
      </c>
      <c r="N256" s="515">
        <f>$F122*N122</f>
        <v>0</v>
      </c>
      <c r="O256" s="515">
        <f>$F122*O122</f>
        <v>0</v>
      </c>
      <c r="P256" s="515">
        <f>$F122*P122</f>
        <v>0</v>
      </c>
      <c r="Q256" s="515">
        <f>$F122*Q122</f>
        <v>0</v>
      </c>
      <c r="R256" s="515">
        <f>$F122*R122</f>
        <v>0</v>
      </c>
      <c r="S256" s="515">
        <f>$F122*S122</f>
        <v>0</v>
      </c>
      <c r="T256" s="515">
        <f>$F122*T122</f>
        <v>0</v>
      </c>
      <c r="U256" s="515">
        <f>$F122*U122</f>
        <v>2863636.36363636</v>
      </c>
      <c r="V256" s="515">
        <f>$F122*V122</f>
        <v>2863636.36363636</v>
      </c>
      <c r="W256" s="515">
        <f>$F122*W122</f>
        <v>2863636.36363636</v>
      </c>
      <c r="X256" s="515">
        <f>$F122*X122</f>
        <v>2863636.36363636</v>
      </c>
      <c r="Y256" s="515">
        <f>$F122*Y122</f>
        <v>2863636.36363636</v>
      </c>
      <c r="Z256" s="515">
        <f>$F122*Z122</f>
        <v>2863636.36363636</v>
      </c>
      <c r="AA256" s="515">
        <f>$F122*AA122</f>
        <v>2863636.36363636</v>
      </c>
      <c r="AB256" s="515">
        <f>$F122*AB122</f>
        <v>2863636.36363636</v>
      </c>
      <c r="AC256" s="515">
        <f>$F122*AC122</f>
        <v>2863636.36363636</v>
      </c>
      <c r="AD256" s="515">
        <f>$F122*AD122</f>
        <v>2863636.36363636</v>
      </c>
      <c r="AE256" s="515">
        <f>$F122*AE122</f>
        <v>2863636.36363636</v>
      </c>
      <c r="AF256" s="515">
        <f>SUM(H256:AE256)</f>
        <v>31500000</v>
      </c>
    </row>
    <row r="257">
      <c r="B257" s="513" t="str">
        <f>B123</f>
        <v>VI-05</v>
      </c>
      <c r="C257" s="513" t="str">
        <f>C123</f>
        <v>R08</v>
      </c>
      <c r="D257" s="513" t="str">
        <f>D123</f>
        <v>Logística y viáticos de los tramos 2 y 3 — aporte en efectivo de Gestión y Medio Ambiente</v>
      </c>
      <c r="E257" s="513" t="n"/>
      <c r="F257" s="515">
        <f>F123</f>
        <v>150000000</v>
      </c>
      <c r="G257" s="513" t="n"/>
      <c r="H257" s="515">
        <f>$F123*H123</f>
        <v>0</v>
      </c>
      <c r="I257" s="515">
        <f>$F123*I123</f>
        <v>0</v>
      </c>
      <c r="J257" s="515">
        <f>$F123*J123</f>
        <v>0</v>
      </c>
      <c r="K257" s="515">
        <f>$F123*K123</f>
        <v>0</v>
      </c>
      <c r="L257" s="515">
        <f>$F123*L123</f>
        <v>0</v>
      </c>
      <c r="M257" s="515">
        <f>$F123*M123</f>
        <v>0</v>
      </c>
      <c r="N257" s="515">
        <f>$F123*N123</f>
        <v>0</v>
      </c>
      <c r="O257" s="515">
        <f>$F123*O123</f>
        <v>0</v>
      </c>
      <c r="P257" s="515">
        <f>$F123*P123</f>
        <v>0</v>
      </c>
      <c r="Q257" s="515">
        <f>$F123*Q123</f>
        <v>0</v>
      </c>
      <c r="R257" s="515">
        <f>$F123*R123</f>
        <v>0</v>
      </c>
      <c r="S257" s="515">
        <f>$F123*S123</f>
        <v>18750000</v>
      </c>
      <c r="T257" s="515">
        <f>$F123*T123</f>
        <v>18750000</v>
      </c>
      <c r="U257" s="515">
        <f>$F123*U123</f>
        <v>18750000</v>
      </c>
      <c r="V257" s="515">
        <f>$F123*V123</f>
        <v>18750000</v>
      </c>
      <c r="W257" s="515">
        <f>$F123*W123</f>
        <v>18750000</v>
      </c>
      <c r="X257" s="515">
        <f>$F123*X123</f>
        <v>18750000</v>
      </c>
      <c r="Y257" s="515">
        <f>$F123*Y123</f>
        <v>18750000</v>
      </c>
      <c r="Z257" s="515">
        <f>$F123*Z123</f>
        <v>18750000</v>
      </c>
      <c r="AA257" s="515">
        <f>$F123*AA123</f>
        <v>0</v>
      </c>
      <c r="AB257" s="515">
        <f>$F123*AB123</f>
        <v>0</v>
      </c>
      <c r="AC257" s="515">
        <f>$F123*AC123</f>
        <v>0</v>
      </c>
      <c r="AD257" s="515">
        <f>$F123*AD123</f>
        <v>0</v>
      </c>
      <c r="AE257" s="515">
        <f>$F123*AE123</f>
        <v>0</v>
      </c>
      <c r="AF257" s="515">
        <f>SUM(H257:AE257)</f>
        <v>150000000</v>
      </c>
    </row>
    <row r="258">
      <c r="B258" s="513" t="str">
        <f>B124</f>
        <v>ADIC-08-1</v>
      </c>
      <c r="C258" s="513" t="str">
        <f>C124</f>
        <v>R08</v>
      </c>
      <c r="D258" s="513" t="str">
        <f>D124</f>
        <v>(fila reservada para un ítem nuevo)</v>
      </c>
      <c r="E258" s="513" t="n"/>
      <c r="F258" s="515">
        <f>F124</f>
        <v>0</v>
      </c>
      <c r="G258" s="513" t="n"/>
      <c r="H258" s="515">
        <f>$F124*H124</f>
        <v>0</v>
      </c>
      <c r="I258" s="515">
        <f>$F124*I124</f>
        <v>0</v>
      </c>
      <c r="J258" s="515">
        <f>$F124*J124</f>
        <v>0</v>
      </c>
      <c r="K258" s="515">
        <f>$F124*K124</f>
        <v>0</v>
      </c>
      <c r="L258" s="515">
        <f>$F124*L124</f>
        <v>0</v>
      </c>
      <c r="M258" s="515">
        <f>$F124*M124</f>
        <v>0</v>
      </c>
      <c r="N258" s="515">
        <f>$F124*N124</f>
        <v>0</v>
      </c>
      <c r="O258" s="515">
        <f>$F124*O124</f>
        <v>0</v>
      </c>
      <c r="P258" s="515">
        <f>$F124*P124</f>
        <v>0</v>
      </c>
      <c r="Q258" s="515">
        <f>$F124*Q124</f>
        <v>0</v>
      </c>
      <c r="R258" s="515">
        <f>$F124*R124</f>
        <v>0</v>
      </c>
      <c r="S258" s="515">
        <f>$F124*S124</f>
        <v>0</v>
      </c>
      <c r="T258" s="515">
        <f>$F124*T124</f>
        <v>0</v>
      </c>
      <c r="U258" s="515">
        <f>$F124*U124</f>
        <v>0</v>
      </c>
      <c r="V258" s="515">
        <f>$F124*V124</f>
        <v>0</v>
      </c>
      <c r="W258" s="515">
        <f>$F124*W124</f>
        <v>0</v>
      </c>
      <c r="X258" s="515">
        <f>$F124*X124</f>
        <v>0</v>
      </c>
      <c r="Y258" s="515">
        <f>$F124*Y124</f>
        <v>0</v>
      </c>
      <c r="Z258" s="515">
        <f>$F124*Z124</f>
        <v>0</v>
      </c>
      <c r="AA258" s="515">
        <f>$F124*AA124</f>
        <v>0</v>
      </c>
      <c r="AB258" s="515">
        <f>$F124*AB124</f>
        <v>0</v>
      </c>
      <c r="AC258" s="515">
        <f>$F124*AC124</f>
        <v>0</v>
      </c>
      <c r="AD258" s="515">
        <f>$F124*AD124</f>
        <v>0</v>
      </c>
      <c r="AE258" s="515">
        <f>$F124*AE124</f>
        <v>0</v>
      </c>
      <c r="AF258" s="515">
        <f>SUM(H258:AE258)</f>
        <v>0</v>
      </c>
    </row>
    <row r="259">
      <c r="B259" s="513" t="str">
        <f>B125</f>
        <v>ADIC-08-2</v>
      </c>
      <c r="C259" s="513" t="str">
        <f>C125</f>
        <v>R08</v>
      </c>
      <c r="D259" s="513" t="str">
        <f>D125</f>
        <v>(fila reservada para un ítem nuevo)</v>
      </c>
      <c r="E259" s="513" t="n"/>
      <c r="F259" s="515">
        <f>F125</f>
        <v>0</v>
      </c>
      <c r="G259" s="513" t="n"/>
      <c r="H259" s="515">
        <f>$F125*H125</f>
        <v>0</v>
      </c>
      <c r="I259" s="515">
        <f>$F125*I125</f>
        <v>0</v>
      </c>
      <c r="J259" s="515">
        <f>$F125*J125</f>
        <v>0</v>
      </c>
      <c r="K259" s="515">
        <f>$F125*K125</f>
        <v>0</v>
      </c>
      <c r="L259" s="515">
        <f>$F125*L125</f>
        <v>0</v>
      </c>
      <c r="M259" s="515">
        <f>$F125*M125</f>
        <v>0</v>
      </c>
      <c r="N259" s="515">
        <f>$F125*N125</f>
        <v>0</v>
      </c>
      <c r="O259" s="515">
        <f>$F125*O125</f>
        <v>0</v>
      </c>
      <c r="P259" s="515">
        <f>$F125*P125</f>
        <v>0</v>
      </c>
      <c r="Q259" s="515">
        <f>$F125*Q125</f>
        <v>0</v>
      </c>
      <c r="R259" s="515">
        <f>$F125*R125</f>
        <v>0</v>
      </c>
      <c r="S259" s="515">
        <f>$F125*S125</f>
        <v>0</v>
      </c>
      <c r="T259" s="515">
        <f>$F125*T125</f>
        <v>0</v>
      </c>
      <c r="U259" s="515">
        <f>$F125*U125</f>
        <v>0</v>
      </c>
      <c r="V259" s="515">
        <f>$F125*V125</f>
        <v>0</v>
      </c>
      <c r="W259" s="515">
        <f>$F125*W125</f>
        <v>0</v>
      </c>
      <c r="X259" s="515">
        <f>$F125*X125</f>
        <v>0</v>
      </c>
      <c r="Y259" s="515">
        <f>$F125*Y125</f>
        <v>0</v>
      </c>
      <c r="Z259" s="515">
        <f>$F125*Z125</f>
        <v>0</v>
      </c>
      <c r="AA259" s="515">
        <f>$F125*AA125</f>
        <v>0</v>
      </c>
      <c r="AB259" s="515">
        <f>$F125*AB125</f>
        <v>0</v>
      </c>
      <c r="AC259" s="515">
        <f>$F125*AC125</f>
        <v>0</v>
      </c>
      <c r="AD259" s="515">
        <f>$F125*AD125</f>
        <v>0</v>
      </c>
      <c r="AE259" s="515">
        <f>$F125*AE125</f>
        <v>0</v>
      </c>
      <c r="AF259" s="515">
        <f>SUM(H259:AE259)</f>
        <v>0</v>
      </c>
    </row>
    <row r="260">
      <c r="B260" s="513" t="str">
        <f>B126</f>
        <v>ADIC-08-3</v>
      </c>
      <c r="C260" s="513" t="str">
        <f>C126</f>
        <v>R08</v>
      </c>
      <c r="D260" s="513" t="str">
        <f>D126</f>
        <v>(fila reservada para un ítem nuevo)</v>
      </c>
      <c r="E260" s="513" t="n"/>
      <c r="F260" s="515">
        <f>F126</f>
        <v>0</v>
      </c>
      <c r="G260" s="513" t="n"/>
      <c r="H260" s="515">
        <f>$F126*H126</f>
        <v>0</v>
      </c>
      <c r="I260" s="515">
        <f>$F126*I126</f>
        <v>0</v>
      </c>
      <c r="J260" s="515">
        <f>$F126*J126</f>
        <v>0</v>
      </c>
      <c r="K260" s="515">
        <f>$F126*K126</f>
        <v>0</v>
      </c>
      <c r="L260" s="515">
        <f>$F126*L126</f>
        <v>0</v>
      </c>
      <c r="M260" s="515">
        <f>$F126*M126</f>
        <v>0</v>
      </c>
      <c r="N260" s="515">
        <f>$F126*N126</f>
        <v>0</v>
      </c>
      <c r="O260" s="515">
        <f>$F126*O126</f>
        <v>0</v>
      </c>
      <c r="P260" s="515">
        <f>$F126*P126</f>
        <v>0</v>
      </c>
      <c r="Q260" s="515">
        <f>$F126*Q126</f>
        <v>0</v>
      </c>
      <c r="R260" s="515">
        <f>$F126*R126</f>
        <v>0</v>
      </c>
      <c r="S260" s="515">
        <f>$F126*S126</f>
        <v>0</v>
      </c>
      <c r="T260" s="515">
        <f>$F126*T126</f>
        <v>0</v>
      </c>
      <c r="U260" s="515">
        <f>$F126*U126</f>
        <v>0</v>
      </c>
      <c r="V260" s="515">
        <f>$F126*V126</f>
        <v>0</v>
      </c>
      <c r="W260" s="515">
        <f>$F126*W126</f>
        <v>0</v>
      </c>
      <c r="X260" s="515">
        <f>$F126*X126</f>
        <v>0</v>
      </c>
      <c r="Y260" s="515">
        <f>$F126*Y126</f>
        <v>0</v>
      </c>
      <c r="Z260" s="515">
        <f>$F126*Z126</f>
        <v>0</v>
      </c>
      <c r="AA260" s="515">
        <f>$F126*AA126</f>
        <v>0</v>
      </c>
      <c r="AB260" s="515">
        <f>$F126*AB126</f>
        <v>0</v>
      </c>
      <c r="AC260" s="515">
        <f>$F126*AC126</f>
        <v>0</v>
      </c>
      <c r="AD260" s="515">
        <f>$F126*AD126</f>
        <v>0</v>
      </c>
      <c r="AE260" s="515">
        <f>$F126*AE126</f>
        <v>0</v>
      </c>
      <c r="AF260" s="515">
        <f>SUM(H260:AE260)</f>
        <v>0</v>
      </c>
    </row>
    <row r="261">
      <c r="B261" s="513" t="str">
        <f>B127</f>
        <v>AD-01</v>
      </c>
      <c r="C261" s="513" t="str">
        <f>C127</f>
        <v>R09</v>
      </c>
      <c r="D261" s="513" t="str">
        <f>D127</f>
        <v>Administración del proyecto (gastos administrativos y revisoría)</v>
      </c>
      <c r="E261" s="513" t="n"/>
      <c r="F261" s="515">
        <f>F127</f>
        <v>168000000</v>
      </c>
      <c r="G261" s="513" t="n"/>
      <c r="H261" s="515">
        <f>$F127*H127</f>
        <v>7000000</v>
      </c>
      <c r="I261" s="515">
        <f>$F127*I127</f>
        <v>7000000</v>
      </c>
      <c r="J261" s="515">
        <f>$F127*J127</f>
        <v>7000000</v>
      </c>
      <c r="K261" s="515">
        <f>$F127*K127</f>
        <v>7000000</v>
      </c>
      <c r="L261" s="515">
        <f>$F127*L127</f>
        <v>7000000</v>
      </c>
      <c r="M261" s="515">
        <f>$F127*M127</f>
        <v>7000000</v>
      </c>
      <c r="N261" s="515">
        <f>$F127*N127</f>
        <v>7000000</v>
      </c>
      <c r="O261" s="515">
        <f>$F127*O127</f>
        <v>7000000</v>
      </c>
      <c r="P261" s="515">
        <f>$F127*P127</f>
        <v>7000000</v>
      </c>
      <c r="Q261" s="515">
        <f>$F127*Q127</f>
        <v>7000000</v>
      </c>
      <c r="R261" s="515">
        <f>$F127*R127</f>
        <v>7000000</v>
      </c>
      <c r="S261" s="515">
        <f>$F127*S127</f>
        <v>7000000</v>
      </c>
      <c r="T261" s="515">
        <f>$F127*T127</f>
        <v>7000000</v>
      </c>
      <c r="U261" s="515">
        <f>$F127*U127</f>
        <v>7000000</v>
      </c>
      <c r="V261" s="515">
        <f>$F127*V127</f>
        <v>7000000</v>
      </c>
      <c r="W261" s="515">
        <f>$F127*W127</f>
        <v>7000000</v>
      </c>
      <c r="X261" s="515">
        <f>$F127*X127</f>
        <v>7000000</v>
      </c>
      <c r="Y261" s="515">
        <f>$F127*Y127</f>
        <v>7000000</v>
      </c>
      <c r="Z261" s="515">
        <f>$F127*Z127</f>
        <v>7000000</v>
      </c>
      <c r="AA261" s="515">
        <f>$F127*AA127</f>
        <v>7000000</v>
      </c>
      <c r="AB261" s="515">
        <f>$F127*AB127</f>
        <v>7000000</v>
      </c>
      <c r="AC261" s="515">
        <f>$F127*AC127</f>
        <v>7000000</v>
      </c>
      <c r="AD261" s="515">
        <f>$F127*AD127</f>
        <v>7000000</v>
      </c>
      <c r="AE261" s="515">
        <f>$F127*AE127</f>
        <v>7000000</v>
      </c>
      <c r="AF261" s="515">
        <f>SUM(H261:AE261)</f>
        <v>168000000</v>
      </c>
    </row>
    <row r="262">
      <c r="B262" s="513" t="str">
        <f>B128</f>
        <v>ADIC-09-1</v>
      </c>
      <c r="C262" s="513" t="str">
        <f>C128</f>
        <v>R09</v>
      </c>
      <c r="D262" s="513" t="str">
        <f>D128</f>
        <v>(fila reservada para un ítem nuevo)</v>
      </c>
      <c r="E262" s="513" t="n"/>
      <c r="F262" s="515">
        <f>F128</f>
        <v>0</v>
      </c>
      <c r="G262" s="513" t="n"/>
      <c r="H262" s="515">
        <f>$F128*H128</f>
        <v>0</v>
      </c>
      <c r="I262" s="515">
        <f>$F128*I128</f>
        <v>0</v>
      </c>
      <c r="J262" s="515">
        <f>$F128*J128</f>
        <v>0</v>
      </c>
      <c r="K262" s="515">
        <f>$F128*K128</f>
        <v>0</v>
      </c>
      <c r="L262" s="515">
        <f>$F128*L128</f>
        <v>0</v>
      </c>
      <c r="M262" s="515">
        <f>$F128*M128</f>
        <v>0</v>
      </c>
      <c r="N262" s="515">
        <f>$F128*N128</f>
        <v>0</v>
      </c>
      <c r="O262" s="515">
        <f>$F128*O128</f>
        <v>0</v>
      </c>
      <c r="P262" s="515">
        <f>$F128*P128</f>
        <v>0</v>
      </c>
      <c r="Q262" s="515">
        <f>$F128*Q128</f>
        <v>0</v>
      </c>
      <c r="R262" s="515">
        <f>$F128*R128</f>
        <v>0</v>
      </c>
      <c r="S262" s="515">
        <f>$F128*S128</f>
        <v>0</v>
      </c>
      <c r="T262" s="515">
        <f>$F128*T128</f>
        <v>0</v>
      </c>
      <c r="U262" s="515">
        <f>$F128*U128</f>
        <v>0</v>
      </c>
      <c r="V262" s="515">
        <f>$F128*V128</f>
        <v>0</v>
      </c>
      <c r="W262" s="515">
        <f>$F128*W128</f>
        <v>0</v>
      </c>
      <c r="X262" s="515">
        <f>$F128*X128</f>
        <v>0</v>
      </c>
      <c r="Y262" s="515">
        <f>$F128*Y128</f>
        <v>0</v>
      </c>
      <c r="Z262" s="515">
        <f>$F128*Z128</f>
        <v>0</v>
      </c>
      <c r="AA262" s="515">
        <f>$F128*AA128</f>
        <v>0</v>
      </c>
      <c r="AB262" s="515">
        <f>$F128*AB128</f>
        <v>0</v>
      </c>
      <c r="AC262" s="515">
        <f>$F128*AC128</f>
        <v>0</v>
      </c>
      <c r="AD262" s="515">
        <f>$F128*AD128</f>
        <v>0</v>
      </c>
      <c r="AE262" s="515">
        <f>$F128*AE128</f>
        <v>0</v>
      </c>
      <c r="AF262" s="515">
        <f>SUM(H262:AE262)</f>
        <v>0</v>
      </c>
    </row>
    <row r="263">
      <c r="B263" s="513" t="str">
        <f>B129</f>
        <v>ADIC-09-2</v>
      </c>
      <c r="C263" s="513" t="str">
        <f>C129</f>
        <v>R09</v>
      </c>
      <c r="D263" s="513" t="str">
        <f>D129</f>
        <v>(fila reservada para un ítem nuevo)</v>
      </c>
      <c r="E263" s="513" t="n"/>
      <c r="F263" s="515">
        <f>F129</f>
        <v>0</v>
      </c>
      <c r="G263" s="513" t="n"/>
      <c r="H263" s="515">
        <f>$F129*H129</f>
        <v>0</v>
      </c>
      <c r="I263" s="515">
        <f>$F129*I129</f>
        <v>0</v>
      </c>
      <c r="J263" s="515">
        <f>$F129*J129</f>
        <v>0</v>
      </c>
      <c r="K263" s="515">
        <f>$F129*K129</f>
        <v>0</v>
      </c>
      <c r="L263" s="515">
        <f>$F129*L129</f>
        <v>0</v>
      </c>
      <c r="M263" s="515">
        <f>$F129*M129</f>
        <v>0</v>
      </c>
      <c r="N263" s="515">
        <f>$F129*N129</f>
        <v>0</v>
      </c>
      <c r="O263" s="515">
        <f>$F129*O129</f>
        <v>0</v>
      </c>
      <c r="P263" s="515">
        <f>$F129*P129</f>
        <v>0</v>
      </c>
      <c r="Q263" s="515">
        <f>$F129*Q129</f>
        <v>0</v>
      </c>
      <c r="R263" s="515">
        <f>$F129*R129</f>
        <v>0</v>
      </c>
      <c r="S263" s="515">
        <f>$F129*S129</f>
        <v>0</v>
      </c>
      <c r="T263" s="515">
        <f>$F129*T129</f>
        <v>0</v>
      </c>
      <c r="U263" s="515">
        <f>$F129*U129</f>
        <v>0</v>
      </c>
      <c r="V263" s="515">
        <f>$F129*V129</f>
        <v>0</v>
      </c>
      <c r="W263" s="515">
        <f>$F129*W129</f>
        <v>0</v>
      </c>
      <c r="X263" s="515">
        <f>$F129*X129</f>
        <v>0</v>
      </c>
      <c r="Y263" s="515">
        <f>$F129*Y129</f>
        <v>0</v>
      </c>
      <c r="Z263" s="515">
        <f>$F129*Z129</f>
        <v>0</v>
      </c>
      <c r="AA263" s="515">
        <f>$F129*AA129</f>
        <v>0</v>
      </c>
      <c r="AB263" s="515">
        <f>$F129*AB129</f>
        <v>0</v>
      </c>
      <c r="AC263" s="515">
        <f>$F129*AC129</f>
        <v>0</v>
      </c>
      <c r="AD263" s="515">
        <f>$F129*AD129</f>
        <v>0</v>
      </c>
      <c r="AE263" s="515">
        <f>$F129*AE129</f>
        <v>0</v>
      </c>
      <c r="AF263" s="515">
        <f>SUM(H263:AE263)</f>
        <v>0</v>
      </c>
    </row>
    <row r="264">
      <c r="B264" s="513" t="str">
        <f>B130</f>
        <v>ADIC-09-3</v>
      </c>
      <c r="C264" s="513" t="str">
        <f>C130</f>
        <v>R09</v>
      </c>
      <c r="D264" s="513" t="str">
        <f>D130</f>
        <v>(fila reservada para un ítem nuevo)</v>
      </c>
      <c r="E264" s="513" t="n"/>
      <c r="F264" s="515">
        <f>F130</f>
        <v>0</v>
      </c>
      <c r="G264" s="513" t="n"/>
      <c r="H264" s="515">
        <f>$F130*H130</f>
        <v>0</v>
      </c>
      <c r="I264" s="515">
        <f>$F130*I130</f>
        <v>0</v>
      </c>
      <c r="J264" s="515">
        <f>$F130*J130</f>
        <v>0</v>
      </c>
      <c r="K264" s="515">
        <f>$F130*K130</f>
        <v>0</v>
      </c>
      <c r="L264" s="515">
        <f>$F130*L130</f>
        <v>0</v>
      </c>
      <c r="M264" s="515">
        <f>$F130*M130</f>
        <v>0</v>
      </c>
      <c r="N264" s="515">
        <f>$F130*N130</f>
        <v>0</v>
      </c>
      <c r="O264" s="515">
        <f>$F130*O130</f>
        <v>0</v>
      </c>
      <c r="P264" s="515">
        <f>$F130*P130</f>
        <v>0</v>
      </c>
      <c r="Q264" s="515">
        <f>$F130*Q130</f>
        <v>0</v>
      </c>
      <c r="R264" s="515">
        <f>$F130*R130</f>
        <v>0</v>
      </c>
      <c r="S264" s="515">
        <f>$F130*S130</f>
        <v>0</v>
      </c>
      <c r="T264" s="515">
        <f>$F130*T130</f>
        <v>0</v>
      </c>
      <c r="U264" s="515">
        <f>$F130*U130</f>
        <v>0</v>
      </c>
      <c r="V264" s="515">
        <f>$F130*V130</f>
        <v>0</v>
      </c>
      <c r="W264" s="515">
        <f>$F130*W130</f>
        <v>0</v>
      </c>
      <c r="X264" s="515">
        <f>$F130*X130</f>
        <v>0</v>
      </c>
      <c r="Y264" s="515">
        <f>$F130*Y130</f>
        <v>0</v>
      </c>
      <c r="Z264" s="515">
        <f>$F130*Z130</f>
        <v>0</v>
      </c>
      <c r="AA264" s="515">
        <f>$F130*AA130</f>
        <v>0</v>
      </c>
      <c r="AB264" s="515">
        <f>$F130*AB130</f>
        <v>0</v>
      </c>
      <c r="AC264" s="515">
        <f>$F130*AC130</f>
        <v>0</v>
      </c>
      <c r="AD264" s="515">
        <f>$F130*AD130</f>
        <v>0</v>
      </c>
      <c r="AE264" s="515">
        <f>$F130*AE130</f>
        <v>0</v>
      </c>
      <c r="AF264" s="515">
        <f>SUM(H264:AE264)</f>
        <v>0</v>
      </c>
    </row>
    <row r="265">
      <c r="B265" s="513" t="str">
        <f>B131</f>
        <v>SE-01</v>
      </c>
      <c r="C265" s="513" t="str">
        <f>C131</f>
        <v>R10</v>
      </c>
      <c r="D265" s="513" t="str">
        <f>D131</f>
        <v>Apoyo a la supervisión y plataforma de seguimiento</v>
      </c>
      <c r="E265" s="513" t="n"/>
      <c r="F265" s="515">
        <f>F131</f>
        <v>192000000</v>
      </c>
      <c r="G265" s="513" t="n"/>
      <c r="H265" s="515">
        <f>$F131*H131</f>
        <v>8000000</v>
      </c>
      <c r="I265" s="515">
        <f>$F131*I131</f>
        <v>8000000</v>
      </c>
      <c r="J265" s="515">
        <f>$F131*J131</f>
        <v>8000000</v>
      </c>
      <c r="K265" s="515">
        <f>$F131*K131</f>
        <v>8000000</v>
      </c>
      <c r="L265" s="515">
        <f>$F131*L131</f>
        <v>8000000</v>
      </c>
      <c r="M265" s="515">
        <f>$F131*M131</f>
        <v>8000000</v>
      </c>
      <c r="N265" s="515">
        <f>$F131*N131</f>
        <v>8000000</v>
      </c>
      <c r="O265" s="515">
        <f>$F131*O131</f>
        <v>8000000</v>
      </c>
      <c r="P265" s="515">
        <f>$F131*P131</f>
        <v>8000000</v>
      </c>
      <c r="Q265" s="515">
        <f>$F131*Q131</f>
        <v>8000000</v>
      </c>
      <c r="R265" s="515">
        <f>$F131*R131</f>
        <v>8000000</v>
      </c>
      <c r="S265" s="515">
        <f>$F131*S131</f>
        <v>8000000</v>
      </c>
      <c r="T265" s="515">
        <f>$F131*T131</f>
        <v>8000000</v>
      </c>
      <c r="U265" s="515">
        <f>$F131*U131</f>
        <v>8000000</v>
      </c>
      <c r="V265" s="515">
        <f>$F131*V131</f>
        <v>8000000</v>
      </c>
      <c r="W265" s="515">
        <f>$F131*W131</f>
        <v>8000000</v>
      </c>
      <c r="X265" s="515">
        <f>$F131*X131</f>
        <v>8000000</v>
      </c>
      <c r="Y265" s="515">
        <f>$F131*Y131</f>
        <v>8000000</v>
      </c>
      <c r="Z265" s="515">
        <f>$F131*Z131</f>
        <v>8000000</v>
      </c>
      <c r="AA265" s="515">
        <f>$F131*AA131</f>
        <v>8000000</v>
      </c>
      <c r="AB265" s="515">
        <f>$F131*AB131</f>
        <v>8000000</v>
      </c>
      <c r="AC265" s="515">
        <f>$F131*AC131</f>
        <v>8000000</v>
      </c>
      <c r="AD265" s="515">
        <f>$F131*AD131</f>
        <v>8000000</v>
      </c>
      <c r="AE265" s="515">
        <f>$F131*AE131</f>
        <v>8000000</v>
      </c>
      <c r="AF265" s="515">
        <f>SUM(H265:AE265)</f>
        <v>192000000</v>
      </c>
    </row>
    <row r="266">
      <c r="B266" s="513" t="str">
        <f>B132</f>
        <v>ADIC-10-1</v>
      </c>
      <c r="C266" s="513" t="str">
        <f>C132</f>
        <v>R10</v>
      </c>
      <c r="D266" s="513" t="str">
        <f>D132</f>
        <v>(fila reservada para un ítem nuevo)</v>
      </c>
      <c r="E266" s="513" t="n"/>
      <c r="F266" s="515">
        <f>F132</f>
        <v>0</v>
      </c>
      <c r="G266" s="513" t="n"/>
      <c r="H266" s="515">
        <f>$F132*H132</f>
        <v>0</v>
      </c>
      <c r="I266" s="515">
        <f>$F132*I132</f>
        <v>0</v>
      </c>
      <c r="J266" s="515">
        <f>$F132*J132</f>
        <v>0</v>
      </c>
      <c r="K266" s="515">
        <f>$F132*K132</f>
        <v>0</v>
      </c>
      <c r="L266" s="515">
        <f>$F132*L132</f>
        <v>0</v>
      </c>
      <c r="M266" s="515">
        <f>$F132*M132</f>
        <v>0</v>
      </c>
      <c r="N266" s="515">
        <f>$F132*N132</f>
        <v>0</v>
      </c>
      <c r="O266" s="515">
        <f>$F132*O132</f>
        <v>0</v>
      </c>
      <c r="P266" s="515">
        <f>$F132*P132</f>
        <v>0</v>
      </c>
      <c r="Q266" s="515">
        <f>$F132*Q132</f>
        <v>0</v>
      </c>
      <c r="R266" s="515">
        <f>$F132*R132</f>
        <v>0</v>
      </c>
      <c r="S266" s="515">
        <f>$F132*S132</f>
        <v>0</v>
      </c>
      <c r="T266" s="515">
        <f>$F132*T132</f>
        <v>0</v>
      </c>
      <c r="U266" s="515">
        <f>$F132*U132</f>
        <v>0</v>
      </c>
      <c r="V266" s="515">
        <f>$F132*V132</f>
        <v>0</v>
      </c>
      <c r="W266" s="515">
        <f>$F132*W132</f>
        <v>0</v>
      </c>
      <c r="X266" s="515">
        <f>$F132*X132</f>
        <v>0</v>
      </c>
      <c r="Y266" s="515">
        <f>$F132*Y132</f>
        <v>0</v>
      </c>
      <c r="Z266" s="515">
        <f>$F132*Z132</f>
        <v>0</v>
      </c>
      <c r="AA266" s="515">
        <f>$F132*AA132</f>
        <v>0</v>
      </c>
      <c r="AB266" s="515">
        <f>$F132*AB132</f>
        <v>0</v>
      </c>
      <c r="AC266" s="515">
        <f>$F132*AC132</f>
        <v>0</v>
      </c>
      <c r="AD266" s="515">
        <f>$F132*AD132</f>
        <v>0</v>
      </c>
      <c r="AE266" s="515">
        <f>$F132*AE132</f>
        <v>0</v>
      </c>
      <c r="AF266" s="515">
        <f>SUM(H266:AE266)</f>
        <v>0</v>
      </c>
    </row>
    <row r="267">
      <c r="B267" s="513" t="str">
        <f>B133</f>
        <v>ADIC-10-2</v>
      </c>
      <c r="C267" s="513" t="str">
        <f>C133</f>
        <v>R10</v>
      </c>
      <c r="D267" s="513" t="str">
        <f>D133</f>
        <v>(fila reservada para un ítem nuevo)</v>
      </c>
      <c r="E267" s="513" t="n"/>
      <c r="F267" s="515">
        <f>F133</f>
        <v>0</v>
      </c>
      <c r="G267" s="513" t="n"/>
      <c r="H267" s="515">
        <f>$F133*H133</f>
        <v>0</v>
      </c>
      <c r="I267" s="515">
        <f>$F133*I133</f>
        <v>0</v>
      </c>
      <c r="J267" s="515">
        <f>$F133*J133</f>
        <v>0</v>
      </c>
      <c r="K267" s="515">
        <f>$F133*K133</f>
        <v>0</v>
      </c>
      <c r="L267" s="515">
        <f>$F133*L133</f>
        <v>0</v>
      </c>
      <c r="M267" s="515">
        <f>$F133*M133</f>
        <v>0</v>
      </c>
      <c r="N267" s="515">
        <f>$F133*N133</f>
        <v>0</v>
      </c>
      <c r="O267" s="515">
        <f>$F133*O133</f>
        <v>0</v>
      </c>
      <c r="P267" s="515">
        <f>$F133*P133</f>
        <v>0</v>
      </c>
      <c r="Q267" s="515">
        <f>$F133*Q133</f>
        <v>0</v>
      </c>
      <c r="R267" s="515">
        <f>$F133*R133</f>
        <v>0</v>
      </c>
      <c r="S267" s="515">
        <f>$F133*S133</f>
        <v>0</v>
      </c>
      <c r="T267" s="515">
        <f>$F133*T133</f>
        <v>0</v>
      </c>
      <c r="U267" s="515">
        <f>$F133*U133</f>
        <v>0</v>
      </c>
      <c r="V267" s="515">
        <f>$F133*V133</f>
        <v>0</v>
      </c>
      <c r="W267" s="515">
        <f>$F133*W133</f>
        <v>0</v>
      </c>
      <c r="X267" s="515">
        <f>$F133*X133</f>
        <v>0</v>
      </c>
      <c r="Y267" s="515">
        <f>$F133*Y133</f>
        <v>0</v>
      </c>
      <c r="Z267" s="515">
        <f>$F133*Z133</f>
        <v>0</v>
      </c>
      <c r="AA267" s="515">
        <f>$F133*AA133</f>
        <v>0</v>
      </c>
      <c r="AB267" s="515">
        <f>$F133*AB133</f>
        <v>0</v>
      </c>
      <c r="AC267" s="515">
        <f>$F133*AC133</f>
        <v>0</v>
      </c>
      <c r="AD267" s="515">
        <f>$F133*AD133</f>
        <v>0</v>
      </c>
      <c r="AE267" s="515">
        <f>$F133*AE133</f>
        <v>0</v>
      </c>
      <c r="AF267" s="515">
        <f>SUM(H267:AE267)</f>
        <v>0</v>
      </c>
    </row>
    <row r="268">
      <c r="B268" s="513" t="str">
        <f>B134</f>
        <v>ADIC-10-3</v>
      </c>
      <c r="C268" s="513" t="str">
        <f>C134</f>
        <v>R10</v>
      </c>
      <c r="D268" s="513" t="str">
        <f>D134</f>
        <v>(fila reservada para un ítem nuevo)</v>
      </c>
      <c r="E268" s="513" t="n"/>
      <c r="F268" s="515">
        <f>F134</f>
        <v>0</v>
      </c>
      <c r="G268" s="513" t="n"/>
      <c r="H268" s="515">
        <f>$F134*H134</f>
        <v>0</v>
      </c>
      <c r="I268" s="515">
        <f>$F134*I134</f>
        <v>0</v>
      </c>
      <c r="J268" s="515">
        <f>$F134*J134</f>
        <v>0</v>
      </c>
      <c r="K268" s="515">
        <f>$F134*K134</f>
        <v>0</v>
      </c>
      <c r="L268" s="515">
        <f>$F134*L134</f>
        <v>0</v>
      </c>
      <c r="M268" s="515">
        <f>$F134*M134</f>
        <v>0</v>
      </c>
      <c r="N268" s="515">
        <f>$F134*N134</f>
        <v>0</v>
      </c>
      <c r="O268" s="515">
        <f>$F134*O134</f>
        <v>0</v>
      </c>
      <c r="P268" s="515">
        <f>$F134*P134</f>
        <v>0</v>
      </c>
      <c r="Q268" s="515">
        <f>$F134*Q134</f>
        <v>0</v>
      </c>
      <c r="R268" s="515">
        <f>$F134*R134</f>
        <v>0</v>
      </c>
      <c r="S268" s="515">
        <f>$F134*S134</f>
        <v>0</v>
      </c>
      <c r="T268" s="515">
        <f>$F134*T134</f>
        <v>0</v>
      </c>
      <c r="U268" s="515">
        <f>$F134*U134</f>
        <v>0</v>
      </c>
      <c r="V268" s="515">
        <f>$F134*V134</f>
        <v>0</v>
      </c>
      <c r="W268" s="515">
        <f>$F134*W134</f>
        <v>0</v>
      </c>
      <c r="X268" s="515">
        <f>$F134*X134</f>
        <v>0</v>
      </c>
      <c r="Y268" s="515">
        <f>$F134*Y134</f>
        <v>0</v>
      </c>
      <c r="Z268" s="515">
        <f>$F134*Z134</f>
        <v>0</v>
      </c>
      <c r="AA268" s="515">
        <f>$F134*AA134</f>
        <v>0</v>
      </c>
      <c r="AB268" s="515">
        <f>$F134*AB134</f>
        <v>0</v>
      </c>
      <c r="AC268" s="515">
        <f>$F134*AC134</f>
        <v>0</v>
      </c>
      <c r="AD268" s="515">
        <f>$F134*AD134</f>
        <v>0</v>
      </c>
      <c r="AE268" s="515">
        <f>$F134*AE134</f>
        <v>0</v>
      </c>
      <c r="AF268" s="515">
        <f>SUM(H268:AE268)</f>
        <v>0</v>
      </c>
    </row>
    <row r="269">
      <c r="B269" s="513" t="str">
        <f>B135</f>
        <v>ADIC-11-1</v>
      </c>
      <c r="C269" s="513" t="str">
        <f>C135</f>
        <v>R11</v>
      </c>
      <c r="D269" s="513" t="str">
        <f>D135</f>
        <v>(fila reservada para un ítem nuevo)</v>
      </c>
      <c r="E269" s="513" t="n"/>
      <c r="F269" s="515">
        <f>F135</f>
        <v>0</v>
      </c>
      <c r="G269" s="513" t="n"/>
      <c r="H269" s="515">
        <f>$F135*H135</f>
        <v>0</v>
      </c>
      <c r="I269" s="515">
        <f>$F135*I135</f>
        <v>0</v>
      </c>
      <c r="J269" s="515">
        <f>$F135*J135</f>
        <v>0</v>
      </c>
      <c r="K269" s="515">
        <f>$F135*K135</f>
        <v>0</v>
      </c>
      <c r="L269" s="515">
        <f>$F135*L135</f>
        <v>0</v>
      </c>
      <c r="M269" s="515">
        <f>$F135*M135</f>
        <v>0</v>
      </c>
      <c r="N269" s="515">
        <f>$F135*N135</f>
        <v>0</v>
      </c>
      <c r="O269" s="515">
        <f>$F135*O135</f>
        <v>0</v>
      </c>
      <c r="P269" s="515">
        <f>$F135*P135</f>
        <v>0</v>
      </c>
      <c r="Q269" s="515">
        <f>$F135*Q135</f>
        <v>0</v>
      </c>
      <c r="R269" s="515">
        <f>$F135*R135</f>
        <v>0</v>
      </c>
      <c r="S269" s="515">
        <f>$F135*S135</f>
        <v>0</v>
      </c>
      <c r="T269" s="515">
        <f>$F135*T135</f>
        <v>0</v>
      </c>
      <c r="U269" s="515">
        <f>$F135*U135</f>
        <v>0</v>
      </c>
      <c r="V269" s="515">
        <f>$F135*V135</f>
        <v>0</v>
      </c>
      <c r="W269" s="515">
        <f>$F135*W135</f>
        <v>0</v>
      </c>
      <c r="X269" s="515">
        <f>$F135*X135</f>
        <v>0</v>
      </c>
      <c r="Y269" s="515">
        <f>$F135*Y135</f>
        <v>0</v>
      </c>
      <c r="Z269" s="515">
        <f>$F135*Z135</f>
        <v>0</v>
      </c>
      <c r="AA269" s="515">
        <f>$F135*AA135</f>
        <v>0</v>
      </c>
      <c r="AB269" s="515">
        <f>$F135*AB135</f>
        <v>0</v>
      </c>
      <c r="AC269" s="515">
        <f>$F135*AC135</f>
        <v>0</v>
      </c>
      <c r="AD269" s="515">
        <f>$F135*AD135</f>
        <v>0</v>
      </c>
      <c r="AE269" s="515">
        <f>$F135*AE135</f>
        <v>0</v>
      </c>
      <c r="AF269" s="515">
        <f>SUM(H269:AE269)</f>
        <v>0</v>
      </c>
    </row>
    <row r="270">
      <c r="B270" s="513" t="str">
        <f>B136</f>
        <v>ADIC-11-2</v>
      </c>
      <c r="C270" s="513" t="str">
        <f>C136</f>
        <v>R11</v>
      </c>
      <c r="D270" s="513" t="str">
        <f>D136</f>
        <v>(fila reservada para un ítem nuevo)</v>
      </c>
      <c r="E270" s="513" t="n"/>
      <c r="F270" s="515">
        <f>F136</f>
        <v>0</v>
      </c>
      <c r="G270" s="513" t="n"/>
      <c r="H270" s="515">
        <f>$F136*H136</f>
        <v>0</v>
      </c>
      <c r="I270" s="515">
        <f>$F136*I136</f>
        <v>0</v>
      </c>
      <c r="J270" s="515">
        <f>$F136*J136</f>
        <v>0</v>
      </c>
      <c r="K270" s="515">
        <f>$F136*K136</f>
        <v>0</v>
      </c>
      <c r="L270" s="515">
        <f>$F136*L136</f>
        <v>0</v>
      </c>
      <c r="M270" s="515">
        <f>$F136*M136</f>
        <v>0</v>
      </c>
      <c r="N270" s="515">
        <f>$F136*N136</f>
        <v>0</v>
      </c>
      <c r="O270" s="515">
        <f>$F136*O136</f>
        <v>0</v>
      </c>
      <c r="P270" s="515">
        <f>$F136*P136</f>
        <v>0</v>
      </c>
      <c r="Q270" s="515">
        <f>$F136*Q136</f>
        <v>0</v>
      </c>
      <c r="R270" s="515">
        <f>$F136*R136</f>
        <v>0</v>
      </c>
      <c r="S270" s="515">
        <f>$F136*S136</f>
        <v>0</v>
      </c>
      <c r="T270" s="515">
        <f>$F136*T136</f>
        <v>0</v>
      </c>
      <c r="U270" s="515">
        <f>$F136*U136</f>
        <v>0</v>
      </c>
      <c r="V270" s="515">
        <f>$F136*V136</f>
        <v>0</v>
      </c>
      <c r="W270" s="515">
        <f>$F136*W136</f>
        <v>0</v>
      </c>
      <c r="X270" s="515">
        <f>$F136*X136</f>
        <v>0</v>
      </c>
      <c r="Y270" s="515">
        <f>$F136*Y136</f>
        <v>0</v>
      </c>
      <c r="Z270" s="515">
        <f>$F136*Z136</f>
        <v>0</v>
      </c>
      <c r="AA270" s="515">
        <f>$F136*AA136</f>
        <v>0</v>
      </c>
      <c r="AB270" s="515">
        <f>$F136*AB136</f>
        <v>0</v>
      </c>
      <c r="AC270" s="515">
        <f>$F136*AC136</f>
        <v>0</v>
      </c>
      <c r="AD270" s="515">
        <f>$F136*AD136</f>
        <v>0</v>
      </c>
      <c r="AE270" s="515">
        <f>$F136*AE136</f>
        <v>0</v>
      </c>
      <c r="AF270" s="515">
        <f>SUM(H270:AE270)</f>
        <v>0</v>
      </c>
    </row>
    <row r="271">
      <c r="B271" s="513" t="str">
        <f>B137</f>
        <v>ADIC-11-3</v>
      </c>
      <c r="C271" s="513" t="str">
        <f>C137</f>
        <v>R11</v>
      </c>
      <c r="D271" s="513" t="str">
        <f>D137</f>
        <v>(fila reservada para un ítem nuevo)</v>
      </c>
      <c r="E271" s="513" t="n"/>
      <c r="F271" s="515">
        <f>F137</f>
        <v>0</v>
      </c>
      <c r="G271" s="513" t="n"/>
      <c r="H271" s="515">
        <f>$F137*H137</f>
        <v>0</v>
      </c>
      <c r="I271" s="515">
        <f>$F137*I137</f>
        <v>0</v>
      </c>
      <c r="J271" s="515">
        <f>$F137*J137</f>
        <v>0</v>
      </c>
      <c r="K271" s="515">
        <f>$F137*K137</f>
        <v>0</v>
      </c>
      <c r="L271" s="515">
        <f>$F137*L137</f>
        <v>0</v>
      </c>
      <c r="M271" s="515">
        <f>$F137*M137</f>
        <v>0</v>
      </c>
      <c r="N271" s="515">
        <f>$F137*N137</f>
        <v>0</v>
      </c>
      <c r="O271" s="515">
        <f>$F137*O137</f>
        <v>0</v>
      </c>
      <c r="P271" s="515">
        <f>$F137*P137</f>
        <v>0</v>
      </c>
      <c r="Q271" s="515">
        <f>$F137*Q137</f>
        <v>0</v>
      </c>
      <c r="R271" s="515">
        <f>$F137*R137</f>
        <v>0</v>
      </c>
      <c r="S271" s="515">
        <f>$F137*S137</f>
        <v>0</v>
      </c>
      <c r="T271" s="515">
        <f>$F137*T137</f>
        <v>0</v>
      </c>
      <c r="U271" s="515">
        <f>$F137*U137</f>
        <v>0</v>
      </c>
      <c r="V271" s="515">
        <f>$F137*V137</f>
        <v>0</v>
      </c>
      <c r="W271" s="515">
        <f>$F137*W137</f>
        <v>0</v>
      </c>
      <c r="X271" s="515">
        <f>$F137*X137</f>
        <v>0</v>
      </c>
      <c r="Y271" s="515">
        <f>$F137*Y137</f>
        <v>0</v>
      </c>
      <c r="Z271" s="515">
        <f>$F137*Z137</f>
        <v>0</v>
      </c>
      <c r="AA271" s="515">
        <f>$F137*AA137</f>
        <v>0</v>
      </c>
      <c r="AB271" s="515">
        <f>$F137*AB137</f>
        <v>0</v>
      </c>
      <c r="AC271" s="515">
        <f>$F137*AC137</f>
        <v>0</v>
      </c>
      <c r="AD271" s="515">
        <f>$F137*AD137</f>
        <v>0</v>
      </c>
      <c r="AE271" s="515">
        <f>$F137*AE137</f>
        <v>0</v>
      </c>
      <c r="AF271" s="515">
        <f>SUM(H271:AE271)</f>
        <v>0</v>
      </c>
    </row>
    <row r="272">
      <c r="D272" s="656" t="inlineStr">
        <is>
          <t>TOTAL B</t>
        </is>
      </c>
      <c r="H272" s="685">
        <f>SUM(H142:H271)</f>
        <v>253313118.083333</v>
      </c>
      <c r="I272" s="685">
        <f>SUM(I142:I271)</f>
        <v>322258736.444335</v>
      </c>
      <c r="J272" s="685">
        <f>SUM(J142:J271)</f>
        <v>383706327.591521</v>
      </c>
      <c r="K272" s="685">
        <f>SUM(K142:K271)</f>
        <v>1216213477.36345</v>
      </c>
      <c r="L272" s="685">
        <f>SUM(L142:L271)</f>
        <v>1876218179.78012</v>
      </c>
      <c r="M272" s="685">
        <f>SUM(M142:M271)</f>
        <v>1203512086.44678</v>
      </c>
      <c r="N272" s="685">
        <f>SUM(N142:N271)</f>
        <v>546725528.780117</v>
      </c>
      <c r="O272" s="685">
        <f>SUM(O142:O271)</f>
        <v>522725528.780117</v>
      </c>
      <c r="P272" s="685">
        <f>SUM(P142:P271)</f>
        <v>522725528.780117</v>
      </c>
      <c r="Q272" s="685">
        <f>SUM(Q142:Q271)</f>
        <v>530820766.875355</v>
      </c>
      <c r="R272" s="685">
        <f>SUM(R142:R271)</f>
        <v>529328573.375355</v>
      </c>
      <c r="S272" s="685">
        <f>SUM(S142:S271)</f>
        <v>523054641.751424</v>
      </c>
      <c r="T272" s="685">
        <f>SUM(T142:T271)</f>
        <v>1395334583.08476</v>
      </c>
      <c r="U272" s="685">
        <f>SUM(U142:U271)</f>
        <v>478676389.630212</v>
      </c>
      <c r="V272" s="685">
        <f>SUM(V142:V271)</f>
        <v>478676389.630212</v>
      </c>
      <c r="W272" s="685">
        <f>SUM(W142:W271)</f>
        <v>478676389.630212</v>
      </c>
      <c r="X272" s="685">
        <f>SUM(X142:X271)</f>
        <v>516176389.630212</v>
      </c>
      <c r="Y272" s="685">
        <f>SUM(Y142:Y271)</f>
        <v>1202823845.63021</v>
      </c>
      <c r="Z272" s="685">
        <f>SUM(Z142:Z271)</f>
        <v>556184586.830212</v>
      </c>
      <c r="AA272" s="685">
        <f>SUM(AA142:AA271)</f>
        <v>491445086.830212</v>
      </c>
      <c r="AB272" s="685">
        <f>SUM(AB142:AB271)</f>
        <v>446205992.941323</v>
      </c>
      <c r="AC272" s="685">
        <f>SUM(AC142:AC271)</f>
        <v>446205992.941323</v>
      </c>
      <c r="AD272" s="685">
        <f>SUM(AD142:AD271)</f>
        <v>428385400.83606</v>
      </c>
      <c r="AE272" s="685">
        <f>SUM(AE142:AE271)</f>
        <v>424011673.333029</v>
      </c>
      <c r="AF272" s="521">
        <f>SUM(H272:AE272)</f>
        <v>15773405215</v>
      </c>
    </row>
    <row r="275">
      <c r="B275" s="522" t="inlineStr">
        <is>
          <t>C. EGRESO MENSUAL — con cargo al SGR (COP)</t>
        </is>
      </c>
    </row>
    <row r="276">
      <c r="B276" s="513" t="str">
        <f>B8</f>
        <v>TH-01</v>
      </c>
      <c r="C276" s="513" t="str">
        <f>C8</f>
        <v>R01</v>
      </c>
      <c r="D276" s="513" t="str">
        <f>D8</f>
        <v>Jóvenes investigadores e innovadores — cohorte 1 (estudiantes de pregrado)</v>
      </c>
      <c r="E276" s="513" t="n"/>
      <c r="F276" s="515">
        <f>G8</f>
        <v>72000000</v>
      </c>
      <c r="G276" s="513" t="n"/>
      <c r="H276" s="515">
        <f>$G8*H8</f>
        <v>6000000</v>
      </c>
      <c r="I276" s="515">
        <f>$G8*I8</f>
        <v>6000000</v>
      </c>
      <c r="J276" s="515">
        <f>$G8*J8</f>
        <v>6000000</v>
      </c>
      <c r="K276" s="515">
        <f>$G8*K8</f>
        <v>6000000</v>
      </c>
      <c r="L276" s="515">
        <f>$G8*L8</f>
        <v>6000000</v>
      </c>
      <c r="M276" s="515">
        <f>$G8*M8</f>
        <v>6000000</v>
      </c>
      <c r="N276" s="515">
        <f>$G8*N8</f>
        <v>6000000</v>
      </c>
      <c r="O276" s="515">
        <f>$G8*O8</f>
        <v>6000000</v>
      </c>
      <c r="P276" s="515">
        <f>$G8*P8</f>
        <v>6000000</v>
      </c>
      <c r="Q276" s="515">
        <f>$G8*Q8</f>
        <v>6000000</v>
      </c>
      <c r="R276" s="515">
        <f>$G8*R8</f>
        <v>6000000</v>
      </c>
      <c r="S276" s="515">
        <f>$G8*S8</f>
        <v>6000000</v>
      </c>
      <c r="T276" s="515">
        <f>$G8*T8</f>
        <v>0</v>
      </c>
      <c r="U276" s="515">
        <f>$G8*U8</f>
        <v>0</v>
      </c>
      <c r="V276" s="515">
        <f>$G8*V8</f>
        <v>0</v>
      </c>
      <c r="W276" s="515">
        <f>$G8*W8</f>
        <v>0</v>
      </c>
      <c r="X276" s="515">
        <f>$G8*X8</f>
        <v>0</v>
      </c>
      <c r="Y276" s="515">
        <f>$G8*Y8</f>
        <v>0</v>
      </c>
      <c r="Z276" s="515">
        <f>$G8*Z8</f>
        <v>0</v>
      </c>
      <c r="AA276" s="515">
        <f>$G8*AA8</f>
        <v>0</v>
      </c>
      <c r="AB276" s="515">
        <f>$G8*AB8</f>
        <v>0</v>
      </c>
      <c r="AC276" s="515">
        <f>$G8*AC8</f>
        <v>0</v>
      </c>
      <c r="AD276" s="515">
        <f>$G8*AD8</f>
        <v>0</v>
      </c>
      <c r="AE276" s="515">
        <f>$G8*AE8</f>
        <v>0</v>
      </c>
      <c r="AF276" s="515">
        <f>SUM(H276:AE276)</f>
        <v>72000000</v>
      </c>
    </row>
    <row r="277">
      <c r="B277" s="513" t="str">
        <f>B9</f>
        <v>TH-02</v>
      </c>
      <c r="C277" s="513" t="str">
        <f>C9</f>
        <v>R01</v>
      </c>
      <c r="D277" s="513" t="str">
        <f>D9</f>
        <v>Jóvenes investigadores e innovadores — cohorte 2 (estudiantes de pregrado)</v>
      </c>
      <c r="E277" s="513" t="n"/>
      <c r="F277" s="515">
        <f>G9</f>
        <v>72000000</v>
      </c>
      <c r="G277" s="513" t="n"/>
      <c r="H277" s="515">
        <f>$G9*H9</f>
        <v>0</v>
      </c>
      <c r="I277" s="515">
        <f>$G9*I9</f>
        <v>0</v>
      </c>
      <c r="J277" s="515">
        <f>$G9*J9</f>
        <v>0</v>
      </c>
      <c r="K277" s="515">
        <f>$G9*K9</f>
        <v>0</v>
      </c>
      <c r="L277" s="515">
        <f>$G9*L9</f>
        <v>0</v>
      </c>
      <c r="M277" s="515">
        <f>$G9*M9</f>
        <v>0</v>
      </c>
      <c r="N277" s="515">
        <f>$G9*N9</f>
        <v>0</v>
      </c>
      <c r="O277" s="515">
        <f>$G9*O9</f>
        <v>0</v>
      </c>
      <c r="P277" s="515">
        <f>$G9*P9</f>
        <v>0</v>
      </c>
      <c r="Q277" s="515">
        <f>$G9*Q9</f>
        <v>0</v>
      </c>
      <c r="R277" s="515">
        <f>$G9*R9</f>
        <v>0</v>
      </c>
      <c r="S277" s="515">
        <f>$G9*S9</f>
        <v>0</v>
      </c>
      <c r="T277" s="515">
        <f>$G9*T9</f>
        <v>6000000</v>
      </c>
      <c r="U277" s="515">
        <f>$G9*U9</f>
        <v>6000000</v>
      </c>
      <c r="V277" s="515">
        <f>$G9*V9</f>
        <v>6000000</v>
      </c>
      <c r="W277" s="515">
        <f>$G9*W9</f>
        <v>6000000</v>
      </c>
      <c r="X277" s="515">
        <f>$G9*X9</f>
        <v>6000000</v>
      </c>
      <c r="Y277" s="515">
        <f>$G9*Y9</f>
        <v>6000000</v>
      </c>
      <c r="Z277" s="515">
        <f>$G9*Z9</f>
        <v>6000000</v>
      </c>
      <c r="AA277" s="515">
        <f>$G9*AA9</f>
        <v>6000000</v>
      </c>
      <c r="AB277" s="515">
        <f>$G9*AB9</f>
        <v>6000000</v>
      </c>
      <c r="AC277" s="515">
        <f>$G9*AC9</f>
        <v>6000000</v>
      </c>
      <c r="AD277" s="515">
        <f>$G9*AD9</f>
        <v>6000000</v>
      </c>
      <c r="AE277" s="515">
        <f>$G9*AE9</f>
        <v>6000000</v>
      </c>
      <c r="AF277" s="515">
        <f>SUM(H277:AE277)</f>
        <v>72000000</v>
      </c>
    </row>
    <row r="278">
      <c r="B278" s="513" t="str">
        <f>B10</f>
        <v>TH-03</v>
      </c>
      <c r="C278" s="513" t="str">
        <f>C10</f>
        <v>R01</v>
      </c>
      <c r="D278" s="513" t="str">
        <f>D10</f>
        <v>Estudiantes de maestría en modalidad de investigación (sostenimiento)</v>
      </c>
      <c r="E278" s="513" t="n"/>
      <c r="F278" s="515">
        <f>G10</f>
        <v>208800000</v>
      </c>
      <c r="G278" s="513" t="n"/>
      <c r="H278" s="515">
        <f>$G10*H10</f>
        <v>8700000</v>
      </c>
      <c r="I278" s="515">
        <f>$G10*I10</f>
        <v>8700000</v>
      </c>
      <c r="J278" s="515">
        <f>$G10*J10</f>
        <v>8700000</v>
      </c>
      <c r="K278" s="515">
        <f>$G10*K10</f>
        <v>8700000</v>
      </c>
      <c r="L278" s="515">
        <f>$G10*L10</f>
        <v>8700000</v>
      </c>
      <c r="M278" s="515">
        <f>$G10*M10</f>
        <v>8700000</v>
      </c>
      <c r="N278" s="515">
        <f>$G10*N10</f>
        <v>8700000</v>
      </c>
      <c r="O278" s="515">
        <f>$G10*O10</f>
        <v>8700000</v>
      </c>
      <c r="P278" s="515">
        <f>$G10*P10</f>
        <v>8700000</v>
      </c>
      <c r="Q278" s="515">
        <f>$G10*Q10</f>
        <v>8700000</v>
      </c>
      <c r="R278" s="515">
        <f>$G10*R10</f>
        <v>8700000</v>
      </c>
      <c r="S278" s="515">
        <f>$G10*S10</f>
        <v>8700000</v>
      </c>
      <c r="T278" s="515">
        <f>$G10*T10</f>
        <v>8700000</v>
      </c>
      <c r="U278" s="515">
        <f>$G10*U10</f>
        <v>8700000</v>
      </c>
      <c r="V278" s="515">
        <f>$G10*V10</f>
        <v>8700000</v>
      </c>
      <c r="W278" s="515">
        <f>$G10*W10</f>
        <v>8700000</v>
      </c>
      <c r="X278" s="515">
        <f>$G10*X10</f>
        <v>8700000</v>
      </c>
      <c r="Y278" s="515">
        <f>$G10*Y10</f>
        <v>8700000</v>
      </c>
      <c r="Z278" s="515">
        <f>$G10*Z10</f>
        <v>8700000</v>
      </c>
      <c r="AA278" s="515">
        <f>$G10*AA10</f>
        <v>8700000</v>
      </c>
      <c r="AB278" s="515">
        <f>$G10*AB10</f>
        <v>8700000</v>
      </c>
      <c r="AC278" s="515">
        <f>$G10*AC10</f>
        <v>8700000</v>
      </c>
      <c r="AD278" s="515">
        <f>$G10*AD10</f>
        <v>8700000</v>
      </c>
      <c r="AE278" s="515">
        <f>$G10*AE10</f>
        <v>8700000</v>
      </c>
      <c r="AF278" s="515">
        <f>SUM(H278:AE278)</f>
        <v>208800000</v>
      </c>
    </row>
    <row r="279">
      <c r="B279" s="513" t="str">
        <f>B11</f>
        <v>TH-04</v>
      </c>
      <c r="C279" s="513" t="str">
        <f>C11</f>
        <v>R01</v>
      </c>
      <c r="D279" s="513" t="str">
        <f>D11</f>
        <v>Matrícula de maestría en modalidad de investigación</v>
      </c>
      <c r="E279" s="513" t="n"/>
      <c r="F279" s="515">
        <f>G11</f>
        <v>96000000</v>
      </c>
      <c r="G279" s="513" t="n"/>
      <c r="H279" s="515">
        <f>$G11*H11</f>
        <v>24000000</v>
      </c>
      <c r="I279" s="515">
        <f>$G11*I11</f>
        <v>0</v>
      </c>
      <c r="J279" s="515">
        <f>$G11*J11</f>
        <v>0</v>
      </c>
      <c r="K279" s="515">
        <f>$G11*K11</f>
        <v>0</v>
      </c>
      <c r="L279" s="515">
        <f>$G11*L11</f>
        <v>0</v>
      </c>
      <c r="M279" s="515">
        <f>$G11*M11</f>
        <v>0</v>
      </c>
      <c r="N279" s="515">
        <f>$G11*N11</f>
        <v>24000000</v>
      </c>
      <c r="O279" s="515">
        <f>$G11*O11</f>
        <v>0</v>
      </c>
      <c r="P279" s="515">
        <f>$G11*P11</f>
        <v>0</v>
      </c>
      <c r="Q279" s="515">
        <f>$G11*Q11</f>
        <v>0</v>
      </c>
      <c r="R279" s="515">
        <f>$G11*R11</f>
        <v>0</v>
      </c>
      <c r="S279" s="515">
        <f>$G11*S11</f>
        <v>0</v>
      </c>
      <c r="T279" s="515">
        <f>$G11*T11</f>
        <v>24000000</v>
      </c>
      <c r="U279" s="515">
        <f>$G11*U11</f>
        <v>0</v>
      </c>
      <c r="V279" s="515">
        <f>$G11*V11</f>
        <v>0</v>
      </c>
      <c r="W279" s="515">
        <f>$G11*W11</f>
        <v>0</v>
      </c>
      <c r="X279" s="515">
        <f>$G11*X11</f>
        <v>0</v>
      </c>
      <c r="Y279" s="515">
        <f>$G11*Y11</f>
        <v>0</v>
      </c>
      <c r="Z279" s="515">
        <f>$G11*Z11</f>
        <v>24000000</v>
      </c>
      <c r="AA279" s="515">
        <f>$G11*AA11</f>
        <v>0</v>
      </c>
      <c r="AB279" s="515">
        <f>$G11*AB11</f>
        <v>0</v>
      </c>
      <c r="AC279" s="515">
        <f>$G11*AC11</f>
        <v>0</v>
      </c>
      <c r="AD279" s="515">
        <f>$G11*AD11</f>
        <v>0</v>
      </c>
      <c r="AE279" s="515">
        <f>$G11*AE11</f>
        <v>0</v>
      </c>
      <c r="AF279" s="515">
        <f>SUM(H279:AE279)</f>
        <v>96000000</v>
      </c>
    </row>
    <row r="280">
      <c r="B280" s="513" t="str">
        <f>B12</f>
        <v>TH-05</v>
      </c>
      <c r="C280" s="513" t="str">
        <f>C12</f>
        <v>R01</v>
      </c>
      <c r="D280" s="513" t="str">
        <f>D12</f>
        <v>Doctor en estancia posdoctoral</v>
      </c>
      <c r="E280" s="513" t="n"/>
      <c r="F280" s="515">
        <f>G12</f>
        <v>310080000</v>
      </c>
      <c r="G280" s="513" t="n"/>
      <c r="H280" s="515">
        <f>$G12*H12</f>
        <v>12920000</v>
      </c>
      <c r="I280" s="515">
        <f>$G12*I12</f>
        <v>12920000</v>
      </c>
      <c r="J280" s="515">
        <f>$G12*J12</f>
        <v>12920000</v>
      </c>
      <c r="K280" s="515">
        <f>$G12*K12</f>
        <v>12920000</v>
      </c>
      <c r="L280" s="515">
        <f>$G12*L12</f>
        <v>12920000</v>
      </c>
      <c r="M280" s="515">
        <f>$G12*M12</f>
        <v>12920000</v>
      </c>
      <c r="N280" s="515">
        <f>$G12*N12</f>
        <v>12920000</v>
      </c>
      <c r="O280" s="515">
        <f>$G12*O12</f>
        <v>12920000</v>
      </c>
      <c r="P280" s="515">
        <f>$G12*P12</f>
        <v>12920000</v>
      </c>
      <c r="Q280" s="515">
        <f>$G12*Q12</f>
        <v>12920000</v>
      </c>
      <c r="R280" s="515">
        <f>$G12*R12</f>
        <v>12920000</v>
      </c>
      <c r="S280" s="515">
        <f>$G12*S12</f>
        <v>12920000</v>
      </c>
      <c r="T280" s="515">
        <f>$G12*T12</f>
        <v>12920000</v>
      </c>
      <c r="U280" s="515">
        <f>$G12*U12</f>
        <v>12920000</v>
      </c>
      <c r="V280" s="515">
        <f>$G12*V12</f>
        <v>12920000</v>
      </c>
      <c r="W280" s="515">
        <f>$G12*W12</f>
        <v>12920000</v>
      </c>
      <c r="X280" s="515">
        <f>$G12*X12</f>
        <v>12920000</v>
      </c>
      <c r="Y280" s="515">
        <f>$G12*Y12</f>
        <v>12920000</v>
      </c>
      <c r="Z280" s="515">
        <f>$G12*Z12</f>
        <v>12920000</v>
      </c>
      <c r="AA280" s="515">
        <f>$G12*AA12</f>
        <v>12920000</v>
      </c>
      <c r="AB280" s="515">
        <f>$G12*AB12</f>
        <v>12920000</v>
      </c>
      <c r="AC280" s="515">
        <f>$G12*AC12</f>
        <v>12920000</v>
      </c>
      <c r="AD280" s="515">
        <f>$G12*AD12</f>
        <v>12920000</v>
      </c>
      <c r="AE280" s="515">
        <f>$G12*AE12</f>
        <v>12920000</v>
      </c>
      <c r="AF280" s="515">
        <f>SUM(H280:AE280)</f>
        <v>310080000</v>
      </c>
    </row>
    <row r="281">
      <c r="B281" s="513" t="str">
        <f>B13</f>
        <v>TH-06</v>
      </c>
      <c r="C281" s="513" t="str">
        <f>C13</f>
        <v>R01</v>
      </c>
      <c r="D281" s="513" t="str">
        <f>D13</f>
        <v>Ingenieros IoT y de campo</v>
      </c>
      <c r="E281" s="513" t="n"/>
      <c r="F281" s="515">
        <f>G13</f>
        <v>743358993</v>
      </c>
      <c r="G281" s="513" t="n"/>
      <c r="H281" s="515">
        <f>$G13*H13</f>
        <v>30973291.375</v>
      </c>
      <c r="I281" s="515">
        <f>$G13*I13</f>
        <v>30973291.375</v>
      </c>
      <c r="J281" s="515">
        <f>$G13*J13</f>
        <v>30973291.375</v>
      </c>
      <c r="K281" s="515">
        <f>$G13*K13</f>
        <v>30973291.375</v>
      </c>
      <c r="L281" s="515">
        <f>$G13*L13</f>
        <v>30973291.375</v>
      </c>
      <c r="M281" s="515">
        <f>$G13*M13</f>
        <v>30973291.375</v>
      </c>
      <c r="N281" s="515">
        <f>$G13*N13</f>
        <v>30973291.375</v>
      </c>
      <c r="O281" s="515">
        <f>$G13*O13</f>
        <v>30973291.375</v>
      </c>
      <c r="P281" s="515">
        <f>$G13*P13</f>
        <v>30973291.375</v>
      </c>
      <c r="Q281" s="515">
        <f>$G13*Q13</f>
        <v>30973291.375</v>
      </c>
      <c r="R281" s="515">
        <f>$G13*R13</f>
        <v>30973291.375</v>
      </c>
      <c r="S281" s="515">
        <f>$G13*S13</f>
        <v>30973291.375</v>
      </c>
      <c r="T281" s="515">
        <f>$G13*T13</f>
        <v>30973291.375</v>
      </c>
      <c r="U281" s="515">
        <f>$G13*U13</f>
        <v>30973291.375</v>
      </c>
      <c r="V281" s="515">
        <f>$G13*V13</f>
        <v>30973291.375</v>
      </c>
      <c r="W281" s="515">
        <f>$G13*W13</f>
        <v>30973291.375</v>
      </c>
      <c r="X281" s="515">
        <f>$G13*X13</f>
        <v>30973291.375</v>
      </c>
      <c r="Y281" s="515">
        <f>$G13*Y13</f>
        <v>30973291.375</v>
      </c>
      <c r="Z281" s="515">
        <f>$G13*Z13</f>
        <v>30973291.375</v>
      </c>
      <c r="AA281" s="515">
        <f>$G13*AA13</f>
        <v>30973291.375</v>
      </c>
      <c r="AB281" s="515">
        <f>$G13*AB13</f>
        <v>30973291.375</v>
      </c>
      <c r="AC281" s="515">
        <f>$G13*AC13</f>
        <v>30973291.375</v>
      </c>
      <c r="AD281" s="515">
        <f>$G13*AD13</f>
        <v>30973291.375</v>
      </c>
      <c r="AE281" s="515">
        <f>$G13*AE13</f>
        <v>30973291.375</v>
      </c>
      <c r="AF281" s="515">
        <f>SUM(H281:AE281)</f>
        <v>743358993</v>
      </c>
    </row>
    <row r="282">
      <c r="B282" s="513" t="str">
        <f>B14</f>
        <v>TH-07</v>
      </c>
      <c r="C282" s="513" t="str">
        <f>C14</f>
        <v>R01</v>
      </c>
      <c r="D282" s="513" t="str">
        <f>D14</f>
        <v>Coordinación de apropiación social</v>
      </c>
      <c r="E282" s="513" t="n"/>
      <c r="F282" s="515">
        <f>G14</f>
        <v>172373095</v>
      </c>
      <c r="G282" s="513" t="n"/>
      <c r="H282" s="515">
        <f>$G14*H14</f>
        <v>7182212.29166667</v>
      </c>
      <c r="I282" s="515">
        <f>$G14*I14</f>
        <v>7182212.29166667</v>
      </c>
      <c r="J282" s="515">
        <f>$G14*J14</f>
        <v>7182212.29166667</v>
      </c>
      <c r="K282" s="515">
        <f>$G14*K14</f>
        <v>7182212.29166667</v>
      </c>
      <c r="L282" s="515">
        <f>$G14*L14</f>
        <v>7182212.29166667</v>
      </c>
      <c r="M282" s="515">
        <f>$G14*M14</f>
        <v>7182212.29166667</v>
      </c>
      <c r="N282" s="515">
        <f>$G14*N14</f>
        <v>7182212.29166667</v>
      </c>
      <c r="O282" s="515">
        <f>$G14*O14</f>
        <v>7182212.29166667</v>
      </c>
      <c r="P282" s="515">
        <f>$G14*P14</f>
        <v>7182212.29166667</v>
      </c>
      <c r="Q282" s="515">
        <f>$G14*Q14</f>
        <v>7182212.29166667</v>
      </c>
      <c r="R282" s="515">
        <f>$G14*R14</f>
        <v>7182212.29166667</v>
      </c>
      <c r="S282" s="515">
        <f>$G14*S14</f>
        <v>7182212.29166667</v>
      </c>
      <c r="T282" s="515">
        <f>$G14*T14</f>
        <v>7182212.29166667</v>
      </c>
      <c r="U282" s="515">
        <f>$G14*U14</f>
        <v>7182212.29166667</v>
      </c>
      <c r="V282" s="515">
        <f>$G14*V14</f>
        <v>7182212.29166667</v>
      </c>
      <c r="W282" s="515">
        <f>$G14*W14</f>
        <v>7182212.29166667</v>
      </c>
      <c r="X282" s="515">
        <f>$G14*X14</f>
        <v>7182212.29166667</v>
      </c>
      <c r="Y282" s="515">
        <f>$G14*Y14</f>
        <v>7182212.29166667</v>
      </c>
      <c r="Z282" s="515">
        <f>$G14*Z14</f>
        <v>7182212.29166667</v>
      </c>
      <c r="AA282" s="515">
        <f>$G14*AA14</f>
        <v>7182212.29166667</v>
      </c>
      <c r="AB282" s="515">
        <f>$G14*AB14</f>
        <v>7182212.29166667</v>
      </c>
      <c r="AC282" s="515">
        <f>$G14*AC14</f>
        <v>7182212.29166667</v>
      </c>
      <c r="AD282" s="515">
        <f>$G14*AD14</f>
        <v>7182212.29166667</v>
      </c>
      <c r="AE282" s="515">
        <f>$G14*AE14</f>
        <v>7182212.29166667</v>
      </c>
      <c r="AF282" s="515">
        <f>SUM(H282:AE282)</f>
        <v>172373095</v>
      </c>
    </row>
    <row r="283">
      <c r="B283" s="513" t="str">
        <f>B15</f>
        <v>TH-08</v>
      </c>
      <c r="C283" s="513" t="str">
        <f>C15</f>
        <v>R01</v>
      </c>
      <c r="D283" s="513" t="str">
        <f>D15</f>
        <v>Gerencia de proyecto</v>
      </c>
      <c r="E283" s="513" t="n"/>
      <c r="F283" s="515">
        <f>G15</f>
        <v>247786331</v>
      </c>
      <c r="G283" s="513" t="n"/>
      <c r="H283" s="515">
        <f>$G15*H15</f>
        <v>10324430.4583333</v>
      </c>
      <c r="I283" s="515">
        <f>$G15*I15</f>
        <v>10324430.4583333</v>
      </c>
      <c r="J283" s="515">
        <f>$G15*J15</f>
        <v>10324430.4583333</v>
      </c>
      <c r="K283" s="515">
        <f>$G15*K15</f>
        <v>10324430.4583333</v>
      </c>
      <c r="L283" s="515">
        <f>$G15*L15</f>
        <v>10324430.4583333</v>
      </c>
      <c r="M283" s="515">
        <f>$G15*M15</f>
        <v>10324430.4583333</v>
      </c>
      <c r="N283" s="515">
        <f>$G15*N15</f>
        <v>10324430.4583333</v>
      </c>
      <c r="O283" s="515">
        <f>$G15*O15</f>
        <v>10324430.4583333</v>
      </c>
      <c r="P283" s="515">
        <f>$G15*P15</f>
        <v>10324430.4583333</v>
      </c>
      <c r="Q283" s="515">
        <f>$G15*Q15</f>
        <v>10324430.4583333</v>
      </c>
      <c r="R283" s="515">
        <f>$G15*R15</f>
        <v>10324430.4583333</v>
      </c>
      <c r="S283" s="515">
        <f>$G15*S15</f>
        <v>10324430.4583333</v>
      </c>
      <c r="T283" s="515">
        <f>$G15*T15</f>
        <v>10324430.4583333</v>
      </c>
      <c r="U283" s="515">
        <f>$G15*U15</f>
        <v>10324430.4583333</v>
      </c>
      <c r="V283" s="515">
        <f>$G15*V15</f>
        <v>10324430.4583333</v>
      </c>
      <c r="W283" s="515">
        <f>$G15*W15</f>
        <v>10324430.4583333</v>
      </c>
      <c r="X283" s="515">
        <f>$G15*X15</f>
        <v>10324430.4583333</v>
      </c>
      <c r="Y283" s="515">
        <f>$G15*Y15</f>
        <v>10324430.4583333</v>
      </c>
      <c r="Z283" s="515">
        <f>$G15*Z15</f>
        <v>10324430.4583333</v>
      </c>
      <c r="AA283" s="515">
        <f>$G15*AA15</f>
        <v>10324430.4583333</v>
      </c>
      <c r="AB283" s="515">
        <f>$G15*AB15</f>
        <v>10324430.4583333</v>
      </c>
      <c r="AC283" s="515">
        <f>$G15*AC15</f>
        <v>10324430.4583333</v>
      </c>
      <c r="AD283" s="515">
        <f>$G15*AD15</f>
        <v>10324430.4583333</v>
      </c>
      <c r="AE283" s="515">
        <f>$G15*AE15</f>
        <v>10324430.4583333</v>
      </c>
      <c r="AF283" s="515">
        <f>SUM(H283:AE283)</f>
        <v>247786331</v>
      </c>
    </row>
    <row r="284">
      <c r="B284" s="513" t="str">
        <f>B16</f>
        <v>TH-09</v>
      </c>
      <c r="C284" s="513" t="str">
        <f>C16</f>
        <v>R01</v>
      </c>
      <c r="D284" s="513" t="str">
        <f>D16</f>
        <v>Especialista en metrología y calibración</v>
      </c>
      <c r="E284" s="513" t="n"/>
      <c r="F284" s="515">
        <f>G16</f>
        <v>280106292</v>
      </c>
      <c r="G284" s="513" t="n"/>
      <c r="H284" s="515">
        <f>$G16*H16</f>
        <v>11671095.5</v>
      </c>
      <c r="I284" s="515">
        <f>$G16*I16</f>
        <v>11671095.5</v>
      </c>
      <c r="J284" s="515">
        <f>$G16*J16</f>
        <v>11671095.5</v>
      </c>
      <c r="K284" s="515">
        <f>$G16*K16</f>
        <v>11671095.5</v>
      </c>
      <c r="L284" s="515">
        <f>$G16*L16</f>
        <v>11671095.5</v>
      </c>
      <c r="M284" s="515">
        <f>$G16*M16</f>
        <v>11671095.5</v>
      </c>
      <c r="N284" s="515">
        <f>$G16*N16</f>
        <v>11671095.5</v>
      </c>
      <c r="O284" s="515">
        <f>$G16*O16</f>
        <v>11671095.5</v>
      </c>
      <c r="P284" s="515">
        <f>$G16*P16</f>
        <v>11671095.5</v>
      </c>
      <c r="Q284" s="515">
        <f>$G16*Q16</f>
        <v>11671095.5</v>
      </c>
      <c r="R284" s="515">
        <f>$G16*R16</f>
        <v>11671095.5</v>
      </c>
      <c r="S284" s="515">
        <f>$G16*S16</f>
        <v>11671095.5</v>
      </c>
      <c r="T284" s="515">
        <f>$G16*T16</f>
        <v>11671095.5</v>
      </c>
      <c r="U284" s="515">
        <f>$G16*U16</f>
        <v>11671095.5</v>
      </c>
      <c r="V284" s="515">
        <f>$G16*V16</f>
        <v>11671095.5</v>
      </c>
      <c r="W284" s="515">
        <f>$G16*W16</f>
        <v>11671095.5</v>
      </c>
      <c r="X284" s="515">
        <f>$G16*X16</f>
        <v>11671095.5</v>
      </c>
      <c r="Y284" s="515">
        <f>$G16*Y16</f>
        <v>11671095.5</v>
      </c>
      <c r="Z284" s="515">
        <f>$G16*Z16</f>
        <v>11671095.5</v>
      </c>
      <c r="AA284" s="515">
        <f>$G16*AA16</f>
        <v>11671095.5</v>
      </c>
      <c r="AB284" s="515">
        <f>$G16*AB16</f>
        <v>11671095.5</v>
      </c>
      <c r="AC284" s="515">
        <f>$G16*AC16</f>
        <v>11671095.5</v>
      </c>
      <c r="AD284" s="515">
        <f>$G16*AD16</f>
        <v>11671095.5</v>
      </c>
      <c r="AE284" s="515">
        <f>$G16*AE16</f>
        <v>11671095.5</v>
      </c>
      <c r="AF284" s="515">
        <f>SUM(H284:AE284)</f>
        <v>280106292</v>
      </c>
    </row>
    <row r="285">
      <c r="B285" s="513" t="str">
        <f>B17</f>
        <v>TH-10</v>
      </c>
      <c r="C285" s="513" t="str">
        <f>C17</f>
        <v>R01</v>
      </c>
      <c r="D285" s="513" t="str">
        <f>D17</f>
        <v>Ingenieros de software y nube</v>
      </c>
      <c r="E285" s="513" t="n"/>
      <c r="F285" s="515">
        <f>G17</f>
        <v>495572662</v>
      </c>
      <c r="G285" s="513" t="n"/>
      <c r="H285" s="515">
        <f>$G17*H17</f>
        <v>20648860.9166667</v>
      </c>
      <c r="I285" s="515">
        <f>$G17*I17</f>
        <v>20648860.9166667</v>
      </c>
      <c r="J285" s="515">
        <f>$G17*J17</f>
        <v>20648860.9166667</v>
      </c>
      <c r="K285" s="515">
        <f>$G17*K17</f>
        <v>20648860.9166667</v>
      </c>
      <c r="L285" s="515">
        <f>$G17*L17</f>
        <v>20648860.9166667</v>
      </c>
      <c r="M285" s="515">
        <f>$G17*M17</f>
        <v>20648860.9166667</v>
      </c>
      <c r="N285" s="515">
        <f>$G17*N17</f>
        <v>20648860.9166667</v>
      </c>
      <c r="O285" s="515">
        <f>$G17*O17</f>
        <v>20648860.9166667</v>
      </c>
      <c r="P285" s="515">
        <f>$G17*P17</f>
        <v>20648860.9166667</v>
      </c>
      <c r="Q285" s="515">
        <f>$G17*Q17</f>
        <v>20648860.9166667</v>
      </c>
      <c r="R285" s="515">
        <f>$G17*R17</f>
        <v>20648860.9166667</v>
      </c>
      <c r="S285" s="515">
        <f>$G17*S17</f>
        <v>20648860.9166667</v>
      </c>
      <c r="T285" s="515">
        <f>$G17*T17</f>
        <v>20648860.9166667</v>
      </c>
      <c r="U285" s="515">
        <f>$G17*U17</f>
        <v>20648860.9166667</v>
      </c>
      <c r="V285" s="515">
        <f>$G17*V17</f>
        <v>20648860.9166667</v>
      </c>
      <c r="W285" s="515">
        <f>$G17*W17</f>
        <v>20648860.9166667</v>
      </c>
      <c r="X285" s="515">
        <f>$G17*X17</f>
        <v>20648860.9166667</v>
      </c>
      <c r="Y285" s="515">
        <f>$G17*Y17</f>
        <v>20648860.9166667</v>
      </c>
      <c r="Z285" s="515">
        <f>$G17*Z17</f>
        <v>20648860.9166667</v>
      </c>
      <c r="AA285" s="515">
        <f>$G17*AA17</f>
        <v>20648860.9166667</v>
      </c>
      <c r="AB285" s="515">
        <f>$G17*AB17</f>
        <v>20648860.9166667</v>
      </c>
      <c r="AC285" s="515">
        <f>$G17*AC17</f>
        <v>20648860.9166667</v>
      </c>
      <c r="AD285" s="515">
        <f>$G17*AD17</f>
        <v>20648860.9166667</v>
      </c>
      <c r="AE285" s="515">
        <f>$G17*AE17</f>
        <v>20648860.9166667</v>
      </c>
      <c r="AF285" s="515">
        <f>SUM(H285:AE285)</f>
        <v>495572662</v>
      </c>
    </row>
    <row r="286">
      <c r="B286" s="513" t="str">
        <f>B18</f>
        <v>TH-11</v>
      </c>
      <c r="C286" s="513" t="str">
        <f>C18</f>
        <v>R01</v>
      </c>
      <c r="D286" s="513" t="str">
        <f>D18</f>
        <v>Ingeniero de firmware y energía</v>
      </c>
      <c r="E286" s="513" t="n"/>
      <c r="F286" s="515">
        <f>G18</f>
        <v>247786331</v>
      </c>
      <c r="G286" s="513" t="n"/>
      <c r="H286" s="515">
        <f>$G18*H18</f>
        <v>10324430.4583333</v>
      </c>
      <c r="I286" s="515">
        <f>$G18*I18</f>
        <v>10324430.4583333</v>
      </c>
      <c r="J286" s="515">
        <f>$G18*J18</f>
        <v>10324430.4583333</v>
      </c>
      <c r="K286" s="515">
        <f>$G18*K18</f>
        <v>10324430.4583333</v>
      </c>
      <c r="L286" s="515">
        <f>$G18*L18</f>
        <v>10324430.4583333</v>
      </c>
      <c r="M286" s="515">
        <f>$G18*M18</f>
        <v>10324430.4583333</v>
      </c>
      <c r="N286" s="515">
        <f>$G18*N18</f>
        <v>10324430.4583333</v>
      </c>
      <c r="O286" s="515">
        <f>$G18*O18</f>
        <v>10324430.4583333</v>
      </c>
      <c r="P286" s="515">
        <f>$G18*P18</f>
        <v>10324430.4583333</v>
      </c>
      <c r="Q286" s="515">
        <f>$G18*Q18</f>
        <v>10324430.4583333</v>
      </c>
      <c r="R286" s="515">
        <f>$G18*R18</f>
        <v>10324430.4583333</v>
      </c>
      <c r="S286" s="515">
        <f>$G18*S18</f>
        <v>10324430.4583333</v>
      </c>
      <c r="T286" s="515">
        <f>$G18*T18</f>
        <v>10324430.4583333</v>
      </c>
      <c r="U286" s="515">
        <f>$G18*U18</f>
        <v>10324430.4583333</v>
      </c>
      <c r="V286" s="515">
        <f>$G18*V18</f>
        <v>10324430.4583333</v>
      </c>
      <c r="W286" s="515">
        <f>$G18*W18</f>
        <v>10324430.4583333</v>
      </c>
      <c r="X286" s="515">
        <f>$G18*X18</f>
        <v>10324430.4583333</v>
      </c>
      <c r="Y286" s="515">
        <f>$G18*Y18</f>
        <v>10324430.4583333</v>
      </c>
      <c r="Z286" s="515">
        <f>$G18*Z18</f>
        <v>10324430.4583333</v>
      </c>
      <c r="AA286" s="515">
        <f>$G18*AA18</f>
        <v>10324430.4583333</v>
      </c>
      <c r="AB286" s="515">
        <f>$G18*AB18</f>
        <v>10324430.4583333</v>
      </c>
      <c r="AC286" s="515">
        <f>$G18*AC18</f>
        <v>10324430.4583333</v>
      </c>
      <c r="AD286" s="515">
        <f>$G18*AD18</f>
        <v>10324430.4583333</v>
      </c>
      <c r="AE286" s="515">
        <f>$G18*AE18</f>
        <v>10324430.4583333</v>
      </c>
      <c r="AF286" s="515">
        <f>SUM(H286:AE286)</f>
        <v>247786331</v>
      </c>
    </row>
    <row r="287">
      <c r="B287" s="513" t="str">
        <f>B19</f>
        <v>TH-12</v>
      </c>
      <c r="C287" s="513" t="str">
        <f>C19</f>
        <v>R01</v>
      </c>
      <c r="D287" s="513" t="str">
        <f>D19</f>
        <v>Técnicos de campo municipales</v>
      </c>
      <c r="E287" s="513" t="n"/>
      <c r="F287" s="515">
        <f>G19</f>
        <v>646399182</v>
      </c>
      <c r="G287" s="513" t="n"/>
      <c r="H287" s="515">
        <f>$G19*H19</f>
        <v>26933299.25</v>
      </c>
      <c r="I287" s="515">
        <f>$G19*I19</f>
        <v>26933299.25</v>
      </c>
      <c r="J287" s="515">
        <f>$G19*J19</f>
        <v>26933299.25</v>
      </c>
      <c r="K287" s="515">
        <f>$G19*K19</f>
        <v>26933299.25</v>
      </c>
      <c r="L287" s="515">
        <f>$G19*L19</f>
        <v>26933299.25</v>
      </c>
      <c r="M287" s="515">
        <f>$G19*M19</f>
        <v>26933299.25</v>
      </c>
      <c r="N287" s="515">
        <f>$G19*N19</f>
        <v>26933299.25</v>
      </c>
      <c r="O287" s="515">
        <f>$G19*O19</f>
        <v>26933299.25</v>
      </c>
      <c r="P287" s="515">
        <f>$G19*P19</f>
        <v>26933299.25</v>
      </c>
      <c r="Q287" s="515">
        <f>$G19*Q19</f>
        <v>26933299.25</v>
      </c>
      <c r="R287" s="515">
        <f>$G19*R19</f>
        <v>26933299.25</v>
      </c>
      <c r="S287" s="515">
        <f>$G19*S19</f>
        <v>26933299.25</v>
      </c>
      <c r="T287" s="515">
        <f>$G19*T19</f>
        <v>26933299.25</v>
      </c>
      <c r="U287" s="515">
        <f>$G19*U19</f>
        <v>26933299.25</v>
      </c>
      <c r="V287" s="515">
        <f>$G19*V19</f>
        <v>26933299.25</v>
      </c>
      <c r="W287" s="515">
        <f>$G19*W19</f>
        <v>26933299.25</v>
      </c>
      <c r="X287" s="515">
        <f>$G19*X19</f>
        <v>26933299.25</v>
      </c>
      <c r="Y287" s="515">
        <f>$G19*Y19</f>
        <v>26933299.25</v>
      </c>
      <c r="Z287" s="515">
        <f>$G19*Z19</f>
        <v>26933299.25</v>
      </c>
      <c r="AA287" s="515">
        <f>$G19*AA19</f>
        <v>26933299.25</v>
      </c>
      <c r="AB287" s="515">
        <f>$G19*AB19</f>
        <v>26933299.25</v>
      </c>
      <c r="AC287" s="515">
        <f>$G19*AC19</f>
        <v>26933299.25</v>
      </c>
      <c r="AD287" s="515">
        <f>$G19*AD19</f>
        <v>26933299.25</v>
      </c>
      <c r="AE287" s="515">
        <f>$G19*AE19</f>
        <v>26933299.25</v>
      </c>
      <c r="AF287" s="515">
        <f>SUM(H287:AE287)</f>
        <v>646399182</v>
      </c>
    </row>
    <row r="288">
      <c r="B288" s="513" t="str">
        <f>B20</f>
        <v>TH-13</v>
      </c>
      <c r="C288" s="513" t="str">
        <f>C20</f>
        <v>R01</v>
      </c>
      <c r="D288" s="513" t="str">
        <f>D20</f>
        <v>Profesionales de apropiación social</v>
      </c>
      <c r="E288" s="513" t="n"/>
      <c r="F288" s="515">
        <f>G20</f>
        <v>344746191</v>
      </c>
      <c r="G288" s="513" t="n"/>
      <c r="H288" s="515">
        <f>$G20*H20</f>
        <v>14364424.625</v>
      </c>
      <c r="I288" s="515">
        <f>$G20*I20</f>
        <v>14364424.625</v>
      </c>
      <c r="J288" s="515">
        <f>$G20*J20</f>
        <v>14364424.625</v>
      </c>
      <c r="K288" s="515">
        <f>$G20*K20</f>
        <v>14364424.625</v>
      </c>
      <c r="L288" s="515">
        <f>$G20*L20</f>
        <v>14364424.625</v>
      </c>
      <c r="M288" s="515">
        <f>$G20*M20</f>
        <v>14364424.625</v>
      </c>
      <c r="N288" s="515">
        <f>$G20*N20</f>
        <v>14364424.625</v>
      </c>
      <c r="O288" s="515">
        <f>$G20*O20</f>
        <v>14364424.625</v>
      </c>
      <c r="P288" s="515">
        <f>$G20*P20</f>
        <v>14364424.625</v>
      </c>
      <c r="Q288" s="515">
        <f>$G20*Q20</f>
        <v>14364424.625</v>
      </c>
      <c r="R288" s="515">
        <f>$G20*R20</f>
        <v>14364424.625</v>
      </c>
      <c r="S288" s="515">
        <f>$G20*S20</f>
        <v>14364424.625</v>
      </c>
      <c r="T288" s="515">
        <f>$G20*T20</f>
        <v>14364424.625</v>
      </c>
      <c r="U288" s="515">
        <f>$G20*U20</f>
        <v>14364424.625</v>
      </c>
      <c r="V288" s="515">
        <f>$G20*V20</f>
        <v>14364424.625</v>
      </c>
      <c r="W288" s="515">
        <f>$G20*W20</f>
        <v>14364424.625</v>
      </c>
      <c r="X288" s="515">
        <f>$G20*X20</f>
        <v>14364424.625</v>
      </c>
      <c r="Y288" s="515">
        <f>$G20*Y20</f>
        <v>14364424.625</v>
      </c>
      <c r="Z288" s="515">
        <f>$G20*Z20</f>
        <v>14364424.625</v>
      </c>
      <c r="AA288" s="515">
        <f>$G20*AA20</f>
        <v>14364424.625</v>
      </c>
      <c r="AB288" s="515">
        <f>$G20*AB20</f>
        <v>14364424.625</v>
      </c>
      <c r="AC288" s="515">
        <f>$G20*AC20</f>
        <v>14364424.625</v>
      </c>
      <c r="AD288" s="515">
        <f>$G20*AD20</f>
        <v>14364424.625</v>
      </c>
      <c r="AE288" s="515">
        <f>$G20*AE20</f>
        <v>14364424.625</v>
      </c>
      <c r="AF288" s="515">
        <f>SUM(H288:AE288)</f>
        <v>344746191</v>
      </c>
    </row>
    <row r="289">
      <c r="B289" s="513" t="str">
        <f>B21</f>
        <v>TH-14</v>
      </c>
      <c r="C289" s="513" t="str">
        <f>C21</f>
        <v>R01</v>
      </c>
      <c r="D289" s="513" t="str">
        <f>D21</f>
        <v>Analista de datos espaciales y gemelo digital</v>
      </c>
      <c r="E289" s="513" t="n"/>
      <c r="F289" s="515">
        <f>G21</f>
        <v>247786331</v>
      </c>
      <c r="G289" s="513" t="n"/>
      <c r="H289" s="515">
        <f>$G21*H21</f>
        <v>10324430.4583333</v>
      </c>
      <c r="I289" s="515">
        <f>$G21*I21</f>
        <v>10324430.4583333</v>
      </c>
      <c r="J289" s="515">
        <f>$G21*J21</f>
        <v>10324430.4583333</v>
      </c>
      <c r="K289" s="515">
        <f>$G21*K21</f>
        <v>10324430.4583333</v>
      </c>
      <c r="L289" s="515">
        <f>$G21*L21</f>
        <v>10324430.4583333</v>
      </c>
      <c r="M289" s="515">
        <f>$G21*M21</f>
        <v>10324430.4583333</v>
      </c>
      <c r="N289" s="515">
        <f>$G21*N21</f>
        <v>10324430.4583333</v>
      </c>
      <c r="O289" s="515">
        <f>$G21*O21</f>
        <v>10324430.4583333</v>
      </c>
      <c r="P289" s="515">
        <f>$G21*P21</f>
        <v>10324430.4583333</v>
      </c>
      <c r="Q289" s="515">
        <f>$G21*Q21</f>
        <v>10324430.4583333</v>
      </c>
      <c r="R289" s="515">
        <f>$G21*R21</f>
        <v>10324430.4583333</v>
      </c>
      <c r="S289" s="515">
        <f>$G21*S21</f>
        <v>10324430.4583333</v>
      </c>
      <c r="T289" s="515">
        <f>$G21*T21</f>
        <v>10324430.4583333</v>
      </c>
      <c r="U289" s="515">
        <f>$G21*U21</f>
        <v>10324430.4583333</v>
      </c>
      <c r="V289" s="515">
        <f>$G21*V21</f>
        <v>10324430.4583333</v>
      </c>
      <c r="W289" s="515">
        <f>$G21*W21</f>
        <v>10324430.4583333</v>
      </c>
      <c r="X289" s="515">
        <f>$G21*X21</f>
        <v>10324430.4583333</v>
      </c>
      <c r="Y289" s="515">
        <f>$G21*Y21</f>
        <v>10324430.4583333</v>
      </c>
      <c r="Z289" s="515">
        <f>$G21*Z21</f>
        <v>10324430.4583333</v>
      </c>
      <c r="AA289" s="515">
        <f>$G21*AA21</f>
        <v>10324430.4583333</v>
      </c>
      <c r="AB289" s="515">
        <f>$G21*AB21</f>
        <v>10324430.4583333</v>
      </c>
      <c r="AC289" s="515">
        <f>$G21*AC21</f>
        <v>10324430.4583333</v>
      </c>
      <c r="AD289" s="515">
        <f>$G21*AD21</f>
        <v>10324430.4583333</v>
      </c>
      <c r="AE289" s="515">
        <f>$G21*AE21</f>
        <v>10324430.4583333</v>
      </c>
      <c r="AF289" s="515">
        <f>SUM(H289:AE289)</f>
        <v>247786331</v>
      </c>
    </row>
    <row r="290">
      <c r="B290" s="513" t="str">
        <f>B22</f>
        <v>TH-15</v>
      </c>
      <c r="C290" s="513" t="str">
        <f>C22</f>
        <v>R01</v>
      </c>
      <c r="D290" s="513" t="str">
        <f>D22</f>
        <v>Profesional en calidad del aire y salud ambiental</v>
      </c>
      <c r="E290" s="513" t="n"/>
      <c r="F290" s="515">
        <f>G22</f>
        <v>247786331</v>
      </c>
      <c r="G290" s="513" t="n"/>
      <c r="H290" s="515">
        <f>$G22*H22</f>
        <v>10324430.4583333</v>
      </c>
      <c r="I290" s="515">
        <f>$G22*I22</f>
        <v>10324430.4583333</v>
      </c>
      <c r="J290" s="515">
        <f>$G22*J22</f>
        <v>10324430.4583333</v>
      </c>
      <c r="K290" s="515">
        <f>$G22*K22</f>
        <v>10324430.4583333</v>
      </c>
      <c r="L290" s="515">
        <f>$G22*L22</f>
        <v>10324430.4583333</v>
      </c>
      <c r="M290" s="515">
        <f>$G22*M22</f>
        <v>10324430.4583333</v>
      </c>
      <c r="N290" s="515">
        <f>$G22*N22</f>
        <v>10324430.4583333</v>
      </c>
      <c r="O290" s="515">
        <f>$G22*O22</f>
        <v>10324430.4583333</v>
      </c>
      <c r="P290" s="515">
        <f>$G22*P22</f>
        <v>10324430.4583333</v>
      </c>
      <c r="Q290" s="515">
        <f>$G22*Q22</f>
        <v>10324430.4583333</v>
      </c>
      <c r="R290" s="515">
        <f>$G22*R22</f>
        <v>10324430.4583333</v>
      </c>
      <c r="S290" s="515">
        <f>$G22*S22</f>
        <v>10324430.4583333</v>
      </c>
      <c r="T290" s="515">
        <f>$G22*T22</f>
        <v>10324430.4583333</v>
      </c>
      <c r="U290" s="515">
        <f>$G22*U22</f>
        <v>10324430.4583333</v>
      </c>
      <c r="V290" s="515">
        <f>$G22*V22</f>
        <v>10324430.4583333</v>
      </c>
      <c r="W290" s="515">
        <f>$G22*W22</f>
        <v>10324430.4583333</v>
      </c>
      <c r="X290" s="515">
        <f>$G22*X22</f>
        <v>10324430.4583333</v>
      </c>
      <c r="Y290" s="515">
        <f>$G22*Y22</f>
        <v>10324430.4583333</v>
      </c>
      <c r="Z290" s="515">
        <f>$G22*Z22</f>
        <v>10324430.4583333</v>
      </c>
      <c r="AA290" s="515">
        <f>$G22*AA22</f>
        <v>10324430.4583333</v>
      </c>
      <c r="AB290" s="515">
        <f>$G22*AB22</f>
        <v>10324430.4583333</v>
      </c>
      <c r="AC290" s="515">
        <f>$G22*AC22</f>
        <v>10324430.4583333</v>
      </c>
      <c r="AD290" s="515">
        <f>$G22*AD22</f>
        <v>10324430.4583333</v>
      </c>
      <c r="AE290" s="515">
        <f>$G22*AE22</f>
        <v>10324430.4583333</v>
      </c>
      <c r="AF290" s="515">
        <f>SUM(H290:AE290)</f>
        <v>247786331</v>
      </c>
    </row>
    <row r="291">
      <c r="B291" s="513" t="str">
        <f>B23</f>
        <v>TH-16</v>
      </c>
      <c r="C291" s="513" t="str">
        <f>C23</f>
        <v>R01</v>
      </c>
      <c r="D291" s="513" t="str">
        <f>D23</f>
        <v>Profesional de convenios y custodia</v>
      </c>
      <c r="E291" s="513" t="n"/>
      <c r="F291" s="515">
        <f>G23</f>
        <v>172373095</v>
      </c>
      <c r="G291" s="513" t="n"/>
      <c r="H291" s="515">
        <f>$G23*H23</f>
        <v>7182212.29166667</v>
      </c>
      <c r="I291" s="515">
        <f>$G23*I23</f>
        <v>7182212.29166667</v>
      </c>
      <c r="J291" s="515">
        <f>$G23*J23</f>
        <v>7182212.29166667</v>
      </c>
      <c r="K291" s="515">
        <f>$G23*K23</f>
        <v>7182212.29166667</v>
      </c>
      <c r="L291" s="515">
        <f>$G23*L23</f>
        <v>7182212.29166667</v>
      </c>
      <c r="M291" s="515">
        <f>$G23*M23</f>
        <v>7182212.29166667</v>
      </c>
      <c r="N291" s="515">
        <f>$G23*N23</f>
        <v>7182212.29166667</v>
      </c>
      <c r="O291" s="515">
        <f>$G23*O23</f>
        <v>7182212.29166667</v>
      </c>
      <c r="P291" s="515">
        <f>$G23*P23</f>
        <v>7182212.29166667</v>
      </c>
      <c r="Q291" s="515">
        <f>$G23*Q23</f>
        <v>7182212.29166667</v>
      </c>
      <c r="R291" s="515">
        <f>$G23*R23</f>
        <v>7182212.29166667</v>
      </c>
      <c r="S291" s="515">
        <f>$G23*S23</f>
        <v>7182212.29166667</v>
      </c>
      <c r="T291" s="515">
        <f>$G23*T23</f>
        <v>7182212.29166667</v>
      </c>
      <c r="U291" s="515">
        <f>$G23*U23</f>
        <v>7182212.29166667</v>
      </c>
      <c r="V291" s="515">
        <f>$G23*V23</f>
        <v>7182212.29166667</v>
      </c>
      <c r="W291" s="515">
        <f>$G23*W23</f>
        <v>7182212.29166667</v>
      </c>
      <c r="X291" s="515">
        <f>$G23*X23</f>
        <v>7182212.29166667</v>
      </c>
      <c r="Y291" s="515">
        <f>$G23*Y23</f>
        <v>7182212.29166667</v>
      </c>
      <c r="Z291" s="515">
        <f>$G23*Z23</f>
        <v>7182212.29166667</v>
      </c>
      <c r="AA291" s="515">
        <f>$G23*AA23</f>
        <v>7182212.29166667</v>
      </c>
      <c r="AB291" s="515">
        <f>$G23*AB23</f>
        <v>7182212.29166667</v>
      </c>
      <c r="AC291" s="515">
        <f>$G23*AC23</f>
        <v>7182212.29166667</v>
      </c>
      <c r="AD291" s="515">
        <f>$G23*AD23</f>
        <v>7182212.29166667</v>
      </c>
      <c r="AE291" s="515">
        <f>$G23*AE23</f>
        <v>7182212.29166667</v>
      </c>
      <c r="AF291" s="515">
        <f>SUM(H291:AE291)</f>
        <v>172373095</v>
      </c>
    </row>
    <row r="292">
      <c r="B292" s="513" t="str">
        <f>B24</f>
        <v>TH-23</v>
      </c>
      <c r="C292" s="513" t="str">
        <f>C24</f>
        <v>R01</v>
      </c>
      <c r="D292" s="513" t="str">
        <f>D24</f>
        <v>Investigador líder en modelación atmosférica y dispersión de contaminantes</v>
      </c>
      <c r="E292" s="513" t="n"/>
      <c r="F292" s="515">
        <f>G24</f>
        <v>296935990</v>
      </c>
      <c r="G292" s="513" t="n"/>
      <c r="H292" s="515">
        <f>$G24*H24</f>
        <v>0</v>
      </c>
      <c r="I292" s="515">
        <f>$G24*I24</f>
        <v>0</v>
      </c>
      <c r="J292" s="515">
        <f>$G24*J24</f>
        <v>13497090.4545455</v>
      </c>
      <c r="K292" s="515">
        <f>$G24*K24</f>
        <v>13497090.4545455</v>
      </c>
      <c r="L292" s="515">
        <f>$G24*L24</f>
        <v>13497090.4545455</v>
      </c>
      <c r="M292" s="515">
        <f>$G24*M24</f>
        <v>13497090.4545455</v>
      </c>
      <c r="N292" s="515">
        <f>$G24*N24</f>
        <v>13497090.4545455</v>
      </c>
      <c r="O292" s="515">
        <f>$G24*O24</f>
        <v>13497090.4545455</v>
      </c>
      <c r="P292" s="515">
        <f>$G24*P24</f>
        <v>13497090.4545455</v>
      </c>
      <c r="Q292" s="515">
        <f>$G24*Q24</f>
        <v>13497090.4545455</v>
      </c>
      <c r="R292" s="515">
        <f>$G24*R24</f>
        <v>13497090.4545455</v>
      </c>
      <c r="S292" s="515">
        <f>$G24*S24</f>
        <v>13497090.4545455</v>
      </c>
      <c r="T292" s="515">
        <f>$G24*T24</f>
        <v>13497090.4545455</v>
      </c>
      <c r="U292" s="515">
        <f>$G24*U24</f>
        <v>13497090.4545455</v>
      </c>
      <c r="V292" s="515">
        <f>$G24*V24</f>
        <v>13497090.4545455</v>
      </c>
      <c r="W292" s="515">
        <f>$G24*W24</f>
        <v>13497090.4545455</v>
      </c>
      <c r="X292" s="515">
        <f>$G24*X24</f>
        <v>13497090.4545455</v>
      </c>
      <c r="Y292" s="515">
        <f>$G24*Y24</f>
        <v>13497090.4545455</v>
      </c>
      <c r="Z292" s="515">
        <f>$G24*Z24</f>
        <v>13497090.4545455</v>
      </c>
      <c r="AA292" s="515">
        <f>$G24*AA24</f>
        <v>13497090.4545455</v>
      </c>
      <c r="AB292" s="515">
        <f>$G24*AB24</f>
        <v>13497090.4545455</v>
      </c>
      <c r="AC292" s="515">
        <f>$G24*AC24</f>
        <v>13497090.4545455</v>
      </c>
      <c r="AD292" s="515">
        <f>$G24*AD24</f>
        <v>13497090.4545455</v>
      </c>
      <c r="AE292" s="515">
        <f>$G24*AE24</f>
        <v>13497090.4545455</v>
      </c>
      <c r="AF292" s="515">
        <f>SUM(H292:AE292)</f>
        <v>296935990</v>
      </c>
    </row>
    <row r="293">
      <c r="B293" s="513" t="str">
        <f>B25</f>
        <v>TH-24</v>
      </c>
      <c r="C293" s="513" t="str">
        <f>C25</f>
        <v>R01</v>
      </c>
      <c r="D293" s="513" t="str">
        <f>D25</f>
        <v>Ingeniero en dinámica de fluidos computacional y cómputo de alto rendimiento</v>
      </c>
      <c r="E293" s="513" t="n"/>
      <c r="F293" s="515">
        <f>G25</f>
        <v>207515515</v>
      </c>
      <c r="G293" s="513" t="n"/>
      <c r="H293" s="515">
        <f>$G25*H25</f>
        <v>0</v>
      </c>
      <c r="I293" s="515">
        <f>$G25*I25</f>
        <v>0</v>
      </c>
      <c r="J293" s="515">
        <f>$G25*J25</f>
        <v>0</v>
      </c>
      <c r="K293" s="515">
        <f>$G25*K25</f>
        <v>0</v>
      </c>
      <c r="L293" s="515">
        <f>$G25*L25</f>
        <v>10375775.75</v>
      </c>
      <c r="M293" s="515">
        <f>$G25*M25</f>
        <v>10375775.75</v>
      </c>
      <c r="N293" s="515">
        <f>$G25*N25</f>
        <v>10375775.75</v>
      </c>
      <c r="O293" s="515">
        <f>$G25*O25</f>
        <v>10375775.75</v>
      </c>
      <c r="P293" s="515">
        <f>$G25*P25</f>
        <v>10375775.75</v>
      </c>
      <c r="Q293" s="515">
        <f>$G25*Q25</f>
        <v>10375775.75</v>
      </c>
      <c r="R293" s="515">
        <f>$G25*R25</f>
        <v>10375775.75</v>
      </c>
      <c r="S293" s="515">
        <f>$G25*S25</f>
        <v>10375775.75</v>
      </c>
      <c r="T293" s="515">
        <f>$G25*T25</f>
        <v>10375775.75</v>
      </c>
      <c r="U293" s="515">
        <f>$G25*U25</f>
        <v>10375775.75</v>
      </c>
      <c r="V293" s="515">
        <f>$G25*V25</f>
        <v>10375775.75</v>
      </c>
      <c r="W293" s="515">
        <f>$G25*W25</f>
        <v>10375775.75</v>
      </c>
      <c r="X293" s="515">
        <f>$G25*X25</f>
        <v>10375775.75</v>
      </c>
      <c r="Y293" s="515">
        <f>$G25*Y25</f>
        <v>10375775.75</v>
      </c>
      <c r="Z293" s="515">
        <f>$G25*Z25</f>
        <v>10375775.75</v>
      </c>
      <c r="AA293" s="515">
        <f>$G25*AA25</f>
        <v>10375775.75</v>
      </c>
      <c r="AB293" s="515">
        <f>$G25*AB25</f>
        <v>10375775.75</v>
      </c>
      <c r="AC293" s="515">
        <f>$G25*AC25</f>
        <v>10375775.75</v>
      </c>
      <c r="AD293" s="515">
        <f>$G25*AD25</f>
        <v>10375775.75</v>
      </c>
      <c r="AE293" s="515">
        <f>$G25*AE25</f>
        <v>10375775.75</v>
      </c>
      <c r="AF293" s="515">
        <f>SUM(H293:AE293)</f>
        <v>207515515</v>
      </c>
    </row>
    <row r="294">
      <c r="B294" s="513" t="str">
        <f>B26</f>
        <v>TH-25</v>
      </c>
      <c r="C294" s="513" t="str">
        <f>C26</f>
        <v>R01</v>
      </c>
      <c r="D294" s="513" t="str">
        <f>D26</f>
        <v>Ingeniero en demolición y control de polvo en obra</v>
      </c>
      <c r="E294" s="513" t="n"/>
      <c r="F294" s="515">
        <f>G26</f>
        <v>147109291</v>
      </c>
      <c r="G294" s="513" t="n"/>
      <c r="H294" s="515">
        <f>$G26*H26</f>
        <v>0</v>
      </c>
      <c r="I294" s="515">
        <f>$G26*I26</f>
        <v>0</v>
      </c>
      <c r="J294" s="515">
        <f>$G26*J26</f>
        <v>0</v>
      </c>
      <c r="K294" s="515">
        <f>$G26*K26</f>
        <v>0</v>
      </c>
      <c r="L294" s="515">
        <f>$G26*L26</f>
        <v>0</v>
      </c>
      <c r="M294" s="515">
        <f>$G26*M26</f>
        <v>0</v>
      </c>
      <c r="N294" s="515">
        <f>$G26*N26</f>
        <v>0</v>
      </c>
      <c r="O294" s="515">
        <f>$G26*O26</f>
        <v>0</v>
      </c>
      <c r="P294" s="515">
        <f>$G26*P26</f>
        <v>0</v>
      </c>
      <c r="Q294" s="515">
        <f>$G26*Q26</f>
        <v>0</v>
      </c>
      <c r="R294" s="515">
        <f>$G26*R26</f>
        <v>10507806.5</v>
      </c>
      <c r="S294" s="515">
        <f>$G26*S26</f>
        <v>10507806.5</v>
      </c>
      <c r="T294" s="515">
        <f>$G26*T26</f>
        <v>10507806.5</v>
      </c>
      <c r="U294" s="515">
        <f>$G26*U26</f>
        <v>10507806.5</v>
      </c>
      <c r="V294" s="515">
        <f>$G26*V26</f>
        <v>10507806.5</v>
      </c>
      <c r="W294" s="515">
        <f>$G26*W26</f>
        <v>10507806.5</v>
      </c>
      <c r="X294" s="515">
        <f>$G26*X26</f>
        <v>10507806.5</v>
      </c>
      <c r="Y294" s="515">
        <f>$G26*Y26</f>
        <v>10507806.5</v>
      </c>
      <c r="Z294" s="515">
        <f>$G26*Z26</f>
        <v>10507806.5</v>
      </c>
      <c r="AA294" s="515">
        <f>$G26*AA26</f>
        <v>10507806.5</v>
      </c>
      <c r="AB294" s="515">
        <f>$G26*AB26</f>
        <v>10507806.5</v>
      </c>
      <c r="AC294" s="515">
        <f>$G26*AC26</f>
        <v>10507806.5</v>
      </c>
      <c r="AD294" s="515">
        <f>$G26*AD26</f>
        <v>10507806.5</v>
      </c>
      <c r="AE294" s="515">
        <f>$G26*AE26</f>
        <v>10507806.5</v>
      </c>
      <c r="AF294" s="515">
        <f>SUM(H294:AE294)</f>
        <v>147109291</v>
      </c>
    </row>
    <row r="295">
      <c r="B295" s="513" t="str">
        <f>B27</f>
        <v>TH-17</v>
      </c>
      <c r="C295" s="513" t="str">
        <f>C27</f>
        <v>R01</v>
      </c>
      <c r="D295" s="513" t="str">
        <f>D27</f>
        <v>Investigador principal (50 % durante 24 meses) — aporte de la entidad proponente</v>
      </c>
      <c r="E295" s="513" t="n"/>
      <c r="F295" s="515">
        <f>G27</f>
        <v>0</v>
      </c>
      <c r="G295" s="513" t="n"/>
      <c r="H295" s="515">
        <f>$G27*H27</f>
        <v>0</v>
      </c>
      <c r="I295" s="515">
        <f>$G27*I27</f>
        <v>0</v>
      </c>
      <c r="J295" s="515">
        <f>$G27*J27</f>
        <v>0</v>
      </c>
      <c r="K295" s="515">
        <f>$G27*K27</f>
        <v>0</v>
      </c>
      <c r="L295" s="515">
        <f>$G27*L27</f>
        <v>0</v>
      </c>
      <c r="M295" s="515">
        <f>$G27*M27</f>
        <v>0</v>
      </c>
      <c r="N295" s="515">
        <f>$G27*N27</f>
        <v>0</v>
      </c>
      <c r="O295" s="515">
        <f>$G27*O27</f>
        <v>0</v>
      </c>
      <c r="P295" s="515">
        <f>$G27*P27</f>
        <v>0</v>
      </c>
      <c r="Q295" s="515">
        <f>$G27*Q27</f>
        <v>0</v>
      </c>
      <c r="R295" s="515">
        <f>$G27*R27</f>
        <v>0</v>
      </c>
      <c r="S295" s="515">
        <f>$G27*S27</f>
        <v>0</v>
      </c>
      <c r="T295" s="515">
        <f>$G27*T27</f>
        <v>0</v>
      </c>
      <c r="U295" s="515">
        <f>$G27*U27</f>
        <v>0</v>
      </c>
      <c r="V295" s="515">
        <f>$G27*V27</f>
        <v>0</v>
      </c>
      <c r="W295" s="515">
        <f>$G27*W27</f>
        <v>0</v>
      </c>
      <c r="X295" s="515">
        <f>$G27*X27</f>
        <v>0</v>
      </c>
      <c r="Y295" s="515">
        <f>$G27*Y27</f>
        <v>0</v>
      </c>
      <c r="Z295" s="515">
        <f>$G27*Z27</f>
        <v>0</v>
      </c>
      <c r="AA295" s="515">
        <f>$G27*AA27</f>
        <v>0</v>
      </c>
      <c r="AB295" s="515">
        <f>$G27*AB27</f>
        <v>0</v>
      </c>
      <c r="AC295" s="515">
        <f>$G27*AC27</f>
        <v>0</v>
      </c>
      <c r="AD295" s="515">
        <f>$G27*AD27</f>
        <v>0</v>
      </c>
      <c r="AE295" s="515">
        <f>$G27*AE27</f>
        <v>0</v>
      </c>
      <c r="AF295" s="515">
        <f>SUM(H295:AE295)</f>
        <v>0</v>
      </c>
    </row>
    <row r="296">
      <c r="B296" s="513" t="str">
        <f>B28</f>
        <v>TH-18</v>
      </c>
      <c r="C296" s="513" t="str">
        <f>C28</f>
        <v>R01</v>
      </c>
      <c r="D296" s="513" t="str">
        <f>D28</f>
        <v>Coinvestigador técnico (30 % durante 24 meses) — aporte de la entidad proponente</v>
      </c>
      <c r="E296" s="513" t="n"/>
      <c r="F296" s="515">
        <f>G28</f>
        <v>0</v>
      </c>
      <c r="G296" s="513" t="n"/>
      <c r="H296" s="515">
        <f>$G28*H28</f>
        <v>0</v>
      </c>
      <c r="I296" s="515">
        <f>$G28*I28</f>
        <v>0</v>
      </c>
      <c r="J296" s="515">
        <f>$G28*J28</f>
        <v>0</v>
      </c>
      <c r="K296" s="515">
        <f>$G28*K28</f>
        <v>0</v>
      </c>
      <c r="L296" s="515">
        <f>$G28*L28</f>
        <v>0</v>
      </c>
      <c r="M296" s="515">
        <f>$G28*M28</f>
        <v>0</v>
      </c>
      <c r="N296" s="515">
        <f>$G28*N28</f>
        <v>0</v>
      </c>
      <c r="O296" s="515">
        <f>$G28*O28</f>
        <v>0</v>
      </c>
      <c r="P296" s="515">
        <f>$G28*P28</f>
        <v>0</v>
      </c>
      <c r="Q296" s="515">
        <f>$G28*Q28</f>
        <v>0</v>
      </c>
      <c r="R296" s="515">
        <f>$G28*R28</f>
        <v>0</v>
      </c>
      <c r="S296" s="515">
        <f>$G28*S28</f>
        <v>0</v>
      </c>
      <c r="T296" s="515">
        <f>$G28*T28</f>
        <v>0</v>
      </c>
      <c r="U296" s="515">
        <f>$G28*U28</f>
        <v>0</v>
      </c>
      <c r="V296" s="515">
        <f>$G28*V28</f>
        <v>0</v>
      </c>
      <c r="W296" s="515">
        <f>$G28*W28</f>
        <v>0</v>
      </c>
      <c r="X296" s="515">
        <f>$G28*X28</f>
        <v>0</v>
      </c>
      <c r="Y296" s="515">
        <f>$G28*Y28</f>
        <v>0</v>
      </c>
      <c r="Z296" s="515">
        <f>$G28*Z28</f>
        <v>0</v>
      </c>
      <c r="AA296" s="515">
        <f>$G28*AA28</f>
        <v>0</v>
      </c>
      <c r="AB296" s="515">
        <f>$G28*AB28</f>
        <v>0</v>
      </c>
      <c r="AC296" s="515">
        <f>$G28*AC28</f>
        <v>0</v>
      </c>
      <c r="AD296" s="515">
        <f>$G28*AD28</f>
        <v>0</v>
      </c>
      <c r="AE296" s="515">
        <f>$G28*AE28</f>
        <v>0</v>
      </c>
      <c r="AF296" s="515">
        <f>SUM(H296:AE296)</f>
        <v>0</v>
      </c>
    </row>
    <row r="297">
      <c r="B297" s="513" t="str">
        <f>B29</f>
        <v>TH-19</v>
      </c>
      <c r="C297" s="513" t="str">
        <f>C29</f>
        <v>R01</v>
      </c>
      <c r="D297" s="513" t="str">
        <f>D29</f>
        <v>Coinvestigadores de ambiente y ciencias sociales (20 %) — aporte de la entidad proponente</v>
      </c>
      <c r="E297" s="513" t="n"/>
      <c r="F297" s="515">
        <f>G29</f>
        <v>0</v>
      </c>
      <c r="G297" s="513" t="n"/>
      <c r="H297" s="515">
        <f>$G29*H29</f>
        <v>0</v>
      </c>
      <c r="I297" s="515">
        <f>$G29*I29</f>
        <v>0</v>
      </c>
      <c r="J297" s="515">
        <f>$G29*J29</f>
        <v>0</v>
      </c>
      <c r="K297" s="515">
        <f>$G29*K29</f>
        <v>0</v>
      </c>
      <c r="L297" s="515">
        <f>$G29*L29</f>
        <v>0</v>
      </c>
      <c r="M297" s="515">
        <f>$G29*M29</f>
        <v>0</v>
      </c>
      <c r="N297" s="515">
        <f>$G29*N29</f>
        <v>0</v>
      </c>
      <c r="O297" s="515">
        <f>$G29*O29</f>
        <v>0</v>
      </c>
      <c r="P297" s="515">
        <f>$G29*P29</f>
        <v>0</v>
      </c>
      <c r="Q297" s="515">
        <f>$G29*Q29</f>
        <v>0</v>
      </c>
      <c r="R297" s="515">
        <f>$G29*R29</f>
        <v>0</v>
      </c>
      <c r="S297" s="515">
        <f>$G29*S29</f>
        <v>0</v>
      </c>
      <c r="T297" s="515">
        <f>$G29*T29</f>
        <v>0</v>
      </c>
      <c r="U297" s="515">
        <f>$G29*U29</f>
        <v>0</v>
      </c>
      <c r="V297" s="515">
        <f>$G29*V29</f>
        <v>0</v>
      </c>
      <c r="W297" s="515">
        <f>$G29*W29</f>
        <v>0</v>
      </c>
      <c r="X297" s="515">
        <f>$G29*X29</f>
        <v>0</v>
      </c>
      <c r="Y297" s="515">
        <f>$G29*Y29</f>
        <v>0</v>
      </c>
      <c r="Z297" s="515">
        <f>$G29*Z29</f>
        <v>0</v>
      </c>
      <c r="AA297" s="515">
        <f>$G29*AA29</f>
        <v>0</v>
      </c>
      <c r="AB297" s="515">
        <f>$G29*AB29</f>
        <v>0</v>
      </c>
      <c r="AC297" s="515">
        <f>$G29*AC29</f>
        <v>0</v>
      </c>
      <c r="AD297" s="515">
        <f>$G29*AD29</f>
        <v>0</v>
      </c>
      <c r="AE297" s="515">
        <f>$G29*AE29</f>
        <v>0</v>
      </c>
      <c r="AF297" s="515">
        <f>SUM(H297:AE297)</f>
        <v>0</v>
      </c>
    </row>
    <row r="298">
      <c r="B298" s="513" t="str">
        <f>B30</f>
        <v>TH-20</v>
      </c>
      <c r="C298" s="513" t="str">
        <f>C30</f>
        <v>R01</v>
      </c>
      <c r="D298" s="513" t="str">
        <f>D30</f>
        <v>Profesionales de gestión del riesgo y logística de acceso a sitios — aporte del municipio 1</v>
      </c>
      <c r="E298" s="513" t="n"/>
      <c r="F298" s="515">
        <f>G30</f>
        <v>0</v>
      </c>
      <c r="G298" s="513" t="n"/>
      <c r="H298" s="515">
        <f>$G30*H30</f>
        <v>0</v>
      </c>
      <c r="I298" s="515">
        <f>$G30*I30</f>
        <v>0</v>
      </c>
      <c r="J298" s="515">
        <f>$G30*J30</f>
        <v>0</v>
      </c>
      <c r="K298" s="515">
        <f>$G30*K30</f>
        <v>0</v>
      </c>
      <c r="L298" s="515">
        <f>$G30*L30</f>
        <v>0</v>
      </c>
      <c r="M298" s="515">
        <f>$G30*M30</f>
        <v>0</v>
      </c>
      <c r="N298" s="515">
        <f>$G30*N30</f>
        <v>0</v>
      </c>
      <c r="O298" s="515">
        <f>$G30*O30</f>
        <v>0</v>
      </c>
      <c r="P298" s="515">
        <f>$G30*P30</f>
        <v>0</v>
      </c>
      <c r="Q298" s="515">
        <f>$G30*Q30</f>
        <v>0</v>
      </c>
      <c r="R298" s="515">
        <f>$G30*R30</f>
        <v>0</v>
      </c>
      <c r="S298" s="515">
        <f>$G30*S30</f>
        <v>0</v>
      </c>
      <c r="T298" s="515">
        <f>$G30*T30</f>
        <v>0</v>
      </c>
      <c r="U298" s="515">
        <f>$G30*U30</f>
        <v>0</v>
      </c>
      <c r="V298" s="515">
        <f>$G30*V30</f>
        <v>0</v>
      </c>
      <c r="W298" s="515">
        <f>$G30*W30</f>
        <v>0</v>
      </c>
      <c r="X298" s="515">
        <f>$G30*X30</f>
        <v>0</v>
      </c>
      <c r="Y298" s="515">
        <f>$G30*Y30</f>
        <v>0</v>
      </c>
      <c r="Z298" s="515">
        <f>$G30*Z30</f>
        <v>0</v>
      </c>
      <c r="AA298" s="515">
        <f>$G30*AA30</f>
        <v>0</v>
      </c>
      <c r="AB298" s="515">
        <f>$G30*AB30</f>
        <v>0</v>
      </c>
      <c r="AC298" s="515">
        <f>$G30*AC30</f>
        <v>0</v>
      </c>
      <c r="AD298" s="515">
        <f>$G30*AD30</f>
        <v>0</v>
      </c>
      <c r="AE298" s="515">
        <f>$G30*AE30</f>
        <v>0</v>
      </c>
      <c r="AF298" s="515">
        <f>SUM(H298:AE298)</f>
        <v>0</v>
      </c>
    </row>
    <row r="299">
      <c r="B299" s="513" t="str">
        <f>B31</f>
        <v>TH-21</v>
      </c>
      <c r="C299" s="513" t="str">
        <f>C31</f>
        <v>R01</v>
      </c>
      <c r="D299" s="513" t="str">
        <f>D31</f>
        <v>Profesionales de gestión del riesgo y logística de acceso a sitios — aporte del municipio 2</v>
      </c>
      <c r="E299" s="513" t="n"/>
      <c r="F299" s="515">
        <f>G31</f>
        <v>0</v>
      </c>
      <c r="G299" s="513" t="n"/>
      <c r="H299" s="515">
        <f>$G31*H31</f>
        <v>0</v>
      </c>
      <c r="I299" s="515">
        <f>$G31*I31</f>
        <v>0</v>
      </c>
      <c r="J299" s="515">
        <f>$G31*J31</f>
        <v>0</v>
      </c>
      <c r="K299" s="515">
        <f>$G31*K31</f>
        <v>0</v>
      </c>
      <c r="L299" s="515">
        <f>$G31*L31</f>
        <v>0</v>
      </c>
      <c r="M299" s="515">
        <f>$G31*M31</f>
        <v>0</v>
      </c>
      <c r="N299" s="515">
        <f>$G31*N31</f>
        <v>0</v>
      </c>
      <c r="O299" s="515">
        <f>$G31*O31</f>
        <v>0</v>
      </c>
      <c r="P299" s="515">
        <f>$G31*P31</f>
        <v>0</v>
      </c>
      <c r="Q299" s="515">
        <f>$G31*Q31</f>
        <v>0</v>
      </c>
      <c r="R299" s="515">
        <f>$G31*R31</f>
        <v>0</v>
      </c>
      <c r="S299" s="515">
        <f>$G31*S31</f>
        <v>0</v>
      </c>
      <c r="T299" s="515">
        <f>$G31*T31</f>
        <v>0</v>
      </c>
      <c r="U299" s="515">
        <f>$G31*U31</f>
        <v>0</v>
      </c>
      <c r="V299" s="515">
        <f>$G31*V31</f>
        <v>0</v>
      </c>
      <c r="W299" s="515">
        <f>$G31*W31</f>
        <v>0</v>
      </c>
      <c r="X299" s="515">
        <f>$G31*X31</f>
        <v>0</v>
      </c>
      <c r="Y299" s="515">
        <f>$G31*Y31</f>
        <v>0</v>
      </c>
      <c r="Z299" s="515">
        <f>$G31*Z31</f>
        <v>0</v>
      </c>
      <c r="AA299" s="515">
        <f>$G31*AA31</f>
        <v>0</v>
      </c>
      <c r="AB299" s="515">
        <f>$G31*AB31</f>
        <v>0</v>
      </c>
      <c r="AC299" s="515">
        <f>$G31*AC31</f>
        <v>0</v>
      </c>
      <c r="AD299" s="515">
        <f>$G31*AD31</f>
        <v>0</v>
      </c>
      <c r="AE299" s="515">
        <f>$G31*AE31</f>
        <v>0</v>
      </c>
      <c r="AF299" s="515">
        <f>SUM(H299:AE299)</f>
        <v>0</v>
      </c>
    </row>
    <row r="300">
      <c r="B300" s="513" t="str">
        <f>B32</f>
        <v>TH-22</v>
      </c>
      <c r="C300" s="513" t="str">
        <f>C32</f>
        <v>R01</v>
      </c>
      <c r="D300" s="513" t="str">
        <f>D32</f>
        <v>Horas de investigadores y del equipo de transferencia de Avanciencia (OTRI) — aporte en especie (PROPUESTA)</v>
      </c>
      <c r="E300" s="513" t="n"/>
      <c r="F300" s="515">
        <f>G32</f>
        <v>0</v>
      </c>
      <c r="G300" s="513" t="n"/>
      <c r="H300" s="515">
        <f>$G32*H32</f>
        <v>0</v>
      </c>
      <c r="I300" s="515">
        <f>$G32*I32</f>
        <v>0</v>
      </c>
      <c r="J300" s="515">
        <f>$G32*J32</f>
        <v>0</v>
      </c>
      <c r="K300" s="515">
        <f>$G32*K32</f>
        <v>0</v>
      </c>
      <c r="L300" s="515">
        <f>$G32*L32</f>
        <v>0</v>
      </c>
      <c r="M300" s="515">
        <f>$G32*M32</f>
        <v>0</v>
      </c>
      <c r="N300" s="515">
        <f>$G32*N32</f>
        <v>0</v>
      </c>
      <c r="O300" s="515">
        <f>$G32*O32</f>
        <v>0</v>
      </c>
      <c r="P300" s="515">
        <f>$G32*P32</f>
        <v>0</v>
      </c>
      <c r="Q300" s="515">
        <f>$G32*Q32</f>
        <v>0</v>
      </c>
      <c r="R300" s="515">
        <f>$G32*R32</f>
        <v>0</v>
      </c>
      <c r="S300" s="515">
        <f>$G32*S32</f>
        <v>0</v>
      </c>
      <c r="T300" s="515">
        <f>$G32*T32</f>
        <v>0</v>
      </c>
      <c r="U300" s="515">
        <f>$G32*U32</f>
        <v>0</v>
      </c>
      <c r="V300" s="515">
        <f>$G32*V32</f>
        <v>0</v>
      </c>
      <c r="W300" s="515">
        <f>$G32*W32</f>
        <v>0</v>
      </c>
      <c r="X300" s="515">
        <f>$G32*X32</f>
        <v>0</v>
      </c>
      <c r="Y300" s="515">
        <f>$G32*Y32</f>
        <v>0</v>
      </c>
      <c r="Z300" s="515">
        <f>$G32*Z32</f>
        <v>0</v>
      </c>
      <c r="AA300" s="515">
        <f>$G32*AA32</f>
        <v>0</v>
      </c>
      <c r="AB300" s="515">
        <f>$G32*AB32</f>
        <v>0</v>
      </c>
      <c r="AC300" s="515">
        <f>$G32*AC32</f>
        <v>0</v>
      </c>
      <c r="AD300" s="515">
        <f>$G32*AD32</f>
        <v>0</v>
      </c>
      <c r="AE300" s="515">
        <f>$G32*AE32</f>
        <v>0</v>
      </c>
      <c r="AF300" s="515">
        <f>SUM(H300:AE300)</f>
        <v>0</v>
      </c>
    </row>
    <row r="301">
      <c r="B301" s="513" t="str">
        <f>B33</f>
        <v>ADIC-01-1</v>
      </c>
      <c r="C301" s="513" t="str">
        <f>C33</f>
        <v>R01</v>
      </c>
      <c r="D301" s="513" t="str">
        <f>D33</f>
        <v>(fila reservada para un ítem nuevo)</v>
      </c>
      <c r="E301" s="513" t="n"/>
      <c r="F301" s="515">
        <f>G33</f>
        <v>0</v>
      </c>
      <c r="G301" s="513" t="n"/>
      <c r="H301" s="515">
        <f>$G33*H33</f>
        <v>0</v>
      </c>
      <c r="I301" s="515">
        <f>$G33*I33</f>
        <v>0</v>
      </c>
      <c r="J301" s="515">
        <f>$G33*J33</f>
        <v>0</v>
      </c>
      <c r="K301" s="515">
        <f>$G33*K33</f>
        <v>0</v>
      </c>
      <c r="L301" s="515">
        <f>$G33*L33</f>
        <v>0</v>
      </c>
      <c r="M301" s="515">
        <f>$G33*M33</f>
        <v>0</v>
      </c>
      <c r="N301" s="515">
        <f>$G33*N33</f>
        <v>0</v>
      </c>
      <c r="O301" s="515">
        <f>$G33*O33</f>
        <v>0</v>
      </c>
      <c r="P301" s="515">
        <f>$G33*P33</f>
        <v>0</v>
      </c>
      <c r="Q301" s="515">
        <f>$G33*Q33</f>
        <v>0</v>
      </c>
      <c r="R301" s="515">
        <f>$G33*R33</f>
        <v>0</v>
      </c>
      <c r="S301" s="515">
        <f>$G33*S33</f>
        <v>0</v>
      </c>
      <c r="T301" s="515">
        <f>$G33*T33</f>
        <v>0</v>
      </c>
      <c r="U301" s="515">
        <f>$G33*U33</f>
        <v>0</v>
      </c>
      <c r="V301" s="515">
        <f>$G33*V33</f>
        <v>0</v>
      </c>
      <c r="W301" s="515">
        <f>$G33*W33</f>
        <v>0</v>
      </c>
      <c r="X301" s="515">
        <f>$G33*X33</f>
        <v>0</v>
      </c>
      <c r="Y301" s="515">
        <f>$G33*Y33</f>
        <v>0</v>
      </c>
      <c r="Z301" s="515">
        <f>$G33*Z33</f>
        <v>0</v>
      </c>
      <c r="AA301" s="515">
        <f>$G33*AA33</f>
        <v>0</v>
      </c>
      <c r="AB301" s="515">
        <f>$G33*AB33</f>
        <v>0</v>
      </c>
      <c r="AC301" s="515">
        <f>$G33*AC33</f>
        <v>0</v>
      </c>
      <c r="AD301" s="515">
        <f>$G33*AD33</f>
        <v>0</v>
      </c>
      <c r="AE301" s="515">
        <f>$G33*AE33</f>
        <v>0</v>
      </c>
      <c r="AF301" s="515">
        <f>SUM(H301:AE301)</f>
        <v>0</v>
      </c>
    </row>
    <row r="302">
      <c r="B302" s="513" t="str">
        <f>B34</f>
        <v>ADIC-01-2</v>
      </c>
      <c r="C302" s="513" t="str">
        <f>C34</f>
        <v>R01</v>
      </c>
      <c r="D302" s="513" t="str">
        <f>D34</f>
        <v>(fila reservada para un ítem nuevo)</v>
      </c>
      <c r="E302" s="513" t="n"/>
      <c r="F302" s="515">
        <f>G34</f>
        <v>0</v>
      </c>
      <c r="G302" s="513" t="n"/>
      <c r="H302" s="515">
        <f>$G34*H34</f>
        <v>0</v>
      </c>
      <c r="I302" s="515">
        <f>$G34*I34</f>
        <v>0</v>
      </c>
      <c r="J302" s="515">
        <f>$G34*J34</f>
        <v>0</v>
      </c>
      <c r="K302" s="515">
        <f>$G34*K34</f>
        <v>0</v>
      </c>
      <c r="L302" s="515">
        <f>$G34*L34</f>
        <v>0</v>
      </c>
      <c r="M302" s="515">
        <f>$G34*M34</f>
        <v>0</v>
      </c>
      <c r="N302" s="515">
        <f>$G34*N34</f>
        <v>0</v>
      </c>
      <c r="O302" s="515">
        <f>$G34*O34</f>
        <v>0</v>
      </c>
      <c r="P302" s="515">
        <f>$G34*P34</f>
        <v>0</v>
      </c>
      <c r="Q302" s="515">
        <f>$G34*Q34</f>
        <v>0</v>
      </c>
      <c r="R302" s="515">
        <f>$G34*R34</f>
        <v>0</v>
      </c>
      <c r="S302" s="515">
        <f>$G34*S34</f>
        <v>0</v>
      </c>
      <c r="T302" s="515">
        <f>$G34*T34</f>
        <v>0</v>
      </c>
      <c r="U302" s="515">
        <f>$G34*U34</f>
        <v>0</v>
      </c>
      <c r="V302" s="515">
        <f>$G34*V34</f>
        <v>0</v>
      </c>
      <c r="W302" s="515">
        <f>$G34*W34</f>
        <v>0</v>
      </c>
      <c r="X302" s="515">
        <f>$G34*X34</f>
        <v>0</v>
      </c>
      <c r="Y302" s="515">
        <f>$G34*Y34</f>
        <v>0</v>
      </c>
      <c r="Z302" s="515">
        <f>$G34*Z34</f>
        <v>0</v>
      </c>
      <c r="AA302" s="515">
        <f>$G34*AA34</f>
        <v>0</v>
      </c>
      <c r="AB302" s="515">
        <f>$G34*AB34</f>
        <v>0</v>
      </c>
      <c r="AC302" s="515">
        <f>$G34*AC34</f>
        <v>0</v>
      </c>
      <c r="AD302" s="515">
        <f>$G34*AD34</f>
        <v>0</v>
      </c>
      <c r="AE302" s="515">
        <f>$G34*AE34</f>
        <v>0</v>
      </c>
      <c r="AF302" s="515">
        <f>SUM(H302:AE302)</f>
        <v>0</v>
      </c>
    </row>
    <row r="303">
      <c r="B303" s="513" t="str">
        <f>B35</f>
        <v>ADIC-01-3</v>
      </c>
      <c r="C303" s="513" t="str">
        <f>C35</f>
        <v>R01</v>
      </c>
      <c r="D303" s="513" t="str">
        <f>D35</f>
        <v>(fila reservada para un ítem nuevo)</v>
      </c>
      <c r="E303" s="513" t="n"/>
      <c r="F303" s="515">
        <f>G35</f>
        <v>0</v>
      </c>
      <c r="G303" s="513" t="n"/>
      <c r="H303" s="515">
        <f>$G35*H35</f>
        <v>0</v>
      </c>
      <c r="I303" s="515">
        <f>$G35*I35</f>
        <v>0</v>
      </c>
      <c r="J303" s="515">
        <f>$G35*J35</f>
        <v>0</v>
      </c>
      <c r="K303" s="515">
        <f>$G35*K35</f>
        <v>0</v>
      </c>
      <c r="L303" s="515">
        <f>$G35*L35</f>
        <v>0</v>
      </c>
      <c r="M303" s="515">
        <f>$G35*M35</f>
        <v>0</v>
      </c>
      <c r="N303" s="515">
        <f>$G35*N35</f>
        <v>0</v>
      </c>
      <c r="O303" s="515">
        <f>$G35*O35</f>
        <v>0</v>
      </c>
      <c r="P303" s="515">
        <f>$G35*P35</f>
        <v>0</v>
      </c>
      <c r="Q303" s="515">
        <f>$G35*Q35</f>
        <v>0</v>
      </c>
      <c r="R303" s="515">
        <f>$G35*R35</f>
        <v>0</v>
      </c>
      <c r="S303" s="515">
        <f>$G35*S35</f>
        <v>0</v>
      </c>
      <c r="T303" s="515">
        <f>$G35*T35</f>
        <v>0</v>
      </c>
      <c r="U303" s="515">
        <f>$G35*U35</f>
        <v>0</v>
      </c>
      <c r="V303" s="515">
        <f>$G35*V35</f>
        <v>0</v>
      </c>
      <c r="W303" s="515">
        <f>$G35*W35</f>
        <v>0</v>
      </c>
      <c r="X303" s="515">
        <f>$G35*X35</f>
        <v>0</v>
      </c>
      <c r="Y303" s="515">
        <f>$G35*Y35</f>
        <v>0</v>
      </c>
      <c r="Z303" s="515">
        <f>$G35*Z35</f>
        <v>0</v>
      </c>
      <c r="AA303" s="515">
        <f>$G35*AA35</f>
        <v>0</v>
      </c>
      <c r="AB303" s="515">
        <f>$G35*AB35</f>
        <v>0</v>
      </c>
      <c r="AC303" s="515">
        <f>$G35*AC35</f>
        <v>0</v>
      </c>
      <c r="AD303" s="515">
        <f>$G35*AD35</f>
        <v>0</v>
      </c>
      <c r="AE303" s="515">
        <f>$G35*AE35</f>
        <v>0</v>
      </c>
      <c r="AF303" s="515">
        <f>SUM(H303:AE303)</f>
        <v>0</v>
      </c>
    </row>
    <row r="304">
      <c r="B304" s="513" t="str">
        <f>B36</f>
        <v>EQ-01</v>
      </c>
      <c r="C304" s="513" t="str">
        <f>C36</f>
        <v>R02</v>
      </c>
      <c r="D304" s="513" t="str">
        <f>D36</f>
        <v>Nodo IoT de medición de PM2,5 y PM10 con comunicación de baja potencia</v>
      </c>
      <c r="E304" s="513" t="n"/>
      <c r="F304" s="515">
        <f>G36</f>
        <v>1929942000</v>
      </c>
      <c r="G304" s="513" t="n"/>
      <c r="H304" s="515">
        <f>$G36*H36</f>
        <v>0</v>
      </c>
      <c r="I304" s="515">
        <f>$G36*I36</f>
        <v>0</v>
      </c>
      <c r="J304" s="515">
        <f>$G36*J36</f>
        <v>0</v>
      </c>
      <c r="K304" s="515">
        <f>$G36*K36</f>
        <v>0</v>
      </c>
      <c r="L304" s="515">
        <f>$G36*L36</f>
        <v>578982600</v>
      </c>
      <c r="M304" s="515">
        <f>$G36*M36</f>
        <v>0</v>
      </c>
      <c r="N304" s="515">
        <f>$G36*N36</f>
        <v>0</v>
      </c>
      <c r="O304" s="515">
        <f>$G36*O36</f>
        <v>0</v>
      </c>
      <c r="P304" s="515">
        <f>$G36*P36</f>
        <v>0</v>
      </c>
      <c r="Q304" s="515">
        <f>$G36*Q36</f>
        <v>0</v>
      </c>
      <c r="R304" s="515">
        <f>$G36*R36</f>
        <v>0</v>
      </c>
      <c r="S304" s="515">
        <f>$G36*S36</f>
        <v>0</v>
      </c>
      <c r="T304" s="515">
        <f>$G36*T36</f>
        <v>771976800</v>
      </c>
      <c r="U304" s="515">
        <f>$G36*U36</f>
        <v>0</v>
      </c>
      <c r="V304" s="515">
        <f>$G36*V36</f>
        <v>0</v>
      </c>
      <c r="W304" s="515">
        <f>$G36*W36</f>
        <v>0</v>
      </c>
      <c r="X304" s="515">
        <f>$G36*X36</f>
        <v>0</v>
      </c>
      <c r="Y304" s="515">
        <f>$G36*Y36</f>
        <v>578982600</v>
      </c>
      <c r="Z304" s="515">
        <f>$G36*Z36</f>
        <v>0</v>
      </c>
      <c r="AA304" s="515">
        <f>$G36*AA36</f>
        <v>0</v>
      </c>
      <c r="AB304" s="515">
        <f>$G36*AB36</f>
        <v>0</v>
      </c>
      <c r="AC304" s="515">
        <f>$G36*AC36</f>
        <v>0</v>
      </c>
      <c r="AD304" s="515">
        <f>$G36*AD36</f>
        <v>0</v>
      </c>
      <c r="AE304" s="515">
        <f>$G36*AE36</f>
        <v>0</v>
      </c>
      <c r="AF304" s="515">
        <f>SUM(H304:AE304)</f>
        <v>1929942000</v>
      </c>
    </row>
    <row r="305">
      <c r="B305" s="513" t="str">
        <f>B37</f>
        <v>EQ-02</v>
      </c>
      <c r="C305" s="513" t="str">
        <f>C37</f>
        <v>R02</v>
      </c>
      <c r="D305" s="513" t="str">
        <f>D37</f>
        <v>Cabezal óptico de partículas (repuesto y reposición)</v>
      </c>
      <c r="E305" s="513" t="n"/>
      <c r="F305" s="515">
        <f>G37</f>
        <v>180000000</v>
      </c>
      <c r="G305" s="513" t="n"/>
      <c r="H305" s="515">
        <f>$G37*H37</f>
        <v>0</v>
      </c>
      <c r="I305" s="515">
        <f>$G37*I37</f>
        <v>0</v>
      </c>
      <c r="J305" s="515">
        <f>$G37*J37</f>
        <v>0</v>
      </c>
      <c r="K305" s="515">
        <f>$G37*K37</f>
        <v>0</v>
      </c>
      <c r="L305" s="515">
        <f>$G37*L37</f>
        <v>54000000</v>
      </c>
      <c r="M305" s="515">
        <f>$G37*M37</f>
        <v>0</v>
      </c>
      <c r="N305" s="515">
        <f>$G37*N37</f>
        <v>0</v>
      </c>
      <c r="O305" s="515">
        <f>$G37*O37</f>
        <v>0</v>
      </c>
      <c r="P305" s="515">
        <f>$G37*P37</f>
        <v>0</v>
      </c>
      <c r="Q305" s="515">
        <f>$G37*Q37</f>
        <v>0</v>
      </c>
      <c r="R305" s="515">
        <f>$G37*R37</f>
        <v>0</v>
      </c>
      <c r="S305" s="515">
        <f>$G37*S37</f>
        <v>0</v>
      </c>
      <c r="T305" s="515">
        <f>$G37*T37</f>
        <v>72000000</v>
      </c>
      <c r="U305" s="515">
        <f>$G37*U37</f>
        <v>0</v>
      </c>
      <c r="V305" s="515">
        <f>$G37*V37</f>
        <v>0</v>
      </c>
      <c r="W305" s="515">
        <f>$G37*W37</f>
        <v>0</v>
      </c>
      <c r="X305" s="515">
        <f>$G37*X37</f>
        <v>0</v>
      </c>
      <c r="Y305" s="515">
        <f>$G37*Y37</f>
        <v>54000000</v>
      </c>
      <c r="Z305" s="515">
        <f>$G37*Z37</f>
        <v>0</v>
      </c>
      <c r="AA305" s="515">
        <f>$G37*AA37</f>
        <v>0</v>
      </c>
      <c r="AB305" s="515">
        <f>$G37*AB37</f>
        <v>0</v>
      </c>
      <c r="AC305" s="515">
        <f>$G37*AC37</f>
        <v>0</v>
      </c>
      <c r="AD305" s="515">
        <f>$G37*AD37</f>
        <v>0</v>
      </c>
      <c r="AE305" s="515">
        <f>$G37*AE37</f>
        <v>0</v>
      </c>
      <c r="AF305" s="515">
        <f>SUM(H305:AE305)</f>
        <v>180000000</v>
      </c>
    </row>
    <row r="306">
      <c r="B306" s="513" t="str">
        <f>B38</f>
        <v>EQ-03</v>
      </c>
      <c r="C306" s="513" t="str">
        <f>C38</f>
        <v>R02</v>
      </c>
      <c r="D306" s="513" t="str">
        <f>D38</f>
        <v>Conjunto de monitores de referencia de PM2,5 y PM10 (gravimétrico, beta y óptico)</v>
      </c>
      <c r="E306" s="513" t="n"/>
      <c r="F306" s="515">
        <f>G38</f>
        <v>772909266</v>
      </c>
      <c r="G306" s="513" t="n"/>
      <c r="H306" s="515">
        <f>$G38*H38</f>
        <v>0</v>
      </c>
      <c r="I306" s="515">
        <f>$G38*I38</f>
        <v>0</v>
      </c>
      <c r="J306" s="515">
        <f>$G38*J38</f>
        <v>0</v>
      </c>
      <c r="K306" s="515">
        <f>$G38*K38</f>
        <v>257636422</v>
      </c>
      <c r="L306" s="515">
        <f>$G38*L38</f>
        <v>257636422</v>
      </c>
      <c r="M306" s="515">
        <f>$G38*M38</f>
        <v>257636422</v>
      </c>
      <c r="N306" s="515">
        <f>$G38*N38</f>
        <v>0</v>
      </c>
      <c r="O306" s="515">
        <f>$G38*O38</f>
        <v>0</v>
      </c>
      <c r="P306" s="515">
        <f>$G38*P38</f>
        <v>0</v>
      </c>
      <c r="Q306" s="515">
        <f>$G38*Q38</f>
        <v>0</v>
      </c>
      <c r="R306" s="515">
        <f>$G38*R38</f>
        <v>0</v>
      </c>
      <c r="S306" s="515">
        <f>$G38*S38</f>
        <v>0</v>
      </c>
      <c r="T306" s="515">
        <f>$G38*T38</f>
        <v>0</v>
      </c>
      <c r="U306" s="515">
        <f>$G38*U38</f>
        <v>0</v>
      </c>
      <c r="V306" s="515">
        <f>$G38*V38</f>
        <v>0</v>
      </c>
      <c r="W306" s="515">
        <f>$G38*W38</f>
        <v>0</v>
      </c>
      <c r="X306" s="515">
        <f>$G38*X38</f>
        <v>0</v>
      </c>
      <c r="Y306" s="515">
        <f>$G38*Y38</f>
        <v>0</v>
      </c>
      <c r="Z306" s="515">
        <f>$G38*Z38</f>
        <v>0</v>
      </c>
      <c r="AA306" s="515">
        <f>$G38*AA38</f>
        <v>0</v>
      </c>
      <c r="AB306" s="515">
        <f>$G38*AB38</f>
        <v>0</v>
      </c>
      <c r="AC306" s="515">
        <f>$G38*AC38</f>
        <v>0</v>
      </c>
      <c r="AD306" s="515">
        <f>$G38*AD38</f>
        <v>0</v>
      </c>
      <c r="AE306" s="515">
        <f>$G38*AE38</f>
        <v>0</v>
      </c>
      <c r="AF306" s="515">
        <f>SUM(H306:AE306)</f>
        <v>772909266</v>
      </c>
    </row>
    <row r="307">
      <c r="B307" s="513" t="str">
        <f>B39</f>
        <v>EQ-04</v>
      </c>
      <c r="C307" s="513" t="str">
        <f>C39</f>
        <v>R02</v>
      </c>
      <c r="D307" s="513" t="str">
        <f>D39</f>
        <v>Gateway LoRaWAN con energía solar y respaldo</v>
      </c>
      <c r="E307" s="513" t="n"/>
      <c r="F307" s="515">
        <f>G39</f>
        <v>54475344</v>
      </c>
      <c r="G307" s="513" t="n"/>
      <c r="H307" s="515">
        <f>$G39*H39</f>
        <v>0</v>
      </c>
      <c r="I307" s="515">
        <f>$G39*I39</f>
        <v>0</v>
      </c>
      <c r="J307" s="515">
        <f>$G39*J39</f>
        <v>0</v>
      </c>
      <c r="K307" s="515">
        <f>$G39*K39</f>
        <v>0</v>
      </c>
      <c r="L307" s="515">
        <f>$G39*L39</f>
        <v>19809216</v>
      </c>
      <c r="M307" s="515">
        <f>$G39*M39</f>
        <v>0</v>
      </c>
      <c r="N307" s="515">
        <f>$G39*N39</f>
        <v>0</v>
      </c>
      <c r="O307" s="515">
        <f>$G39*O39</f>
        <v>0</v>
      </c>
      <c r="P307" s="515">
        <f>$G39*P39</f>
        <v>0</v>
      </c>
      <c r="Q307" s="515">
        <f>$G39*Q39</f>
        <v>0</v>
      </c>
      <c r="R307" s="515">
        <f>$G39*R39</f>
        <v>0</v>
      </c>
      <c r="S307" s="515">
        <f>$G39*S39</f>
        <v>0</v>
      </c>
      <c r="T307" s="515">
        <f>$G39*T39</f>
        <v>19809216</v>
      </c>
      <c r="U307" s="515">
        <f>$G39*U39</f>
        <v>0</v>
      </c>
      <c r="V307" s="515">
        <f>$G39*V39</f>
        <v>0</v>
      </c>
      <c r="W307" s="515">
        <f>$G39*W39</f>
        <v>0</v>
      </c>
      <c r="X307" s="515">
        <f>$G39*X39</f>
        <v>0</v>
      </c>
      <c r="Y307" s="515">
        <f>$G39*Y39</f>
        <v>14856912</v>
      </c>
      <c r="Z307" s="515">
        <f>$G39*Z39</f>
        <v>0</v>
      </c>
      <c r="AA307" s="515">
        <f>$G39*AA39</f>
        <v>0</v>
      </c>
      <c r="AB307" s="515">
        <f>$G39*AB39</f>
        <v>0</v>
      </c>
      <c r="AC307" s="515">
        <f>$G39*AC39</f>
        <v>0</v>
      </c>
      <c r="AD307" s="515">
        <f>$G39*AD39</f>
        <v>0</v>
      </c>
      <c r="AE307" s="515">
        <f>$G39*AE39</f>
        <v>0</v>
      </c>
      <c r="AF307" s="515">
        <f>SUM(H307:AE307)</f>
        <v>54475344</v>
      </c>
    </row>
    <row r="308">
      <c r="B308" s="513" t="str">
        <f>B40</f>
        <v>EQ-05</v>
      </c>
      <c r="C308" s="513" t="str">
        <f>C40</f>
        <v>R02</v>
      </c>
      <c r="D308" s="513" t="str">
        <f>D40</f>
        <v>Kit de energía solar y batería para nodos</v>
      </c>
      <c r="E308" s="513" t="n"/>
      <c r="F308" s="515">
        <f>G40</f>
        <v>78000000</v>
      </c>
      <c r="G308" s="513" t="n"/>
      <c r="H308" s="515">
        <f>$G40*H40</f>
        <v>0</v>
      </c>
      <c r="I308" s="515">
        <f>$G40*I40</f>
        <v>0</v>
      </c>
      <c r="J308" s="515">
        <f>$G40*J40</f>
        <v>0</v>
      </c>
      <c r="K308" s="515">
        <f>$G40*K40</f>
        <v>0</v>
      </c>
      <c r="L308" s="515">
        <f>$G40*L40</f>
        <v>23400000</v>
      </c>
      <c r="M308" s="515">
        <f>$G40*M40</f>
        <v>0</v>
      </c>
      <c r="N308" s="515">
        <f>$G40*N40</f>
        <v>0</v>
      </c>
      <c r="O308" s="515">
        <f>$G40*O40</f>
        <v>0</v>
      </c>
      <c r="P308" s="515">
        <f>$G40*P40</f>
        <v>0</v>
      </c>
      <c r="Q308" s="515">
        <f>$G40*Q40</f>
        <v>0</v>
      </c>
      <c r="R308" s="515">
        <f>$G40*R40</f>
        <v>0</v>
      </c>
      <c r="S308" s="515">
        <f>$G40*S40</f>
        <v>0</v>
      </c>
      <c r="T308" s="515">
        <f>$G40*T40</f>
        <v>31200000</v>
      </c>
      <c r="U308" s="515">
        <f>$G40*U40</f>
        <v>0</v>
      </c>
      <c r="V308" s="515">
        <f>$G40*V40</f>
        <v>0</v>
      </c>
      <c r="W308" s="515">
        <f>$G40*W40</f>
        <v>0</v>
      </c>
      <c r="X308" s="515">
        <f>$G40*X40</f>
        <v>0</v>
      </c>
      <c r="Y308" s="515">
        <f>$G40*Y40</f>
        <v>23400000</v>
      </c>
      <c r="Z308" s="515">
        <f>$G40*Z40</f>
        <v>0</v>
      </c>
      <c r="AA308" s="515">
        <f>$G40*AA40</f>
        <v>0</v>
      </c>
      <c r="AB308" s="515">
        <f>$G40*AB40</f>
        <v>0</v>
      </c>
      <c r="AC308" s="515">
        <f>$G40*AC40</f>
        <v>0</v>
      </c>
      <c r="AD308" s="515">
        <f>$G40*AD40</f>
        <v>0</v>
      </c>
      <c r="AE308" s="515">
        <f>$G40*AE40</f>
        <v>0</v>
      </c>
      <c r="AF308" s="515">
        <f>SUM(H308:AE308)</f>
        <v>78000000</v>
      </c>
    </row>
    <row r="309">
      <c r="B309" s="513" t="str">
        <f>B41</f>
        <v>EQ-06</v>
      </c>
      <c r="C309" s="513" t="str">
        <f>C41</f>
        <v>R02</v>
      </c>
      <c r="D309" s="513" t="str">
        <f>D41</f>
        <v>Terminal de internet satelital de respaldo</v>
      </c>
      <c r="E309" s="513" t="n"/>
      <c r="F309" s="515">
        <f>G41</f>
        <v>35000000</v>
      </c>
      <c r="G309" s="513" t="n"/>
      <c r="H309" s="515">
        <f>$G41*H41</f>
        <v>0</v>
      </c>
      <c r="I309" s="515">
        <f>$G41*I41</f>
        <v>0</v>
      </c>
      <c r="J309" s="515">
        <f>$G41*J41</f>
        <v>0</v>
      </c>
      <c r="K309" s="515">
        <f>$G41*K41</f>
        <v>0</v>
      </c>
      <c r="L309" s="515">
        <f>$G41*L41</f>
        <v>0</v>
      </c>
      <c r="M309" s="515">
        <f>$G41*M41</f>
        <v>2500000</v>
      </c>
      <c r="N309" s="515">
        <f>$G41*N41</f>
        <v>2500000</v>
      </c>
      <c r="O309" s="515">
        <f>$G41*O41</f>
        <v>2500000</v>
      </c>
      <c r="P309" s="515">
        <f>$G41*P41</f>
        <v>2500000</v>
      </c>
      <c r="Q309" s="515">
        <f>$G41*Q41</f>
        <v>2500000</v>
      </c>
      <c r="R309" s="515">
        <f>$G41*R41</f>
        <v>2500000</v>
      </c>
      <c r="S309" s="515">
        <f>$G41*S41</f>
        <v>2500000</v>
      </c>
      <c r="T309" s="515">
        <f>$G41*T41</f>
        <v>2500000</v>
      </c>
      <c r="U309" s="515">
        <f>$G41*U41</f>
        <v>2500000</v>
      </c>
      <c r="V309" s="515">
        <f>$G41*V41</f>
        <v>2500000</v>
      </c>
      <c r="W309" s="515">
        <f>$G41*W41</f>
        <v>2500000</v>
      </c>
      <c r="X309" s="515">
        <f>$G41*X41</f>
        <v>2500000</v>
      </c>
      <c r="Y309" s="515">
        <f>$G41*Y41</f>
        <v>2500000</v>
      </c>
      <c r="Z309" s="515">
        <f>$G41*Z41</f>
        <v>2500000</v>
      </c>
      <c r="AA309" s="515">
        <f>$G41*AA41</f>
        <v>0</v>
      </c>
      <c r="AB309" s="515">
        <f>$G41*AB41</f>
        <v>0</v>
      </c>
      <c r="AC309" s="515">
        <f>$G41*AC41</f>
        <v>0</v>
      </c>
      <c r="AD309" s="515">
        <f>$G41*AD41</f>
        <v>0</v>
      </c>
      <c r="AE309" s="515">
        <f>$G41*AE41</f>
        <v>0</v>
      </c>
      <c r="AF309" s="515">
        <f>SUM(H309:AE309)</f>
        <v>35000000</v>
      </c>
    </row>
    <row r="310">
      <c r="B310" s="513" t="str">
        <f>B42</f>
        <v>EQ-07</v>
      </c>
      <c r="C310" s="513" t="str">
        <f>C42</f>
        <v>R02</v>
      </c>
      <c r="D310" s="513" t="str">
        <f>D42</f>
        <v>Banco de calibración de partículas: impactador eléctrico y generadores de aerosol</v>
      </c>
      <c r="E310" s="513" t="n"/>
      <c r="F310" s="515">
        <f>G42</f>
        <v>1219650407</v>
      </c>
      <c r="G310" s="513" t="n"/>
      <c r="H310" s="515">
        <f>$G42*H42</f>
        <v>0</v>
      </c>
      <c r="I310" s="515">
        <f>$G42*I42</f>
        <v>0</v>
      </c>
      <c r="J310" s="515">
        <f>$G42*J42</f>
        <v>0</v>
      </c>
      <c r="K310" s="515">
        <f>$G42*K42</f>
        <v>406550135.666667</v>
      </c>
      <c r="L310" s="515">
        <f>$G42*L42</f>
        <v>406550135.666667</v>
      </c>
      <c r="M310" s="515">
        <f>$G42*M42</f>
        <v>406550135.666667</v>
      </c>
      <c r="N310" s="515">
        <f>$G42*N42</f>
        <v>0</v>
      </c>
      <c r="O310" s="515">
        <f>$G42*O42</f>
        <v>0</v>
      </c>
      <c r="P310" s="515">
        <f>$G42*P42</f>
        <v>0</v>
      </c>
      <c r="Q310" s="515">
        <f>$G42*Q42</f>
        <v>0</v>
      </c>
      <c r="R310" s="515">
        <f>$G42*R42</f>
        <v>0</v>
      </c>
      <c r="S310" s="515">
        <f>$G42*S42</f>
        <v>0</v>
      </c>
      <c r="T310" s="515">
        <f>$G42*T42</f>
        <v>0</v>
      </c>
      <c r="U310" s="515">
        <f>$G42*U42</f>
        <v>0</v>
      </c>
      <c r="V310" s="515">
        <f>$G42*V42</f>
        <v>0</v>
      </c>
      <c r="W310" s="515">
        <f>$G42*W42</f>
        <v>0</v>
      </c>
      <c r="X310" s="515">
        <f>$G42*X42</f>
        <v>0</v>
      </c>
      <c r="Y310" s="515">
        <f>$G42*Y42</f>
        <v>0</v>
      </c>
      <c r="Z310" s="515">
        <f>$G42*Z42</f>
        <v>0</v>
      </c>
      <c r="AA310" s="515">
        <f>$G42*AA42</f>
        <v>0</v>
      </c>
      <c r="AB310" s="515">
        <f>$G42*AB42</f>
        <v>0</v>
      </c>
      <c r="AC310" s="515">
        <f>$G42*AC42</f>
        <v>0</v>
      </c>
      <c r="AD310" s="515">
        <f>$G42*AD42</f>
        <v>0</v>
      </c>
      <c r="AE310" s="515">
        <f>$G42*AE42</f>
        <v>0</v>
      </c>
      <c r="AF310" s="515">
        <f>SUM(H310:AE310)</f>
        <v>1219650407</v>
      </c>
    </row>
    <row r="311">
      <c r="B311" s="513" t="str">
        <f>B43</f>
        <v>EQ-08</v>
      </c>
      <c r="C311" s="513" t="str">
        <f>C43</f>
        <v>R02</v>
      </c>
      <c r="D311" s="513" t="str">
        <f>D43</f>
        <v>Estación de trabajo para entrenamiento de modelos</v>
      </c>
      <c r="E311" s="513" t="n"/>
      <c r="F311" s="515">
        <f>G43</f>
        <v>50000000</v>
      </c>
      <c r="G311" s="513" t="n"/>
      <c r="H311" s="515">
        <f>$G43*H43</f>
        <v>0</v>
      </c>
      <c r="I311" s="515">
        <f>$G43*I43</f>
        <v>0</v>
      </c>
      <c r="J311" s="515">
        <f>$G43*J43</f>
        <v>0</v>
      </c>
      <c r="K311" s="515">
        <f>$G43*K43</f>
        <v>0</v>
      </c>
      <c r="L311" s="515">
        <f>$G43*L43</f>
        <v>0</v>
      </c>
      <c r="M311" s="515">
        <f>$G43*M43</f>
        <v>0</v>
      </c>
      <c r="N311" s="515">
        <f>$G43*N43</f>
        <v>0</v>
      </c>
      <c r="O311" s="515">
        <f>$G43*O43</f>
        <v>0</v>
      </c>
      <c r="P311" s="515">
        <f>$G43*P43</f>
        <v>0</v>
      </c>
      <c r="Q311" s="515">
        <f>$G43*Q43</f>
        <v>16666666.6666667</v>
      </c>
      <c r="R311" s="515">
        <f>$G43*R43</f>
        <v>16666666.6666667</v>
      </c>
      <c r="S311" s="515">
        <f>$G43*S43</f>
        <v>16666666.6666667</v>
      </c>
      <c r="T311" s="515">
        <f>$G43*T43</f>
        <v>0</v>
      </c>
      <c r="U311" s="515">
        <f>$G43*U43</f>
        <v>0</v>
      </c>
      <c r="V311" s="515">
        <f>$G43*V43</f>
        <v>0</v>
      </c>
      <c r="W311" s="515">
        <f>$G43*W43</f>
        <v>0</v>
      </c>
      <c r="X311" s="515">
        <f>$G43*X43</f>
        <v>0</v>
      </c>
      <c r="Y311" s="515">
        <f>$G43*Y43</f>
        <v>0</v>
      </c>
      <c r="Z311" s="515">
        <f>$G43*Z43</f>
        <v>0</v>
      </c>
      <c r="AA311" s="515">
        <f>$G43*AA43</f>
        <v>0</v>
      </c>
      <c r="AB311" s="515">
        <f>$G43*AB43</f>
        <v>0</v>
      </c>
      <c r="AC311" s="515">
        <f>$G43*AC43</f>
        <v>0</v>
      </c>
      <c r="AD311" s="515">
        <f>$G43*AD43</f>
        <v>0</v>
      </c>
      <c r="AE311" s="515">
        <f>$G43*AE43</f>
        <v>0</v>
      </c>
      <c r="AF311" s="515">
        <f>SUM(H311:AE311)</f>
        <v>50000000</v>
      </c>
    </row>
    <row r="312">
      <c r="B312" s="513" t="str">
        <f>B44</f>
        <v>EQ-09</v>
      </c>
      <c r="C312" s="513" t="str">
        <f>C44</f>
        <v>R02</v>
      </c>
      <c r="D312" s="513" t="str">
        <f>D44</f>
        <v>Equipos de campo e instrumentación (lote)</v>
      </c>
      <c r="E312" s="513" t="n"/>
      <c r="F312" s="515">
        <f>G44</f>
        <v>30000000</v>
      </c>
      <c r="G312" s="513" t="n"/>
      <c r="H312" s="515">
        <f>$G44*H44</f>
        <v>0</v>
      </c>
      <c r="I312" s="515">
        <f>$G44*I44</f>
        <v>0</v>
      </c>
      <c r="J312" s="515">
        <f>$G44*J44</f>
        <v>0</v>
      </c>
      <c r="K312" s="515">
        <f>$G44*K44</f>
        <v>0</v>
      </c>
      <c r="L312" s="515">
        <f>$G44*L44</f>
        <v>0</v>
      </c>
      <c r="M312" s="515">
        <f>$G44*M44</f>
        <v>6000000</v>
      </c>
      <c r="N312" s="515">
        <f>$G44*N44</f>
        <v>6000000</v>
      </c>
      <c r="O312" s="515">
        <f>$G44*O44</f>
        <v>6000000</v>
      </c>
      <c r="P312" s="515">
        <f>$G44*P44</f>
        <v>6000000</v>
      </c>
      <c r="Q312" s="515">
        <f>$G44*Q44</f>
        <v>6000000</v>
      </c>
      <c r="R312" s="515">
        <f>$G44*R44</f>
        <v>0</v>
      </c>
      <c r="S312" s="515">
        <f>$G44*S44</f>
        <v>0</v>
      </c>
      <c r="T312" s="515">
        <f>$G44*T44</f>
        <v>0</v>
      </c>
      <c r="U312" s="515">
        <f>$G44*U44</f>
        <v>0</v>
      </c>
      <c r="V312" s="515">
        <f>$G44*V44</f>
        <v>0</v>
      </c>
      <c r="W312" s="515">
        <f>$G44*W44</f>
        <v>0</v>
      </c>
      <c r="X312" s="515">
        <f>$G44*X44</f>
        <v>0</v>
      </c>
      <c r="Y312" s="515">
        <f>$G44*Y44</f>
        <v>0</v>
      </c>
      <c r="Z312" s="515">
        <f>$G44*Z44</f>
        <v>0</v>
      </c>
      <c r="AA312" s="515">
        <f>$G44*AA44</f>
        <v>0</v>
      </c>
      <c r="AB312" s="515">
        <f>$G44*AB44</f>
        <v>0</v>
      </c>
      <c r="AC312" s="515">
        <f>$G44*AC44</f>
        <v>0</v>
      </c>
      <c r="AD312" s="515">
        <f>$G44*AD44</f>
        <v>0</v>
      </c>
      <c r="AE312" s="515">
        <f>$G44*AE44</f>
        <v>0</v>
      </c>
      <c r="AF312" s="515">
        <f>SUM(H312:AE312)</f>
        <v>30000000</v>
      </c>
    </row>
    <row r="313">
      <c r="B313" s="513" t="str">
        <f>B45</f>
        <v>EQ-10</v>
      </c>
      <c r="C313" s="513" t="str">
        <f>C45</f>
        <v>R02</v>
      </c>
      <c r="D313" s="513" t="str">
        <f>D45</f>
        <v>Instancias en la nube reservadas (24 meses)</v>
      </c>
      <c r="E313" s="513" t="n"/>
      <c r="F313" s="515">
        <f>G45</f>
        <v>180000000</v>
      </c>
      <c r="G313" s="513" t="n"/>
      <c r="H313" s="515">
        <f>$G45*H45</f>
        <v>0</v>
      </c>
      <c r="I313" s="515">
        <f>$G45*I45</f>
        <v>0</v>
      </c>
      <c r="J313" s="515">
        <f>$G45*J45</f>
        <v>0</v>
      </c>
      <c r="K313" s="515">
        <f>$G45*K45</f>
        <v>60000000</v>
      </c>
      <c r="L313" s="515">
        <f>$G45*L45</f>
        <v>60000000</v>
      </c>
      <c r="M313" s="515">
        <f>$G45*M45</f>
        <v>60000000</v>
      </c>
      <c r="N313" s="515">
        <f>$G45*N45</f>
        <v>0</v>
      </c>
      <c r="O313" s="515">
        <f>$G45*O45</f>
        <v>0</v>
      </c>
      <c r="P313" s="515">
        <f>$G45*P45</f>
        <v>0</v>
      </c>
      <c r="Q313" s="515">
        <f>$G45*Q45</f>
        <v>0</v>
      </c>
      <c r="R313" s="515">
        <f>$G45*R45</f>
        <v>0</v>
      </c>
      <c r="S313" s="515">
        <f>$G45*S45</f>
        <v>0</v>
      </c>
      <c r="T313" s="515">
        <f>$G45*T45</f>
        <v>0</v>
      </c>
      <c r="U313" s="515">
        <f>$G45*U45</f>
        <v>0</v>
      </c>
      <c r="V313" s="515">
        <f>$G45*V45</f>
        <v>0</v>
      </c>
      <c r="W313" s="515">
        <f>$G45*W45</f>
        <v>0</v>
      </c>
      <c r="X313" s="515">
        <f>$G45*X45</f>
        <v>0</v>
      </c>
      <c r="Y313" s="515">
        <f>$G45*Y45</f>
        <v>0</v>
      </c>
      <c r="Z313" s="515">
        <f>$G45*Z45</f>
        <v>0</v>
      </c>
      <c r="AA313" s="515">
        <f>$G45*AA45</f>
        <v>0</v>
      </c>
      <c r="AB313" s="515">
        <f>$G45*AB45</f>
        <v>0</v>
      </c>
      <c r="AC313" s="515">
        <f>$G45*AC45</f>
        <v>0</v>
      </c>
      <c r="AD313" s="515">
        <f>$G45*AD45</f>
        <v>0</v>
      </c>
      <c r="AE313" s="515">
        <f>$G45*AE45</f>
        <v>0</v>
      </c>
      <c r="AF313" s="515">
        <f>SUM(H313:AE313)</f>
        <v>180000000</v>
      </c>
    </row>
    <row r="314">
      <c r="B314" s="513" t="str">
        <f>B46</f>
        <v>EQ-11</v>
      </c>
      <c r="C314" s="513" t="str">
        <f>C46</f>
        <v>R02</v>
      </c>
      <c r="D314" s="513" t="str">
        <f>D46</f>
        <v>Software de analítica y repositorios</v>
      </c>
      <c r="E314" s="513" t="n"/>
      <c r="F314" s="515">
        <f>G46</f>
        <v>45000000</v>
      </c>
      <c r="G314" s="513" t="n"/>
      <c r="H314" s="515">
        <f>$G46*H46</f>
        <v>0</v>
      </c>
      <c r="I314" s="515">
        <f>$G46*I46</f>
        <v>0</v>
      </c>
      <c r="J314" s="515">
        <f>$G46*J46</f>
        <v>0</v>
      </c>
      <c r="K314" s="515">
        <f>$G46*K46</f>
        <v>15000000</v>
      </c>
      <c r="L314" s="515">
        <f>$G46*L46</f>
        <v>15000000</v>
      </c>
      <c r="M314" s="515">
        <f>$G46*M46</f>
        <v>15000000</v>
      </c>
      <c r="N314" s="515">
        <f>$G46*N46</f>
        <v>0</v>
      </c>
      <c r="O314" s="515">
        <f>$G46*O46</f>
        <v>0</v>
      </c>
      <c r="P314" s="515">
        <f>$G46*P46</f>
        <v>0</v>
      </c>
      <c r="Q314" s="515">
        <f>$G46*Q46</f>
        <v>0</v>
      </c>
      <c r="R314" s="515">
        <f>$G46*R46</f>
        <v>0</v>
      </c>
      <c r="S314" s="515">
        <f>$G46*S46</f>
        <v>0</v>
      </c>
      <c r="T314" s="515">
        <f>$G46*T46</f>
        <v>0</v>
      </c>
      <c r="U314" s="515">
        <f>$G46*U46</f>
        <v>0</v>
      </c>
      <c r="V314" s="515">
        <f>$G46*V46</f>
        <v>0</v>
      </c>
      <c r="W314" s="515">
        <f>$G46*W46</f>
        <v>0</v>
      </c>
      <c r="X314" s="515">
        <f>$G46*X46</f>
        <v>0</v>
      </c>
      <c r="Y314" s="515">
        <f>$G46*Y46</f>
        <v>0</v>
      </c>
      <c r="Z314" s="515">
        <f>$G46*Z46</f>
        <v>0</v>
      </c>
      <c r="AA314" s="515">
        <f>$G46*AA46</f>
        <v>0</v>
      </c>
      <c r="AB314" s="515">
        <f>$G46*AB46</f>
        <v>0</v>
      </c>
      <c r="AC314" s="515">
        <f>$G46*AC46</f>
        <v>0</v>
      </c>
      <c r="AD314" s="515">
        <f>$G46*AD46</f>
        <v>0</v>
      </c>
      <c r="AE314" s="515">
        <f>$G46*AE46</f>
        <v>0</v>
      </c>
      <c r="AF314" s="515">
        <f>SUM(H314:AE314)</f>
        <v>45000000</v>
      </c>
    </row>
    <row r="315">
      <c r="B315" s="513" t="str">
        <f>B47</f>
        <v>EQ-17</v>
      </c>
      <c r="C315" s="513" t="str">
        <f>C47</f>
        <v>R02</v>
      </c>
      <c r="D315" s="513" t="str">
        <f>D47</f>
        <v>Servidor de cálculo de alto rendimiento y almacenamiento del laboratorio de modelación</v>
      </c>
      <c r="E315" s="513" t="n"/>
      <c r="F315" s="515">
        <f>G47</f>
        <v>160000000</v>
      </c>
      <c r="G315" s="513" t="n"/>
      <c r="H315" s="515">
        <f>$G47*H47</f>
        <v>0</v>
      </c>
      <c r="I315" s="515">
        <f>$G47*I47</f>
        <v>0</v>
      </c>
      <c r="J315" s="515">
        <f>$G47*J47</f>
        <v>0</v>
      </c>
      <c r="K315" s="515">
        <f>$G47*K47</f>
        <v>0</v>
      </c>
      <c r="L315" s="515">
        <f>$G47*L47</f>
        <v>0</v>
      </c>
      <c r="M315" s="515">
        <f>$G47*M47</f>
        <v>0</v>
      </c>
      <c r="N315" s="515">
        <f>$G47*N47</f>
        <v>32000000</v>
      </c>
      <c r="O315" s="515">
        <f>$G47*O47</f>
        <v>32000000</v>
      </c>
      <c r="P315" s="515">
        <f>$G47*P47</f>
        <v>32000000</v>
      </c>
      <c r="Q315" s="515">
        <f>$G47*Q47</f>
        <v>32000000</v>
      </c>
      <c r="R315" s="515">
        <f>$G47*R47</f>
        <v>32000000</v>
      </c>
      <c r="S315" s="515">
        <f>$G47*S47</f>
        <v>0</v>
      </c>
      <c r="T315" s="515">
        <f>$G47*T47</f>
        <v>0</v>
      </c>
      <c r="U315" s="515">
        <f>$G47*U47</f>
        <v>0</v>
      </c>
      <c r="V315" s="515">
        <f>$G47*V47</f>
        <v>0</v>
      </c>
      <c r="W315" s="515">
        <f>$G47*W47</f>
        <v>0</v>
      </c>
      <c r="X315" s="515">
        <f>$G47*X47</f>
        <v>0</v>
      </c>
      <c r="Y315" s="515">
        <f>$G47*Y47</f>
        <v>0</v>
      </c>
      <c r="Z315" s="515">
        <f>$G47*Z47</f>
        <v>0</v>
      </c>
      <c r="AA315" s="515">
        <f>$G47*AA47</f>
        <v>0</v>
      </c>
      <c r="AB315" s="515">
        <f>$G47*AB47</f>
        <v>0</v>
      </c>
      <c r="AC315" s="515">
        <f>$G47*AC47</f>
        <v>0</v>
      </c>
      <c r="AD315" s="515">
        <f>$G47*AD47</f>
        <v>0</v>
      </c>
      <c r="AE315" s="515">
        <f>$G47*AE47</f>
        <v>0</v>
      </c>
      <c r="AF315" s="515">
        <f>SUM(H315:AE315)</f>
        <v>160000000</v>
      </c>
    </row>
    <row r="316">
      <c r="B316" s="513" t="str">
        <f>B48</f>
        <v>EQ-18</v>
      </c>
      <c r="C316" s="513" t="str">
        <f>C48</f>
        <v>R02</v>
      </c>
      <c r="D316" s="513" t="str">
        <f>D48</f>
        <v>Estaciones meteorológicas automáticas con anemómetro sónico, pluviómetro y radiómetro</v>
      </c>
      <c r="E316" s="513" t="n"/>
      <c r="F316" s="515">
        <f>G48</f>
        <v>128000000</v>
      </c>
      <c r="G316" s="513" t="n"/>
      <c r="H316" s="515">
        <f>$G48*H48</f>
        <v>0</v>
      </c>
      <c r="I316" s="515">
        <f>$G48*I48</f>
        <v>0</v>
      </c>
      <c r="J316" s="515">
        <f>$G48*J48</f>
        <v>0</v>
      </c>
      <c r="K316" s="515">
        <f>$G48*K48</f>
        <v>0</v>
      </c>
      <c r="L316" s="515">
        <f>$G48*L48</f>
        <v>0</v>
      </c>
      <c r="M316" s="515">
        <f>$G48*M48</f>
        <v>0</v>
      </c>
      <c r="N316" s="515">
        <f>$G48*N48</f>
        <v>25600000</v>
      </c>
      <c r="O316" s="515">
        <f>$G48*O48</f>
        <v>25600000</v>
      </c>
      <c r="P316" s="515">
        <f>$G48*P48</f>
        <v>25600000</v>
      </c>
      <c r="Q316" s="515">
        <f>$G48*Q48</f>
        <v>25600000</v>
      </c>
      <c r="R316" s="515">
        <f>$G48*R48</f>
        <v>25600000</v>
      </c>
      <c r="S316" s="515">
        <f>$G48*S48</f>
        <v>0</v>
      </c>
      <c r="T316" s="515">
        <f>$G48*T48</f>
        <v>0</v>
      </c>
      <c r="U316" s="515">
        <f>$G48*U48</f>
        <v>0</v>
      </c>
      <c r="V316" s="515">
        <f>$G48*V48</f>
        <v>0</v>
      </c>
      <c r="W316" s="515">
        <f>$G48*W48</f>
        <v>0</v>
      </c>
      <c r="X316" s="515">
        <f>$G48*X48</f>
        <v>0</v>
      </c>
      <c r="Y316" s="515">
        <f>$G48*Y48</f>
        <v>0</v>
      </c>
      <c r="Z316" s="515">
        <f>$G48*Z48</f>
        <v>0</v>
      </c>
      <c r="AA316" s="515">
        <f>$G48*AA48</f>
        <v>0</v>
      </c>
      <c r="AB316" s="515">
        <f>$G48*AB48</f>
        <v>0</v>
      </c>
      <c r="AC316" s="515">
        <f>$G48*AC48</f>
        <v>0</v>
      </c>
      <c r="AD316" s="515">
        <f>$G48*AD48</f>
        <v>0</v>
      </c>
      <c r="AE316" s="515">
        <f>$G48*AE48</f>
        <v>0</v>
      </c>
      <c r="AF316" s="515">
        <f>SUM(H316:AE316)</f>
        <v>128000000</v>
      </c>
    </row>
    <row r="317">
      <c r="B317" s="513" t="str">
        <f>B49</f>
        <v>EQ-19</v>
      </c>
      <c r="C317" s="513" t="str">
        <f>C49</f>
        <v>R02</v>
      </c>
      <c r="D317" s="513" t="str">
        <f>D49</f>
        <v>Dron con sensor LiDAR, cámara fotogramétrica y receptor GNSS RTK</v>
      </c>
      <c r="E317" s="513" t="n"/>
      <c r="F317" s="515">
        <f>G49</f>
        <v>105000000</v>
      </c>
      <c r="G317" s="513" t="n"/>
      <c r="H317" s="515">
        <f>$G49*H49</f>
        <v>0</v>
      </c>
      <c r="I317" s="515">
        <f>$G49*I49</f>
        <v>0</v>
      </c>
      <c r="J317" s="515">
        <f>$G49*J49</f>
        <v>0</v>
      </c>
      <c r="K317" s="515">
        <f>$G49*K49</f>
        <v>0</v>
      </c>
      <c r="L317" s="515">
        <f>$G49*L49</f>
        <v>0</v>
      </c>
      <c r="M317" s="515">
        <f>$G49*M49</f>
        <v>0</v>
      </c>
      <c r="N317" s="515">
        <f>$G49*N49</f>
        <v>21000000</v>
      </c>
      <c r="O317" s="515">
        <f>$G49*O49</f>
        <v>21000000</v>
      </c>
      <c r="P317" s="515">
        <f>$G49*P49</f>
        <v>21000000</v>
      </c>
      <c r="Q317" s="515">
        <f>$G49*Q49</f>
        <v>21000000</v>
      </c>
      <c r="R317" s="515">
        <f>$G49*R49</f>
        <v>21000000</v>
      </c>
      <c r="S317" s="515">
        <f>$G49*S49</f>
        <v>0</v>
      </c>
      <c r="T317" s="515">
        <f>$G49*T49</f>
        <v>0</v>
      </c>
      <c r="U317" s="515">
        <f>$G49*U49</f>
        <v>0</v>
      </c>
      <c r="V317" s="515">
        <f>$G49*V49</f>
        <v>0</v>
      </c>
      <c r="W317" s="515">
        <f>$G49*W49</f>
        <v>0</v>
      </c>
      <c r="X317" s="515">
        <f>$G49*X49</f>
        <v>0</v>
      </c>
      <c r="Y317" s="515">
        <f>$G49*Y49</f>
        <v>0</v>
      </c>
      <c r="Z317" s="515">
        <f>$G49*Z49</f>
        <v>0</v>
      </c>
      <c r="AA317" s="515">
        <f>$G49*AA49</f>
        <v>0</v>
      </c>
      <c r="AB317" s="515">
        <f>$G49*AB49</f>
        <v>0</v>
      </c>
      <c r="AC317" s="515">
        <f>$G49*AC49</f>
        <v>0</v>
      </c>
      <c r="AD317" s="515">
        <f>$G49*AD49</f>
        <v>0</v>
      </c>
      <c r="AE317" s="515">
        <f>$G49*AE49</f>
        <v>0</v>
      </c>
      <c r="AF317" s="515">
        <f>SUM(H317:AE317)</f>
        <v>105000000</v>
      </c>
    </row>
    <row r="318">
      <c r="B318" s="513" t="str">
        <f>B50</f>
        <v>EQ-20</v>
      </c>
      <c r="C318" s="513" t="str">
        <f>C50</f>
        <v>R02</v>
      </c>
      <c r="D318" s="513" t="str">
        <f>D50</f>
        <v>Monitores portátiles de material particulado de referencia equivalente para campañas de demolición</v>
      </c>
      <c r="E318" s="513" t="n"/>
      <c r="F318" s="515">
        <f>G50</f>
        <v>144000000</v>
      </c>
      <c r="G318" s="513" t="n"/>
      <c r="H318" s="515">
        <f>$G50*H50</f>
        <v>0</v>
      </c>
      <c r="I318" s="515">
        <f>$G50*I50</f>
        <v>0</v>
      </c>
      <c r="J318" s="515">
        <f>$G50*J50</f>
        <v>0</v>
      </c>
      <c r="K318" s="515">
        <f>$G50*K50</f>
        <v>0</v>
      </c>
      <c r="L318" s="515">
        <f>$G50*L50</f>
        <v>0</v>
      </c>
      <c r="M318" s="515">
        <f>$G50*M50</f>
        <v>0</v>
      </c>
      <c r="N318" s="515">
        <f>$G50*N50</f>
        <v>28800000</v>
      </c>
      <c r="O318" s="515">
        <f>$G50*O50</f>
        <v>28800000</v>
      </c>
      <c r="P318" s="515">
        <f>$G50*P50</f>
        <v>28800000</v>
      </c>
      <c r="Q318" s="515">
        <f>$G50*Q50</f>
        <v>28800000</v>
      </c>
      <c r="R318" s="515">
        <f>$G50*R50</f>
        <v>28800000</v>
      </c>
      <c r="S318" s="515">
        <f>$G50*S50</f>
        <v>0</v>
      </c>
      <c r="T318" s="515">
        <f>$G50*T50</f>
        <v>0</v>
      </c>
      <c r="U318" s="515">
        <f>$G50*U50</f>
        <v>0</v>
      </c>
      <c r="V318" s="515">
        <f>$G50*V50</f>
        <v>0</v>
      </c>
      <c r="W318" s="515">
        <f>$G50*W50</f>
        <v>0</v>
      </c>
      <c r="X318" s="515">
        <f>$G50*X50</f>
        <v>0</v>
      </c>
      <c r="Y318" s="515">
        <f>$G50*Y50</f>
        <v>0</v>
      </c>
      <c r="Z318" s="515">
        <f>$G50*Z50</f>
        <v>0</v>
      </c>
      <c r="AA318" s="515">
        <f>$G50*AA50</f>
        <v>0</v>
      </c>
      <c r="AB318" s="515">
        <f>$G50*AB50</f>
        <v>0</v>
      </c>
      <c r="AC318" s="515">
        <f>$G50*AC50</f>
        <v>0</v>
      </c>
      <c r="AD318" s="515">
        <f>$G50*AD50</f>
        <v>0</v>
      </c>
      <c r="AE318" s="515">
        <f>$G50*AE50</f>
        <v>0</v>
      </c>
      <c r="AF318" s="515">
        <f>SUM(H318:AE318)</f>
        <v>144000000</v>
      </c>
    </row>
    <row r="319">
      <c r="B319" s="513" t="str">
        <f>B51</f>
        <v>EQ-21</v>
      </c>
      <c r="C319" s="513" t="str">
        <f>C51</f>
        <v>R02</v>
      </c>
      <c r="D319" s="513" t="str">
        <f>D51</f>
        <v>Licencias de software de modelación urbana, de dispersión y SIG</v>
      </c>
      <c r="E319" s="513" t="n"/>
      <c r="F319" s="515">
        <f>G51</f>
        <v>55000000</v>
      </c>
      <c r="G319" s="513" t="n"/>
      <c r="H319" s="515">
        <f>$G51*H51</f>
        <v>0</v>
      </c>
      <c r="I319" s="515">
        <f>$G51*I51</f>
        <v>0</v>
      </c>
      <c r="J319" s="515">
        <f>$G51*J51</f>
        <v>0</v>
      </c>
      <c r="K319" s="515">
        <f>$G51*K51</f>
        <v>0</v>
      </c>
      <c r="L319" s="515">
        <f>$G51*L51</f>
        <v>0</v>
      </c>
      <c r="M319" s="515">
        <f>$G51*M51</f>
        <v>0</v>
      </c>
      <c r="N319" s="515">
        <f>$G51*N51</f>
        <v>5000000</v>
      </c>
      <c r="O319" s="515">
        <f>$G51*O51</f>
        <v>5000000</v>
      </c>
      <c r="P319" s="515">
        <f>$G51*P51</f>
        <v>5000000</v>
      </c>
      <c r="Q319" s="515">
        <f>$G51*Q51</f>
        <v>5000000</v>
      </c>
      <c r="R319" s="515">
        <f>$G51*R51</f>
        <v>5000000</v>
      </c>
      <c r="S319" s="515">
        <f>$G51*S51</f>
        <v>5000000</v>
      </c>
      <c r="T319" s="515">
        <f>$G51*T51</f>
        <v>5000000</v>
      </c>
      <c r="U319" s="515">
        <f>$G51*U51</f>
        <v>5000000</v>
      </c>
      <c r="V319" s="515">
        <f>$G51*V51</f>
        <v>5000000</v>
      </c>
      <c r="W319" s="515">
        <f>$G51*W51</f>
        <v>5000000</v>
      </c>
      <c r="X319" s="515">
        <f>$G51*X51</f>
        <v>5000000</v>
      </c>
      <c r="Y319" s="515">
        <f>$G51*Y51</f>
        <v>0</v>
      </c>
      <c r="Z319" s="515">
        <f>$G51*Z51</f>
        <v>0</v>
      </c>
      <c r="AA319" s="515">
        <f>$G51*AA51</f>
        <v>0</v>
      </c>
      <c r="AB319" s="515">
        <f>$G51*AB51</f>
        <v>0</v>
      </c>
      <c r="AC319" s="515">
        <f>$G51*AC51</f>
        <v>0</v>
      </c>
      <c r="AD319" s="515">
        <f>$G51*AD51</f>
        <v>0</v>
      </c>
      <c r="AE319" s="515">
        <f>$G51*AE51</f>
        <v>0</v>
      </c>
      <c r="AF319" s="515">
        <f>SUM(H319:AE319)</f>
        <v>55000000</v>
      </c>
    </row>
    <row r="320">
      <c r="B320" s="513" t="str">
        <f>B52</f>
        <v>EQ-12</v>
      </c>
      <c r="C320" s="513" t="str">
        <f>C52</f>
        <v>R02</v>
      </c>
      <c r="D320" s="513" t="str">
        <f>D52</f>
        <v>Uso de laboratorios y equipos de la IES (aporte en especie)</v>
      </c>
      <c r="E320" s="513" t="n"/>
      <c r="F320" s="515">
        <f>G52</f>
        <v>0</v>
      </c>
      <c r="G320" s="513" t="n"/>
      <c r="H320" s="515">
        <f>$G52*H52</f>
        <v>0</v>
      </c>
      <c r="I320" s="515">
        <f>$G52*I52</f>
        <v>0</v>
      </c>
      <c r="J320" s="515">
        <f>$G52*J52</f>
        <v>0</v>
      </c>
      <c r="K320" s="515">
        <f>$G52*K52</f>
        <v>0</v>
      </c>
      <c r="L320" s="515">
        <f>$G52*L52</f>
        <v>0</v>
      </c>
      <c r="M320" s="515">
        <f>$G52*M52</f>
        <v>0</v>
      </c>
      <c r="N320" s="515">
        <f>$G52*N52</f>
        <v>0</v>
      </c>
      <c r="O320" s="515">
        <f>$G52*O52</f>
        <v>0</v>
      </c>
      <c r="P320" s="515">
        <f>$G52*P52</f>
        <v>0</v>
      </c>
      <c r="Q320" s="515">
        <f>$G52*Q52</f>
        <v>0</v>
      </c>
      <c r="R320" s="515">
        <f>$G52*R52</f>
        <v>0</v>
      </c>
      <c r="S320" s="515">
        <f>$G52*S52</f>
        <v>0</v>
      </c>
      <c r="T320" s="515">
        <f>$G52*T52</f>
        <v>0</v>
      </c>
      <c r="U320" s="515">
        <f>$G52*U52</f>
        <v>0</v>
      </c>
      <c r="V320" s="515">
        <f>$G52*V52</f>
        <v>0</v>
      </c>
      <c r="W320" s="515">
        <f>$G52*W52</f>
        <v>0</v>
      </c>
      <c r="X320" s="515">
        <f>$G52*X52</f>
        <v>0</v>
      </c>
      <c r="Y320" s="515">
        <f>$G52*Y52</f>
        <v>0</v>
      </c>
      <c r="Z320" s="515">
        <f>$G52*Z52</f>
        <v>0</v>
      </c>
      <c r="AA320" s="515">
        <f>$G52*AA52</f>
        <v>0</v>
      </c>
      <c r="AB320" s="515">
        <f>$G52*AB52</f>
        <v>0</v>
      </c>
      <c r="AC320" s="515">
        <f>$G52*AC52</f>
        <v>0</v>
      </c>
      <c r="AD320" s="515">
        <f>$G52*AD52</f>
        <v>0</v>
      </c>
      <c r="AE320" s="515">
        <f>$G52*AE52</f>
        <v>0</v>
      </c>
      <c r="AF320" s="515">
        <f>SUM(H320:AE320)</f>
        <v>0</v>
      </c>
    </row>
    <row r="321">
      <c r="B321" s="513" t="str">
        <f>B53</f>
        <v>EQ-13</v>
      </c>
      <c r="C321" s="513" t="str">
        <f>C53</f>
        <v>R02</v>
      </c>
      <c r="D321" s="513" t="str">
        <f>D53</f>
        <v>Equipos de monitoreo de calidad del aire y apoyo técnico de Gestión y Medio Ambiente para el diagnóstico y la colocalización (aporte en especie)</v>
      </c>
      <c r="E321" s="513" t="n"/>
      <c r="F321" s="515">
        <f>G53</f>
        <v>0</v>
      </c>
      <c r="G321" s="513" t="n"/>
      <c r="H321" s="515">
        <f>$G53*H53</f>
        <v>0</v>
      </c>
      <c r="I321" s="515">
        <f>$G53*I53</f>
        <v>0</v>
      </c>
      <c r="J321" s="515">
        <f>$G53*J53</f>
        <v>0</v>
      </c>
      <c r="K321" s="515">
        <f>$G53*K53</f>
        <v>0</v>
      </c>
      <c r="L321" s="515">
        <f>$G53*L53</f>
        <v>0</v>
      </c>
      <c r="M321" s="515">
        <f>$G53*M53</f>
        <v>0</v>
      </c>
      <c r="N321" s="515">
        <f>$G53*N53</f>
        <v>0</v>
      </c>
      <c r="O321" s="515">
        <f>$G53*O53</f>
        <v>0</v>
      </c>
      <c r="P321" s="515">
        <f>$G53*P53</f>
        <v>0</v>
      </c>
      <c r="Q321" s="515">
        <f>$G53*Q53</f>
        <v>0</v>
      </c>
      <c r="R321" s="515">
        <f>$G53*R53</f>
        <v>0</v>
      </c>
      <c r="S321" s="515">
        <f>$G53*S53</f>
        <v>0</v>
      </c>
      <c r="T321" s="515">
        <f>$G53*T53</f>
        <v>0</v>
      </c>
      <c r="U321" s="515">
        <f>$G53*U53</f>
        <v>0</v>
      </c>
      <c r="V321" s="515">
        <f>$G53*V53</f>
        <v>0</v>
      </c>
      <c r="W321" s="515">
        <f>$G53*W53</f>
        <v>0</v>
      </c>
      <c r="X321" s="515">
        <f>$G53*X53</f>
        <v>0</v>
      </c>
      <c r="Y321" s="515">
        <f>$G53*Y53</f>
        <v>0</v>
      </c>
      <c r="Z321" s="515">
        <f>$G53*Z53</f>
        <v>0</v>
      </c>
      <c r="AA321" s="515">
        <f>$G53*AA53</f>
        <v>0</v>
      </c>
      <c r="AB321" s="515">
        <f>$G53*AB53</f>
        <v>0</v>
      </c>
      <c r="AC321" s="515">
        <f>$G53*AC53</f>
        <v>0</v>
      </c>
      <c r="AD321" s="515">
        <f>$G53*AD53</f>
        <v>0</v>
      </c>
      <c r="AE321" s="515">
        <f>$G53*AE53</f>
        <v>0</v>
      </c>
      <c r="AF321" s="515">
        <f>SUM(H321:AE321)</f>
        <v>0</v>
      </c>
    </row>
    <row r="322">
      <c r="B322" s="513" t="str">
        <f>B54</f>
        <v>EQ-22</v>
      </c>
      <c r="C322" s="513" t="str">
        <f>C54</f>
        <v>R02</v>
      </c>
      <c r="D322" s="513" t="str">
        <f>D54</f>
        <v>Espacio, energía, red y soporte técnico del laboratorio de modelación (aporte en especie)</v>
      </c>
      <c r="E322" s="513" t="n"/>
      <c r="F322" s="515">
        <f>G54</f>
        <v>0</v>
      </c>
      <c r="G322" s="513" t="n"/>
      <c r="H322" s="515">
        <f>$G54*H54</f>
        <v>0</v>
      </c>
      <c r="I322" s="515">
        <f>$G54*I54</f>
        <v>0</v>
      </c>
      <c r="J322" s="515">
        <f>$G54*J54</f>
        <v>0</v>
      </c>
      <c r="K322" s="515">
        <f>$G54*K54</f>
        <v>0</v>
      </c>
      <c r="L322" s="515">
        <f>$G54*L54</f>
        <v>0</v>
      </c>
      <c r="M322" s="515">
        <f>$G54*M54</f>
        <v>0</v>
      </c>
      <c r="N322" s="515">
        <f>$G54*N54</f>
        <v>0</v>
      </c>
      <c r="O322" s="515">
        <f>$G54*O54</f>
        <v>0</v>
      </c>
      <c r="P322" s="515">
        <f>$G54*P54</f>
        <v>0</v>
      </c>
      <c r="Q322" s="515">
        <f>$G54*Q54</f>
        <v>0</v>
      </c>
      <c r="R322" s="515">
        <f>$G54*R54</f>
        <v>0</v>
      </c>
      <c r="S322" s="515">
        <f>$G54*S54</f>
        <v>0</v>
      </c>
      <c r="T322" s="515">
        <f>$G54*T54</f>
        <v>0</v>
      </c>
      <c r="U322" s="515">
        <f>$G54*U54</f>
        <v>0</v>
      </c>
      <c r="V322" s="515">
        <f>$G54*V54</f>
        <v>0</v>
      </c>
      <c r="W322" s="515">
        <f>$G54*W54</f>
        <v>0</v>
      </c>
      <c r="X322" s="515">
        <f>$G54*X54</f>
        <v>0</v>
      </c>
      <c r="Y322" s="515">
        <f>$G54*Y54</f>
        <v>0</v>
      </c>
      <c r="Z322" s="515">
        <f>$G54*Z54</f>
        <v>0</v>
      </c>
      <c r="AA322" s="515">
        <f>$G54*AA54</f>
        <v>0</v>
      </c>
      <c r="AB322" s="515">
        <f>$G54*AB54</f>
        <v>0</v>
      </c>
      <c r="AC322" s="515">
        <f>$G54*AC54</f>
        <v>0</v>
      </c>
      <c r="AD322" s="515">
        <f>$G54*AD54</f>
        <v>0</v>
      </c>
      <c r="AE322" s="515">
        <f>$G54*AE54</f>
        <v>0</v>
      </c>
      <c r="AF322" s="515">
        <f>SUM(H322:AE322)</f>
        <v>0</v>
      </c>
    </row>
    <row r="323">
      <c r="B323" s="513" t="str">
        <f>B55</f>
        <v>EQ-14</v>
      </c>
      <c r="C323" s="513" t="str">
        <f>C55</f>
        <v>R02</v>
      </c>
      <c r="D323" s="513" t="str">
        <f>D55</f>
        <v>Sistema de geociencias para el mapeo diagnóstico: suscripciones plataforma SIG de nivel profesional</v>
      </c>
      <c r="E323" s="513" t="n"/>
      <c r="F323" s="515">
        <f>G55</f>
        <v>91549476</v>
      </c>
      <c r="G323" s="513" t="n"/>
      <c r="H323" s="515">
        <f>$G55*H55</f>
        <v>0</v>
      </c>
      <c r="I323" s="515">
        <f>$G55*I55</f>
        <v>3980412</v>
      </c>
      <c r="J323" s="515">
        <f>$G55*J55</f>
        <v>3980412</v>
      </c>
      <c r="K323" s="515">
        <f>$G55*K55</f>
        <v>3980412</v>
      </c>
      <c r="L323" s="515">
        <f>$G55*L55</f>
        <v>3980412</v>
      </c>
      <c r="M323" s="515">
        <f>$G55*M55</f>
        <v>3980412</v>
      </c>
      <c r="N323" s="515">
        <f>$G55*N55</f>
        <v>3980412</v>
      </c>
      <c r="O323" s="515">
        <f>$G55*O55</f>
        <v>3980412</v>
      </c>
      <c r="P323" s="515">
        <f>$G55*P55</f>
        <v>3980412</v>
      </c>
      <c r="Q323" s="515">
        <f>$G55*Q55</f>
        <v>3980412</v>
      </c>
      <c r="R323" s="515">
        <f>$G55*R55</f>
        <v>3980412</v>
      </c>
      <c r="S323" s="515">
        <f>$G55*S55</f>
        <v>3980412</v>
      </c>
      <c r="T323" s="515">
        <f>$G55*T55</f>
        <v>3980412</v>
      </c>
      <c r="U323" s="515">
        <f>$G55*U55</f>
        <v>3980412</v>
      </c>
      <c r="V323" s="515">
        <f>$G55*V55</f>
        <v>3980412</v>
      </c>
      <c r="W323" s="515">
        <f>$G55*W55</f>
        <v>3980412</v>
      </c>
      <c r="X323" s="515">
        <f>$G55*X55</f>
        <v>3980412</v>
      </c>
      <c r="Y323" s="515">
        <f>$G55*Y55</f>
        <v>3980412</v>
      </c>
      <c r="Z323" s="515">
        <f>$G55*Z55</f>
        <v>3980412</v>
      </c>
      <c r="AA323" s="515">
        <f>$G55*AA55</f>
        <v>3980412</v>
      </c>
      <c r="AB323" s="515">
        <f>$G55*AB55</f>
        <v>3980412</v>
      </c>
      <c r="AC323" s="515">
        <f>$G55*AC55</f>
        <v>3980412</v>
      </c>
      <c r="AD323" s="515">
        <f>$G55*AD55</f>
        <v>3980412</v>
      </c>
      <c r="AE323" s="515">
        <f>$G55*AE55</f>
        <v>3980412</v>
      </c>
      <c r="AF323" s="515">
        <f>SUM(H323:AE323)</f>
        <v>91549476</v>
      </c>
    </row>
    <row r="324">
      <c r="B324" s="513" t="str">
        <f>B56</f>
        <v>EQ-15</v>
      </c>
      <c r="C324" s="513" t="str">
        <f>C56</f>
        <v>R02</v>
      </c>
      <c r="D324" s="513" t="str">
        <f>D56</f>
        <v>Sistema de geociencias para el mapeo diagnóstico: suscripción plataforma SIG de nivel profesional avanzado</v>
      </c>
      <c r="E324" s="513" t="n"/>
      <c r="F324" s="515">
        <f>G56</f>
        <v>45625376</v>
      </c>
      <c r="G324" s="513" t="n"/>
      <c r="H324" s="515">
        <f>$G56*H56</f>
        <v>0</v>
      </c>
      <c r="I324" s="515">
        <f>$G56*I56</f>
        <v>1983712</v>
      </c>
      <c r="J324" s="515">
        <f>$G56*J56</f>
        <v>1983712</v>
      </c>
      <c r="K324" s="515">
        <f>$G56*K56</f>
        <v>1983712</v>
      </c>
      <c r="L324" s="515">
        <f>$G56*L56</f>
        <v>1983712</v>
      </c>
      <c r="M324" s="515">
        <f>$G56*M56</f>
        <v>1983712</v>
      </c>
      <c r="N324" s="515">
        <f>$G56*N56</f>
        <v>1983712</v>
      </c>
      <c r="O324" s="515">
        <f>$G56*O56</f>
        <v>1983712</v>
      </c>
      <c r="P324" s="515">
        <f>$G56*P56</f>
        <v>1983712</v>
      </c>
      <c r="Q324" s="515">
        <f>$G56*Q56</f>
        <v>1983712</v>
      </c>
      <c r="R324" s="515">
        <f>$G56*R56</f>
        <v>1983712</v>
      </c>
      <c r="S324" s="515">
        <f>$G56*S56</f>
        <v>1983712</v>
      </c>
      <c r="T324" s="515">
        <f>$G56*T56</f>
        <v>1983712</v>
      </c>
      <c r="U324" s="515">
        <f>$G56*U56</f>
        <v>1983712</v>
      </c>
      <c r="V324" s="515">
        <f>$G56*V56</f>
        <v>1983712</v>
      </c>
      <c r="W324" s="515">
        <f>$G56*W56</f>
        <v>1983712</v>
      </c>
      <c r="X324" s="515">
        <f>$G56*X56</f>
        <v>1983712</v>
      </c>
      <c r="Y324" s="515">
        <f>$G56*Y56</f>
        <v>1983712</v>
      </c>
      <c r="Z324" s="515">
        <f>$G56*Z56</f>
        <v>1983712</v>
      </c>
      <c r="AA324" s="515">
        <f>$G56*AA56</f>
        <v>1983712</v>
      </c>
      <c r="AB324" s="515">
        <f>$G56*AB56</f>
        <v>1983712</v>
      </c>
      <c r="AC324" s="515">
        <f>$G56*AC56</f>
        <v>1983712</v>
      </c>
      <c r="AD324" s="515">
        <f>$G56*AD56</f>
        <v>1983712</v>
      </c>
      <c r="AE324" s="515">
        <f>$G56*AE56</f>
        <v>1983712</v>
      </c>
      <c r="AF324" s="515">
        <f>SUM(H324:AE324)</f>
        <v>45625376</v>
      </c>
    </row>
    <row r="325">
      <c r="B325" s="513" t="str">
        <f>B57</f>
        <v>EQ-16</v>
      </c>
      <c r="C325" s="513" t="str">
        <f>C57</f>
        <v>R02</v>
      </c>
      <c r="D325" s="513" t="str">
        <f>D57</f>
        <v>Sistema de geociencias para el mapeo diagnóstico: complemento de geoestadística</v>
      </c>
      <c r="E325" s="513" t="n"/>
      <c r="F325" s="515">
        <f>G57</f>
        <v>10733840</v>
      </c>
      <c r="G325" s="513" t="n"/>
      <c r="H325" s="515">
        <f>$G57*H57</f>
        <v>0</v>
      </c>
      <c r="I325" s="515">
        <f>$G57*I57</f>
        <v>466688.695652174</v>
      </c>
      <c r="J325" s="515">
        <f>$G57*J57</f>
        <v>466688.695652174</v>
      </c>
      <c r="K325" s="515">
        <f>$G57*K57</f>
        <v>466688.695652174</v>
      </c>
      <c r="L325" s="515">
        <f>$G57*L57</f>
        <v>466688.695652174</v>
      </c>
      <c r="M325" s="515">
        <f>$G57*M57</f>
        <v>466688.695652174</v>
      </c>
      <c r="N325" s="515">
        <f>$G57*N57</f>
        <v>466688.695652174</v>
      </c>
      <c r="O325" s="515">
        <f>$G57*O57</f>
        <v>466688.695652174</v>
      </c>
      <c r="P325" s="515">
        <f>$G57*P57</f>
        <v>466688.695652174</v>
      </c>
      <c r="Q325" s="515">
        <f>$G57*Q57</f>
        <v>466688.695652174</v>
      </c>
      <c r="R325" s="515">
        <f>$G57*R57</f>
        <v>466688.695652174</v>
      </c>
      <c r="S325" s="515">
        <f>$G57*S57</f>
        <v>466688.695652174</v>
      </c>
      <c r="T325" s="515">
        <f>$G57*T57</f>
        <v>466688.695652174</v>
      </c>
      <c r="U325" s="515">
        <f>$G57*U57</f>
        <v>466688.695652174</v>
      </c>
      <c r="V325" s="515">
        <f>$G57*V57</f>
        <v>466688.695652174</v>
      </c>
      <c r="W325" s="515">
        <f>$G57*W57</f>
        <v>466688.695652174</v>
      </c>
      <c r="X325" s="515">
        <f>$G57*X57</f>
        <v>466688.695652174</v>
      </c>
      <c r="Y325" s="515">
        <f>$G57*Y57</f>
        <v>466688.695652174</v>
      </c>
      <c r="Z325" s="515">
        <f>$G57*Z57</f>
        <v>466688.695652174</v>
      </c>
      <c r="AA325" s="515">
        <f>$G57*AA57</f>
        <v>466688.695652174</v>
      </c>
      <c r="AB325" s="515">
        <f>$G57*AB57</f>
        <v>466688.695652174</v>
      </c>
      <c r="AC325" s="515">
        <f>$G57*AC57</f>
        <v>466688.695652174</v>
      </c>
      <c r="AD325" s="515">
        <f>$G57*AD57</f>
        <v>466688.695652174</v>
      </c>
      <c r="AE325" s="515">
        <f>$G57*AE57</f>
        <v>466688.695652174</v>
      </c>
      <c r="AF325" s="515">
        <f>SUM(H325:AE325)</f>
        <v>10733840</v>
      </c>
    </row>
    <row r="326">
      <c r="B326" s="513" t="str">
        <f>B58</f>
        <v>EQ-23</v>
      </c>
      <c r="C326" s="513" t="str">
        <f>C58</f>
        <v>R02</v>
      </c>
      <c r="D326" s="513" t="str">
        <f>D58</f>
        <v>Cámara climática de humedad y temperatura e integración metrológica del banco</v>
      </c>
      <c r="E326" s="513" t="n"/>
      <c r="F326" s="515">
        <f>G58</f>
        <v>150000000</v>
      </c>
      <c r="G326" s="513" t="n"/>
      <c r="H326" s="515">
        <f>$G58*H58</f>
        <v>0</v>
      </c>
      <c r="I326" s="515">
        <f>$G58*I58</f>
        <v>0</v>
      </c>
      <c r="J326" s="515">
        <f>$G58*J58</f>
        <v>0</v>
      </c>
      <c r="K326" s="515">
        <f>$G58*K58</f>
        <v>50000000</v>
      </c>
      <c r="L326" s="515">
        <f>$G58*L58</f>
        <v>50000000</v>
      </c>
      <c r="M326" s="515">
        <f>$G58*M58</f>
        <v>50000000</v>
      </c>
      <c r="N326" s="515">
        <f>$G58*N58</f>
        <v>0</v>
      </c>
      <c r="O326" s="515">
        <f>$G58*O58</f>
        <v>0</v>
      </c>
      <c r="P326" s="515">
        <f>$G58*P58</f>
        <v>0</v>
      </c>
      <c r="Q326" s="515">
        <f>$G58*Q58</f>
        <v>0</v>
      </c>
      <c r="R326" s="515">
        <f>$G58*R58</f>
        <v>0</v>
      </c>
      <c r="S326" s="515">
        <f>$G58*S58</f>
        <v>0</v>
      </c>
      <c r="T326" s="515">
        <f>$G58*T58</f>
        <v>0</v>
      </c>
      <c r="U326" s="515">
        <f>$G58*U58</f>
        <v>0</v>
      </c>
      <c r="V326" s="515">
        <f>$G58*V58</f>
        <v>0</v>
      </c>
      <c r="W326" s="515">
        <f>$G58*W58</f>
        <v>0</v>
      </c>
      <c r="X326" s="515">
        <f>$G58*X58</f>
        <v>0</v>
      </c>
      <c r="Y326" s="515">
        <f>$G58*Y58</f>
        <v>0</v>
      </c>
      <c r="Z326" s="515">
        <f>$G58*Z58</f>
        <v>0</v>
      </c>
      <c r="AA326" s="515">
        <f>$G58*AA58</f>
        <v>0</v>
      </c>
      <c r="AB326" s="515">
        <f>$G58*AB58</f>
        <v>0</v>
      </c>
      <c r="AC326" s="515">
        <f>$G58*AC58</f>
        <v>0</v>
      </c>
      <c r="AD326" s="515">
        <f>$G58*AD58</f>
        <v>0</v>
      </c>
      <c r="AE326" s="515">
        <f>$G58*AE58</f>
        <v>0</v>
      </c>
      <c r="AF326" s="515">
        <f>SUM(H326:AE326)</f>
        <v>150000000</v>
      </c>
    </row>
    <row r="327">
      <c r="B327" s="513" t="str">
        <f>B59</f>
        <v>ADIC-02-1</v>
      </c>
      <c r="C327" s="513" t="str">
        <f>C59</f>
        <v>R02</v>
      </c>
      <c r="D327" s="513" t="str">
        <f>D59</f>
        <v>(fila reservada para un ítem nuevo)</v>
      </c>
      <c r="E327" s="513" t="n"/>
      <c r="F327" s="515">
        <f>G59</f>
        <v>0</v>
      </c>
      <c r="G327" s="513" t="n"/>
      <c r="H327" s="515">
        <f>$G59*H59</f>
        <v>0</v>
      </c>
      <c r="I327" s="515">
        <f>$G59*I59</f>
        <v>0</v>
      </c>
      <c r="J327" s="515">
        <f>$G59*J59</f>
        <v>0</v>
      </c>
      <c r="K327" s="515">
        <f>$G59*K59</f>
        <v>0</v>
      </c>
      <c r="L327" s="515">
        <f>$G59*L59</f>
        <v>0</v>
      </c>
      <c r="M327" s="515">
        <f>$G59*M59</f>
        <v>0</v>
      </c>
      <c r="N327" s="515">
        <f>$G59*N59</f>
        <v>0</v>
      </c>
      <c r="O327" s="515">
        <f>$G59*O59</f>
        <v>0</v>
      </c>
      <c r="P327" s="515">
        <f>$G59*P59</f>
        <v>0</v>
      </c>
      <c r="Q327" s="515">
        <f>$G59*Q59</f>
        <v>0</v>
      </c>
      <c r="R327" s="515">
        <f>$G59*R59</f>
        <v>0</v>
      </c>
      <c r="S327" s="515">
        <f>$G59*S59</f>
        <v>0</v>
      </c>
      <c r="T327" s="515">
        <f>$G59*T59</f>
        <v>0</v>
      </c>
      <c r="U327" s="515">
        <f>$G59*U59</f>
        <v>0</v>
      </c>
      <c r="V327" s="515">
        <f>$G59*V59</f>
        <v>0</v>
      </c>
      <c r="W327" s="515">
        <f>$G59*W59</f>
        <v>0</v>
      </c>
      <c r="X327" s="515">
        <f>$G59*X59</f>
        <v>0</v>
      </c>
      <c r="Y327" s="515">
        <f>$G59*Y59</f>
        <v>0</v>
      </c>
      <c r="Z327" s="515">
        <f>$G59*Z59</f>
        <v>0</v>
      </c>
      <c r="AA327" s="515">
        <f>$G59*AA59</f>
        <v>0</v>
      </c>
      <c r="AB327" s="515">
        <f>$G59*AB59</f>
        <v>0</v>
      </c>
      <c r="AC327" s="515">
        <f>$G59*AC59</f>
        <v>0</v>
      </c>
      <c r="AD327" s="515">
        <f>$G59*AD59</f>
        <v>0</v>
      </c>
      <c r="AE327" s="515">
        <f>$G59*AE59</f>
        <v>0</v>
      </c>
      <c r="AF327" s="515">
        <f>SUM(H327:AE327)</f>
        <v>0</v>
      </c>
    </row>
    <row r="328">
      <c r="B328" s="513" t="str">
        <f>B60</f>
        <v>ADIC-02-2</v>
      </c>
      <c r="C328" s="513" t="str">
        <f>C60</f>
        <v>R02</v>
      </c>
      <c r="D328" s="513" t="str">
        <f>D60</f>
        <v>(fila reservada para un ítem nuevo)</v>
      </c>
      <c r="E328" s="513" t="n"/>
      <c r="F328" s="515">
        <f>G60</f>
        <v>0</v>
      </c>
      <c r="G328" s="513" t="n"/>
      <c r="H328" s="515">
        <f>$G60*H60</f>
        <v>0</v>
      </c>
      <c r="I328" s="515">
        <f>$G60*I60</f>
        <v>0</v>
      </c>
      <c r="J328" s="515">
        <f>$G60*J60</f>
        <v>0</v>
      </c>
      <c r="K328" s="515">
        <f>$G60*K60</f>
        <v>0</v>
      </c>
      <c r="L328" s="515">
        <f>$G60*L60</f>
        <v>0</v>
      </c>
      <c r="M328" s="515">
        <f>$G60*M60</f>
        <v>0</v>
      </c>
      <c r="N328" s="515">
        <f>$G60*N60</f>
        <v>0</v>
      </c>
      <c r="O328" s="515">
        <f>$G60*O60</f>
        <v>0</v>
      </c>
      <c r="P328" s="515">
        <f>$G60*P60</f>
        <v>0</v>
      </c>
      <c r="Q328" s="515">
        <f>$G60*Q60</f>
        <v>0</v>
      </c>
      <c r="R328" s="515">
        <f>$G60*R60</f>
        <v>0</v>
      </c>
      <c r="S328" s="515">
        <f>$G60*S60</f>
        <v>0</v>
      </c>
      <c r="T328" s="515">
        <f>$G60*T60</f>
        <v>0</v>
      </c>
      <c r="U328" s="515">
        <f>$G60*U60</f>
        <v>0</v>
      </c>
      <c r="V328" s="515">
        <f>$G60*V60</f>
        <v>0</v>
      </c>
      <c r="W328" s="515">
        <f>$G60*W60</f>
        <v>0</v>
      </c>
      <c r="X328" s="515">
        <f>$G60*X60</f>
        <v>0</v>
      </c>
      <c r="Y328" s="515">
        <f>$G60*Y60</f>
        <v>0</v>
      </c>
      <c r="Z328" s="515">
        <f>$G60*Z60</f>
        <v>0</v>
      </c>
      <c r="AA328" s="515">
        <f>$G60*AA60</f>
        <v>0</v>
      </c>
      <c r="AB328" s="515">
        <f>$G60*AB60</f>
        <v>0</v>
      </c>
      <c r="AC328" s="515">
        <f>$G60*AC60</f>
        <v>0</v>
      </c>
      <c r="AD328" s="515">
        <f>$G60*AD60</f>
        <v>0</v>
      </c>
      <c r="AE328" s="515">
        <f>$G60*AE60</f>
        <v>0</v>
      </c>
      <c r="AF328" s="515">
        <f>SUM(H328:AE328)</f>
        <v>0</v>
      </c>
    </row>
    <row r="329">
      <c r="B329" s="513" t="str">
        <f>B61</f>
        <v>ADIC-02-3</v>
      </c>
      <c r="C329" s="513" t="str">
        <f>C61</f>
        <v>R02</v>
      </c>
      <c r="D329" s="513" t="str">
        <f>D61</f>
        <v>(fila reservada para un ítem nuevo)</v>
      </c>
      <c r="E329" s="513" t="n"/>
      <c r="F329" s="515">
        <f>G61</f>
        <v>0</v>
      </c>
      <c r="G329" s="513" t="n"/>
      <c r="H329" s="515">
        <f>$G61*H61</f>
        <v>0</v>
      </c>
      <c r="I329" s="515">
        <f>$G61*I61</f>
        <v>0</v>
      </c>
      <c r="J329" s="515">
        <f>$G61*J61</f>
        <v>0</v>
      </c>
      <c r="K329" s="515">
        <f>$G61*K61</f>
        <v>0</v>
      </c>
      <c r="L329" s="515">
        <f>$G61*L61</f>
        <v>0</v>
      </c>
      <c r="M329" s="515">
        <f>$G61*M61</f>
        <v>0</v>
      </c>
      <c r="N329" s="515">
        <f>$G61*N61</f>
        <v>0</v>
      </c>
      <c r="O329" s="515">
        <f>$G61*O61</f>
        <v>0</v>
      </c>
      <c r="P329" s="515">
        <f>$G61*P61</f>
        <v>0</v>
      </c>
      <c r="Q329" s="515">
        <f>$G61*Q61</f>
        <v>0</v>
      </c>
      <c r="R329" s="515">
        <f>$G61*R61</f>
        <v>0</v>
      </c>
      <c r="S329" s="515">
        <f>$G61*S61</f>
        <v>0</v>
      </c>
      <c r="T329" s="515">
        <f>$G61*T61</f>
        <v>0</v>
      </c>
      <c r="U329" s="515">
        <f>$G61*U61</f>
        <v>0</v>
      </c>
      <c r="V329" s="515">
        <f>$G61*V61</f>
        <v>0</v>
      </c>
      <c r="W329" s="515">
        <f>$G61*W61</f>
        <v>0</v>
      </c>
      <c r="X329" s="515">
        <f>$G61*X61</f>
        <v>0</v>
      </c>
      <c r="Y329" s="515">
        <f>$G61*Y61</f>
        <v>0</v>
      </c>
      <c r="Z329" s="515">
        <f>$G61*Z61</f>
        <v>0</v>
      </c>
      <c r="AA329" s="515">
        <f>$G61*AA61</f>
        <v>0</v>
      </c>
      <c r="AB329" s="515">
        <f>$G61*AB61</f>
        <v>0</v>
      </c>
      <c r="AC329" s="515">
        <f>$G61*AC61</f>
        <v>0</v>
      </c>
      <c r="AD329" s="515">
        <f>$G61*AD61</f>
        <v>0</v>
      </c>
      <c r="AE329" s="515">
        <f>$G61*AE61</f>
        <v>0</v>
      </c>
      <c r="AF329" s="515">
        <f>SUM(H329:AE329)</f>
        <v>0</v>
      </c>
    </row>
    <row r="330">
      <c r="B330" s="513" t="str">
        <f>B62</f>
        <v>CA-01</v>
      </c>
      <c r="C330" s="513" t="str">
        <f>C62</f>
        <v>R03</v>
      </c>
      <c r="D330" s="513" t="str">
        <f>D62</f>
        <v>Formación y soporte a custodios por tramo</v>
      </c>
      <c r="E330" s="513" t="n"/>
      <c r="F330" s="515">
        <f>G62</f>
        <v>150000000</v>
      </c>
      <c r="G330" s="513" t="n"/>
      <c r="H330" s="515">
        <f>$G62*H62</f>
        <v>0</v>
      </c>
      <c r="I330" s="515">
        <f>$G62*I62</f>
        <v>0</v>
      </c>
      <c r="J330" s="515">
        <f>$G62*J62</f>
        <v>0</v>
      </c>
      <c r="K330" s="515">
        <f>$G62*K62</f>
        <v>0</v>
      </c>
      <c r="L330" s="515">
        <f>$G62*L62</f>
        <v>0</v>
      </c>
      <c r="M330" s="515">
        <f>$G62*M62</f>
        <v>0</v>
      </c>
      <c r="N330" s="515">
        <f>$G62*N62</f>
        <v>0</v>
      </c>
      <c r="O330" s="515">
        <f>$G62*O62</f>
        <v>0</v>
      </c>
      <c r="P330" s="515">
        <f>$G62*P62</f>
        <v>0</v>
      </c>
      <c r="Q330" s="515">
        <f>$G62*Q62</f>
        <v>0</v>
      </c>
      <c r="R330" s="515">
        <f>$G62*R62</f>
        <v>0</v>
      </c>
      <c r="S330" s="515">
        <f>$G62*S62</f>
        <v>0</v>
      </c>
      <c r="T330" s="515">
        <f>$G62*T62</f>
        <v>0</v>
      </c>
      <c r="U330" s="515">
        <f>$G62*U62</f>
        <v>0</v>
      </c>
      <c r="V330" s="515">
        <f>$G62*V62</f>
        <v>0</v>
      </c>
      <c r="W330" s="515">
        <f>$G62*W62</f>
        <v>0</v>
      </c>
      <c r="X330" s="515">
        <f>$G62*X62</f>
        <v>37500000</v>
      </c>
      <c r="Y330" s="515">
        <f>$G62*Y62</f>
        <v>37500000</v>
      </c>
      <c r="Z330" s="515">
        <f>$G62*Z62</f>
        <v>37500000</v>
      </c>
      <c r="AA330" s="515">
        <f>$G62*AA62</f>
        <v>37500000</v>
      </c>
      <c r="AB330" s="515">
        <f>$G62*AB62</f>
        <v>0</v>
      </c>
      <c r="AC330" s="515">
        <f>$G62*AC62</f>
        <v>0</v>
      </c>
      <c r="AD330" s="515">
        <f>$G62*AD62</f>
        <v>0</v>
      </c>
      <c r="AE330" s="515">
        <f>$G62*AE62</f>
        <v>0</v>
      </c>
      <c r="AF330" s="515">
        <f>SUM(H330:AE330)</f>
        <v>150000000</v>
      </c>
    </row>
    <row r="331">
      <c r="B331" s="513" t="str">
        <f>B63</f>
        <v>CA-02</v>
      </c>
      <c r="C331" s="513" t="str">
        <f>C63</f>
        <v>R03</v>
      </c>
      <c r="D331" s="513" t="str">
        <f>D63</f>
        <v>Alimentación de laboratorios ciudadanos</v>
      </c>
      <c r="E331" s="513" t="n"/>
      <c r="F331" s="515">
        <f>G63</f>
        <v>30000000</v>
      </c>
      <c r="G331" s="513" t="n"/>
      <c r="H331" s="515">
        <f>$G63*H63</f>
        <v>0</v>
      </c>
      <c r="I331" s="515">
        <f>$G63*I63</f>
        <v>0</v>
      </c>
      <c r="J331" s="515">
        <f>$G63*J63</f>
        <v>4285714.28571429</v>
      </c>
      <c r="K331" s="515">
        <f>$G63*K63</f>
        <v>4285714.28571429</v>
      </c>
      <c r="L331" s="515">
        <f>$G63*L63</f>
        <v>4285714.28571429</v>
      </c>
      <c r="M331" s="515">
        <f>$G63*M63</f>
        <v>4285714.28571429</v>
      </c>
      <c r="N331" s="515">
        <f>$G63*N63</f>
        <v>4285714.28571429</v>
      </c>
      <c r="O331" s="515">
        <f>$G63*O63</f>
        <v>4285714.28571429</v>
      </c>
      <c r="P331" s="515">
        <f>$G63*P63</f>
        <v>4285714.28571429</v>
      </c>
      <c r="Q331" s="515">
        <f>$G63*Q63</f>
        <v>0</v>
      </c>
      <c r="R331" s="515">
        <f>$G63*R63</f>
        <v>0</v>
      </c>
      <c r="S331" s="515">
        <f>$G63*S63</f>
        <v>0</v>
      </c>
      <c r="T331" s="515">
        <f>$G63*T63</f>
        <v>0</v>
      </c>
      <c r="U331" s="515">
        <f>$G63*U63</f>
        <v>0</v>
      </c>
      <c r="V331" s="515">
        <f>$G63*V63</f>
        <v>0</v>
      </c>
      <c r="W331" s="515">
        <f>$G63*W63</f>
        <v>0</v>
      </c>
      <c r="X331" s="515">
        <f>$G63*X63</f>
        <v>0</v>
      </c>
      <c r="Y331" s="515">
        <f>$G63*Y63</f>
        <v>0</v>
      </c>
      <c r="Z331" s="515">
        <f>$G63*Z63</f>
        <v>0</v>
      </c>
      <c r="AA331" s="515">
        <f>$G63*AA63</f>
        <v>0</v>
      </c>
      <c r="AB331" s="515">
        <f>$G63*AB63</f>
        <v>0</v>
      </c>
      <c r="AC331" s="515">
        <f>$G63*AC63</f>
        <v>0</v>
      </c>
      <c r="AD331" s="515">
        <f>$G63*AD63</f>
        <v>0</v>
      </c>
      <c r="AE331" s="515">
        <f>$G63*AE63</f>
        <v>0</v>
      </c>
      <c r="AF331" s="515">
        <f>SUM(H331:AE331)</f>
        <v>30000000</v>
      </c>
    </row>
    <row r="332">
      <c r="B332" s="513" t="str">
        <f>B64</f>
        <v>CA-03</v>
      </c>
      <c r="C332" s="513" t="str">
        <f>C64</f>
        <v>R03</v>
      </c>
      <c r="D332" s="513" t="str">
        <f>D64</f>
        <v>Logística de ferias y laboratorios de apropiación</v>
      </c>
      <c r="E332" s="513" t="n"/>
      <c r="F332" s="515">
        <f>G64</f>
        <v>72000000</v>
      </c>
      <c r="G332" s="513" t="n"/>
      <c r="H332" s="515">
        <f>$G64*H64</f>
        <v>0</v>
      </c>
      <c r="I332" s="515">
        <f>$G64*I64</f>
        <v>0</v>
      </c>
      <c r="J332" s="515">
        <f>$G64*J64</f>
        <v>0</v>
      </c>
      <c r="K332" s="515">
        <f>$G64*K64</f>
        <v>0</v>
      </c>
      <c r="L332" s="515">
        <f>$G64*L64</f>
        <v>0</v>
      </c>
      <c r="M332" s="515">
        <f>$G64*M64</f>
        <v>0</v>
      </c>
      <c r="N332" s="515">
        <f>$G64*N64</f>
        <v>0</v>
      </c>
      <c r="O332" s="515">
        <f>$G64*O64</f>
        <v>0</v>
      </c>
      <c r="P332" s="515">
        <f>$G64*P64</f>
        <v>0</v>
      </c>
      <c r="Q332" s="515">
        <f>$G64*Q64</f>
        <v>0</v>
      </c>
      <c r="R332" s="515">
        <f>$G64*R64</f>
        <v>0</v>
      </c>
      <c r="S332" s="515">
        <f>$G64*S64</f>
        <v>5538461.53846154</v>
      </c>
      <c r="T332" s="515">
        <f>$G64*T64</f>
        <v>5538461.53846154</v>
      </c>
      <c r="U332" s="515">
        <f>$G64*U64</f>
        <v>5538461.53846154</v>
      </c>
      <c r="V332" s="515">
        <f>$G64*V64</f>
        <v>5538461.53846154</v>
      </c>
      <c r="W332" s="515">
        <f>$G64*W64</f>
        <v>5538461.53846154</v>
      </c>
      <c r="X332" s="515">
        <f>$G64*X64</f>
        <v>5538461.53846154</v>
      </c>
      <c r="Y332" s="515">
        <f>$G64*Y64</f>
        <v>5538461.53846154</v>
      </c>
      <c r="Z332" s="515">
        <f>$G64*Z64</f>
        <v>5538461.53846154</v>
      </c>
      <c r="AA332" s="515">
        <f>$G64*AA64</f>
        <v>5538461.53846154</v>
      </c>
      <c r="AB332" s="515">
        <f>$G64*AB64</f>
        <v>5538461.53846154</v>
      </c>
      <c r="AC332" s="515">
        <f>$G64*AC64</f>
        <v>5538461.53846154</v>
      </c>
      <c r="AD332" s="515">
        <f>$G64*AD64</f>
        <v>5538461.53846154</v>
      </c>
      <c r="AE332" s="515">
        <f>$G64*AE64</f>
        <v>5538461.53846154</v>
      </c>
      <c r="AF332" s="515">
        <f>SUM(H332:AE332)</f>
        <v>72000000</v>
      </c>
    </row>
    <row r="333">
      <c r="B333" s="513" t="str">
        <f>B65</f>
        <v>CA-04</v>
      </c>
      <c r="C333" s="513" t="str">
        <f>C65</f>
        <v>R03</v>
      </c>
      <c r="D333" s="513" t="str">
        <f>D65</f>
        <v>Talleres de evaluación previa de demolición con los consejos de gestión del riesgo y responsables de obra</v>
      </c>
      <c r="E333" s="513" t="n"/>
      <c r="F333" s="515">
        <f>G65</f>
        <v>48000000</v>
      </c>
      <c r="G333" s="513" t="n"/>
      <c r="H333" s="515">
        <f>$G65*H65</f>
        <v>0</v>
      </c>
      <c r="I333" s="515">
        <f>$G65*I65</f>
        <v>0</v>
      </c>
      <c r="J333" s="515">
        <f>$G65*J65</f>
        <v>0</v>
      </c>
      <c r="K333" s="515">
        <f>$G65*K65</f>
        <v>0</v>
      </c>
      <c r="L333" s="515">
        <f>$G65*L65</f>
        <v>0</v>
      </c>
      <c r="M333" s="515">
        <f>$G65*M65</f>
        <v>0</v>
      </c>
      <c r="N333" s="515">
        <f>$G65*N65</f>
        <v>0</v>
      </c>
      <c r="O333" s="515">
        <f>$G65*O65</f>
        <v>0</v>
      </c>
      <c r="P333" s="515">
        <f>$G65*P65</f>
        <v>0</v>
      </c>
      <c r="Q333" s="515">
        <f>$G65*Q65</f>
        <v>0</v>
      </c>
      <c r="R333" s="515">
        <f>$G65*R65</f>
        <v>0</v>
      </c>
      <c r="S333" s="515">
        <f>$G65*S65</f>
        <v>0</v>
      </c>
      <c r="T333" s="515">
        <f>$G65*T65</f>
        <v>0</v>
      </c>
      <c r="U333" s="515">
        <f>$G65*U65</f>
        <v>0</v>
      </c>
      <c r="V333" s="515">
        <f>$G65*V65</f>
        <v>0</v>
      </c>
      <c r="W333" s="515">
        <f>$G65*W65</f>
        <v>0</v>
      </c>
      <c r="X333" s="515">
        <f>$G65*X65</f>
        <v>0</v>
      </c>
      <c r="Y333" s="515">
        <f>$G65*Y65</f>
        <v>0</v>
      </c>
      <c r="Z333" s="515">
        <f>$G65*Z65</f>
        <v>0</v>
      </c>
      <c r="AA333" s="515">
        <f>$G65*AA65</f>
        <v>0</v>
      </c>
      <c r="AB333" s="515">
        <f>$G65*AB65</f>
        <v>12000000</v>
      </c>
      <c r="AC333" s="515">
        <f>$G65*AC65</f>
        <v>12000000</v>
      </c>
      <c r="AD333" s="515">
        <f>$G65*AD65</f>
        <v>12000000</v>
      </c>
      <c r="AE333" s="515">
        <f>$G65*AE65</f>
        <v>12000000</v>
      </c>
      <c r="AF333" s="515">
        <f>SUM(H333:AE333)</f>
        <v>48000000</v>
      </c>
    </row>
    <row r="334">
      <c r="B334" s="513" t="str">
        <f>B66</f>
        <v>CA-05</v>
      </c>
      <c r="C334" s="513" t="str">
        <f>C66</f>
        <v>R03</v>
      </c>
      <c r="D334" s="513" t="str">
        <f>D66</f>
        <v>Desplazamientos del equipo de apropiación social de Avanciencia a los talleres y jornadas</v>
      </c>
      <c r="E334" s="513" t="n"/>
      <c r="F334" s="515">
        <f>G66</f>
        <v>116968410</v>
      </c>
      <c r="G334" s="513" t="n"/>
      <c r="H334" s="515">
        <f>$G66*H66</f>
        <v>0</v>
      </c>
      <c r="I334" s="515">
        <f>$G66*I66</f>
        <v>0</v>
      </c>
      <c r="J334" s="515">
        <f>$G66*J66</f>
        <v>5316745.90909091</v>
      </c>
      <c r="K334" s="515">
        <f>$G66*K66</f>
        <v>5316745.90909091</v>
      </c>
      <c r="L334" s="515">
        <f>$G66*L66</f>
        <v>5316745.90909091</v>
      </c>
      <c r="M334" s="515">
        <f>$G66*M66</f>
        <v>5316745.90909091</v>
      </c>
      <c r="N334" s="515">
        <f>$G66*N66</f>
        <v>5316745.90909091</v>
      </c>
      <c r="O334" s="515">
        <f>$G66*O66</f>
        <v>5316745.90909091</v>
      </c>
      <c r="P334" s="515">
        <f>$G66*P66</f>
        <v>5316745.90909091</v>
      </c>
      <c r="Q334" s="515">
        <f>$G66*Q66</f>
        <v>5316745.90909091</v>
      </c>
      <c r="R334" s="515">
        <f>$G66*R66</f>
        <v>5316745.90909091</v>
      </c>
      <c r="S334" s="515">
        <f>$G66*S66</f>
        <v>5316745.90909091</v>
      </c>
      <c r="T334" s="515">
        <f>$G66*T66</f>
        <v>5316745.90909091</v>
      </c>
      <c r="U334" s="515">
        <f>$G66*U66</f>
        <v>5316745.90909091</v>
      </c>
      <c r="V334" s="515">
        <f>$G66*V66</f>
        <v>5316745.90909091</v>
      </c>
      <c r="W334" s="515">
        <f>$G66*W66</f>
        <v>5316745.90909091</v>
      </c>
      <c r="X334" s="515">
        <f>$G66*X66</f>
        <v>5316745.90909091</v>
      </c>
      <c r="Y334" s="515">
        <f>$G66*Y66</f>
        <v>5316745.90909091</v>
      </c>
      <c r="Z334" s="515">
        <f>$G66*Z66</f>
        <v>5316745.90909091</v>
      </c>
      <c r="AA334" s="515">
        <f>$G66*AA66</f>
        <v>5316745.90909091</v>
      </c>
      <c r="AB334" s="515">
        <f>$G66*AB66</f>
        <v>5316745.90909091</v>
      </c>
      <c r="AC334" s="515">
        <f>$G66*AC66</f>
        <v>5316745.90909091</v>
      </c>
      <c r="AD334" s="515">
        <f>$G66*AD66</f>
        <v>5316745.90909091</v>
      </c>
      <c r="AE334" s="515">
        <f>$G66*AE66</f>
        <v>5316745.90909091</v>
      </c>
      <c r="AF334" s="515">
        <f>SUM(H334:AE334)</f>
        <v>116968410</v>
      </c>
    </row>
    <row r="335">
      <c r="B335" s="513" t="str">
        <f>B67</f>
        <v>ADIC-03-1</v>
      </c>
      <c r="C335" s="513" t="str">
        <f>C67</f>
        <v>R03</v>
      </c>
      <c r="D335" s="513" t="str">
        <f>D67</f>
        <v>(fila reservada para un ítem nuevo)</v>
      </c>
      <c r="E335" s="513" t="n"/>
      <c r="F335" s="515">
        <f>G67</f>
        <v>0</v>
      </c>
      <c r="G335" s="513" t="n"/>
      <c r="H335" s="515">
        <f>$G67*H67</f>
        <v>0</v>
      </c>
      <c r="I335" s="515">
        <f>$G67*I67</f>
        <v>0</v>
      </c>
      <c r="J335" s="515">
        <f>$G67*J67</f>
        <v>0</v>
      </c>
      <c r="K335" s="515">
        <f>$G67*K67</f>
        <v>0</v>
      </c>
      <c r="L335" s="515">
        <f>$G67*L67</f>
        <v>0</v>
      </c>
      <c r="M335" s="515">
        <f>$G67*M67</f>
        <v>0</v>
      </c>
      <c r="N335" s="515">
        <f>$G67*N67</f>
        <v>0</v>
      </c>
      <c r="O335" s="515">
        <f>$G67*O67</f>
        <v>0</v>
      </c>
      <c r="P335" s="515">
        <f>$G67*P67</f>
        <v>0</v>
      </c>
      <c r="Q335" s="515">
        <f>$G67*Q67</f>
        <v>0</v>
      </c>
      <c r="R335" s="515">
        <f>$G67*R67</f>
        <v>0</v>
      </c>
      <c r="S335" s="515">
        <f>$G67*S67</f>
        <v>0</v>
      </c>
      <c r="T335" s="515">
        <f>$G67*T67</f>
        <v>0</v>
      </c>
      <c r="U335" s="515">
        <f>$G67*U67</f>
        <v>0</v>
      </c>
      <c r="V335" s="515">
        <f>$G67*V67</f>
        <v>0</v>
      </c>
      <c r="W335" s="515">
        <f>$G67*W67</f>
        <v>0</v>
      </c>
      <c r="X335" s="515">
        <f>$G67*X67</f>
        <v>0</v>
      </c>
      <c r="Y335" s="515">
        <f>$G67*Y67</f>
        <v>0</v>
      </c>
      <c r="Z335" s="515">
        <f>$G67*Z67</f>
        <v>0</v>
      </c>
      <c r="AA335" s="515">
        <f>$G67*AA67</f>
        <v>0</v>
      </c>
      <c r="AB335" s="515">
        <f>$G67*AB67</f>
        <v>0</v>
      </c>
      <c r="AC335" s="515">
        <f>$G67*AC67</f>
        <v>0</v>
      </c>
      <c r="AD335" s="515">
        <f>$G67*AD67</f>
        <v>0</v>
      </c>
      <c r="AE335" s="515">
        <f>$G67*AE67</f>
        <v>0</v>
      </c>
      <c r="AF335" s="515">
        <f>SUM(H335:AE335)</f>
        <v>0</v>
      </c>
    </row>
    <row r="336">
      <c r="B336" s="513" t="str">
        <f>B68</f>
        <v>ADIC-03-2</v>
      </c>
      <c r="C336" s="513" t="str">
        <f>C68</f>
        <v>R03</v>
      </c>
      <c r="D336" s="513" t="str">
        <f>D68</f>
        <v>(fila reservada para un ítem nuevo)</v>
      </c>
      <c r="E336" s="513" t="n"/>
      <c r="F336" s="515">
        <f>G68</f>
        <v>0</v>
      </c>
      <c r="G336" s="513" t="n"/>
      <c r="H336" s="515">
        <f>$G68*H68</f>
        <v>0</v>
      </c>
      <c r="I336" s="515">
        <f>$G68*I68</f>
        <v>0</v>
      </c>
      <c r="J336" s="515">
        <f>$G68*J68</f>
        <v>0</v>
      </c>
      <c r="K336" s="515">
        <f>$G68*K68</f>
        <v>0</v>
      </c>
      <c r="L336" s="515">
        <f>$G68*L68</f>
        <v>0</v>
      </c>
      <c r="M336" s="515">
        <f>$G68*M68</f>
        <v>0</v>
      </c>
      <c r="N336" s="515">
        <f>$G68*N68</f>
        <v>0</v>
      </c>
      <c r="O336" s="515">
        <f>$G68*O68</f>
        <v>0</v>
      </c>
      <c r="P336" s="515">
        <f>$G68*P68</f>
        <v>0</v>
      </c>
      <c r="Q336" s="515">
        <f>$G68*Q68</f>
        <v>0</v>
      </c>
      <c r="R336" s="515">
        <f>$G68*R68</f>
        <v>0</v>
      </c>
      <c r="S336" s="515">
        <f>$G68*S68</f>
        <v>0</v>
      </c>
      <c r="T336" s="515">
        <f>$G68*T68</f>
        <v>0</v>
      </c>
      <c r="U336" s="515">
        <f>$G68*U68</f>
        <v>0</v>
      </c>
      <c r="V336" s="515">
        <f>$G68*V68</f>
        <v>0</v>
      </c>
      <c r="W336" s="515">
        <f>$G68*W68</f>
        <v>0</v>
      </c>
      <c r="X336" s="515">
        <f>$G68*X68</f>
        <v>0</v>
      </c>
      <c r="Y336" s="515">
        <f>$G68*Y68</f>
        <v>0</v>
      </c>
      <c r="Z336" s="515">
        <f>$G68*Z68</f>
        <v>0</v>
      </c>
      <c r="AA336" s="515">
        <f>$G68*AA68</f>
        <v>0</v>
      </c>
      <c r="AB336" s="515">
        <f>$G68*AB68</f>
        <v>0</v>
      </c>
      <c r="AC336" s="515">
        <f>$G68*AC68</f>
        <v>0</v>
      </c>
      <c r="AD336" s="515">
        <f>$G68*AD68</f>
        <v>0</v>
      </c>
      <c r="AE336" s="515">
        <f>$G68*AE68</f>
        <v>0</v>
      </c>
      <c r="AF336" s="515">
        <f>SUM(H336:AE336)</f>
        <v>0</v>
      </c>
    </row>
    <row r="337">
      <c r="B337" s="513" t="str">
        <f>B69</f>
        <v>ADIC-03-3</v>
      </c>
      <c r="C337" s="513" t="str">
        <f>C69</f>
        <v>R03</v>
      </c>
      <c r="D337" s="513" t="str">
        <f>D69</f>
        <v>(fila reservada para un ítem nuevo)</v>
      </c>
      <c r="E337" s="513" t="n"/>
      <c r="F337" s="515">
        <f>G69</f>
        <v>0</v>
      </c>
      <c r="G337" s="513" t="n"/>
      <c r="H337" s="515">
        <f>$G69*H69</f>
        <v>0</v>
      </c>
      <c r="I337" s="515">
        <f>$G69*I69</f>
        <v>0</v>
      </c>
      <c r="J337" s="515">
        <f>$G69*J69</f>
        <v>0</v>
      </c>
      <c r="K337" s="515">
        <f>$G69*K69</f>
        <v>0</v>
      </c>
      <c r="L337" s="515">
        <f>$G69*L69</f>
        <v>0</v>
      </c>
      <c r="M337" s="515">
        <f>$G69*M69</f>
        <v>0</v>
      </c>
      <c r="N337" s="515">
        <f>$G69*N69</f>
        <v>0</v>
      </c>
      <c r="O337" s="515">
        <f>$G69*O69</f>
        <v>0</v>
      </c>
      <c r="P337" s="515">
        <f>$G69*P69</f>
        <v>0</v>
      </c>
      <c r="Q337" s="515">
        <f>$G69*Q69</f>
        <v>0</v>
      </c>
      <c r="R337" s="515">
        <f>$G69*R69</f>
        <v>0</v>
      </c>
      <c r="S337" s="515">
        <f>$G69*S69</f>
        <v>0</v>
      </c>
      <c r="T337" s="515">
        <f>$G69*T69</f>
        <v>0</v>
      </c>
      <c r="U337" s="515">
        <f>$G69*U69</f>
        <v>0</v>
      </c>
      <c r="V337" s="515">
        <f>$G69*V69</f>
        <v>0</v>
      </c>
      <c r="W337" s="515">
        <f>$G69*W69</f>
        <v>0</v>
      </c>
      <c r="X337" s="515">
        <f>$G69*X69</f>
        <v>0</v>
      </c>
      <c r="Y337" s="515">
        <f>$G69*Y69</f>
        <v>0</v>
      </c>
      <c r="Z337" s="515">
        <f>$G69*Z69</f>
        <v>0</v>
      </c>
      <c r="AA337" s="515">
        <f>$G69*AA69</f>
        <v>0</v>
      </c>
      <c r="AB337" s="515">
        <f>$G69*AB69</f>
        <v>0</v>
      </c>
      <c r="AC337" s="515">
        <f>$G69*AC69</f>
        <v>0</v>
      </c>
      <c r="AD337" s="515">
        <f>$G69*AD69</f>
        <v>0</v>
      </c>
      <c r="AE337" s="515">
        <f>$G69*AE69</f>
        <v>0</v>
      </c>
      <c r="AF337" s="515">
        <f>SUM(H337:AE337)</f>
        <v>0</v>
      </c>
    </row>
    <row r="338">
      <c r="B338" s="513" t="str">
        <f>B70</f>
        <v>ST-01</v>
      </c>
      <c r="C338" s="513" t="str">
        <f>C70</f>
        <v>R04</v>
      </c>
      <c r="D338" s="513" t="str">
        <f>D70</f>
        <v>Planes de datos celulares M2M para gateways</v>
      </c>
      <c r="E338" s="513" t="n"/>
      <c r="F338" s="515">
        <f>G70</f>
        <v>34560000</v>
      </c>
      <c r="G338" s="513" t="n"/>
      <c r="H338" s="515">
        <f>$G70*H70</f>
        <v>1440000</v>
      </c>
      <c r="I338" s="515">
        <f>$G70*I70</f>
        <v>1440000</v>
      </c>
      <c r="J338" s="515">
        <f>$G70*J70</f>
        <v>1440000</v>
      </c>
      <c r="K338" s="515">
        <f>$G70*K70</f>
        <v>1440000</v>
      </c>
      <c r="L338" s="515">
        <f>$G70*L70</f>
        <v>1440000</v>
      </c>
      <c r="M338" s="515">
        <f>$G70*M70</f>
        <v>1440000</v>
      </c>
      <c r="N338" s="515">
        <f>$G70*N70</f>
        <v>1440000</v>
      </c>
      <c r="O338" s="515">
        <f>$G70*O70</f>
        <v>1440000</v>
      </c>
      <c r="P338" s="515">
        <f>$G70*P70</f>
        <v>1440000</v>
      </c>
      <c r="Q338" s="515">
        <f>$G70*Q70</f>
        <v>1440000</v>
      </c>
      <c r="R338" s="515">
        <f>$G70*R70</f>
        <v>1440000</v>
      </c>
      <c r="S338" s="515">
        <f>$G70*S70</f>
        <v>1440000</v>
      </c>
      <c r="T338" s="515">
        <f>$G70*T70</f>
        <v>1440000</v>
      </c>
      <c r="U338" s="515">
        <f>$G70*U70</f>
        <v>1440000</v>
      </c>
      <c r="V338" s="515">
        <f>$G70*V70</f>
        <v>1440000</v>
      </c>
      <c r="W338" s="515">
        <f>$G70*W70</f>
        <v>1440000</v>
      </c>
      <c r="X338" s="515">
        <f>$G70*X70</f>
        <v>1440000</v>
      </c>
      <c r="Y338" s="515">
        <f>$G70*Y70</f>
        <v>1440000</v>
      </c>
      <c r="Z338" s="515">
        <f>$G70*Z70</f>
        <v>1440000</v>
      </c>
      <c r="AA338" s="515">
        <f>$G70*AA70</f>
        <v>1440000</v>
      </c>
      <c r="AB338" s="515">
        <f>$G70*AB70</f>
        <v>1440000</v>
      </c>
      <c r="AC338" s="515">
        <f>$G70*AC70</f>
        <v>1440000</v>
      </c>
      <c r="AD338" s="515">
        <f>$G70*AD70</f>
        <v>1440000</v>
      </c>
      <c r="AE338" s="515">
        <f>$G70*AE70</f>
        <v>1440000</v>
      </c>
      <c r="AF338" s="515">
        <f>SUM(H338:AE338)</f>
        <v>34560000</v>
      </c>
    </row>
    <row r="339">
      <c r="B339" s="513" t="str">
        <f>B71</f>
        <v>ST-02</v>
      </c>
      <c r="C339" s="513" t="str">
        <f>C71</f>
        <v>R04</v>
      </c>
      <c r="D339" s="513" t="str">
        <f>D71</f>
        <v>Análisis gravimétrico en laboratorio acreditado</v>
      </c>
      <c r="E339" s="513" t="n"/>
      <c r="F339" s="515">
        <f>G71</f>
        <v>84000000</v>
      </c>
      <c r="G339" s="513" t="n"/>
      <c r="H339" s="515">
        <f>$G71*H71</f>
        <v>0</v>
      </c>
      <c r="I339" s="515">
        <f>$G71*I71</f>
        <v>0</v>
      </c>
      <c r="J339" s="515">
        <f>$G71*J71</f>
        <v>0</v>
      </c>
      <c r="K339" s="515">
        <f>$G71*K71</f>
        <v>0</v>
      </c>
      <c r="L339" s="515">
        <f>$G71*L71</f>
        <v>0</v>
      </c>
      <c r="M339" s="515">
        <f>$G71*M71</f>
        <v>4666666.66666667</v>
      </c>
      <c r="N339" s="515">
        <f>$G71*N71</f>
        <v>4666666.66666667</v>
      </c>
      <c r="O339" s="515">
        <f>$G71*O71</f>
        <v>4666666.66666667</v>
      </c>
      <c r="P339" s="515">
        <f>$G71*P71</f>
        <v>4666666.66666667</v>
      </c>
      <c r="Q339" s="515">
        <f>$G71*Q71</f>
        <v>4666666.66666667</v>
      </c>
      <c r="R339" s="515">
        <f>$G71*R71</f>
        <v>4666666.66666667</v>
      </c>
      <c r="S339" s="515">
        <f>$G71*S71</f>
        <v>4666666.66666667</v>
      </c>
      <c r="T339" s="515">
        <f>$G71*T71</f>
        <v>4666666.66666667</v>
      </c>
      <c r="U339" s="515">
        <f>$G71*U71</f>
        <v>4666666.66666667</v>
      </c>
      <c r="V339" s="515">
        <f>$G71*V71</f>
        <v>4666666.66666667</v>
      </c>
      <c r="W339" s="515">
        <f>$G71*W71</f>
        <v>4666666.66666667</v>
      </c>
      <c r="X339" s="515">
        <f>$G71*X71</f>
        <v>4666666.66666667</v>
      </c>
      <c r="Y339" s="515">
        <f>$G71*Y71</f>
        <v>4666666.66666667</v>
      </c>
      <c r="Z339" s="515">
        <f>$G71*Z71</f>
        <v>4666666.66666667</v>
      </c>
      <c r="AA339" s="515">
        <f>$G71*AA71</f>
        <v>4666666.66666667</v>
      </c>
      <c r="AB339" s="515">
        <f>$G71*AB71</f>
        <v>4666666.66666667</v>
      </c>
      <c r="AC339" s="515">
        <f>$G71*AC71</f>
        <v>4666666.66666667</v>
      </c>
      <c r="AD339" s="515">
        <f>$G71*AD71</f>
        <v>4666666.66666667</v>
      </c>
      <c r="AE339" s="515">
        <f>$G71*AE71</f>
        <v>0</v>
      </c>
      <c r="AF339" s="515">
        <f>SUM(H339:AE339)</f>
        <v>84000000</v>
      </c>
    </row>
    <row r="340">
      <c r="B340" s="513" t="str">
        <f>B72</f>
        <v>ST-03</v>
      </c>
      <c r="C340" s="513" t="str">
        <f>C72</f>
        <v>R04</v>
      </c>
      <c r="D340" s="513" t="str">
        <f>D72</f>
        <v>Auditoría externa de ciberseguridad</v>
      </c>
      <c r="E340" s="513" t="n"/>
      <c r="F340" s="515">
        <f>G72</f>
        <v>30000000</v>
      </c>
      <c r="G340" s="513" t="n"/>
      <c r="H340" s="515">
        <f>$G72*H72</f>
        <v>0</v>
      </c>
      <c r="I340" s="515">
        <f>$G72*I72</f>
        <v>0</v>
      </c>
      <c r="J340" s="515">
        <f>$G72*J72</f>
        <v>0</v>
      </c>
      <c r="K340" s="515">
        <f>$G72*K72</f>
        <v>0</v>
      </c>
      <c r="L340" s="515">
        <f>$G72*L72</f>
        <v>0</v>
      </c>
      <c r="M340" s="515">
        <f>$G72*M72</f>
        <v>2142857.14285714</v>
      </c>
      <c r="N340" s="515">
        <f>$G72*N72</f>
        <v>2142857.14285714</v>
      </c>
      <c r="O340" s="515">
        <f>$G72*O72</f>
        <v>2142857.14285714</v>
      </c>
      <c r="P340" s="515">
        <f>$G72*P72</f>
        <v>2142857.14285714</v>
      </c>
      <c r="Q340" s="515">
        <f>$G72*Q72</f>
        <v>2142857.14285714</v>
      </c>
      <c r="R340" s="515">
        <f>$G72*R72</f>
        <v>2142857.14285714</v>
      </c>
      <c r="S340" s="515">
        <f>$G72*S72</f>
        <v>2142857.14285714</v>
      </c>
      <c r="T340" s="515">
        <f>$G72*T72</f>
        <v>2142857.14285714</v>
      </c>
      <c r="U340" s="515">
        <f>$G72*U72</f>
        <v>2142857.14285714</v>
      </c>
      <c r="V340" s="515">
        <f>$G72*V72</f>
        <v>2142857.14285714</v>
      </c>
      <c r="W340" s="515">
        <f>$G72*W72</f>
        <v>2142857.14285714</v>
      </c>
      <c r="X340" s="515">
        <f>$G72*X72</f>
        <v>2142857.14285714</v>
      </c>
      <c r="Y340" s="515">
        <f>$G72*Y72</f>
        <v>2142857.14285714</v>
      </c>
      <c r="Z340" s="515">
        <f>$G72*Z72</f>
        <v>2142857.14285714</v>
      </c>
      <c r="AA340" s="515">
        <f>$G72*AA72</f>
        <v>0</v>
      </c>
      <c r="AB340" s="515">
        <f>$G72*AB72</f>
        <v>0</v>
      </c>
      <c r="AC340" s="515">
        <f>$G72*AC72</f>
        <v>0</v>
      </c>
      <c r="AD340" s="515">
        <f>$G72*AD72</f>
        <v>0</v>
      </c>
      <c r="AE340" s="515">
        <f>$G72*AE72</f>
        <v>0</v>
      </c>
      <c r="AF340" s="515">
        <f>SUM(H340:AE340)</f>
        <v>30000000</v>
      </c>
    </row>
    <row r="341">
      <c r="B341" s="513" t="str">
        <f>B73</f>
        <v>ST-04</v>
      </c>
      <c r="C341" s="513" t="str">
        <f>C73</f>
        <v>R04</v>
      </c>
      <c r="D341" s="513" t="str">
        <f>D73</f>
        <v>Estudio de cobertura y de enlace en los dos municipios</v>
      </c>
      <c r="E341" s="513" t="n"/>
      <c r="F341" s="515">
        <f>G73</f>
        <v>40000000</v>
      </c>
      <c r="G341" s="513" t="n"/>
      <c r="H341" s="515">
        <f>$G73*H73</f>
        <v>0</v>
      </c>
      <c r="I341" s="515">
        <f>$G73*I73</f>
        <v>13333333.3333333</v>
      </c>
      <c r="J341" s="515">
        <f>$G73*J73</f>
        <v>13333333.3333333</v>
      </c>
      <c r="K341" s="515">
        <f>$G73*K73</f>
        <v>13333333.3333333</v>
      </c>
      <c r="L341" s="515">
        <f>$G73*L73</f>
        <v>0</v>
      </c>
      <c r="M341" s="515">
        <f>$G73*M73</f>
        <v>0</v>
      </c>
      <c r="N341" s="515">
        <f>$G73*N73</f>
        <v>0</v>
      </c>
      <c r="O341" s="515">
        <f>$G73*O73</f>
        <v>0</v>
      </c>
      <c r="P341" s="515">
        <f>$G73*P73</f>
        <v>0</v>
      </c>
      <c r="Q341" s="515">
        <f>$G73*Q73</f>
        <v>0</v>
      </c>
      <c r="R341" s="515">
        <f>$G73*R73</f>
        <v>0</v>
      </c>
      <c r="S341" s="515">
        <f>$G73*S73</f>
        <v>0</v>
      </c>
      <c r="T341" s="515">
        <f>$G73*T73</f>
        <v>0</v>
      </c>
      <c r="U341" s="515">
        <f>$G73*U73</f>
        <v>0</v>
      </c>
      <c r="V341" s="515">
        <f>$G73*V73</f>
        <v>0</v>
      </c>
      <c r="W341" s="515">
        <f>$G73*W73</f>
        <v>0</v>
      </c>
      <c r="X341" s="515">
        <f>$G73*X73</f>
        <v>0</v>
      </c>
      <c r="Y341" s="515">
        <f>$G73*Y73</f>
        <v>0</v>
      </c>
      <c r="Z341" s="515">
        <f>$G73*Z73</f>
        <v>0</v>
      </c>
      <c r="AA341" s="515">
        <f>$G73*AA73</f>
        <v>0</v>
      </c>
      <c r="AB341" s="515">
        <f>$G73*AB73</f>
        <v>0</v>
      </c>
      <c r="AC341" s="515">
        <f>$G73*AC73</f>
        <v>0</v>
      </c>
      <c r="AD341" s="515">
        <f>$G73*AD73</f>
        <v>0</v>
      </c>
      <c r="AE341" s="515">
        <f>$G73*AE73</f>
        <v>0</v>
      </c>
      <c r="AF341" s="515">
        <f>SUM(H341:AE341)</f>
        <v>40000000</v>
      </c>
    </row>
    <row r="342">
      <c r="B342" s="513" t="str">
        <f>B74</f>
        <v>ST-05</v>
      </c>
      <c r="C342" s="513" t="str">
        <f>C74</f>
        <v>R04</v>
      </c>
      <c r="D342" s="513" t="str">
        <f>D74</f>
        <v>Evaluación externa independiente (meses 12 y 24)</v>
      </c>
      <c r="E342" s="513" t="n"/>
      <c r="F342" s="515">
        <f>G74</f>
        <v>120000000</v>
      </c>
      <c r="G342" s="513" t="n"/>
      <c r="H342" s="515">
        <f>$G74*H74</f>
        <v>0</v>
      </c>
      <c r="I342" s="515">
        <f>$G74*I74</f>
        <v>0</v>
      </c>
      <c r="J342" s="515">
        <f>$G74*J74</f>
        <v>0</v>
      </c>
      <c r="K342" s="515">
        <f>$G74*K74</f>
        <v>0</v>
      </c>
      <c r="L342" s="515">
        <f>$G74*L74</f>
        <v>0</v>
      </c>
      <c r="M342" s="515">
        <f>$G74*M74</f>
        <v>0</v>
      </c>
      <c r="N342" s="515">
        <f>$G74*N74</f>
        <v>0</v>
      </c>
      <c r="O342" s="515">
        <f>$G74*O74</f>
        <v>0</v>
      </c>
      <c r="P342" s="515">
        <f>$G74*P74</f>
        <v>0</v>
      </c>
      <c r="Q342" s="515">
        <f>$G74*Q74</f>
        <v>0</v>
      </c>
      <c r="R342" s="515">
        <f>$G74*R74</f>
        <v>0</v>
      </c>
      <c r="S342" s="515">
        <f>$G74*S74</f>
        <v>60000000</v>
      </c>
      <c r="T342" s="515">
        <f>$G74*T74</f>
        <v>0</v>
      </c>
      <c r="U342" s="515">
        <f>$G74*U74</f>
        <v>0</v>
      </c>
      <c r="V342" s="515">
        <f>$G74*V74</f>
        <v>0</v>
      </c>
      <c r="W342" s="515">
        <f>$G74*W74</f>
        <v>0</v>
      </c>
      <c r="X342" s="515">
        <f>$G74*X74</f>
        <v>0</v>
      </c>
      <c r="Y342" s="515">
        <f>$G74*Y74</f>
        <v>0</v>
      </c>
      <c r="Z342" s="515">
        <f>$G74*Z74</f>
        <v>0</v>
      </c>
      <c r="AA342" s="515">
        <f>$G74*AA74</f>
        <v>0</v>
      </c>
      <c r="AB342" s="515">
        <f>$G74*AB74</f>
        <v>0</v>
      </c>
      <c r="AC342" s="515">
        <f>$G74*AC74</f>
        <v>0</v>
      </c>
      <c r="AD342" s="515">
        <f>$G74*AD74</f>
        <v>0</v>
      </c>
      <c r="AE342" s="515">
        <f>$G74*AE74</f>
        <v>60000000</v>
      </c>
      <c r="AF342" s="515">
        <f>SUM(H342:AE342)</f>
        <v>120000000</v>
      </c>
    </row>
    <row r="343">
      <c r="B343" s="513" t="str">
        <f>B75</f>
        <v>ST-06</v>
      </c>
      <c r="C343" s="513" t="str">
        <f>C75</f>
        <v>R04</v>
      </c>
      <c r="D343" s="513" t="str">
        <f>D75</f>
        <v>Ensayo de desempeño con laboratorio externo</v>
      </c>
      <c r="E343" s="513" t="n"/>
      <c r="F343" s="515">
        <f>G75</f>
        <v>90000000</v>
      </c>
      <c r="G343" s="513" t="n"/>
      <c r="H343" s="515">
        <f>$G75*H75</f>
        <v>0</v>
      </c>
      <c r="I343" s="515">
        <f>$G75*I75</f>
        <v>0</v>
      </c>
      <c r="J343" s="515">
        <f>$G75*J75</f>
        <v>0</v>
      </c>
      <c r="K343" s="515">
        <f>$G75*K75</f>
        <v>0</v>
      </c>
      <c r="L343" s="515">
        <f>$G75*L75</f>
        <v>0</v>
      </c>
      <c r="M343" s="515">
        <f>$G75*M75</f>
        <v>0</v>
      </c>
      <c r="N343" s="515">
        <f>$G75*N75</f>
        <v>0</v>
      </c>
      <c r="O343" s="515">
        <f>$G75*O75</f>
        <v>0</v>
      </c>
      <c r="P343" s="515">
        <f>$G75*P75</f>
        <v>0</v>
      </c>
      <c r="Q343" s="515">
        <f>$G75*Q75</f>
        <v>0</v>
      </c>
      <c r="R343" s="515">
        <f>$G75*R75</f>
        <v>0</v>
      </c>
      <c r="S343" s="515">
        <f>$G75*S75</f>
        <v>0</v>
      </c>
      <c r="T343" s="515">
        <f>$G75*T75</f>
        <v>0</v>
      </c>
      <c r="U343" s="515">
        <f>$G75*U75</f>
        <v>0</v>
      </c>
      <c r="V343" s="515">
        <f>$G75*V75</f>
        <v>0</v>
      </c>
      <c r="W343" s="515">
        <f>$G75*W75</f>
        <v>0</v>
      </c>
      <c r="X343" s="515">
        <f>$G75*X75</f>
        <v>0</v>
      </c>
      <c r="Y343" s="515">
        <f>$G75*Y75</f>
        <v>0</v>
      </c>
      <c r="Z343" s="515">
        <f>$G75*Z75</f>
        <v>18000000</v>
      </c>
      <c r="AA343" s="515">
        <f>$G75*AA75</f>
        <v>18000000</v>
      </c>
      <c r="AB343" s="515">
        <f>$G75*AB75</f>
        <v>18000000</v>
      </c>
      <c r="AC343" s="515">
        <f>$G75*AC75</f>
        <v>18000000</v>
      </c>
      <c r="AD343" s="515">
        <f>$G75*AD75</f>
        <v>18000000</v>
      </c>
      <c r="AE343" s="515">
        <f>$G75*AE75</f>
        <v>0</v>
      </c>
      <c r="AF343" s="515">
        <f>SUM(H343:AE343)</f>
        <v>90000000</v>
      </c>
    </row>
    <row r="344">
      <c r="B344" s="513" t="str">
        <f>B76</f>
        <v>ST-07</v>
      </c>
      <c r="C344" s="513" t="str">
        <f>C76</f>
        <v>R04</v>
      </c>
      <c r="D344" s="513" t="str">
        <f>D76</f>
        <v>Planes de enlace satelital de respaldo</v>
      </c>
      <c r="E344" s="513" t="n"/>
      <c r="F344" s="515">
        <f>G76</f>
        <v>44000000</v>
      </c>
      <c r="G344" s="513" t="n"/>
      <c r="H344" s="515">
        <f>$G76*H76</f>
        <v>0</v>
      </c>
      <c r="I344" s="515">
        <f>$G76*I76</f>
        <v>0</v>
      </c>
      <c r="J344" s="515">
        <f>$G76*J76</f>
        <v>2000000</v>
      </c>
      <c r="K344" s="515">
        <f>$G76*K76</f>
        <v>2000000</v>
      </c>
      <c r="L344" s="515">
        <f>$G76*L76</f>
        <v>2000000</v>
      </c>
      <c r="M344" s="515">
        <f>$G76*M76</f>
        <v>2000000</v>
      </c>
      <c r="N344" s="515">
        <f>$G76*N76</f>
        <v>2000000</v>
      </c>
      <c r="O344" s="515">
        <f>$G76*O76</f>
        <v>2000000</v>
      </c>
      <c r="P344" s="515">
        <f>$G76*P76</f>
        <v>2000000</v>
      </c>
      <c r="Q344" s="515">
        <f>$G76*Q76</f>
        <v>2000000</v>
      </c>
      <c r="R344" s="515">
        <f>$G76*R76</f>
        <v>2000000</v>
      </c>
      <c r="S344" s="515">
        <f>$G76*S76</f>
        <v>2000000</v>
      </c>
      <c r="T344" s="515">
        <f>$G76*T76</f>
        <v>2000000</v>
      </c>
      <c r="U344" s="515">
        <f>$G76*U76</f>
        <v>2000000</v>
      </c>
      <c r="V344" s="515">
        <f>$G76*V76</f>
        <v>2000000</v>
      </c>
      <c r="W344" s="515">
        <f>$G76*W76</f>
        <v>2000000</v>
      </c>
      <c r="X344" s="515">
        <f>$G76*X76</f>
        <v>2000000</v>
      </c>
      <c r="Y344" s="515">
        <f>$G76*Y76</f>
        <v>2000000</v>
      </c>
      <c r="Z344" s="515">
        <f>$G76*Z76</f>
        <v>2000000</v>
      </c>
      <c r="AA344" s="515">
        <f>$G76*AA76</f>
        <v>2000000</v>
      </c>
      <c r="AB344" s="515">
        <f>$G76*AB76</f>
        <v>2000000</v>
      </c>
      <c r="AC344" s="515">
        <f>$G76*AC76</f>
        <v>2000000</v>
      </c>
      <c r="AD344" s="515">
        <f>$G76*AD76</f>
        <v>2000000</v>
      </c>
      <c r="AE344" s="515">
        <f>$G76*AE76</f>
        <v>2000000</v>
      </c>
      <c r="AF344" s="515">
        <f>SUM(H344:AE344)</f>
        <v>44000000</v>
      </c>
    </row>
    <row r="345">
      <c r="B345" s="513" t="str">
        <f>B77</f>
        <v>ST-08</v>
      </c>
      <c r="C345" s="513" t="str">
        <f>C77</f>
        <v>R04</v>
      </c>
      <c r="D345" s="513" t="str">
        <f>D77</f>
        <v>Campañas de medición en demoliciones y remociones reales (logística, seguridad industrial y acceso)</v>
      </c>
      <c r="E345" s="513" t="n"/>
      <c r="F345" s="515">
        <f>G77</f>
        <v>144000000</v>
      </c>
      <c r="G345" s="513" t="n"/>
      <c r="H345" s="515">
        <f>$G77*H77</f>
        <v>0</v>
      </c>
      <c r="I345" s="515">
        <f>$G77*I77</f>
        <v>0</v>
      </c>
      <c r="J345" s="515">
        <f>$G77*J77</f>
        <v>0</v>
      </c>
      <c r="K345" s="515">
        <f>$G77*K77</f>
        <v>0</v>
      </c>
      <c r="L345" s="515">
        <f>$G77*L77</f>
        <v>0</v>
      </c>
      <c r="M345" s="515">
        <f>$G77*M77</f>
        <v>0</v>
      </c>
      <c r="N345" s="515">
        <f>$G77*N77</f>
        <v>0</v>
      </c>
      <c r="O345" s="515">
        <f>$G77*O77</f>
        <v>0</v>
      </c>
      <c r="P345" s="515">
        <f>$G77*P77</f>
        <v>0</v>
      </c>
      <c r="Q345" s="515">
        <f>$G77*Q77</f>
        <v>0</v>
      </c>
      <c r="R345" s="515">
        <f>$G77*R77</f>
        <v>0</v>
      </c>
      <c r="S345" s="515">
        <f>$G77*S77</f>
        <v>0</v>
      </c>
      <c r="T345" s="515">
        <f>$G77*T77</f>
        <v>0</v>
      </c>
      <c r="U345" s="515">
        <f>$G77*U77</f>
        <v>14400000</v>
      </c>
      <c r="V345" s="515">
        <f>$G77*V77</f>
        <v>14400000</v>
      </c>
      <c r="W345" s="515">
        <f>$G77*W77</f>
        <v>14400000</v>
      </c>
      <c r="X345" s="515">
        <f>$G77*X77</f>
        <v>14400000</v>
      </c>
      <c r="Y345" s="515">
        <f>$G77*Y77</f>
        <v>14400000</v>
      </c>
      <c r="Z345" s="515">
        <f>$G77*Z77</f>
        <v>14400000</v>
      </c>
      <c r="AA345" s="515">
        <f>$G77*AA77</f>
        <v>14400000</v>
      </c>
      <c r="AB345" s="515">
        <f>$G77*AB77</f>
        <v>14400000</v>
      </c>
      <c r="AC345" s="515">
        <f>$G77*AC77</f>
        <v>14400000</v>
      </c>
      <c r="AD345" s="515">
        <f>$G77*AD77</f>
        <v>14400000</v>
      </c>
      <c r="AE345" s="515">
        <f>$G77*AE77</f>
        <v>0</v>
      </c>
      <c r="AF345" s="515">
        <f>SUM(H345:AE345)</f>
        <v>144000000</v>
      </c>
    </row>
    <row r="346">
      <c r="B346" s="513" t="str">
        <f>B78</f>
        <v>ST-09</v>
      </c>
      <c r="C346" s="513" t="str">
        <f>C78</f>
        <v>R04</v>
      </c>
      <c r="D346" s="513" t="str">
        <f>D78</f>
        <v>Caracterización granulométrica y química del polvo de escombros en laboratorio acreditado</v>
      </c>
      <c r="E346" s="513" t="n"/>
      <c r="F346" s="515">
        <f>G78</f>
        <v>33000000</v>
      </c>
      <c r="G346" s="513" t="n"/>
      <c r="H346" s="515">
        <f>$G78*H78</f>
        <v>0</v>
      </c>
      <c r="I346" s="515">
        <f>$G78*I78</f>
        <v>2062500</v>
      </c>
      <c r="J346" s="515">
        <f>$G78*J78</f>
        <v>2062500</v>
      </c>
      <c r="K346" s="515">
        <f>$G78*K78</f>
        <v>2062500</v>
      </c>
      <c r="L346" s="515">
        <f>$G78*L78</f>
        <v>2062500</v>
      </c>
      <c r="M346" s="515">
        <f>$G78*M78</f>
        <v>2062500</v>
      </c>
      <c r="N346" s="515">
        <f>$G78*N78</f>
        <v>2062500</v>
      </c>
      <c r="O346" s="515">
        <f>$G78*O78</f>
        <v>2062500</v>
      </c>
      <c r="P346" s="515">
        <f>$G78*P78</f>
        <v>2062500</v>
      </c>
      <c r="Q346" s="515">
        <f>$G78*Q78</f>
        <v>2062500</v>
      </c>
      <c r="R346" s="515">
        <f>$G78*R78</f>
        <v>2062500</v>
      </c>
      <c r="S346" s="515">
        <f>$G78*S78</f>
        <v>2062500</v>
      </c>
      <c r="T346" s="515">
        <f>$G78*T78</f>
        <v>2062500</v>
      </c>
      <c r="U346" s="515">
        <f>$G78*U78</f>
        <v>2062500</v>
      </c>
      <c r="V346" s="515">
        <f>$G78*V78</f>
        <v>2062500</v>
      </c>
      <c r="W346" s="515">
        <f>$G78*W78</f>
        <v>2062500</v>
      </c>
      <c r="X346" s="515">
        <f>$G78*X78</f>
        <v>2062500</v>
      </c>
      <c r="Y346" s="515">
        <f>$G78*Y78</f>
        <v>0</v>
      </c>
      <c r="Z346" s="515">
        <f>$G78*Z78</f>
        <v>0</v>
      </c>
      <c r="AA346" s="515">
        <f>$G78*AA78</f>
        <v>0</v>
      </c>
      <c r="AB346" s="515">
        <f>$G78*AB78</f>
        <v>0</v>
      </c>
      <c r="AC346" s="515">
        <f>$G78*AC78</f>
        <v>0</v>
      </c>
      <c r="AD346" s="515">
        <f>$G78*AD78</f>
        <v>0</v>
      </c>
      <c r="AE346" s="515">
        <f>$G78*AE78</f>
        <v>0</v>
      </c>
      <c r="AF346" s="515">
        <f>SUM(H346:AE346)</f>
        <v>33000000</v>
      </c>
    </row>
    <row r="347">
      <c r="B347" s="513" t="str">
        <f>B79</f>
        <v>ST-10</v>
      </c>
      <c r="C347" s="513" t="str">
        <f>C79</f>
        <v>R04</v>
      </c>
      <c r="D347" s="513" t="str">
        <f>D79</f>
        <v>Verificación y validación independiente del modelo predictivo</v>
      </c>
      <c r="E347" s="513" t="n"/>
      <c r="F347" s="515">
        <f>G79</f>
        <v>48000000</v>
      </c>
      <c r="G347" s="513" t="n"/>
      <c r="H347" s="515">
        <f>$G79*H79</f>
        <v>0</v>
      </c>
      <c r="I347" s="515">
        <f>$G79*I79</f>
        <v>0</v>
      </c>
      <c r="J347" s="515">
        <f>$G79*J79</f>
        <v>0</v>
      </c>
      <c r="K347" s="515">
        <f>$G79*K79</f>
        <v>0</v>
      </c>
      <c r="L347" s="515">
        <f>$G79*L79</f>
        <v>0</v>
      </c>
      <c r="M347" s="515">
        <f>$G79*M79</f>
        <v>0</v>
      </c>
      <c r="N347" s="515">
        <f>$G79*N79</f>
        <v>0</v>
      </c>
      <c r="O347" s="515">
        <f>$G79*O79</f>
        <v>0</v>
      </c>
      <c r="P347" s="515">
        <f>$G79*P79</f>
        <v>0</v>
      </c>
      <c r="Q347" s="515">
        <f>$G79*Q79</f>
        <v>0</v>
      </c>
      <c r="R347" s="515">
        <f>$G79*R79</f>
        <v>0</v>
      </c>
      <c r="S347" s="515">
        <f>$G79*S79</f>
        <v>0</v>
      </c>
      <c r="T347" s="515">
        <f>$G79*T79</f>
        <v>0</v>
      </c>
      <c r="U347" s="515">
        <f>$G79*U79</f>
        <v>4363636.36363636</v>
      </c>
      <c r="V347" s="515">
        <f>$G79*V79</f>
        <v>4363636.36363636</v>
      </c>
      <c r="W347" s="515">
        <f>$G79*W79</f>
        <v>4363636.36363636</v>
      </c>
      <c r="X347" s="515">
        <f>$G79*X79</f>
        <v>4363636.36363636</v>
      </c>
      <c r="Y347" s="515">
        <f>$G79*Y79</f>
        <v>4363636.36363636</v>
      </c>
      <c r="Z347" s="515">
        <f>$G79*Z79</f>
        <v>4363636.36363636</v>
      </c>
      <c r="AA347" s="515">
        <f>$G79*AA79</f>
        <v>4363636.36363636</v>
      </c>
      <c r="AB347" s="515">
        <f>$G79*AB79</f>
        <v>4363636.36363636</v>
      </c>
      <c r="AC347" s="515">
        <f>$G79*AC79</f>
        <v>4363636.36363636</v>
      </c>
      <c r="AD347" s="515">
        <f>$G79*AD79</f>
        <v>4363636.36363636</v>
      </c>
      <c r="AE347" s="515">
        <f>$G79*AE79</f>
        <v>4363636.36363636</v>
      </c>
      <c r="AF347" s="515">
        <f>SUM(H347:AE347)</f>
        <v>48000000</v>
      </c>
    </row>
    <row r="348">
      <c r="B348" s="513" t="str">
        <f>B80</f>
        <v>ST-11</v>
      </c>
      <c r="C348" s="513" t="str">
        <f>C80</f>
        <v>R04</v>
      </c>
      <c r="D348" s="513" t="str">
        <f>D80</f>
        <v>Cartografía de alta resolución y modelos digitales de terreno de los sitios</v>
      </c>
      <c r="E348" s="513" t="n"/>
      <c r="F348" s="515">
        <f>G80</f>
        <v>20000000</v>
      </c>
      <c r="G348" s="513" t="n"/>
      <c r="H348" s="515">
        <f>$G80*H80</f>
        <v>0</v>
      </c>
      <c r="I348" s="515">
        <f>$G80*I80</f>
        <v>4000000</v>
      </c>
      <c r="J348" s="515">
        <f>$G80*J80</f>
        <v>4000000</v>
      </c>
      <c r="K348" s="515">
        <f>$G80*K80</f>
        <v>4000000</v>
      </c>
      <c r="L348" s="515">
        <f>$G80*L80</f>
        <v>4000000</v>
      </c>
      <c r="M348" s="515">
        <f>$G80*M80</f>
        <v>4000000</v>
      </c>
      <c r="N348" s="515">
        <f>$G80*N80</f>
        <v>0</v>
      </c>
      <c r="O348" s="515">
        <f>$G80*O80</f>
        <v>0</v>
      </c>
      <c r="P348" s="515">
        <f>$G80*P80</f>
        <v>0</v>
      </c>
      <c r="Q348" s="515">
        <f>$G80*Q80</f>
        <v>0</v>
      </c>
      <c r="R348" s="515">
        <f>$G80*R80</f>
        <v>0</v>
      </c>
      <c r="S348" s="515">
        <f>$G80*S80</f>
        <v>0</v>
      </c>
      <c r="T348" s="515">
        <f>$G80*T80</f>
        <v>0</v>
      </c>
      <c r="U348" s="515">
        <f>$G80*U80</f>
        <v>0</v>
      </c>
      <c r="V348" s="515">
        <f>$G80*V80</f>
        <v>0</v>
      </c>
      <c r="W348" s="515">
        <f>$G80*W80</f>
        <v>0</v>
      </c>
      <c r="X348" s="515">
        <f>$G80*X80</f>
        <v>0</v>
      </c>
      <c r="Y348" s="515">
        <f>$G80*Y80</f>
        <v>0</v>
      </c>
      <c r="Z348" s="515">
        <f>$G80*Z80</f>
        <v>0</v>
      </c>
      <c r="AA348" s="515">
        <f>$G80*AA80</f>
        <v>0</v>
      </c>
      <c r="AB348" s="515">
        <f>$G80*AB80</f>
        <v>0</v>
      </c>
      <c r="AC348" s="515">
        <f>$G80*AC80</f>
        <v>0</v>
      </c>
      <c r="AD348" s="515">
        <f>$G80*AD80</f>
        <v>0</v>
      </c>
      <c r="AE348" s="515">
        <f>$G80*AE80</f>
        <v>0</v>
      </c>
      <c r="AF348" s="515">
        <f>SUM(H348:AE348)</f>
        <v>20000000</v>
      </c>
    </row>
    <row r="349">
      <c r="B349" s="513" t="str">
        <f>B81</f>
        <v>ST-12</v>
      </c>
      <c r="C349" s="513" t="str">
        <f>C81</f>
        <v>R04</v>
      </c>
      <c r="D349" s="513" t="str">
        <f>D81</f>
        <v>Plataforma geoespacial del índice de polvo (servicio contratado) · Director técnico del proyecto GIS</v>
      </c>
      <c r="E349" s="513" t="n"/>
      <c r="F349" s="515">
        <f>G81</f>
        <v>106207500</v>
      </c>
      <c r="G349" s="513" t="n"/>
      <c r="H349" s="515">
        <f>$G81*H81</f>
        <v>0</v>
      </c>
      <c r="I349" s="515">
        <f>$G81*I81</f>
        <v>0</v>
      </c>
      <c r="J349" s="515">
        <f>$G81*J81</f>
        <v>0</v>
      </c>
      <c r="K349" s="515">
        <f>$G81*K81</f>
        <v>5589868.42105263</v>
      </c>
      <c r="L349" s="515">
        <f>$G81*L81</f>
        <v>5589868.42105263</v>
      </c>
      <c r="M349" s="515">
        <f>$G81*M81</f>
        <v>5589868.42105263</v>
      </c>
      <c r="N349" s="515">
        <f>$G81*N81</f>
        <v>5589868.42105263</v>
      </c>
      <c r="O349" s="515">
        <f>$G81*O81</f>
        <v>5589868.42105263</v>
      </c>
      <c r="P349" s="515">
        <f>$G81*P81</f>
        <v>5589868.42105263</v>
      </c>
      <c r="Q349" s="515">
        <f>$G81*Q81</f>
        <v>5589868.42105263</v>
      </c>
      <c r="R349" s="515">
        <f>$G81*R81</f>
        <v>5589868.42105263</v>
      </c>
      <c r="S349" s="515">
        <f>$G81*S81</f>
        <v>5589868.42105263</v>
      </c>
      <c r="T349" s="515">
        <f>$G81*T81</f>
        <v>5589868.42105263</v>
      </c>
      <c r="U349" s="515">
        <f>$G81*U81</f>
        <v>5589868.42105263</v>
      </c>
      <c r="V349" s="515">
        <f>$G81*V81</f>
        <v>5589868.42105263</v>
      </c>
      <c r="W349" s="515">
        <f>$G81*W81</f>
        <v>5589868.42105263</v>
      </c>
      <c r="X349" s="515">
        <f>$G81*X81</f>
        <v>5589868.42105263</v>
      </c>
      <c r="Y349" s="515">
        <f>$G81*Y81</f>
        <v>5589868.42105263</v>
      </c>
      <c r="Z349" s="515">
        <f>$G81*Z81</f>
        <v>5589868.42105263</v>
      </c>
      <c r="AA349" s="515">
        <f>$G81*AA81</f>
        <v>5589868.42105263</v>
      </c>
      <c r="AB349" s="515">
        <f>$G81*AB81</f>
        <v>5589868.42105263</v>
      </c>
      <c r="AC349" s="515">
        <f>$G81*AC81</f>
        <v>5589868.42105263</v>
      </c>
      <c r="AD349" s="515">
        <f>$G81*AD81</f>
        <v>0</v>
      </c>
      <c r="AE349" s="515">
        <f>$G81*AE81</f>
        <v>0</v>
      </c>
      <c r="AF349" s="515">
        <f>SUM(H349:AE349)</f>
        <v>106207500</v>
      </c>
    </row>
    <row r="350">
      <c r="B350" s="513" t="str">
        <f>B82</f>
        <v>ST-13</v>
      </c>
      <c r="C350" s="513" t="str">
        <f>C82</f>
        <v>R04</v>
      </c>
      <c r="D350" s="513" t="str">
        <f>D82</f>
        <v>Plataforma geoespacial del índice de polvo (servicio contratado) · Arquitecto de soluciones GIS</v>
      </c>
      <c r="E350" s="513" t="n"/>
      <c r="F350" s="515">
        <f>G82</f>
        <v>56644000</v>
      </c>
      <c r="G350" s="513" t="n"/>
      <c r="H350" s="515">
        <f>$G82*H82</f>
        <v>0</v>
      </c>
      <c r="I350" s="515">
        <f>$G82*I82</f>
        <v>0</v>
      </c>
      <c r="J350" s="515">
        <f>$G82*J82</f>
        <v>0</v>
      </c>
      <c r="K350" s="515">
        <f>$G82*K82</f>
        <v>2981263.15789474</v>
      </c>
      <c r="L350" s="515">
        <f>$G82*L82</f>
        <v>2981263.15789474</v>
      </c>
      <c r="M350" s="515">
        <f>$G82*M82</f>
        <v>2981263.15789474</v>
      </c>
      <c r="N350" s="515">
        <f>$G82*N82</f>
        <v>2981263.15789474</v>
      </c>
      <c r="O350" s="515">
        <f>$G82*O82</f>
        <v>2981263.15789474</v>
      </c>
      <c r="P350" s="515">
        <f>$G82*P82</f>
        <v>2981263.15789474</v>
      </c>
      <c r="Q350" s="515">
        <f>$G82*Q82</f>
        <v>2981263.15789474</v>
      </c>
      <c r="R350" s="515">
        <f>$G82*R82</f>
        <v>2981263.15789474</v>
      </c>
      <c r="S350" s="515">
        <f>$G82*S82</f>
        <v>2981263.15789474</v>
      </c>
      <c r="T350" s="515">
        <f>$G82*T82</f>
        <v>2981263.15789474</v>
      </c>
      <c r="U350" s="515">
        <f>$G82*U82</f>
        <v>2981263.15789474</v>
      </c>
      <c r="V350" s="515">
        <f>$G82*V82</f>
        <v>2981263.15789474</v>
      </c>
      <c r="W350" s="515">
        <f>$G82*W82</f>
        <v>2981263.15789474</v>
      </c>
      <c r="X350" s="515">
        <f>$G82*X82</f>
        <v>2981263.15789474</v>
      </c>
      <c r="Y350" s="515">
        <f>$G82*Y82</f>
        <v>2981263.15789474</v>
      </c>
      <c r="Z350" s="515">
        <f>$G82*Z82</f>
        <v>2981263.15789474</v>
      </c>
      <c r="AA350" s="515">
        <f>$G82*AA82</f>
        <v>2981263.15789474</v>
      </c>
      <c r="AB350" s="515">
        <f>$G82*AB82</f>
        <v>2981263.15789474</v>
      </c>
      <c r="AC350" s="515">
        <f>$G82*AC82</f>
        <v>2981263.15789474</v>
      </c>
      <c r="AD350" s="515">
        <f>$G82*AD82</f>
        <v>0</v>
      </c>
      <c r="AE350" s="515">
        <f>$G82*AE82</f>
        <v>0</v>
      </c>
      <c r="AF350" s="515">
        <f>SUM(H350:AE350)</f>
        <v>56644000</v>
      </c>
    </row>
    <row r="351">
      <c r="B351" s="513" t="str">
        <f>B83</f>
        <v>ST-14</v>
      </c>
      <c r="C351" s="513" t="str">
        <f>C83</f>
        <v>R04</v>
      </c>
      <c r="D351" s="513" t="str">
        <f>D83</f>
        <v>Plataforma geoespacial del índice de polvo (servicio contratado) · Ingeniero de datos geoespaciales e interoperabilidad con la red IoT</v>
      </c>
      <c r="E351" s="513" t="n"/>
      <c r="F351" s="515">
        <f>G83</f>
        <v>99960000</v>
      </c>
      <c r="G351" s="513" t="n"/>
      <c r="H351" s="515">
        <f>$G83*H83</f>
        <v>0</v>
      </c>
      <c r="I351" s="515">
        <f>$G83*I83</f>
        <v>0</v>
      </c>
      <c r="J351" s="515">
        <f>$G83*J83</f>
        <v>0</v>
      </c>
      <c r="K351" s="515">
        <f>$G83*K83</f>
        <v>5261052.63157895</v>
      </c>
      <c r="L351" s="515">
        <f>$G83*L83</f>
        <v>5261052.63157895</v>
      </c>
      <c r="M351" s="515">
        <f>$G83*M83</f>
        <v>5261052.63157895</v>
      </c>
      <c r="N351" s="515">
        <f>$G83*N83</f>
        <v>5261052.63157895</v>
      </c>
      <c r="O351" s="515">
        <f>$G83*O83</f>
        <v>5261052.63157895</v>
      </c>
      <c r="P351" s="515">
        <f>$G83*P83</f>
        <v>5261052.63157895</v>
      </c>
      <c r="Q351" s="515">
        <f>$G83*Q83</f>
        <v>5261052.63157895</v>
      </c>
      <c r="R351" s="515">
        <f>$G83*R83</f>
        <v>5261052.63157895</v>
      </c>
      <c r="S351" s="515">
        <f>$G83*S83</f>
        <v>5261052.63157895</v>
      </c>
      <c r="T351" s="515">
        <f>$G83*T83</f>
        <v>5261052.63157895</v>
      </c>
      <c r="U351" s="515">
        <f>$G83*U83</f>
        <v>5261052.63157895</v>
      </c>
      <c r="V351" s="515">
        <f>$G83*V83</f>
        <v>5261052.63157895</v>
      </c>
      <c r="W351" s="515">
        <f>$G83*W83</f>
        <v>5261052.63157895</v>
      </c>
      <c r="X351" s="515">
        <f>$G83*X83</f>
        <v>5261052.63157895</v>
      </c>
      <c r="Y351" s="515">
        <f>$G83*Y83</f>
        <v>5261052.63157895</v>
      </c>
      <c r="Z351" s="515">
        <f>$G83*Z83</f>
        <v>5261052.63157895</v>
      </c>
      <c r="AA351" s="515">
        <f>$G83*AA83</f>
        <v>5261052.63157895</v>
      </c>
      <c r="AB351" s="515">
        <f>$G83*AB83</f>
        <v>5261052.63157895</v>
      </c>
      <c r="AC351" s="515">
        <f>$G83*AC83</f>
        <v>5261052.63157895</v>
      </c>
      <c r="AD351" s="515">
        <f>$G83*AD83</f>
        <v>0</v>
      </c>
      <c r="AE351" s="515">
        <f>$G83*AE83</f>
        <v>0</v>
      </c>
      <c r="AF351" s="515">
        <f>SUM(H351:AE351)</f>
        <v>99960000</v>
      </c>
    </row>
    <row r="352">
      <c r="B352" s="513" t="str">
        <f>B84</f>
        <v>ST-15</v>
      </c>
      <c r="C352" s="513" t="str">
        <f>C84</f>
        <v>R04</v>
      </c>
      <c r="D352" s="513" t="str">
        <f>D84</f>
        <v>Plataforma geoespacial del índice de polvo (servicio contratado) · Desarrollador GIS backend</v>
      </c>
      <c r="E352" s="513" t="n"/>
      <c r="F352" s="515">
        <f>G84</f>
        <v>124950000</v>
      </c>
      <c r="G352" s="513" t="n"/>
      <c r="H352" s="515">
        <f>$G84*H84</f>
        <v>0</v>
      </c>
      <c r="I352" s="515">
        <f>$G84*I84</f>
        <v>0</v>
      </c>
      <c r="J352" s="515">
        <f>$G84*J84</f>
        <v>0</v>
      </c>
      <c r="K352" s="515">
        <f>$G84*K84</f>
        <v>6576315.78947368</v>
      </c>
      <c r="L352" s="515">
        <f>$G84*L84</f>
        <v>6576315.78947368</v>
      </c>
      <c r="M352" s="515">
        <f>$G84*M84</f>
        <v>6576315.78947368</v>
      </c>
      <c r="N352" s="515">
        <f>$G84*N84</f>
        <v>6576315.78947368</v>
      </c>
      <c r="O352" s="515">
        <f>$G84*O84</f>
        <v>6576315.78947368</v>
      </c>
      <c r="P352" s="515">
        <f>$G84*P84</f>
        <v>6576315.78947368</v>
      </c>
      <c r="Q352" s="515">
        <f>$G84*Q84</f>
        <v>6576315.78947368</v>
      </c>
      <c r="R352" s="515">
        <f>$G84*R84</f>
        <v>6576315.78947368</v>
      </c>
      <c r="S352" s="515">
        <f>$G84*S84</f>
        <v>6576315.78947368</v>
      </c>
      <c r="T352" s="515">
        <f>$G84*T84</f>
        <v>6576315.78947368</v>
      </c>
      <c r="U352" s="515">
        <f>$G84*U84</f>
        <v>6576315.78947368</v>
      </c>
      <c r="V352" s="515">
        <f>$G84*V84</f>
        <v>6576315.78947368</v>
      </c>
      <c r="W352" s="515">
        <f>$G84*W84</f>
        <v>6576315.78947368</v>
      </c>
      <c r="X352" s="515">
        <f>$G84*X84</f>
        <v>6576315.78947368</v>
      </c>
      <c r="Y352" s="515">
        <f>$G84*Y84</f>
        <v>6576315.78947368</v>
      </c>
      <c r="Z352" s="515">
        <f>$G84*Z84</f>
        <v>6576315.78947368</v>
      </c>
      <c r="AA352" s="515">
        <f>$G84*AA84</f>
        <v>6576315.78947368</v>
      </c>
      <c r="AB352" s="515">
        <f>$G84*AB84</f>
        <v>6576315.78947368</v>
      </c>
      <c r="AC352" s="515">
        <f>$G84*AC84</f>
        <v>6576315.78947368</v>
      </c>
      <c r="AD352" s="515">
        <f>$G84*AD84</f>
        <v>0</v>
      </c>
      <c r="AE352" s="515">
        <f>$G84*AE84</f>
        <v>0</v>
      </c>
      <c r="AF352" s="515">
        <f>SUM(H352:AE352)</f>
        <v>124950000</v>
      </c>
    </row>
    <row r="353">
      <c r="B353" s="513" t="str">
        <f>B85</f>
        <v>ST-16</v>
      </c>
      <c r="C353" s="513" t="str">
        <f>C85</f>
        <v>R04</v>
      </c>
      <c r="D353" s="513" t="str">
        <f>D85</f>
        <v>Plataforma geoespacial del índice de polvo (servicio contratado) · Desarrollador GIS frontend del visor y del tablero de los consejos de gestión del riesgo</v>
      </c>
      <c r="E353" s="513" t="n"/>
      <c r="F353" s="515">
        <f>G85</f>
        <v>106207500</v>
      </c>
      <c r="G353" s="513" t="n"/>
      <c r="H353" s="515">
        <f>$G85*H85</f>
        <v>0</v>
      </c>
      <c r="I353" s="515">
        <f>$G85*I85</f>
        <v>0</v>
      </c>
      <c r="J353" s="515">
        <f>$G85*J85</f>
        <v>0</v>
      </c>
      <c r="K353" s="515">
        <f>$G85*K85</f>
        <v>5589868.42105263</v>
      </c>
      <c r="L353" s="515">
        <f>$G85*L85</f>
        <v>5589868.42105263</v>
      </c>
      <c r="M353" s="515">
        <f>$G85*M85</f>
        <v>5589868.42105263</v>
      </c>
      <c r="N353" s="515">
        <f>$G85*N85</f>
        <v>5589868.42105263</v>
      </c>
      <c r="O353" s="515">
        <f>$G85*O85</f>
        <v>5589868.42105263</v>
      </c>
      <c r="P353" s="515">
        <f>$G85*P85</f>
        <v>5589868.42105263</v>
      </c>
      <c r="Q353" s="515">
        <f>$G85*Q85</f>
        <v>5589868.42105263</v>
      </c>
      <c r="R353" s="515">
        <f>$G85*R85</f>
        <v>5589868.42105263</v>
      </c>
      <c r="S353" s="515">
        <f>$G85*S85</f>
        <v>5589868.42105263</v>
      </c>
      <c r="T353" s="515">
        <f>$G85*T85</f>
        <v>5589868.42105263</v>
      </c>
      <c r="U353" s="515">
        <f>$G85*U85</f>
        <v>5589868.42105263</v>
      </c>
      <c r="V353" s="515">
        <f>$G85*V85</f>
        <v>5589868.42105263</v>
      </c>
      <c r="W353" s="515">
        <f>$G85*W85</f>
        <v>5589868.42105263</v>
      </c>
      <c r="X353" s="515">
        <f>$G85*X85</f>
        <v>5589868.42105263</v>
      </c>
      <c r="Y353" s="515">
        <f>$G85*Y85</f>
        <v>5589868.42105263</v>
      </c>
      <c r="Z353" s="515">
        <f>$G85*Z85</f>
        <v>5589868.42105263</v>
      </c>
      <c r="AA353" s="515">
        <f>$G85*AA85</f>
        <v>5589868.42105263</v>
      </c>
      <c r="AB353" s="515">
        <f>$G85*AB85</f>
        <v>5589868.42105263</v>
      </c>
      <c r="AC353" s="515">
        <f>$G85*AC85</f>
        <v>5589868.42105263</v>
      </c>
      <c r="AD353" s="515">
        <f>$G85*AD85</f>
        <v>0</v>
      </c>
      <c r="AE353" s="515">
        <f>$G85*AE85</f>
        <v>0</v>
      </c>
      <c r="AF353" s="515">
        <f>SUM(H353:AE353)</f>
        <v>106207500</v>
      </c>
    </row>
    <row r="354">
      <c r="B354" s="513" t="str">
        <f>B86</f>
        <v>ST-17</v>
      </c>
      <c r="C354" s="513" t="str">
        <f>C86</f>
        <v>R04</v>
      </c>
      <c r="D354" s="513" t="str">
        <f>D86</f>
        <v>Plataforma geoespacial del índice de polvo (servicio contratado) · Especialista GIS y análisis territorial de exposición al polvo</v>
      </c>
      <c r="E354" s="513" t="n"/>
      <c r="F354" s="515">
        <f>G86</f>
        <v>84966000</v>
      </c>
      <c r="G354" s="513" t="n"/>
      <c r="H354" s="515">
        <f>$G86*H86</f>
        <v>0</v>
      </c>
      <c r="I354" s="515">
        <f>$G86*I86</f>
        <v>0</v>
      </c>
      <c r="J354" s="515">
        <f>$G86*J86</f>
        <v>0</v>
      </c>
      <c r="K354" s="515">
        <f>$G86*K86</f>
        <v>4471894.73684211</v>
      </c>
      <c r="L354" s="515">
        <f>$G86*L86</f>
        <v>4471894.73684211</v>
      </c>
      <c r="M354" s="515">
        <f>$G86*M86</f>
        <v>4471894.73684211</v>
      </c>
      <c r="N354" s="515">
        <f>$G86*N86</f>
        <v>4471894.73684211</v>
      </c>
      <c r="O354" s="515">
        <f>$G86*O86</f>
        <v>4471894.73684211</v>
      </c>
      <c r="P354" s="515">
        <f>$G86*P86</f>
        <v>4471894.73684211</v>
      </c>
      <c r="Q354" s="515">
        <f>$G86*Q86</f>
        <v>4471894.73684211</v>
      </c>
      <c r="R354" s="515">
        <f>$G86*R86</f>
        <v>4471894.73684211</v>
      </c>
      <c r="S354" s="515">
        <f>$G86*S86</f>
        <v>4471894.73684211</v>
      </c>
      <c r="T354" s="515">
        <f>$G86*T86</f>
        <v>4471894.73684211</v>
      </c>
      <c r="U354" s="515">
        <f>$G86*U86</f>
        <v>4471894.73684211</v>
      </c>
      <c r="V354" s="515">
        <f>$G86*V86</f>
        <v>4471894.73684211</v>
      </c>
      <c r="W354" s="515">
        <f>$G86*W86</f>
        <v>4471894.73684211</v>
      </c>
      <c r="X354" s="515">
        <f>$G86*X86</f>
        <v>4471894.73684211</v>
      </c>
      <c r="Y354" s="515">
        <f>$G86*Y86</f>
        <v>4471894.73684211</v>
      </c>
      <c r="Z354" s="515">
        <f>$G86*Z86</f>
        <v>4471894.73684211</v>
      </c>
      <c r="AA354" s="515">
        <f>$G86*AA86</f>
        <v>4471894.73684211</v>
      </c>
      <c r="AB354" s="515">
        <f>$G86*AB86</f>
        <v>4471894.73684211</v>
      </c>
      <c r="AC354" s="515">
        <f>$G86*AC86</f>
        <v>4471894.73684211</v>
      </c>
      <c r="AD354" s="515">
        <f>$G86*AD86</f>
        <v>0</v>
      </c>
      <c r="AE354" s="515">
        <f>$G86*AE86</f>
        <v>0</v>
      </c>
      <c r="AF354" s="515">
        <f>SUM(H354:AE354)</f>
        <v>84966000</v>
      </c>
    </row>
    <row r="355">
      <c r="B355" s="513" t="str">
        <f>B87</f>
        <v>ST-18</v>
      </c>
      <c r="C355" s="513" t="str">
        <f>C87</f>
        <v>R04</v>
      </c>
      <c r="D355" s="513" t="str">
        <f>D87</f>
        <v>Plataforma geoespacial del índice de polvo (servicio contratado) · Diseñador UX/UI del tablero para consejos de gestión del riesgo y ciudadanía</v>
      </c>
      <c r="E355" s="513" t="n"/>
      <c r="F355" s="515">
        <f>G87</f>
        <v>36443750</v>
      </c>
      <c r="G355" s="513" t="n"/>
      <c r="H355" s="515">
        <f>$G87*H87</f>
        <v>0</v>
      </c>
      <c r="I355" s="515">
        <f>$G87*I87</f>
        <v>0</v>
      </c>
      <c r="J355" s="515">
        <f>$G87*J87</f>
        <v>0</v>
      </c>
      <c r="K355" s="515">
        <f>$G87*K87</f>
        <v>1918092.10526316</v>
      </c>
      <c r="L355" s="515">
        <f>$G87*L87</f>
        <v>1918092.10526316</v>
      </c>
      <c r="M355" s="515">
        <f>$G87*M87</f>
        <v>1918092.10526316</v>
      </c>
      <c r="N355" s="515">
        <f>$G87*N87</f>
        <v>1918092.10526316</v>
      </c>
      <c r="O355" s="515">
        <f>$G87*O87</f>
        <v>1918092.10526316</v>
      </c>
      <c r="P355" s="515">
        <f>$G87*P87</f>
        <v>1918092.10526316</v>
      </c>
      <c r="Q355" s="515">
        <f>$G87*Q87</f>
        <v>1918092.10526316</v>
      </c>
      <c r="R355" s="515">
        <f>$G87*R87</f>
        <v>1918092.10526316</v>
      </c>
      <c r="S355" s="515">
        <f>$G87*S87</f>
        <v>1918092.10526316</v>
      </c>
      <c r="T355" s="515">
        <f>$G87*T87</f>
        <v>1918092.10526316</v>
      </c>
      <c r="U355" s="515">
        <f>$G87*U87</f>
        <v>1918092.10526316</v>
      </c>
      <c r="V355" s="515">
        <f>$G87*V87</f>
        <v>1918092.10526316</v>
      </c>
      <c r="W355" s="515">
        <f>$G87*W87</f>
        <v>1918092.10526316</v>
      </c>
      <c r="X355" s="515">
        <f>$G87*X87</f>
        <v>1918092.10526316</v>
      </c>
      <c r="Y355" s="515">
        <f>$G87*Y87</f>
        <v>1918092.10526316</v>
      </c>
      <c r="Z355" s="515">
        <f>$G87*Z87</f>
        <v>1918092.10526316</v>
      </c>
      <c r="AA355" s="515">
        <f>$G87*AA87</f>
        <v>1918092.10526316</v>
      </c>
      <c r="AB355" s="515">
        <f>$G87*AB87</f>
        <v>1918092.10526316</v>
      </c>
      <c r="AC355" s="515">
        <f>$G87*AC87</f>
        <v>1918092.10526316</v>
      </c>
      <c r="AD355" s="515">
        <f>$G87*AD87</f>
        <v>0</v>
      </c>
      <c r="AE355" s="515">
        <f>$G87*AE87</f>
        <v>0</v>
      </c>
      <c r="AF355" s="515">
        <f>SUM(H355:AE355)</f>
        <v>36443750</v>
      </c>
    </row>
    <row r="356">
      <c r="B356" s="513" t="str">
        <f>B88</f>
        <v>ST-19</v>
      </c>
      <c r="C356" s="513" t="str">
        <f>C88</f>
        <v>R04</v>
      </c>
      <c r="D356" s="513" t="str">
        <f>D88</f>
        <v>Plataforma geoespacial del índice de polvo (servicio contratado) · Especialista en infraestructura, despliegue y seguridad</v>
      </c>
      <c r="E356" s="513" t="n"/>
      <c r="F356" s="515">
        <f>G88</f>
        <v>52062500</v>
      </c>
      <c r="G356" s="513" t="n"/>
      <c r="H356" s="515">
        <f>$G88*H88</f>
        <v>0</v>
      </c>
      <c r="I356" s="515">
        <f>$G88*I88</f>
        <v>0</v>
      </c>
      <c r="J356" s="515">
        <f>$G88*J88</f>
        <v>0</v>
      </c>
      <c r="K356" s="515">
        <f>$G88*K88</f>
        <v>2740131.57894737</v>
      </c>
      <c r="L356" s="515">
        <f>$G88*L88</f>
        <v>2740131.57894737</v>
      </c>
      <c r="M356" s="515">
        <f>$G88*M88</f>
        <v>2740131.57894737</v>
      </c>
      <c r="N356" s="515">
        <f>$G88*N88</f>
        <v>2740131.57894737</v>
      </c>
      <c r="O356" s="515">
        <f>$G88*O88</f>
        <v>2740131.57894737</v>
      </c>
      <c r="P356" s="515">
        <f>$G88*P88</f>
        <v>2740131.57894737</v>
      </c>
      <c r="Q356" s="515">
        <f>$G88*Q88</f>
        <v>2740131.57894737</v>
      </c>
      <c r="R356" s="515">
        <f>$G88*R88</f>
        <v>2740131.57894737</v>
      </c>
      <c r="S356" s="515">
        <f>$G88*S88</f>
        <v>2740131.57894737</v>
      </c>
      <c r="T356" s="515">
        <f>$G88*T88</f>
        <v>2740131.57894737</v>
      </c>
      <c r="U356" s="515">
        <f>$G88*U88</f>
        <v>2740131.57894737</v>
      </c>
      <c r="V356" s="515">
        <f>$G88*V88</f>
        <v>2740131.57894737</v>
      </c>
      <c r="W356" s="515">
        <f>$G88*W88</f>
        <v>2740131.57894737</v>
      </c>
      <c r="X356" s="515">
        <f>$G88*X88</f>
        <v>2740131.57894737</v>
      </c>
      <c r="Y356" s="515">
        <f>$G88*Y88</f>
        <v>2740131.57894737</v>
      </c>
      <c r="Z356" s="515">
        <f>$G88*Z88</f>
        <v>2740131.57894737</v>
      </c>
      <c r="AA356" s="515">
        <f>$G88*AA88</f>
        <v>2740131.57894737</v>
      </c>
      <c r="AB356" s="515">
        <f>$G88*AB88</f>
        <v>2740131.57894737</v>
      </c>
      <c r="AC356" s="515">
        <f>$G88*AC88</f>
        <v>2740131.57894737</v>
      </c>
      <c r="AD356" s="515">
        <f>$G88*AD88</f>
        <v>0</v>
      </c>
      <c r="AE356" s="515">
        <f>$G88*AE88</f>
        <v>0</v>
      </c>
      <c r="AF356" s="515">
        <f>SUM(H356:AE356)</f>
        <v>52062500</v>
      </c>
    </row>
    <row r="357">
      <c r="B357" s="513" t="str">
        <f>B89</f>
        <v>ST-20</v>
      </c>
      <c r="C357" s="513" t="str">
        <f>C89</f>
        <v>R04</v>
      </c>
      <c r="D357" s="513" t="str">
        <f>D89</f>
        <v>Plataforma geoespacial del índice de polvo (servicio contratado) · Profesional de aseguramiento de calidad (QA)</v>
      </c>
      <c r="E357" s="513" t="n"/>
      <c r="F357" s="515">
        <f>G89</f>
        <v>41650000</v>
      </c>
      <c r="G357" s="513" t="n"/>
      <c r="H357" s="515">
        <f>$G89*H89</f>
        <v>0</v>
      </c>
      <c r="I357" s="515">
        <f>$G89*I89</f>
        <v>0</v>
      </c>
      <c r="J357" s="515">
        <f>$G89*J89</f>
        <v>0</v>
      </c>
      <c r="K357" s="515">
        <f>$G89*K89</f>
        <v>2192105.2631579</v>
      </c>
      <c r="L357" s="515">
        <f>$G89*L89</f>
        <v>2192105.2631579</v>
      </c>
      <c r="M357" s="515">
        <f>$G89*M89</f>
        <v>2192105.2631579</v>
      </c>
      <c r="N357" s="515">
        <f>$G89*N89</f>
        <v>2192105.2631579</v>
      </c>
      <c r="O357" s="515">
        <f>$G89*O89</f>
        <v>2192105.2631579</v>
      </c>
      <c r="P357" s="515">
        <f>$G89*P89</f>
        <v>2192105.2631579</v>
      </c>
      <c r="Q357" s="515">
        <f>$G89*Q89</f>
        <v>2192105.2631579</v>
      </c>
      <c r="R357" s="515">
        <f>$G89*R89</f>
        <v>2192105.2631579</v>
      </c>
      <c r="S357" s="515">
        <f>$G89*S89</f>
        <v>2192105.2631579</v>
      </c>
      <c r="T357" s="515">
        <f>$G89*T89</f>
        <v>2192105.2631579</v>
      </c>
      <c r="U357" s="515">
        <f>$G89*U89</f>
        <v>2192105.2631579</v>
      </c>
      <c r="V357" s="515">
        <f>$G89*V89</f>
        <v>2192105.2631579</v>
      </c>
      <c r="W357" s="515">
        <f>$G89*W89</f>
        <v>2192105.2631579</v>
      </c>
      <c r="X357" s="515">
        <f>$G89*X89</f>
        <v>2192105.2631579</v>
      </c>
      <c r="Y357" s="515">
        <f>$G89*Y89</f>
        <v>2192105.2631579</v>
      </c>
      <c r="Z357" s="515">
        <f>$G89*Z89</f>
        <v>2192105.2631579</v>
      </c>
      <c r="AA357" s="515">
        <f>$G89*AA89</f>
        <v>2192105.2631579</v>
      </c>
      <c r="AB357" s="515">
        <f>$G89*AB89</f>
        <v>2192105.2631579</v>
      </c>
      <c r="AC357" s="515">
        <f>$G89*AC89</f>
        <v>2192105.2631579</v>
      </c>
      <c r="AD357" s="515">
        <f>$G89*AD89</f>
        <v>0</v>
      </c>
      <c r="AE357" s="515">
        <f>$G89*AE89</f>
        <v>0</v>
      </c>
      <c r="AF357" s="515">
        <f>SUM(H357:AE357)</f>
        <v>41650000</v>
      </c>
    </row>
    <row r="358">
      <c r="B358" s="513" t="str">
        <f>B90</f>
        <v>ADIC-04-1</v>
      </c>
      <c r="C358" s="513" t="str">
        <f>C90</f>
        <v>R04</v>
      </c>
      <c r="D358" s="513" t="str">
        <f>D90</f>
        <v>(fila reservada para un ítem nuevo)</v>
      </c>
      <c r="E358" s="513" t="n"/>
      <c r="F358" s="515">
        <f>G90</f>
        <v>0</v>
      </c>
      <c r="G358" s="513" t="n"/>
      <c r="H358" s="515">
        <f>$G90*H90</f>
        <v>0</v>
      </c>
      <c r="I358" s="515">
        <f>$G90*I90</f>
        <v>0</v>
      </c>
      <c r="J358" s="515">
        <f>$G90*J90</f>
        <v>0</v>
      </c>
      <c r="K358" s="515">
        <f>$G90*K90</f>
        <v>0</v>
      </c>
      <c r="L358" s="515">
        <f>$G90*L90</f>
        <v>0</v>
      </c>
      <c r="M358" s="515">
        <f>$G90*M90</f>
        <v>0</v>
      </c>
      <c r="N358" s="515">
        <f>$G90*N90</f>
        <v>0</v>
      </c>
      <c r="O358" s="515">
        <f>$G90*O90</f>
        <v>0</v>
      </c>
      <c r="P358" s="515">
        <f>$G90*P90</f>
        <v>0</v>
      </c>
      <c r="Q358" s="515">
        <f>$G90*Q90</f>
        <v>0</v>
      </c>
      <c r="R358" s="515">
        <f>$G90*R90</f>
        <v>0</v>
      </c>
      <c r="S358" s="515">
        <f>$G90*S90</f>
        <v>0</v>
      </c>
      <c r="T358" s="515">
        <f>$G90*T90</f>
        <v>0</v>
      </c>
      <c r="U358" s="515">
        <f>$G90*U90</f>
        <v>0</v>
      </c>
      <c r="V358" s="515">
        <f>$G90*V90</f>
        <v>0</v>
      </c>
      <c r="W358" s="515">
        <f>$G90*W90</f>
        <v>0</v>
      </c>
      <c r="X358" s="515">
        <f>$G90*X90</f>
        <v>0</v>
      </c>
      <c r="Y358" s="515">
        <f>$G90*Y90</f>
        <v>0</v>
      </c>
      <c r="Z358" s="515">
        <f>$G90*Z90</f>
        <v>0</v>
      </c>
      <c r="AA358" s="515">
        <f>$G90*AA90</f>
        <v>0</v>
      </c>
      <c r="AB358" s="515">
        <f>$G90*AB90</f>
        <v>0</v>
      </c>
      <c r="AC358" s="515">
        <f>$G90*AC90</f>
        <v>0</v>
      </c>
      <c r="AD358" s="515">
        <f>$G90*AD90</f>
        <v>0</v>
      </c>
      <c r="AE358" s="515">
        <f>$G90*AE90</f>
        <v>0</v>
      </c>
      <c r="AF358" s="515">
        <f>SUM(H358:AE358)</f>
        <v>0</v>
      </c>
    </row>
    <row r="359">
      <c r="B359" s="513" t="str">
        <f>B91</f>
        <v>ADIC-04-2</v>
      </c>
      <c r="C359" s="513" t="str">
        <f>C91</f>
        <v>R04</v>
      </c>
      <c r="D359" s="513" t="str">
        <f>D91</f>
        <v>(fila reservada para un ítem nuevo)</v>
      </c>
      <c r="E359" s="513" t="n"/>
      <c r="F359" s="515">
        <f>G91</f>
        <v>0</v>
      </c>
      <c r="G359" s="513" t="n"/>
      <c r="H359" s="515">
        <f>$G91*H91</f>
        <v>0</v>
      </c>
      <c r="I359" s="515">
        <f>$G91*I91</f>
        <v>0</v>
      </c>
      <c r="J359" s="515">
        <f>$G91*J91</f>
        <v>0</v>
      </c>
      <c r="K359" s="515">
        <f>$G91*K91</f>
        <v>0</v>
      </c>
      <c r="L359" s="515">
        <f>$G91*L91</f>
        <v>0</v>
      </c>
      <c r="M359" s="515">
        <f>$G91*M91</f>
        <v>0</v>
      </c>
      <c r="N359" s="515">
        <f>$G91*N91</f>
        <v>0</v>
      </c>
      <c r="O359" s="515">
        <f>$G91*O91</f>
        <v>0</v>
      </c>
      <c r="P359" s="515">
        <f>$G91*P91</f>
        <v>0</v>
      </c>
      <c r="Q359" s="515">
        <f>$G91*Q91</f>
        <v>0</v>
      </c>
      <c r="R359" s="515">
        <f>$G91*R91</f>
        <v>0</v>
      </c>
      <c r="S359" s="515">
        <f>$G91*S91</f>
        <v>0</v>
      </c>
      <c r="T359" s="515">
        <f>$G91*T91</f>
        <v>0</v>
      </c>
      <c r="U359" s="515">
        <f>$G91*U91</f>
        <v>0</v>
      </c>
      <c r="V359" s="515">
        <f>$G91*V91</f>
        <v>0</v>
      </c>
      <c r="W359" s="515">
        <f>$G91*W91</f>
        <v>0</v>
      </c>
      <c r="X359" s="515">
        <f>$G91*X91</f>
        <v>0</v>
      </c>
      <c r="Y359" s="515">
        <f>$G91*Y91</f>
        <v>0</v>
      </c>
      <c r="Z359" s="515">
        <f>$G91*Z91</f>
        <v>0</v>
      </c>
      <c r="AA359" s="515">
        <f>$G91*AA91</f>
        <v>0</v>
      </c>
      <c r="AB359" s="515">
        <f>$G91*AB91</f>
        <v>0</v>
      </c>
      <c r="AC359" s="515">
        <f>$G91*AC91</f>
        <v>0</v>
      </c>
      <c r="AD359" s="515">
        <f>$G91*AD91</f>
        <v>0</v>
      </c>
      <c r="AE359" s="515">
        <f>$G91*AE91</f>
        <v>0</v>
      </c>
      <c r="AF359" s="515">
        <f>SUM(H359:AE359)</f>
        <v>0</v>
      </c>
    </row>
    <row r="360">
      <c r="B360" s="513" t="str">
        <f>B92</f>
        <v>ADIC-04-3</v>
      </c>
      <c r="C360" s="513" t="str">
        <f>C92</f>
        <v>R04</v>
      </c>
      <c r="D360" s="513" t="str">
        <f>D92</f>
        <v>(fila reservada para un ítem nuevo)</v>
      </c>
      <c r="E360" s="513" t="n"/>
      <c r="F360" s="515">
        <f>G92</f>
        <v>0</v>
      </c>
      <c r="G360" s="513" t="n"/>
      <c r="H360" s="515">
        <f>$G92*H92</f>
        <v>0</v>
      </c>
      <c r="I360" s="515">
        <f>$G92*I92</f>
        <v>0</v>
      </c>
      <c r="J360" s="515">
        <f>$G92*J92</f>
        <v>0</v>
      </c>
      <c r="K360" s="515">
        <f>$G92*K92</f>
        <v>0</v>
      </c>
      <c r="L360" s="515">
        <f>$G92*L92</f>
        <v>0</v>
      </c>
      <c r="M360" s="515">
        <f>$G92*M92</f>
        <v>0</v>
      </c>
      <c r="N360" s="515">
        <f>$G92*N92</f>
        <v>0</v>
      </c>
      <c r="O360" s="515">
        <f>$G92*O92</f>
        <v>0</v>
      </c>
      <c r="P360" s="515">
        <f>$G92*P92</f>
        <v>0</v>
      </c>
      <c r="Q360" s="515">
        <f>$G92*Q92</f>
        <v>0</v>
      </c>
      <c r="R360" s="515">
        <f>$G92*R92</f>
        <v>0</v>
      </c>
      <c r="S360" s="515">
        <f>$G92*S92</f>
        <v>0</v>
      </c>
      <c r="T360" s="515">
        <f>$G92*T92</f>
        <v>0</v>
      </c>
      <c r="U360" s="515">
        <f>$G92*U92</f>
        <v>0</v>
      </c>
      <c r="V360" s="515">
        <f>$G92*V92</f>
        <v>0</v>
      </c>
      <c r="W360" s="515">
        <f>$G92*W92</f>
        <v>0</v>
      </c>
      <c r="X360" s="515">
        <f>$G92*X92</f>
        <v>0</v>
      </c>
      <c r="Y360" s="515">
        <f>$G92*Y92</f>
        <v>0</v>
      </c>
      <c r="Z360" s="515">
        <f>$G92*Z92</f>
        <v>0</v>
      </c>
      <c r="AA360" s="515">
        <f>$G92*AA92</f>
        <v>0</v>
      </c>
      <c r="AB360" s="515">
        <f>$G92*AB92</f>
        <v>0</v>
      </c>
      <c r="AC360" s="515">
        <f>$G92*AC92</f>
        <v>0</v>
      </c>
      <c r="AD360" s="515">
        <f>$G92*AD92</f>
        <v>0</v>
      </c>
      <c r="AE360" s="515">
        <f>$G92*AE92</f>
        <v>0</v>
      </c>
      <c r="AF360" s="515">
        <f>SUM(H360:AE360)</f>
        <v>0</v>
      </c>
    </row>
    <row r="361">
      <c r="B361" s="513" t="str">
        <f>B93</f>
        <v>MA-01</v>
      </c>
      <c r="C361" s="513" t="str">
        <f>C93</f>
        <v>R05</v>
      </c>
      <c r="D361" s="513" t="str">
        <f>D93</f>
        <v>Filtros de membrana PTFE para gravimetría</v>
      </c>
      <c r="E361" s="513" t="n"/>
      <c r="F361" s="515">
        <f>G93</f>
        <v>14400000</v>
      </c>
      <c r="G361" s="513" t="n"/>
      <c r="H361" s="515">
        <f>$G93*H93</f>
        <v>0</v>
      </c>
      <c r="I361" s="515">
        <f>$G93*I93</f>
        <v>0</v>
      </c>
      <c r="J361" s="515">
        <f>$G93*J93</f>
        <v>0</v>
      </c>
      <c r="K361" s="515">
        <f>$G93*K93</f>
        <v>0</v>
      </c>
      <c r="L361" s="515">
        <f>$G93*L93</f>
        <v>0</v>
      </c>
      <c r="M361" s="515">
        <f>$G93*M93</f>
        <v>800000</v>
      </c>
      <c r="N361" s="515">
        <f>$G93*N93</f>
        <v>800000</v>
      </c>
      <c r="O361" s="515">
        <f>$G93*O93</f>
        <v>800000</v>
      </c>
      <c r="P361" s="515">
        <f>$G93*P93</f>
        <v>800000</v>
      </c>
      <c r="Q361" s="515">
        <f>$G93*Q93</f>
        <v>800000</v>
      </c>
      <c r="R361" s="515">
        <f>$G93*R93</f>
        <v>800000</v>
      </c>
      <c r="S361" s="515">
        <f>$G93*S93</f>
        <v>800000</v>
      </c>
      <c r="T361" s="515">
        <f>$G93*T93</f>
        <v>800000</v>
      </c>
      <c r="U361" s="515">
        <f>$G93*U93</f>
        <v>800000</v>
      </c>
      <c r="V361" s="515">
        <f>$G93*V93</f>
        <v>800000</v>
      </c>
      <c r="W361" s="515">
        <f>$G93*W93</f>
        <v>800000</v>
      </c>
      <c r="X361" s="515">
        <f>$G93*X93</f>
        <v>800000</v>
      </c>
      <c r="Y361" s="515">
        <f>$G93*Y93</f>
        <v>800000</v>
      </c>
      <c r="Z361" s="515">
        <f>$G93*Z93</f>
        <v>800000</v>
      </c>
      <c r="AA361" s="515">
        <f>$G93*AA93</f>
        <v>800000</v>
      </c>
      <c r="AB361" s="515">
        <f>$G93*AB93</f>
        <v>800000</v>
      </c>
      <c r="AC361" s="515">
        <f>$G93*AC93</f>
        <v>800000</v>
      </c>
      <c r="AD361" s="515">
        <f>$G93*AD93</f>
        <v>800000</v>
      </c>
      <c r="AE361" s="515">
        <f>$G93*AE93</f>
        <v>0</v>
      </c>
      <c r="AF361" s="515">
        <f>SUM(H361:AE361)</f>
        <v>14400000</v>
      </c>
    </row>
    <row r="362">
      <c r="B362" s="513" t="str">
        <f>B94</f>
        <v>MA-02</v>
      </c>
      <c r="C362" s="513" t="str">
        <f>C94</f>
        <v>R05</v>
      </c>
      <c r="D362" s="513" t="str">
        <f>D94</f>
        <v>Polvo de ensayo normalizado y consumibles del banco de calibración</v>
      </c>
      <c r="E362" s="513" t="n"/>
      <c r="F362" s="515">
        <f>G94</f>
        <v>42000000</v>
      </c>
      <c r="G362" s="513" t="n"/>
      <c r="H362" s="515">
        <f>$G94*H94</f>
        <v>0</v>
      </c>
      <c r="I362" s="515">
        <f>$G94*I94</f>
        <v>0</v>
      </c>
      <c r="J362" s="515">
        <f>$G94*J94</f>
        <v>0</v>
      </c>
      <c r="K362" s="515">
        <f>$G94*K94</f>
        <v>6000000</v>
      </c>
      <c r="L362" s="515">
        <f>$G94*L94</f>
        <v>6000000</v>
      </c>
      <c r="M362" s="515">
        <f>$G94*M94</f>
        <v>6000000</v>
      </c>
      <c r="N362" s="515">
        <f>$G94*N94</f>
        <v>6000000</v>
      </c>
      <c r="O362" s="515">
        <f>$G94*O94</f>
        <v>6000000</v>
      </c>
      <c r="P362" s="515">
        <f>$G94*P94</f>
        <v>6000000</v>
      </c>
      <c r="Q362" s="515">
        <f>$G94*Q94</f>
        <v>6000000</v>
      </c>
      <c r="R362" s="515">
        <f>$G94*R94</f>
        <v>0</v>
      </c>
      <c r="S362" s="515">
        <f>$G94*S94</f>
        <v>0</v>
      </c>
      <c r="T362" s="515">
        <f>$G94*T94</f>
        <v>0</v>
      </c>
      <c r="U362" s="515">
        <f>$G94*U94</f>
        <v>0</v>
      </c>
      <c r="V362" s="515">
        <f>$G94*V94</f>
        <v>0</v>
      </c>
      <c r="W362" s="515">
        <f>$G94*W94</f>
        <v>0</v>
      </c>
      <c r="X362" s="515">
        <f>$G94*X94</f>
        <v>0</v>
      </c>
      <c r="Y362" s="515">
        <f>$G94*Y94</f>
        <v>0</v>
      </c>
      <c r="Z362" s="515">
        <f>$G94*Z94</f>
        <v>0</v>
      </c>
      <c r="AA362" s="515">
        <f>$G94*AA94</f>
        <v>0</v>
      </c>
      <c r="AB362" s="515">
        <f>$G94*AB94</f>
        <v>0</v>
      </c>
      <c r="AC362" s="515">
        <f>$G94*AC94</f>
        <v>0</v>
      </c>
      <c r="AD362" s="515">
        <f>$G94*AD94</f>
        <v>0</v>
      </c>
      <c r="AE362" s="515">
        <f>$G94*AE94</f>
        <v>0</v>
      </c>
      <c r="AF362" s="515">
        <f>SUM(H362:AE362)</f>
        <v>42000000</v>
      </c>
    </row>
    <row r="363">
      <c r="B363" s="513" t="str">
        <f>B95</f>
        <v>MA-03</v>
      </c>
      <c r="C363" s="513" t="str">
        <f>C95</f>
        <v>R05</v>
      </c>
      <c r="D363" s="513" t="str">
        <f>D95</f>
        <v>Cerramiento NEMA 4X para nodos (sin mástil)</v>
      </c>
      <c r="E363" s="513" t="n"/>
      <c r="F363" s="515">
        <f>G95</f>
        <v>74901480</v>
      </c>
      <c r="G363" s="513" t="n"/>
      <c r="H363" s="515">
        <f>$G95*H95</f>
        <v>0</v>
      </c>
      <c r="I363" s="515">
        <f>$G95*I95</f>
        <v>0</v>
      </c>
      <c r="J363" s="515">
        <f>$G95*J95</f>
        <v>0</v>
      </c>
      <c r="K363" s="515">
        <f>$G95*K95</f>
        <v>0</v>
      </c>
      <c r="L363" s="515">
        <f>$G95*L95</f>
        <v>22470444</v>
      </c>
      <c r="M363" s="515">
        <f>$G95*M95</f>
        <v>0</v>
      </c>
      <c r="N363" s="515">
        <f>$G95*N95</f>
        <v>0</v>
      </c>
      <c r="O363" s="515">
        <f>$G95*O95</f>
        <v>0</v>
      </c>
      <c r="P363" s="515">
        <f>$G95*P95</f>
        <v>0</v>
      </c>
      <c r="Q363" s="515">
        <f>$G95*Q95</f>
        <v>0</v>
      </c>
      <c r="R363" s="515">
        <f>$G95*R95</f>
        <v>0</v>
      </c>
      <c r="S363" s="515">
        <f>$G95*S95</f>
        <v>0</v>
      </c>
      <c r="T363" s="515">
        <f>$G95*T95</f>
        <v>29960592</v>
      </c>
      <c r="U363" s="515">
        <f>$G95*U95</f>
        <v>0</v>
      </c>
      <c r="V363" s="515">
        <f>$G95*V95</f>
        <v>0</v>
      </c>
      <c r="W363" s="515">
        <f>$G95*W95</f>
        <v>0</v>
      </c>
      <c r="X363" s="515">
        <f>$G95*X95</f>
        <v>0</v>
      </c>
      <c r="Y363" s="515">
        <f>$G95*Y95</f>
        <v>22470444</v>
      </c>
      <c r="Z363" s="515">
        <f>$G95*Z95</f>
        <v>0</v>
      </c>
      <c r="AA363" s="515">
        <f>$G95*AA95</f>
        <v>0</v>
      </c>
      <c r="AB363" s="515">
        <f>$G95*AB95</f>
        <v>0</v>
      </c>
      <c r="AC363" s="515">
        <f>$G95*AC95</f>
        <v>0</v>
      </c>
      <c r="AD363" s="515">
        <f>$G95*AD95</f>
        <v>0</v>
      </c>
      <c r="AE363" s="515">
        <f>$G95*AE95</f>
        <v>0</v>
      </c>
      <c r="AF363" s="515">
        <f>SUM(H363:AE363)</f>
        <v>74901480</v>
      </c>
    </row>
    <row r="364">
      <c r="B364" s="513" t="str">
        <f>B96</f>
        <v>MA-04</v>
      </c>
      <c r="C364" s="513" t="str">
        <f>C96</f>
        <v>R05</v>
      </c>
      <c r="D364" s="513" t="str">
        <f>D96</f>
        <v>Kits de papelería para talleres de co-diseño</v>
      </c>
      <c r="E364" s="513" t="n"/>
      <c r="F364" s="515">
        <f>G96</f>
        <v>30000000</v>
      </c>
      <c r="G364" s="513" t="n"/>
      <c r="H364" s="515">
        <f>$G96*H96</f>
        <v>0</v>
      </c>
      <c r="I364" s="515">
        <f>$G96*I96</f>
        <v>0</v>
      </c>
      <c r="J364" s="515">
        <f>$G96*J96</f>
        <v>4285714.28571429</v>
      </c>
      <c r="K364" s="515">
        <f>$G96*K96</f>
        <v>4285714.28571429</v>
      </c>
      <c r="L364" s="515">
        <f>$G96*L96</f>
        <v>4285714.28571429</v>
      </c>
      <c r="M364" s="515">
        <f>$G96*M96</f>
        <v>4285714.28571429</v>
      </c>
      <c r="N364" s="515">
        <f>$G96*N96</f>
        <v>4285714.28571429</v>
      </c>
      <c r="O364" s="515">
        <f>$G96*O96</f>
        <v>4285714.28571429</v>
      </c>
      <c r="P364" s="515">
        <f>$G96*P96</f>
        <v>4285714.28571429</v>
      </c>
      <c r="Q364" s="515">
        <f>$G96*Q96</f>
        <v>0</v>
      </c>
      <c r="R364" s="515">
        <f>$G96*R96</f>
        <v>0</v>
      </c>
      <c r="S364" s="515">
        <f>$G96*S96</f>
        <v>0</v>
      </c>
      <c r="T364" s="515">
        <f>$G96*T96</f>
        <v>0</v>
      </c>
      <c r="U364" s="515">
        <f>$G96*U96</f>
        <v>0</v>
      </c>
      <c r="V364" s="515">
        <f>$G96*V96</f>
        <v>0</v>
      </c>
      <c r="W364" s="515">
        <f>$G96*W96</f>
        <v>0</v>
      </c>
      <c r="X364" s="515">
        <f>$G96*X96</f>
        <v>0</v>
      </c>
      <c r="Y364" s="515">
        <f>$G96*Y96</f>
        <v>0</v>
      </c>
      <c r="Z364" s="515">
        <f>$G96*Z96</f>
        <v>0</v>
      </c>
      <c r="AA364" s="515">
        <f>$G96*AA96</f>
        <v>0</v>
      </c>
      <c r="AB364" s="515">
        <f>$G96*AB96</f>
        <v>0</v>
      </c>
      <c r="AC364" s="515">
        <f>$G96*AC96</f>
        <v>0</v>
      </c>
      <c r="AD364" s="515">
        <f>$G96*AD96</f>
        <v>0</v>
      </c>
      <c r="AE364" s="515">
        <f>$G96*AE96</f>
        <v>0</v>
      </c>
      <c r="AF364" s="515">
        <f>SUM(H364:AE364)</f>
        <v>30000000</v>
      </c>
    </row>
    <row r="365">
      <c r="B365" s="513" t="str">
        <f>B97</f>
        <v>MA-05</v>
      </c>
      <c r="C365" s="513" t="str">
        <f>C97</f>
        <v>R05</v>
      </c>
      <c r="D365" s="513" t="str">
        <f>D97</f>
        <v>Elementos de protección personal (mascarillas N95)</v>
      </c>
      <c r="E365" s="513" t="n"/>
      <c r="F365" s="515">
        <f>G97</f>
        <v>5853000</v>
      </c>
      <c r="G365" s="513" t="n"/>
      <c r="H365" s="515">
        <f>$G97*H97</f>
        <v>0</v>
      </c>
      <c r="I365" s="515">
        <f>$G97*I97</f>
        <v>0</v>
      </c>
      <c r="J365" s="515">
        <f>$G97*J97</f>
        <v>0</v>
      </c>
      <c r="K365" s="515">
        <f>$G97*K97</f>
        <v>0</v>
      </c>
      <c r="L365" s="515">
        <f>$G97*L97</f>
        <v>0</v>
      </c>
      <c r="M365" s="515">
        <f>$G97*M97</f>
        <v>418071.428571429</v>
      </c>
      <c r="N365" s="515">
        <f>$G97*N97</f>
        <v>418071.428571429</v>
      </c>
      <c r="O365" s="515">
        <f>$G97*O97</f>
        <v>418071.428571429</v>
      </c>
      <c r="P365" s="515">
        <f>$G97*P97</f>
        <v>418071.428571429</v>
      </c>
      <c r="Q365" s="515">
        <f>$G97*Q97</f>
        <v>418071.428571429</v>
      </c>
      <c r="R365" s="515">
        <f>$G97*R97</f>
        <v>418071.428571429</v>
      </c>
      <c r="S365" s="515">
        <f>$G97*S97</f>
        <v>418071.428571429</v>
      </c>
      <c r="T365" s="515">
        <f>$G97*T97</f>
        <v>418071.428571429</v>
      </c>
      <c r="U365" s="515">
        <f>$G97*U97</f>
        <v>418071.428571429</v>
      </c>
      <c r="V365" s="515">
        <f>$G97*V97</f>
        <v>418071.428571429</v>
      </c>
      <c r="W365" s="515">
        <f>$G97*W97</f>
        <v>418071.428571429</v>
      </c>
      <c r="X365" s="515">
        <f>$G97*X97</f>
        <v>418071.428571429</v>
      </c>
      <c r="Y365" s="515">
        <f>$G97*Y97</f>
        <v>418071.428571429</v>
      </c>
      <c r="Z365" s="515">
        <f>$G97*Z97</f>
        <v>418071.428571429</v>
      </c>
      <c r="AA365" s="515">
        <f>$G97*AA97</f>
        <v>0</v>
      </c>
      <c r="AB365" s="515">
        <f>$G97*AB97</f>
        <v>0</v>
      </c>
      <c r="AC365" s="515">
        <f>$G97*AC97</f>
        <v>0</v>
      </c>
      <c r="AD365" s="515">
        <f>$G97*AD97</f>
        <v>0</v>
      </c>
      <c r="AE365" s="515">
        <f>$G97*AE97</f>
        <v>0</v>
      </c>
      <c r="AF365" s="515">
        <f>SUM(H365:AE365)</f>
        <v>5853000</v>
      </c>
    </row>
    <row r="366">
      <c r="B366" s="513" t="str">
        <f>B98</f>
        <v>MA-06</v>
      </c>
      <c r="C366" s="513" t="str">
        <f>C98</f>
        <v>R05</v>
      </c>
      <c r="D366" s="513" t="str">
        <f>D98</f>
        <v>Repuestos y consumibles de mantenimiento (baterías, cables, conectores)</v>
      </c>
      <c r="E366" s="513" t="n"/>
      <c r="F366" s="515">
        <f>G98</f>
        <v>60000000</v>
      </c>
      <c r="G366" s="513" t="n"/>
      <c r="H366" s="515">
        <f>$G98*H98</f>
        <v>0</v>
      </c>
      <c r="I366" s="515">
        <f>$G98*I98</f>
        <v>0</v>
      </c>
      <c r="J366" s="515">
        <f>$G98*J98</f>
        <v>0</v>
      </c>
      <c r="K366" s="515">
        <f>$G98*K98</f>
        <v>0</v>
      </c>
      <c r="L366" s="515">
        <f>$G98*L98</f>
        <v>0</v>
      </c>
      <c r="M366" s="515">
        <f>$G98*M98</f>
        <v>0</v>
      </c>
      <c r="N366" s="515">
        <f>$G98*N98</f>
        <v>0</v>
      </c>
      <c r="O366" s="515">
        <f>$G98*O98</f>
        <v>0</v>
      </c>
      <c r="P366" s="515">
        <f>$G98*P98</f>
        <v>0</v>
      </c>
      <c r="Q366" s="515">
        <f>$G98*Q98</f>
        <v>0</v>
      </c>
      <c r="R366" s="515">
        <f>$G98*R98</f>
        <v>0</v>
      </c>
      <c r="S366" s="515">
        <f>$G98*S98</f>
        <v>7500000</v>
      </c>
      <c r="T366" s="515">
        <f>$G98*T98</f>
        <v>7500000</v>
      </c>
      <c r="U366" s="515">
        <f>$G98*U98</f>
        <v>7500000</v>
      </c>
      <c r="V366" s="515">
        <f>$G98*V98</f>
        <v>7500000</v>
      </c>
      <c r="W366" s="515">
        <f>$G98*W98</f>
        <v>7500000</v>
      </c>
      <c r="X366" s="515">
        <f>$G98*X98</f>
        <v>7500000</v>
      </c>
      <c r="Y366" s="515">
        <f>$G98*Y98</f>
        <v>7500000</v>
      </c>
      <c r="Z366" s="515">
        <f>$G98*Z98</f>
        <v>7500000</v>
      </c>
      <c r="AA366" s="515">
        <f>$G98*AA98</f>
        <v>0</v>
      </c>
      <c r="AB366" s="515">
        <f>$G98*AB98</f>
        <v>0</v>
      </c>
      <c r="AC366" s="515">
        <f>$G98*AC98</f>
        <v>0</v>
      </c>
      <c r="AD366" s="515">
        <f>$G98*AD98</f>
        <v>0</v>
      </c>
      <c r="AE366" s="515">
        <f>$G98*AE98</f>
        <v>0</v>
      </c>
      <c r="AF366" s="515">
        <f>SUM(H366:AE366)</f>
        <v>60000000</v>
      </c>
    </row>
    <row r="367">
      <c r="B367" s="513" t="str">
        <f>B99</f>
        <v>MA-07</v>
      </c>
      <c r="C367" s="513" t="str">
        <f>C99</f>
        <v>R05</v>
      </c>
      <c r="D367" s="513" t="str">
        <f>D99</f>
        <v>Consumibles y repuestos de las campañas de medición (filtros, baterías y verificaciones de campo)</v>
      </c>
      <c r="E367" s="513" t="n"/>
      <c r="F367" s="515">
        <f>G99</f>
        <v>28000000</v>
      </c>
      <c r="G367" s="513" t="n"/>
      <c r="H367" s="515">
        <f>$G99*H99</f>
        <v>0</v>
      </c>
      <c r="I367" s="515">
        <f>$G99*I99</f>
        <v>0</v>
      </c>
      <c r="J367" s="515">
        <f>$G99*J99</f>
        <v>0</v>
      </c>
      <c r="K367" s="515">
        <f>$G99*K99</f>
        <v>0</v>
      </c>
      <c r="L367" s="515">
        <f>$G99*L99</f>
        <v>0</v>
      </c>
      <c r="M367" s="515">
        <f>$G99*M99</f>
        <v>0</v>
      </c>
      <c r="N367" s="515">
        <f>$G99*N99</f>
        <v>0</v>
      </c>
      <c r="O367" s="515">
        <f>$G99*O99</f>
        <v>0</v>
      </c>
      <c r="P367" s="515">
        <f>$G99*P99</f>
        <v>0</v>
      </c>
      <c r="Q367" s="515">
        <f>$G99*Q99</f>
        <v>0</v>
      </c>
      <c r="R367" s="515">
        <f>$G99*R99</f>
        <v>0</v>
      </c>
      <c r="S367" s="515">
        <f>$G99*S99</f>
        <v>0</v>
      </c>
      <c r="T367" s="515">
        <f>$G99*T99</f>
        <v>0</v>
      </c>
      <c r="U367" s="515">
        <f>$G99*U99</f>
        <v>2800000</v>
      </c>
      <c r="V367" s="515">
        <f>$G99*V99</f>
        <v>2800000</v>
      </c>
      <c r="W367" s="515">
        <f>$G99*W99</f>
        <v>2800000</v>
      </c>
      <c r="X367" s="515">
        <f>$G99*X99</f>
        <v>2800000</v>
      </c>
      <c r="Y367" s="515">
        <f>$G99*Y99</f>
        <v>2800000</v>
      </c>
      <c r="Z367" s="515">
        <f>$G99*Z99</f>
        <v>2800000</v>
      </c>
      <c r="AA367" s="515">
        <f>$G99*AA99</f>
        <v>2800000</v>
      </c>
      <c r="AB367" s="515">
        <f>$G99*AB99</f>
        <v>2800000</v>
      </c>
      <c r="AC367" s="515">
        <f>$G99*AC99</f>
        <v>2800000</v>
      </c>
      <c r="AD367" s="515">
        <f>$G99*AD99</f>
        <v>2800000</v>
      </c>
      <c r="AE367" s="515">
        <f>$G99*AE99</f>
        <v>0</v>
      </c>
      <c r="AF367" s="515">
        <f>SUM(H367:AE367)</f>
        <v>28000000</v>
      </c>
    </row>
    <row r="368">
      <c r="B368" s="513" t="str">
        <f>B100</f>
        <v>ADIC-05-1</v>
      </c>
      <c r="C368" s="513" t="str">
        <f>C100</f>
        <v>R05</v>
      </c>
      <c r="D368" s="513" t="str">
        <f>D100</f>
        <v>(fila reservada para un ítem nuevo)</v>
      </c>
      <c r="E368" s="513" t="n"/>
      <c r="F368" s="515">
        <f>G100</f>
        <v>0</v>
      </c>
      <c r="G368" s="513" t="n"/>
      <c r="H368" s="515">
        <f>$G100*H100</f>
        <v>0</v>
      </c>
      <c r="I368" s="515">
        <f>$G100*I100</f>
        <v>0</v>
      </c>
      <c r="J368" s="515">
        <f>$G100*J100</f>
        <v>0</v>
      </c>
      <c r="K368" s="515">
        <f>$G100*K100</f>
        <v>0</v>
      </c>
      <c r="L368" s="515">
        <f>$G100*L100</f>
        <v>0</v>
      </c>
      <c r="M368" s="515">
        <f>$G100*M100</f>
        <v>0</v>
      </c>
      <c r="N368" s="515">
        <f>$G100*N100</f>
        <v>0</v>
      </c>
      <c r="O368" s="515">
        <f>$G100*O100</f>
        <v>0</v>
      </c>
      <c r="P368" s="515">
        <f>$G100*P100</f>
        <v>0</v>
      </c>
      <c r="Q368" s="515">
        <f>$G100*Q100</f>
        <v>0</v>
      </c>
      <c r="R368" s="515">
        <f>$G100*R100</f>
        <v>0</v>
      </c>
      <c r="S368" s="515">
        <f>$G100*S100</f>
        <v>0</v>
      </c>
      <c r="T368" s="515">
        <f>$G100*T100</f>
        <v>0</v>
      </c>
      <c r="U368" s="515">
        <f>$G100*U100</f>
        <v>0</v>
      </c>
      <c r="V368" s="515">
        <f>$G100*V100</f>
        <v>0</v>
      </c>
      <c r="W368" s="515">
        <f>$G100*W100</f>
        <v>0</v>
      </c>
      <c r="X368" s="515">
        <f>$G100*X100</f>
        <v>0</v>
      </c>
      <c r="Y368" s="515">
        <f>$G100*Y100</f>
        <v>0</v>
      </c>
      <c r="Z368" s="515">
        <f>$G100*Z100</f>
        <v>0</v>
      </c>
      <c r="AA368" s="515">
        <f>$G100*AA100</f>
        <v>0</v>
      </c>
      <c r="AB368" s="515">
        <f>$G100*AB100</f>
        <v>0</v>
      </c>
      <c r="AC368" s="515">
        <f>$G100*AC100</f>
        <v>0</v>
      </c>
      <c r="AD368" s="515">
        <f>$G100*AD100</f>
        <v>0</v>
      </c>
      <c r="AE368" s="515">
        <f>$G100*AE100</f>
        <v>0</v>
      </c>
      <c r="AF368" s="515">
        <f>SUM(H368:AE368)</f>
        <v>0</v>
      </c>
    </row>
    <row r="369">
      <c r="B369" s="513" t="str">
        <f>B101</f>
        <v>ADIC-05-2</v>
      </c>
      <c r="C369" s="513" t="str">
        <f>C101</f>
        <v>R05</v>
      </c>
      <c r="D369" s="513" t="str">
        <f>D101</f>
        <v>(fila reservada para un ítem nuevo)</v>
      </c>
      <c r="E369" s="513" t="n"/>
      <c r="F369" s="515">
        <f>G101</f>
        <v>0</v>
      </c>
      <c r="G369" s="513" t="n"/>
      <c r="H369" s="515">
        <f>$G101*H101</f>
        <v>0</v>
      </c>
      <c r="I369" s="515">
        <f>$G101*I101</f>
        <v>0</v>
      </c>
      <c r="J369" s="515">
        <f>$G101*J101</f>
        <v>0</v>
      </c>
      <c r="K369" s="515">
        <f>$G101*K101</f>
        <v>0</v>
      </c>
      <c r="L369" s="515">
        <f>$G101*L101</f>
        <v>0</v>
      </c>
      <c r="M369" s="515">
        <f>$G101*M101</f>
        <v>0</v>
      </c>
      <c r="N369" s="515">
        <f>$G101*N101</f>
        <v>0</v>
      </c>
      <c r="O369" s="515">
        <f>$G101*O101</f>
        <v>0</v>
      </c>
      <c r="P369" s="515">
        <f>$G101*P101</f>
        <v>0</v>
      </c>
      <c r="Q369" s="515">
        <f>$G101*Q101</f>
        <v>0</v>
      </c>
      <c r="R369" s="515">
        <f>$G101*R101</f>
        <v>0</v>
      </c>
      <c r="S369" s="515">
        <f>$G101*S101</f>
        <v>0</v>
      </c>
      <c r="T369" s="515">
        <f>$G101*T101</f>
        <v>0</v>
      </c>
      <c r="U369" s="515">
        <f>$G101*U101</f>
        <v>0</v>
      </c>
      <c r="V369" s="515">
        <f>$G101*V101</f>
        <v>0</v>
      </c>
      <c r="W369" s="515">
        <f>$G101*W101</f>
        <v>0</v>
      </c>
      <c r="X369" s="515">
        <f>$G101*X101</f>
        <v>0</v>
      </c>
      <c r="Y369" s="515">
        <f>$G101*Y101</f>
        <v>0</v>
      </c>
      <c r="Z369" s="515">
        <f>$G101*Z101</f>
        <v>0</v>
      </c>
      <c r="AA369" s="515">
        <f>$G101*AA101</f>
        <v>0</v>
      </c>
      <c r="AB369" s="515">
        <f>$G101*AB101</f>
        <v>0</v>
      </c>
      <c r="AC369" s="515">
        <f>$G101*AC101</f>
        <v>0</v>
      </c>
      <c r="AD369" s="515">
        <f>$G101*AD101</f>
        <v>0</v>
      </c>
      <c r="AE369" s="515">
        <f>$G101*AE101</f>
        <v>0</v>
      </c>
      <c r="AF369" s="515">
        <f>SUM(H369:AE369)</f>
        <v>0</v>
      </c>
    </row>
    <row r="370">
      <c r="B370" s="513" t="str">
        <f>B102</f>
        <v>ADIC-05-3</v>
      </c>
      <c r="C370" s="513" t="str">
        <f>C102</f>
        <v>R05</v>
      </c>
      <c r="D370" s="513" t="str">
        <f>D102</f>
        <v>(fila reservada para un ítem nuevo)</v>
      </c>
      <c r="E370" s="513" t="n"/>
      <c r="F370" s="515">
        <f>G102</f>
        <v>0</v>
      </c>
      <c r="G370" s="513" t="n"/>
      <c r="H370" s="515">
        <f>$G102*H102</f>
        <v>0</v>
      </c>
      <c r="I370" s="515">
        <f>$G102*I102</f>
        <v>0</v>
      </c>
      <c r="J370" s="515">
        <f>$G102*J102</f>
        <v>0</v>
      </c>
      <c r="K370" s="515">
        <f>$G102*K102</f>
        <v>0</v>
      </c>
      <c r="L370" s="515">
        <f>$G102*L102</f>
        <v>0</v>
      </c>
      <c r="M370" s="515">
        <f>$G102*M102</f>
        <v>0</v>
      </c>
      <c r="N370" s="515">
        <f>$G102*N102</f>
        <v>0</v>
      </c>
      <c r="O370" s="515">
        <f>$G102*O102</f>
        <v>0</v>
      </c>
      <c r="P370" s="515">
        <f>$G102*P102</f>
        <v>0</v>
      </c>
      <c r="Q370" s="515">
        <f>$G102*Q102</f>
        <v>0</v>
      </c>
      <c r="R370" s="515">
        <f>$G102*R102</f>
        <v>0</v>
      </c>
      <c r="S370" s="515">
        <f>$G102*S102</f>
        <v>0</v>
      </c>
      <c r="T370" s="515">
        <f>$G102*T102</f>
        <v>0</v>
      </c>
      <c r="U370" s="515">
        <f>$G102*U102</f>
        <v>0</v>
      </c>
      <c r="V370" s="515">
        <f>$G102*V102</f>
        <v>0</v>
      </c>
      <c r="W370" s="515">
        <f>$G102*W102</f>
        <v>0</v>
      </c>
      <c r="X370" s="515">
        <f>$G102*X102</f>
        <v>0</v>
      </c>
      <c r="Y370" s="515">
        <f>$G102*Y102</f>
        <v>0</v>
      </c>
      <c r="Z370" s="515">
        <f>$G102*Z102</f>
        <v>0</v>
      </c>
      <c r="AA370" s="515">
        <f>$G102*AA102</f>
        <v>0</v>
      </c>
      <c r="AB370" s="515">
        <f>$G102*AB102</f>
        <v>0</v>
      </c>
      <c r="AC370" s="515">
        <f>$G102*AC102</f>
        <v>0</v>
      </c>
      <c r="AD370" s="515">
        <f>$G102*AD102</f>
        <v>0</v>
      </c>
      <c r="AE370" s="515">
        <f>$G102*AE102</f>
        <v>0</v>
      </c>
      <c r="AF370" s="515">
        <f>SUM(H370:AE370)</f>
        <v>0</v>
      </c>
    </row>
    <row r="371">
      <c r="B371" s="513" t="str">
        <f>B103</f>
        <v>PD-01</v>
      </c>
      <c r="C371" s="513" t="str">
        <f>C103</f>
        <v>R06</v>
      </c>
      <c r="D371" s="513" t="str">
        <f>D103</f>
        <v>Cartillas impresas del índice y del protocolo de alerta</v>
      </c>
      <c r="E371" s="513" t="n"/>
      <c r="F371" s="515">
        <f>G103</f>
        <v>42500000</v>
      </c>
      <c r="G371" s="513" t="n"/>
      <c r="H371" s="515">
        <f>$G103*H103</f>
        <v>0</v>
      </c>
      <c r="I371" s="515">
        <f>$G103*I103</f>
        <v>0</v>
      </c>
      <c r="J371" s="515">
        <f>$G103*J103</f>
        <v>0</v>
      </c>
      <c r="K371" s="515">
        <f>$G103*K103</f>
        <v>0</v>
      </c>
      <c r="L371" s="515">
        <f>$G103*L103</f>
        <v>0</v>
      </c>
      <c r="M371" s="515">
        <f>$G103*M103</f>
        <v>0</v>
      </c>
      <c r="N371" s="515">
        <f>$G103*N103</f>
        <v>0</v>
      </c>
      <c r="O371" s="515">
        <f>$G103*O103</f>
        <v>0</v>
      </c>
      <c r="P371" s="515">
        <f>$G103*P103</f>
        <v>0</v>
      </c>
      <c r="Q371" s="515">
        <f>$G103*Q103</f>
        <v>0</v>
      </c>
      <c r="R371" s="515">
        <f>$G103*R103</f>
        <v>0</v>
      </c>
      <c r="S371" s="515">
        <f>$G103*S103</f>
        <v>4722222.22222222</v>
      </c>
      <c r="T371" s="515">
        <f>$G103*T103</f>
        <v>4722222.22222222</v>
      </c>
      <c r="U371" s="515">
        <f>$G103*U103</f>
        <v>4722222.22222222</v>
      </c>
      <c r="V371" s="515">
        <f>$G103*V103</f>
        <v>4722222.22222222</v>
      </c>
      <c r="W371" s="515">
        <f>$G103*W103</f>
        <v>4722222.22222222</v>
      </c>
      <c r="X371" s="515">
        <f>$G103*X103</f>
        <v>4722222.22222222</v>
      </c>
      <c r="Y371" s="515">
        <f>$G103*Y103</f>
        <v>4722222.22222222</v>
      </c>
      <c r="Z371" s="515">
        <f>$G103*Z103</f>
        <v>4722222.22222222</v>
      </c>
      <c r="AA371" s="515">
        <f>$G103*AA103</f>
        <v>4722222.22222222</v>
      </c>
      <c r="AB371" s="515">
        <f>$G103*AB103</f>
        <v>0</v>
      </c>
      <c r="AC371" s="515">
        <f>$G103*AC103</f>
        <v>0</v>
      </c>
      <c r="AD371" s="515">
        <f>$G103*AD103</f>
        <v>0</v>
      </c>
      <c r="AE371" s="515">
        <f>$G103*AE103</f>
        <v>0</v>
      </c>
      <c r="AF371" s="515">
        <f>SUM(H371:AE371)</f>
        <v>42500000</v>
      </c>
    </row>
    <row r="372">
      <c r="B372" s="513" t="str">
        <f>B104</f>
        <v>PD-02</v>
      </c>
      <c r="C372" s="513" t="str">
        <f>C104</f>
        <v>R06</v>
      </c>
      <c r="D372" s="513" t="str">
        <f>D104</f>
        <v>Asesoría jurídica en propiedad intelectual y libertad de operación</v>
      </c>
      <c r="E372" s="513" t="n"/>
      <c r="F372" s="515">
        <f>G104</f>
        <v>107100000</v>
      </c>
      <c r="G372" s="513" t="n"/>
      <c r="H372" s="515">
        <f>$G104*H104</f>
        <v>0</v>
      </c>
      <c r="I372" s="515">
        <f>$G104*I104</f>
        <v>35700000</v>
      </c>
      <c r="J372" s="515">
        <f>$G104*J104</f>
        <v>35700000</v>
      </c>
      <c r="K372" s="515">
        <f>$G104*K104</f>
        <v>35700000</v>
      </c>
      <c r="L372" s="515">
        <f>$G104*L104</f>
        <v>0</v>
      </c>
      <c r="M372" s="515">
        <f>$G104*M104</f>
        <v>0</v>
      </c>
      <c r="N372" s="515">
        <f>$G104*N104</f>
        <v>0</v>
      </c>
      <c r="O372" s="515">
        <f>$G104*O104</f>
        <v>0</v>
      </c>
      <c r="P372" s="515">
        <f>$G104*P104</f>
        <v>0</v>
      </c>
      <c r="Q372" s="515">
        <f>$G104*Q104</f>
        <v>0</v>
      </c>
      <c r="R372" s="515">
        <f>$G104*R104</f>
        <v>0</v>
      </c>
      <c r="S372" s="515">
        <f>$G104*S104</f>
        <v>0</v>
      </c>
      <c r="T372" s="515">
        <f>$G104*T104</f>
        <v>0</v>
      </c>
      <c r="U372" s="515">
        <f>$G104*U104</f>
        <v>0</v>
      </c>
      <c r="V372" s="515">
        <f>$G104*V104</f>
        <v>0</v>
      </c>
      <c r="W372" s="515">
        <f>$G104*W104</f>
        <v>0</v>
      </c>
      <c r="X372" s="515">
        <f>$G104*X104</f>
        <v>0</v>
      </c>
      <c r="Y372" s="515">
        <f>$G104*Y104</f>
        <v>0</v>
      </c>
      <c r="Z372" s="515">
        <f>$G104*Z104</f>
        <v>0</v>
      </c>
      <c r="AA372" s="515">
        <f>$G104*AA104</f>
        <v>0</v>
      </c>
      <c r="AB372" s="515">
        <f>$G104*AB104</f>
        <v>0</v>
      </c>
      <c r="AC372" s="515">
        <f>$G104*AC104</f>
        <v>0</v>
      </c>
      <c r="AD372" s="515">
        <f>$G104*AD104</f>
        <v>0</v>
      </c>
      <c r="AE372" s="515">
        <f>$G104*AE104</f>
        <v>0</v>
      </c>
      <c r="AF372" s="515">
        <f>SUM(H372:AE372)</f>
        <v>107100000</v>
      </c>
    </row>
    <row r="373">
      <c r="B373" s="513" t="str">
        <f>B105</f>
        <v>PD-03</v>
      </c>
      <c r="C373" s="513" t="str">
        <f>C105</f>
        <v>R06</v>
      </c>
      <c r="D373" s="513" t="str">
        <f>D105</f>
        <v>Cargos de procesamiento de artículos de acceso abierto</v>
      </c>
      <c r="E373" s="513" t="n"/>
      <c r="F373" s="515">
        <f>G105</f>
        <v>25353486</v>
      </c>
      <c r="G373" s="513" t="n"/>
      <c r="H373" s="515">
        <f>$G105*H105</f>
        <v>0</v>
      </c>
      <c r="I373" s="515">
        <f>$G105*I105</f>
        <v>0</v>
      </c>
      <c r="J373" s="515">
        <f>$G105*J105</f>
        <v>0</v>
      </c>
      <c r="K373" s="515">
        <f>$G105*K105</f>
        <v>0</v>
      </c>
      <c r="L373" s="515">
        <f>$G105*L105</f>
        <v>0</v>
      </c>
      <c r="M373" s="515">
        <f>$G105*M105</f>
        <v>0</v>
      </c>
      <c r="N373" s="515">
        <f>$G105*N105</f>
        <v>0</v>
      </c>
      <c r="O373" s="515">
        <f>$G105*O105</f>
        <v>0</v>
      </c>
      <c r="P373" s="515">
        <f>$G105*P105</f>
        <v>0</v>
      </c>
      <c r="Q373" s="515">
        <f>$G105*Q105</f>
        <v>0</v>
      </c>
      <c r="R373" s="515">
        <f>$G105*R105</f>
        <v>0</v>
      </c>
      <c r="S373" s="515">
        <f>$G105*S105</f>
        <v>0</v>
      </c>
      <c r="T373" s="515">
        <f>$G105*T105</f>
        <v>0</v>
      </c>
      <c r="U373" s="515">
        <f>$G105*U105</f>
        <v>0</v>
      </c>
      <c r="V373" s="515">
        <f>$G105*V105</f>
        <v>0</v>
      </c>
      <c r="W373" s="515">
        <f>$G105*W105</f>
        <v>0</v>
      </c>
      <c r="X373" s="515">
        <f>$G105*X105</f>
        <v>0</v>
      </c>
      <c r="Y373" s="515">
        <f>$G105*Y105</f>
        <v>0</v>
      </c>
      <c r="Z373" s="515">
        <f>$G105*Z105</f>
        <v>5070697.2</v>
      </c>
      <c r="AA373" s="515">
        <f>$G105*AA105</f>
        <v>5070697.2</v>
      </c>
      <c r="AB373" s="515">
        <f>$G105*AB105</f>
        <v>5070697.2</v>
      </c>
      <c r="AC373" s="515">
        <f>$G105*AC105</f>
        <v>5070697.2</v>
      </c>
      <c r="AD373" s="515">
        <f>$G105*AD105</f>
        <v>5070697.2</v>
      </c>
      <c r="AE373" s="515">
        <f>$G105*AE105</f>
        <v>0</v>
      </c>
      <c r="AF373" s="515">
        <f>SUM(H373:AE373)</f>
        <v>25353486</v>
      </c>
    </row>
    <row r="374">
      <c r="B374" s="513" t="str">
        <f>B106</f>
        <v>PD-04</v>
      </c>
      <c r="C374" s="513" t="str">
        <f>C106</f>
        <v>R06</v>
      </c>
      <c r="D374" s="513" t="str">
        <f>D106</f>
        <v>Registro ante la DNDA y asesoría de propiedad intelectual</v>
      </c>
      <c r="E374" s="513" t="n"/>
      <c r="F374" s="515">
        <f>G106</f>
        <v>15000000</v>
      </c>
      <c r="G374" s="513" t="n"/>
      <c r="H374" s="515">
        <f>$G106*H106</f>
        <v>0</v>
      </c>
      <c r="I374" s="515">
        <f>$G106*I106</f>
        <v>0</v>
      </c>
      <c r="J374" s="515">
        <f>$G106*J106</f>
        <v>0</v>
      </c>
      <c r="K374" s="515">
        <f>$G106*K106</f>
        <v>0</v>
      </c>
      <c r="L374" s="515">
        <f>$G106*L106</f>
        <v>0</v>
      </c>
      <c r="M374" s="515">
        <f>$G106*M106</f>
        <v>0</v>
      </c>
      <c r="N374" s="515">
        <f>$G106*N106</f>
        <v>0</v>
      </c>
      <c r="O374" s="515">
        <f>$G106*O106</f>
        <v>0</v>
      </c>
      <c r="P374" s="515">
        <f>$G106*P106</f>
        <v>0</v>
      </c>
      <c r="Q374" s="515">
        <f>$G106*Q106</f>
        <v>0</v>
      </c>
      <c r="R374" s="515">
        <f>$G106*R106</f>
        <v>0</v>
      </c>
      <c r="S374" s="515">
        <f>$G106*S106</f>
        <v>0</v>
      </c>
      <c r="T374" s="515">
        <f>$G106*T106</f>
        <v>0</v>
      </c>
      <c r="U374" s="515">
        <f>$G106*U106</f>
        <v>0</v>
      </c>
      <c r="V374" s="515">
        <f>$G106*V106</f>
        <v>0</v>
      </c>
      <c r="W374" s="515">
        <f>$G106*W106</f>
        <v>0</v>
      </c>
      <c r="X374" s="515">
        <f>$G106*X106</f>
        <v>0</v>
      </c>
      <c r="Y374" s="515">
        <f>$G106*Y106</f>
        <v>0</v>
      </c>
      <c r="Z374" s="515">
        <f>$G106*Z106</f>
        <v>0</v>
      </c>
      <c r="AA374" s="515">
        <f>$G106*AA106</f>
        <v>0</v>
      </c>
      <c r="AB374" s="515">
        <f>$G106*AB106</f>
        <v>0</v>
      </c>
      <c r="AC374" s="515">
        <f>$G106*AC106</f>
        <v>0</v>
      </c>
      <c r="AD374" s="515">
        <f>$G106*AD106</f>
        <v>7500000</v>
      </c>
      <c r="AE374" s="515">
        <f>$G106*AE106</f>
        <v>7500000</v>
      </c>
      <c r="AF374" s="515">
        <f>SUM(H374:AE374)</f>
        <v>15000000</v>
      </c>
    </row>
    <row r="375">
      <c r="B375" s="513" t="str">
        <f>B107</f>
        <v>PD-05</v>
      </c>
      <c r="C375" s="513" t="str">
        <f>C107</f>
        <v>R06</v>
      </c>
      <c r="D375" s="513" t="str">
        <f>D107</f>
        <v>Publicaciones de divulgación y eventos de socialización</v>
      </c>
      <c r="E375" s="513" t="n"/>
      <c r="F375" s="515">
        <f>G107</f>
        <v>60000000</v>
      </c>
      <c r="G375" s="513" t="n"/>
      <c r="H375" s="515">
        <f>$G107*H107</f>
        <v>0</v>
      </c>
      <c r="I375" s="515">
        <f>$G107*I107</f>
        <v>0</v>
      </c>
      <c r="J375" s="515">
        <f>$G107*J107</f>
        <v>0</v>
      </c>
      <c r="K375" s="515">
        <f>$G107*K107</f>
        <v>0</v>
      </c>
      <c r="L375" s="515">
        <f>$G107*L107</f>
        <v>0</v>
      </c>
      <c r="M375" s="515">
        <f>$G107*M107</f>
        <v>0</v>
      </c>
      <c r="N375" s="515">
        <f>$G107*N107</f>
        <v>0</v>
      </c>
      <c r="O375" s="515">
        <f>$G107*O107</f>
        <v>0</v>
      </c>
      <c r="P375" s="515">
        <f>$G107*P107</f>
        <v>0</v>
      </c>
      <c r="Q375" s="515">
        <f>$G107*Q107</f>
        <v>0</v>
      </c>
      <c r="R375" s="515">
        <f>$G107*R107</f>
        <v>0</v>
      </c>
      <c r="S375" s="515">
        <f>$G107*S107</f>
        <v>4615384.61538462</v>
      </c>
      <c r="T375" s="515">
        <f>$G107*T107</f>
        <v>4615384.61538462</v>
      </c>
      <c r="U375" s="515">
        <f>$G107*U107</f>
        <v>4615384.61538462</v>
      </c>
      <c r="V375" s="515">
        <f>$G107*V107</f>
        <v>4615384.61538462</v>
      </c>
      <c r="W375" s="515">
        <f>$G107*W107</f>
        <v>4615384.61538462</v>
      </c>
      <c r="X375" s="515">
        <f>$G107*X107</f>
        <v>4615384.61538462</v>
      </c>
      <c r="Y375" s="515">
        <f>$G107*Y107</f>
        <v>4615384.61538462</v>
      </c>
      <c r="Z375" s="515">
        <f>$G107*Z107</f>
        <v>4615384.61538462</v>
      </c>
      <c r="AA375" s="515">
        <f>$G107*AA107</f>
        <v>4615384.61538462</v>
      </c>
      <c r="AB375" s="515">
        <f>$G107*AB107</f>
        <v>4615384.61538462</v>
      </c>
      <c r="AC375" s="515">
        <f>$G107*AC107</f>
        <v>4615384.61538462</v>
      </c>
      <c r="AD375" s="515">
        <f>$G107*AD107</f>
        <v>4615384.61538462</v>
      </c>
      <c r="AE375" s="515">
        <f>$G107*AE107</f>
        <v>4615384.61538462</v>
      </c>
      <c r="AF375" s="515">
        <f>SUM(H375:AE375)</f>
        <v>60000000</v>
      </c>
    </row>
    <row r="376">
      <c r="B376" s="513" t="str">
        <f>B108</f>
        <v>PD-06</v>
      </c>
      <c r="C376" s="513" t="str">
        <f>C108</f>
        <v>R06</v>
      </c>
      <c r="D376" s="513" t="str">
        <f>D108</f>
        <v>Registro del software y de los datos del modelo predictivo ante la DNDA</v>
      </c>
      <c r="E376" s="513" t="n"/>
      <c r="F376" s="515">
        <f>G108</f>
        <v>10000000</v>
      </c>
      <c r="G376" s="513" t="n"/>
      <c r="H376" s="515">
        <f>$G108*H108</f>
        <v>0</v>
      </c>
      <c r="I376" s="515">
        <f>$G108*I108</f>
        <v>0</v>
      </c>
      <c r="J376" s="515">
        <f>$G108*J108</f>
        <v>0</v>
      </c>
      <c r="K376" s="515">
        <f>$G108*K108</f>
        <v>0</v>
      </c>
      <c r="L376" s="515">
        <f>$G108*L108</f>
        <v>0</v>
      </c>
      <c r="M376" s="515">
        <f>$G108*M108</f>
        <v>0</v>
      </c>
      <c r="N376" s="515">
        <f>$G108*N108</f>
        <v>0</v>
      </c>
      <c r="O376" s="515">
        <f>$G108*O108</f>
        <v>0</v>
      </c>
      <c r="P376" s="515">
        <f>$G108*P108</f>
        <v>0</v>
      </c>
      <c r="Q376" s="515">
        <f>$G108*Q108</f>
        <v>0</v>
      </c>
      <c r="R376" s="515">
        <f>$G108*R108</f>
        <v>0</v>
      </c>
      <c r="S376" s="515">
        <f>$G108*S108</f>
        <v>0</v>
      </c>
      <c r="T376" s="515">
        <f>$G108*T108</f>
        <v>0</v>
      </c>
      <c r="U376" s="515">
        <f>$G108*U108</f>
        <v>0</v>
      </c>
      <c r="V376" s="515">
        <f>$G108*V108</f>
        <v>0</v>
      </c>
      <c r="W376" s="515">
        <f>$G108*W108</f>
        <v>0</v>
      </c>
      <c r="X376" s="515">
        <f>$G108*X108</f>
        <v>0</v>
      </c>
      <c r="Y376" s="515">
        <f>$G108*Y108</f>
        <v>0</v>
      </c>
      <c r="Z376" s="515">
        <f>$G108*Z108</f>
        <v>0</v>
      </c>
      <c r="AA376" s="515">
        <f>$G108*AA108</f>
        <v>0</v>
      </c>
      <c r="AB376" s="515">
        <f>$G108*AB108</f>
        <v>2500000</v>
      </c>
      <c r="AC376" s="515">
        <f>$G108*AC108</f>
        <v>2500000</v>
      </c>
      <c r="AD376" s="515">
        <f>$G108*AD108</f>
        <v>2500000</v>
      </c>
      <c r="AE376" s="515">
        <f>$G108*AE108</f>
        <v>2500000</v>
      </c>
      <c r="AF376" s="515">
        <f>SUM(H376:AE376)</f>
        <v>10000000</v>
      </c>
    </row>
    <row r="377">
      <c r="B377" s="513" t="str">
        <f>B109</f>
        <v>ADIC-06-1</v>
      </c>
      <c r="C377" s="513" t="str">
        <f>C109</f>
        <v>R06</v>
      </c>
      <c r="D377" s="513" t="str">
        <f>D109</f>
        <v>(fila reservada para un ítem nuevo)</v>
      </c>
      <c r="E377" s="513" t="n"/>
      <c r="F377" s="515">
        <f>G109</f>
        <v>0</v>
      </c>
      <c r="G377" s="513" t="n"/>
      <c r="H377" s="515">
        <f>$G109*H109</f>
        <v>0</v>
      </c>
      <c r="I377" s="515">
        <f>$G109*I109</f>
        <v>0</v>
      </c>
      <c r="J377" s="515">
        <f>$G109*J109</f>
        <v>0</v>
      </c>
      <c r="K377" s="515">
        <f>$G109*K109</f>
        <v>0</v>
      </c>
      <c r="L377" s="515">
        <f>$G109*L109</f>
        <v>0</v>
      </c>
      <c r="M377" s="515">
        <f>$G109*M109</f>
        <v>0</v>
      </c>
      <c r="N377" s="515">
        <f>$G109*N109</f>
        <v>0</v>
      </c>
      <c r="O377" s="515">
        <f>$G109*O109</f>
        <v>0</v>
      </c>
      <c r="P377" s="515">
        <f>$G109*P109</f>
        <v>0</v>
      </c>
      <c r="Q377" s="515">
        <f>$G109*Q109</f>
        <v>0</v>
      </c>
      <c r="R377" s="515">
        <f>$G109*R109</f>
        <v>0</v>
      </c>
      <c r="S377" s="515">
        <f>$G109*S109</f>
        <v>0</v>
      </c>
      <c r="T377" s="515">
        <f>$G109*T109</f>
        <v>0</v>
      </c>
      <c r="U377" s="515">
        <f>$G109*U109</f>
        <v>0</v>
      </c>
      <c r="V377" s="515">
        <f>$G109*V109</f>
        <v>0</v>
      </c>
      <c r="W377" s="515">
        <f>$G109*W109</f>
        <v>0</v>
      </c>
      <c r="X377" s="515">
        <f>$G109*X109</f>
        <v>0</v>
      </c>
      <c r="Y377" s="515">
        <f>$G109*Y109</f>
        <v>0</v>
      </c>
      <c r="Z377" s="515">
        <f>$G109*Z109</f>
        <v>0</v>
      </c>
      <c r="AA377" s="515">
        <f>$G109*AA109</f>
        <v>0</v>
      </c>
      <c r="AB377" s="515">
        <f>$G109*AB109</f>
        <v>0</v>
      </c>
      <c r="AC377" s="515">
        <f>$G109*AC109</f>
        <v>0</v>
      </c>
      <c r="AD377" s="515">
        <f>$G109*AD109</f>
        <v>0</v>
      </c>
      <c r="AE377" s="515">
        <f>$G109*AE109</f>
        <v>0</v>
      </c>
      <c r="AF377" s="515">
        <f>SUM(H377:AE377)</f>
        <v>0</v>
      </c>
    </row>
    <row r="378">
      <c r="B378" s="513" t="str">
        <f>B110</f>
        <v>ADIC-06-2</v>
      </c>
      <c r="C378" s="513" t="str">
        <f>C110</f>
        <v>R06</v>
      </c>
      <c r="D378" s="513" t="str">
        <f>D110</f>
        <v>(fila reservada para un ítem nuevo)</v>
      </c>
      <c r="E378" s="513" t="n"/>
      <c r="F378" s="515">
        <f>G110</f>
        <v>0</v>
      </c>
      <c r="G378" s="513" t="n"/>
      <c r="H378" s="515">
        <f>$G110*H110</f>
        <v>0</v>
      </c>
      <c r="I378" s="515">
        <f>$G110*I110</f>
        <v>0</v>
      </c>
      <c r="J378" s="515">
        <f>$G110*J110</f>
        <v>0</v>
      </c>
      <c r="K378" s="515">
        <f>$G110*K110</f>
        <v>0</v>
      </c>
      <c r="L378" s="515">
        <f>$G110*L110</f>
        <v>0</v>
      </c>
      <c r="M378" s="515">
        <f>$G110*M110</f>
        <v>0</v>
      </c>
      <c r="N378" s="515">
        <f>$G110*N110</f>
        <v>0</v>
      </c>
      <c r="O378" s="515">
        <f>$G110*O110</f>
        <v>0</v>
      </c>
      <c r="P378" s="515">
        <f>$G110*P110</f>
        <v>0</v>
      </c>
      <c r="Q378" s="515">
        <f>$G110*Q110</f>
        <v>0</v>
      </c>
      <c r="R378" s="515">
        <f>$G110*R110</f>
        <v>0</v>
      </c>
      <c r="S378" s="515">
        <f>$G110*S110</f>
        <v>0</v>
      </c>
      <c r="T378" s="515">
        <f>$G110*T110</f>
        <v>0</v>
      </c>
      <c r="U378" s="515">
        <f>$G110*U110</f>
        <v>0</v>
      </c>
      <c r="V378" s="515">
        <f>$G110*V110</f>
        <v>0</v>
      </c>
      <c r="W378" s="515">
        <f>$G110*W110</f>
        <v>0</v>
      </c>
      <c r="X378" s="515">
        <f>$G110*X110</f>
        <v>0</v>
      </c>
      <c r="Y378" s="515">
        <f>$G110*Y110</f>
        <v>0</v>
      </c>
      <c r="Z378" s="515">
        <f>$G110*Z110</f>
        <v>0</v>
      </c>
      <c r="AA378" s="515">
        <f>$G110*AA110</f>
        <v>0</v>
      </c>
      <c r="AB378" s="515">
        <f>$G110*AB110</f>
        <v>0</v>
      </c>
      <c r="AC378" s="515">
        <f>$G110*AC110</f>
        <v>0</v>
      </c>
      <c r="AD378" s="515">
        <f>$G110*AD110</f>
        <v>0</v>
      </c>
      <c r="AE378" s="515">
        <f>$G110*AE110</f>
        <v>0</v>
      </c>
      <c r="AF378" s="515">
        <f>SUM(H378:AE378)</f>
        <v>0</v>
      </c>
    </row>
    <row r="379">
      <c r="B379" s="513" t="str">
        <f>B111</f>
        <v>ADIC-06-3</v>
      </c>
      <c r="C379" s="513" t="str">
        <f>C111</f>
        <v>R06</v>
      </c>
      <c r="D379" s="513" t="str">
        <f>D111</f>
        <v>(fila reservada para un ítem nuevo)</v>
      </c>
      <c r="E379" s="513" t="n"/>
      <c r="F379" s="515">
        <f>G111</f>
        <v>0</v>
      </c>
      <c r="G379" s="513" t="n"/>
      <c r="H379" s="515">
        <f>$G111*H111</f>
        <v>0</v>
      </c>
      <c r="I379" s="515">
        <f>$G111*I111</f>
        <v>0</v>
      </c>
      <c r="J379" s="515">
        <f>$G111*J111</f>
        <v>0</v>
      </c>
      <c r="K379" s="515">
        <f>$G111*K111</f>
        <v>0</v>
      </c>
      <c r="L379" s="515">
        <f>$G111*L111</f>
        <v>0</v>
      </c>
      <c r="M379" s="515">
        <f>$G111*M111</f>
        <v>0</v>
      </c>
      <c r="N379" s="515">
        <f>$G111*N111</f>
        <v>0</v>
      </c>
      <c r="O379" s="515">
        <f>$G111*O111</f>
        <v>0</v>
      </c>
      <c r="P379" s="515">
        <f>$G111*P111</f>
        <v>0</v>
      </c>
      <c r="Q379" s="515">
        <f>$G111*Q111</f>
        <v>0</v>
      </c>
      <c r="R379" s="515">
        <f>$G111*R111</f>
        <v>0</v>
      </c>
      <c r="S379" s="515">
        <f>$G111*S111</f>
        <v>0</v>
      </c>
      <c r="T379" s="515">
        <f>$G111*T111</f>
        <v>0</v>
      </c>
      <c r="U379" s="515">
        <f>$G111*U111</f>
        <v>0</v>
      </c>
      <c r="V379" s="515">
        <f>$G111*V111</f>
        <v>0</v>
      </c>
      <c r="W379" s="515">
        <f>$G111*W111</f>
        <v>0</v>
      </c>
      <c r="X379" s="515">
        <f>$G111*X111</f>
        <v>0</v>
      </c>
      <c r="Y379" s="515">
        <f>$G111*Y111</f>
        <v>0</v>
      </c>
      <c r="Z379" s="515">
        <f>$G111*Z111</f>
        <v>0</v>
      </c>
      <c r="AA379" s="515">
        <f>$G111*AA111</f>
        <v>0</v>
      </c>
      <c r="AB379" s="515">
        <f>$G111*AB111</f>
        <v>0</v>
      </c>
      <c r="AC379" s="515">
        <f>$G111*AC111</f>
        <v>0</v>
      </c>
      <c r="AD379" s="515">
        <f>$G111*AD111</f>
        <v>0</v>
      </c>
      <c r="AE379" s="515">
        <f>$G111*AE111</f>
        <v>0</v>
      </c>
      <c r="AF379" s="515">
        <f>SUM(H379:AE379)</f>
        <v>0</v>
      </c>
    </row>
    <row r="380">
      <c r="B380" s="513" t="str">
        <f>B112</f>
        <v>IN-01</v>
      </c>
      <c r="C380" s="513" t="str">
        <f>C112</f>
        <v>R07</v>
      </c>
      <c r="D380" s="513" t="str">
        <f>D112</f>
        <v>Instalación en sitio, mástiles y obra menor (100 nodos y 10 gateways)</v>
      </c>
      <c r="E380" s="513" t="n"/>
      <c r="F380" s="515">
        <f>G112</f>
        <v>132000000</v>
      </c>
      <c r="G380" s="513" t="n"/>
      <c r="H380" s="515">
        <f>$G112*H112</f>
        <v>0</v>
      </c>
      <c r="I380" s="515">
        <f>$G112*I112</f>
        <v>0</v>
      </c>
      <c r="J380" s="515">
        <f>$G112*J112</f>
        <v>0</v>
      </c>
      <c r="K380" s="515">
        <f>$G112*K112</f>
        <v>0</v>
      </c>
      <c r="L380" s="515">
        <f>$G112*L112</f>
        <v>0</v>
      </c>
      <c r="M380" s="515">
        <f>$G112*M112</f>
        <v>9428571.42857143</v>
      </c>
      <c r="N380" s="515">
        <f>$G112*N112</f>
        <v>9428571.42857143</v>
      </c>
      <c r="O380" s="515">
        <f>$G112*O112</f>
        <v>9428571.42857143</v>
      </c>
      <c r="P380" s="515">
        <f>$G112*P112</f>
        <v>9428571.42857143</v>
      </c>
      <c r="Q380" s="515">
        <f>$G112*Q112</f>
        <v>9428571.42857143</v>
      </c>
      <c r="R380" s="515">
        <f>$G112*R112</f>
        <v>9428571.42857143</v>
      </c>
      <c r="S380" s="515">
        <f>$G112*S112</f>
        <v>9428571.42857143</v>
      </c>
      <c r="T380" s="515">
        <f>$G112*T112</f>
        <v>9428571.42857143</v>
      </c>
      <c r="U380" s="515">
        <f>$G112*U112</f>
        <v>9428571.42857143</v>
      </c>
      <c r="V380" s="515">
        <f>$G112*V112</f>
        <v>9428571.42857143</v>
      </c>
      <c r="W380" s="515">
        <f>$G112*W112</f>
        <v>9428571.42857143</v>
      </c>
      <c r="X380" s="515">
        <f>$G112*X112</f>
        <v>9428571.42857143</v>
      </c>
      <c r="Y380" s="515">
        <f>$G112*Y112</f>
        <v>9428571.42857143</v>
      </c>
      <c r="Z380" s="515">
        <f>$G112*Z112</f>
        <v>9428571.42857143</v>
      </c>
      <c r="AA380" s="515">
        <f>$G112*AA112</f>
        <v>0</v>
      </c>
      <c r="AB380" s="515">
        <f>$G112*AB112</f>
        <v>0</v>
      </c>
      <c r="AC380" s="515">
        <f>$G112*AC112</f>
        <v>0</v>
      </c>
      <c r="AD380" s="515">
        <f>$G112*AD112</f>
        <v>0</v>
      </c>
      <c r="AE380" s="515">
        <f>$G112*AE112</f>
        <v>0</v>
      </c>
      <c r="AF380" s="515">
        <f>SUM(H380:AE380)</f>
        <v>132000000</v>
      </c>
    </row>
    <row r="381">
      <c r="B381" s="513" t="str">
        <f>B113</f>
        <v>ADIC-07-1</v>
      </c>
      <c r="C381" s="513" t="str">
        <f>C113</f>
        <v>R07</v>
      </c>
      <c r="D381" s="513" t="str">
        <f>D113</f>
        <v>(fila reservada para un ítem nuevo)</v>
      </c>
      <c r="E381" s="513" t="n"/>
      <c r="F381" s="515">
        <f>G113</f>
        <v>0</v>
      </c>
      <c r="G381" s="513" t="n"/>
      <c r="H381" s="515">
        <f>$G113*H113</f>
        <v>0</v>
      </c>
      <c r="I381" s="515">
        <f>$G113*I113</f>
        <v>0</v>
      </c>
      <c r="J381" s="515">
        <f>$G113*J113</f>
        <v>0</v>
      </c>
      <c r="K381" s="515">
        <f>$G113*K113</f>
        <v>0</v>
      </c>
      <c r="L381" s="515">
        <f>$G113*L113</f>
        <v>0</v>
      </c>
      <c r="M381" s="515">
        <f>$G113*M113</f>
        <v>0</v>
      </c>
      <c r="N381" s="515">
        <f>$G113*N113</f>
        <v>0</v>
      </c>
      <c r="O381" s="515">
        <f>$G113*O113</f>
        <v>0</v>
      </c>
      <c r="P381" s="515">
        <f>$G113*P113</f>
        <v>0</v>
      </c>
      <c r="Q381" s="515">
        <f>$G113*Q113</f>
        <v>0</v>
      </c>
      <c r="R381" s="515">
        <f>$G113*R113</f>
        <v>0</v>
      </c>
      <c r="S381" s="515">
        <f>$G113*S113</f>
        <v>0</v>
      </c>
      <c r="T381" s="515">
        <f>$G113*T113</f>
        <v>0</v>
      </c>
      <c r="U381" s="515">
        <f>$G113*U113</f>
        <v>0</v>
      </c>
      <c r="V381" s="515">
        <f>$G113*V113</f>
        <v>0</v>
      </c>
      <c r="W381" s="515">
        <f>$G113*W113</f>
        <v>0</v>
      </c>
      <c r="X381" s="515">
        <f>$G113*X113</f>
        <v>0</v>
      </c>
      <c r="Y381" s="515">
        <f>$G113*Y113</f>
        <v>0</v>
      </c>
      <c r="Z381" s="515">
        <f>$G113*Z113</f>
        <v>0</v>
      </c>
      <c r="AA381" s="515">
        <f>$G113*AA113</f>
        <v>0</v>
      </c>
      <c r="AB381" s="515">
        <f>$G113*AB113</f>
        <v>0</v>
      </c>
      <c r="AC381" s="515">
        <f>$G113*AC113</f>
        <v>0</v>
      </c>
      <c r="AD381" s="515">
        <f>$G113*AD113</f>
        <v>0</v>
      </c>
      <c r="AE381" s="515">
        <f>$G113*AE113</f>
        <v>0</v>
      </c>
      <c r="AF381" s="515">
        <f>SUM(H381:AE381)</f>
        <v>0</v>
      </c>
    </row>
    <row r="382">
      <c r="B382" s="513" t="str">
        <f>B114</f>
        <v>ADIC-07-2</v>
      </c>
      <c r="C382" s="513" t="str">
        <f>C114</f>
        <v>R07</v>
      </c>
      <c r="D382" s="513" t="str">
        <f>D114</f>
        <v>(fila reservada para un ítem nuevo)</v>
      </c>
      <c r="E382" s="513" t="n"/>
      <c r="F382" s="515">
        <f>G114</f>
        <v>0</v>
      </c>
      <c r="G382" s="513" t="n"/>
      <c r="H382" s="515">
        <f>$G114*H114</f>
        <v>0</v>
      </c>
      <c r="I382" s="515">
        <f>$G114*I114</f>
        <v>0</v>
      </c>
      <c r="J382" s="515">
        <f>$G114*J114</f>
        <v>0</v>
      </c>
      <c r="K382" s="515">
        <f>$G114*K114</f>
        <v>0</v>
      </c>
      <c r="L382" s="515">
        <f>$G114*L114</f>
        <v>0</v>
      </c>
      <c r="M382" s="515">
        <f>$G114*M114</f>
        <v>0</v>
      </c>
      <c r="N382" s="515">
        <f>$G114*N114</f>
        <v>0</v>
      </c>
      <c r="O382" s="515">
        <f>$G114*O114</f>
        <v>0</v>
      </c>
      <c r="P382" s="515">
        <f>$G114*P114</f>
        <v>0</v>
      </c>
      <c r="Q382" s="515">
        <f>$G114*Q114</f>
        <v>0</v>
      </c>
      <c r="R382" s="515">
        <f>$G114*R114</f>
        <v>0</v>
      </c>
      <c r="S382" s="515">
        <f>$G114*S114</f>
        <v>0</v>
      </c>
      <c r="T382" s="515">
        <f>$G114*T114</f>
        <v>0</v>
      </c>
      <c r="U382" s="515">
        <f>$G114*U114</f>
        <v>0</v>
      </c>
      <c r="V382" s="515">
        <f>$G114*V114</f>
        <v>0</v>
      </c>
      <c r="W382" s="515">
        <f>$G114*W114</f>
        <v>0</v>
      </c>
      <c r="X382" s="515">
        <f>$G114*X114</f>
        <v>0</v>
      </c>
      <c r="Y382" s="515">
        <f>$G114*Y114</f>
        <v>0</v>
      </c>
      <c r="Z382" s="515">
        <f>$G114*Z114</f>
        <v>0</v>
      </c>
      <c r="AA382" s="515">
        <f>$G114*AA114</f>
        <v>0</v>
      </c>
      <c r="AB382" s="515">
        <f>$G114*AB114</f>
        <v>0</v>
      </c>
      <c r="AC382" s="515">
        <f>$G114*AC114</f>
        <v>0</v>
      </c>
      <c r="AD382" s="515">
        <f>$G114*AD114</f>
        <v>0</v>
      </c>
      <c r="AE382" s="515">
        <f>$G114*AE114</f>
        <v>0</v>
      </c>
      <c r="AF382" s="515">
        <f>SUM(H382:AE382)</f>
        <v>0</v>
      </c>
    </row>
    <row r="383">
      <c r="B383" s="513" t="str">
        <f>B115</f>
        <v>ADIC-07-3</v>
      </c>
      <c r="C383" s="513" t="str">
        <f>C115</f>
        <v>R07</v>
      </c>
      <c r="D383" s="513" t="str">
        <f>D115</f>
        <v>(fila reservada para un ítem nuevo)</v>
      </c>
      <c r="E383" s="513" t="n"/>
      <c r="F383" s="515">
        <f>G115</f>
        <v>0</v>
      </c>
      <c r="G383" s="513" t="n"/>
      <c r="H383" s="515">
        <f>$G115*H115</f>
        <v>0</v>
      </c>
      <c r="I383" s="515">
        <f>$G115*I115</f>
        <v>0</v>
      </c>
      <c r="J383" s="515">
        <f>$G115*J115</f>
        <v>0</v>
      </c>
      <c r="K383" s="515">
        <f>$G115*K115</f>
        <v>0</v>
      </c>
      <c r="L383" s="515">
        <f>$G115*L115</f>
        <v>0</v>
      </c>
      <c r="M383" s="515">
        <f>$G115*M115</f>
        <v>0</v>
      </c>
      <c r="N383" s="515">
        <f>$G115*N115</f>
        <v>0</v>
      </c>
      <c r="O383" s="515">
        <f>$G115*O115</f>
        <v>0</v>
      </c>
      <c r="P383" s="515">
        <f>$G115*P115</f>
        <v>0</v>
      </c>
      <c r="Q383" s="515">
        <f>$G115*Q115</f>
        <v>0</v>
      </c>
      <c r="R383" s="515">
        <f>$G115*R115</f>
        <v>0</v>
      </c>
      <c r="S383" s="515">
        <f>$G115*S115</f>
        <v>0</v>
      </c>
      <c r="T383" s="515">
        <f>$G115*T115</f>
        <v>0</v>
      </c>
      <c r="U383" s="515">
        <f>$G115*U115</f>
        <v>0</v>
      </c>
      <c r="V383" s="515">
        <f>$G115*V115</f>
        <v>0</v>
      </c>
      <c r="W383" s="515">
        <f>$G115*W115</f>
        <v>0</v>
      </c>
      <c r="X383" s="515">
        <f>$G115*X115</f>
        <v>0</v>
      </c>
      <c r="Y383" s="515">
        <f>$G115*Y115</f>
        <v>0</v>
      </c>
      <c r="Z383" s="515">
        <f>$G115*Z115</f>
        <v>0</v>
      </c>
      <c r="AA383" s="515">
        <f>$G115*AA115</f>
        <v>0</v>
      </c>
      <c r="AB383" s="515">
        <f>$G115*AB115</f>
        <v>0</v>
      </c>
      <c r="AC383" s="515">
        <f>$G115*AC115</f>
        <v>0</v>
      </c>
      <c r="AD383" s="515">
        <f>$G115*AD115</f>
        <v>0</v>
      </c>
      <c r="AE383" s="515">
        <f>$G115*AE115</f>
        <v>0</v>
      </c>
      <c r="AF383" s="515">
        <f>SUM(H383:AE383)</f>
        <v>0</v>
      </c>
    </row>
    <row r="384">
      <c r="B384" s="513" t="str">
        <f>B116</f>
        <v>VI-01</v>
      </c>
      <c r="C384" s="513" t="str">
        <f>C116</f>
        <v>R08</v>
      </c>
      <c r="D384" s="513" t="str">
        <f>D116</f>
        <v>Tiquetes aéreos nacionales (equipo de la universidad → Manizales y Calarcá)</v>
      </c>
      <c r="E384" s="513" t="n"/>
      <c r="F384" s="515">
        <f>G116</f>
        <v>25341000</v>
      </c>
      <c r="G384" s="513" t="n"/>
      <c r="H384" s="515">
        <f>$G116*H116</f>
        <v>0</v>
      </c>
      <c r="I384" s="515">
        <f>$G116*I116</f>
        <v>0</v>
      </c>
      <c r="J384" s="515">
        <f>$G116*J116</f>
        <v>1407833.33333333</v>
      </c>
      <c r="K384" s="515">
        <f>$G116*K116</f>
        <v>1407833.33333333</v>
      </c>
      <c r="L384" s="515">
        <f>$G116*L116</f>
        <v>1407833.33333333</v>
      </c>
      <c r="M384" s="515">
        <f>$G116*M116</f>
        <v>1407833.33333333</v>
      </c>
      <c r="N384" s="515">
        <f>$G116*N116</f>
        <v>1407833.33333333</v>
      </c>
      <c r="O384" s="515">
        <f>$G116*O116</f>
        <v>1407833.33333333</v>
      </c>
      <c r="P384" s="515">
        <f>$G116*P116</f>
        <v>1407833.33333333</v>
      </c>
      <c r="Q384" s="515">
        <f>$G116*Q116</f>
        <v>1407833.33333333</v>
      </c>
      <c r="R384" s="515">
        <f>$G116*R116</f>
        <v>1407833.33333333</v>
      </c>
      <c r="S384" s="515">
        <f>$G116*S116</f>
        <v>1407833.33333333</v>
      </c>
      <c r="T384" s="515">
        <f>$G116*T116</f>
        <v>1407833.33333333</v>
      </c>
      <c r="U384" s="515">
        <f>$G116*U116</f>
        <v>1407833.33333333</v>
      </c>
      <c r="V384" s="515">
        <f>$G116*V116</f>
        <v>1407833.33333333</v>
      </c>
      <c r="W384" s="515">
        <f>$G116*W116</f>
        <v>1407833.33333333</v>
      </c>
      <c r="X384" s="515">
        <f>$G116*X116</f>
        <v>1407833.33333333</v>
      </c>
      <c r="Y384" s="515">
        <f>$G116*Y116</f>
        <v>1407833.33333333</v>
      </c>
      <c r="Z384" s="515">
        <f>$G116*Z116</f>
        <v>1407833.33333333</v>
      </c>
      <c r="AA384" s="515">
        <f>$G116*AA116</f>
        <v>1407833.33333333</v>
      </c>
      <c r="AB384" s="515">
        <f>$G116*AB116</f>
        <v>0</v>
      </c>
      <c r="AC384" s="515">
        <f>$G116*AC116</f>
        <v>0</v>
      </c>
      <c r="AD384" s="515">
        <f>$G116*AD116</f>
        <v>0</v>
      </c>
      <c r="AE384" s="515">
        <f>$G116*AE116</f>
        <v>0</v>
      </c>
      <c r="AF384" s="515">
        <f>SUM(H384:AE384)</f>
        <v>25341000</v>
      </c>
    </row>
    <row r="385">
      <c r="B385" s="513" t="str">
        <f>B117</f>
        <v>VI-02</v>
      </c>
      <c r="C385" s="513" t="str">
        <f>C117</f>
        <v>R08</v>
      </c>
      <c r="D385" s="513" t="str">
        <f>D117</f>
        <v>Viáticos de alojamiento y manutención</v>
      </c>
      <c r="E385" s="513" t="n"/>
      <c r="F385" s="515">
        <f>G117</f>
        <v>202212690</v>
      </c>
      <c r="G385" s="513" t="n"/>
      <c r="H385" s="515">
        <f>$G117*H117</f>
        <v>0</v>
      </c>
      <c r="I385" s="515">
        <f>$G117*I117</f>
        <v>0</v>
      </c>
      <c r="J385" s="515">
        <f>$G117*J117</f>
        <v>11234038.3333333</v>
      </c>
      <c r="K385" s="515">
        <f>$G117*K117</f>
        <v>11234038.3333333</v>
      </c>
      <c r="L385" s="515">
        <f>$G117*L117</f>
        <v>11234038.3333333</v>
      </c>
      <c r="M385" s="515">
        <f>$G117*M117</f>
        <v>11234038.3333333</v>
      </c>
      <c r="N385" s="515">
        <f>$G117*N117</f>
        <v>11234038.3333333</v>
      </c>
      <c r="O385" s="515">
        <f>$G117*O117</f>
        <v>11234038.3333333</v>
      </c>
      <c r="P385" s="515">
        <f>$G117*P117</f>
        <v>11234038.3333333</v>
      </c>
      <c r="Q385" s="515">
        <f>$G117*Q117</f>
        <v>11234038.3333333</v>
      </c>
      <c r="R385" s="515">
        <f>$G117*R117</f>
        <v>11234038.3333333</v>
      </c>
      <c r="S385" s="515">
        <f>$G117*S117</f>
        <v>11234038.3333333</v>
      </c>
      <c r="T385" s="515">
        <f>$G117*T117</f>
        <v>11234038.3333333</v>
      </c>
      <c r="U385" s="515">
        <f>$G117*U117</f>
        <v>11234038.3333333</v>
      </c>
      <c r="V385" s="515">
        <f>$G117*V117</f>
        <v>11234038.3333333</v>
      </c>
      <c r="W385" s="515">
        <f>$G117*W117</f>
        <v>11234038.3333333</v>
      </c>
      <c r="X385" s="515">
        <f>$G117*X117</f>
        <v>11234038.3333333</v>
      </c>
      <c r="Y385" s="515">
        <f>$G117*Y117</f>
        <v>11234038.3333333</v>
      </c>
      <c r="Z385" s="515">
        <f>$G117*Z117</f>
        <v>11234038.3333333</v>
      </c>
      <c r="AA385" s="515">
        <f>$G117*AA117</f>
        <v>11234038.3333333</v>
      </c>
      <c r="AB385" s="515">
        <f>$G117*AB117</f>
        <v>0</v>
      </c>
      <c r="AC385" s="515">
        <f>$G117*AC117</f>
        <v>0</v>
      </c>
      <c r="AD385" s="515">
        <f>$G117*AD117</f>
        <v>0</v>
      </c>
      <c r="AE385" s="515">
        <f>$G117*AE117</f>
        <v>0</v>
      </c>
      <c r="AF385" s="515">
        <f>SUM(H385:AE385)</f>
        <v>202212690</v>
      </c>
    </row>
    <row r="386">
      <c r="B386" s="513" t="str">
        <f>B118</f>
        <v>VI-03</v>
      </c>
      <c r="C386" s="513" t="str">
        <f>C118</f>
        <v>R08</v>
      </c>
      <c r="D386" s="513" t="str">
        <f>D118</f>
        <v>Arrendamiento de vehículos 4x4 (servicio; no es adquisición)</v>
      </c>
      <c r="E386" s="513" t="n"/>
      <c r="F386" s="515">
        <f>G118</f>
        <v>87750000</v>
      </c>
      <c r="G386" s="513" t="n"/>
      <c r="H386" s="515">
        <f>$G118*H118</f>
        <v>0</v>
      </c>
      <c r="I386" s="515">
        <f>$G118*I118</f>
        <v>0</v>
      </c>
      <c r="J386" s="515">
        <f>$G118*J118</f>
        <v>4875000</v>
      </c>
      <c r="K386" s="515">
        <f>$G118*K118</f>
        <v>4875000</v>
      </c>
      <c r="L386" s="515">
        <f>$G118*L118</f>
        <v>4875000</v>
      </c>
      <c r="M386" s="515">
        <f>$G118*M118</f>
        <v>4875000</v>
      </c>
      <c r="N386" s="515">
        <f>$G118*N118</f>
        <v>4875000</v>
      </c>
      <c r="O386" s="515">
        <f>$G118*O118</f>
        <v>4875000</v>
      </c>
      <c r="P386" s="515">
        <f>$G118*P118</f>
        <v>4875000</v>
      </c>
      <c r="Q386" s="515">
        <f>$G118*Q118</f>
        <v>4875000</v>
      </c>
      <c r="R386" s="515">
        <f>$G118*R118</f>
        <v>4875000</v>
      </c>
      <c r="S386" s="515">
        <f>$G118*S118</f>
        <v>4875000</v>
      </c>
      <c r="T386" s="515">
        <f>$G118*T118</f>
        <v>4875000</v>
      </c>
      <c r="U386" s="515">
        <f>$G118*U118</f>
        <v>4875000</v>
      </c>
      <c r="V386" s="515">
        <f>$G118*V118</f>
        <v>4875000</v>
      </c>
      <c r="W386" s="515">
        <f>$G118*W118</f>
        <v>4875000</v>
      </c>
      <c r="X386" s="515">
        <f>$G118*X118</f>
        <v>4875000</v>
      </c>
      <c r="Y386" s="515">
        <f>$G118*Y118</f>
        <v>4875000</v>
      </c>
      <c r="Z386" s="515">
        <f>$G118*Z118</f>
        <v>4875000</v>
      </c>
      <c r="AA386" s="515">
        <f>$G118*AA118</f>
        <v>4875000</v>
      </c>
      <c r="AB386" s="515">
        <f>$G118*AB118</f>
        <v>0</v>
      </c>
      <c r="AC386" s="515">
        <f>$G118*AC118</f>
        <v>0</v>
      </c>
      <c r="AD386" s="515">
        <f>$G118*AD118</f>
        <v>0</v>
      </c>
      <c r="AE386" s="515">
        <f>$G118*AE118</f>
        <v>0</v>
      </c>
      <c r="AF386" s="515">
        <f>SUM(H386:AE386)</f>
        <v>87750000</v>
      </c>
    </row>
    <row r="387">
      <c r="B387" s="513" t="str">
        <f>B119</f>
        <v>VI-04</v>
      </c>
      <c r="C387" s="513" t="str">
        <f>C119</f>
        <v>R08</v>
      </c>
      <c r="D387" s="513" t="str">
        <f>D119</f>
        <v>Viaje internacional para divulgación científica</v>
      </c>
      <c r="E387" s="513" t="n"/>
      <c r="F387" s="515">
        <f>G119</f>
        <v>24000000</v>
      </c>
      <c r="G387" s="513" t="n"/>
      <c r="H387" s="515">
        <f>$G119*H119</f>
        <v>0</v>
      </c>
      <c r="I387" s="515">
        <f>$G119*I119</f>
        <v>0</v>
      </c>
      <c r="J387" s="515">
        <f>$G119*J119</f>
        <v>0</v>
      </c>
      <c r="K387" s="515">
        <f>$G119*K119</f>
        <v>0</v>
      </c>
      <c r="L387" s="515">
        <f>$G119*L119</f>
        <v>0</v>
      </c>
      <c r="M387" s="515">
        <f>$G119*M119</f>
        <v>0</v>
      </c>
      <c r="N387" s="515">
        <f>$G119*N119</f>
        <v>0</v>
      </c>
      <c r="O387" s="515">
        <f>$G119*O119</f>
        <v>0</v>
      </c>
      <c r="P387" s="515">
        <f>$G119*P119</f>
        <v>0</v>
      </c>
      <c r="Q387" s="515">
        <f>$G119*Q119</f>
        <v>0</v>
      </c>
      <c r="R387" s="515">
        <f>$G119*R119</f>
        <v>0</v>
      </c>
      <c r="S387" s="515">
        <f>$G119*S119</f>
        <v>0</v>
      </c>
      <c r="T387" s="515">
        <f>$G119*T119</f>
        <v>0</v>
      </c>
      <c r="U387" s="515">
        <f>$G119*U119</f>
        <v>0</v>
      </c>
      <c r="V387" s="515">
        <f>$G119*V119</f>
        <v>0</v>
      </c>
      <c r="W387" s="515">
        <f>$G119*W119</f>
        <v>0</v>
      </c>
      <c r="X387" s="515">
        <f>$G119*X119</f>
        <v>0</v>
      </c>
      <c r="Y387" s="515">
        <f>$G119*Y119</f>
        <v>0</v>
      </c>
      <c r="Z387" s="515">
        <f>$G119*Z119</f>
        <v>0</v>
      </c>
      <c r="AA387" s="515">
        <f>$G119*AA119</f>
        <v>0</v>
      </c>
      <c r="AB387" s="515">
        <f>$G119*AB119</f>
        <v>0</v>
      </c>
      <c r="AC387" s="515">
        <f>$G119*AC119</f>
        <v>0</v>
      </c>
      <c r="AD387" s="515">
        <f>$G119*AD119</f>
        <v>12000000</v>
      </c>
      <c r="AE387" s="515">
        <f>$G119*AE119</f>
        <v>12000000</v>
      </c>
      <c r="AF387" s="515">
        <f>SUM(H387:AE387)</f>
        <v>24000000</v>
      </c>
    </row>
    <row r="388">
      <c r="B388" s="513" t="str">
        <f>B120</f>
        <v>VI-06</v>
      </c>
      <c r="C388" s="513" t="str">
        <f>C120</f>
        <v>R08</v>
      </c>
      <c r="D388" s="513" t="str">
        <f>D120</f>
        <v>Tiquetes aéreos nacionales de las campañas de demolición</v>
      </c>
      <c r="E388" s="513" t="n"/>
      <c r="F388" s="515">
        <f>G120</f>
        <v>16894000</v>
      </c>
      <c r="G388" s="513" t="n"/>
      <c r="H388" s="515">
        <f>$G120*H120</f>
        <v>0</v>
      </c>
      <c r="I388" s="515">
        <f>$G120*I120</f>
        <v>0</v>
      </c>
      <c r="J388" s="515">
        <f>$G120*J120</f>
        <v>0</v>
      </c>
      <c r="K388" s="515">
        <f>$G120*K120</f>
        <v>0</v>
      </c>
      <c r="L388" s="515">
        <f>$G120*L120</f>
        <v>0</v>
      </c>
      <c r="M388" s="515">
        <f>$G120*M120</f>
        <v>0</v>
      </c>
      <c r="N388" s="515">
        <f>$G120*N120</f>
        <v>0</v>
      </c>
      <c r="O388" s="515">
        <f>$G120*O120</f>
        <v>0</v>
      </c>
      <c r="P388" s="515">
        <f>$G120*P120</f>
        <v>0</v>
      </c>
      <c r="Q388" s="515">
        <f>$G120*Q120</f>
        <v>0</v>
      </c>
      <c r="R388" s="515">
        <f>$G120*R120</f>
        <v>0</v>
      </c>
      <c r="S388" s="515">
        <f>$G120*S120</f>
        <v>0</v>
      </c>
      <c r="T388" s="515">
        <f>$G120*T120</f>
        <v>0</v>
      </c>
      <c r="U388" s="515">
        <f>$G120*U120</f>
        <v>1535818.18181818</v>
      </c>
      <c r="V388" s="515">
        <f>$G120*V120</f>
        <v>1535818.18181818</v>
      </c>
      <c r="W388" s="515">
        <f>$G120*W120</f>
        <v>1535818.18181818</v>
      </c>
      <c r="X388" s="515">
        <f>$G120*X120</f>
        <v>1535818.18181818</v>
      </c>
      <c r="Y388" s="515">
        <f>$G120*Y120</f>
        <v>1535818.18181818</v>
      </c>
      <c r="Z388" s="515">
        <f>$G120*Z120</f>
        <v>1535818.18181818</v>
      </c>
      <c r="AA388" s="515">
        <f>$G120*AA120</f>
        <v>1535818.18181818</v>
      </c>
      <c r="AB388" s="515">
        <f>$G120*AB120</f>
        <v>1535818.18181818</v>
      </c>
      <c r="AC388" s="515">
        <f>$G120*AC120</f>
        <v>1535818.18181818</v>
      </c>
      <c r="AD388" s="515">
        <f>$G120*AD120</f>
        <v>1535818.18181818</v>
      </c>
      <c r="AE388" s="515">
        <f>$G120*AE120</f>
        <v>1535818.18181818</v>
      </c>
      <c r="AF388" s="515">
        <f>SUM(H388:AE388)</f>
        <v>16894000</v>
      </c>
    </row>
    <row r="389">
      <c r="B389" s="513" t="str">
        <f>B121</f>
        <v>VI-07</v>
      </c>
      <c r="C389" s="513" t="str">
        <f>C121</f>
        <v>R08</v>
      </c>
      <c r="D389" s="513" t="str">
        <f>D121</f>
        <v>Viáticos de alojamiento y manutención de las campañas de demolición</v>
      </c>
      <c r="E389" s="513" t="n"/>
      <c r="F389" s="515">
        <f>G121</f>
        <v>69578560</v>
      </c>
      <c r="G389" s="513" t="n"/>
      <c r="H389" s="515">
        <f>$G121*H121</f>
        <v>0</v>
      </c>
      <c r="I389" s="515">
        <f>$G121*I121</f>
        <v>0</v>
      </c>
      <c r="J389" s="515">
        <f>$G121*J121</f>
        <v>0</v>
      </c>
      <c r="K389" s="515">
        <f>$G121*K121</f>
        <v>0</v>
      </c>
      <c r="L389" s="515">
        <f>$G121*L121</f>
        <v>0</v>
      </c>
      <c r="M389" s="515">
        <f>$G121*M121</f>
        <v>0</v>
      </c>
      <c r="N389" s="515">
        <f>$G121*N121</f>
        <v>0</v>
      </c>
      <c r="O389" s="515">
        <f>$G121*O121</f>
        <v>0</v>
      </c>
      <c r="P389" s="515">
        <f>$G121*P121</f>
        <v>0</v>
      </c>
      <c r="Q389" s="515">
        <f>$G121*Q121</f>
        <v>0</v>
      </c>
      <c r="R389" s="515">
        <f>$G121*R121</f>
        <v>0</v>
      </c>
      <c r="S389" s="515">
        <f>$G121*S121</f>
        <v>0</v>
      </c>
      <c r="T389" s="515">
        <f>$G121*T121</f>
        <v>0</v>
      </c>
      <c r="U389" s="515">
        <f>$G121*U121</f>
        <v>6325323.63636364</v>
      </c>
      <c r="V389" s="515">
        <f>$G121*V121</f>
        <v>6325323.63636364</v>
      </c>
      <c r="W389" s="515">
        <f>$G121*W121</f>
        <v>6325323.63636364</v>
      </c>
      <c r="X389" s="515">
        <f>$G121*X121</f>
        <v>6325323.63636364</v>
      </c>
      <c r="Y389" s="515">
        <f>$G121*Y121</f>
        <v>6325323.63636364</v>
      </c>
      <c r="Z389" s="515">
        <f>$G121*Z121</f>
        <v>6325323.63636364</v>
      </c>
      <c r="AA389" s="515">
        <f>$G121*AA121</f>
        <v>6325323.63636364</v>
      </c>
      <c r="AB389" s="515">
        <f>$G121*AB121</f>
        <v>6325323.63636364</v>
      </c>
      <c r="AC389" s="515">
        <f>$G121*AC121</f>
        <v>6325323.63636364</v>
      </c>
      <c r="AD389" s="515">
        <f>$G121*AD121</f>
        <v>6325323.63636364</v>
      </c>
      <c r="AE389" s="515">
        <f>$G121*AE121</f>
        <v>6325323.63636364</v>
      </c>
      <c r="AF389" s="515">
        <f>SUM(H389:AE389)</f>
        <v>69578560</v>
      </c>
    </row>
    <row r="390">
      <c r="B390" s="513" t="str">
        <f>B122</f>
        <v>VI-08</v>
      </c>
      <c r="C390" s="513" t="str">
        <f>C122</f>
        <v>R08</v>
      </c>
      <c r="D390" s="513" t="str">
        <f>D122</f>
        <v>Arrendamiento de vehículos 4x4 de las campañas de demolición (servicio; no es adquisición)</v>
      </c>
      <c r="E390" s="513" t="n"/>
      <c r="F390" s="515">
        <f>G122</f>
        <v>31500000</v>
      </c>
      <c r="G390" s="513" t="n"/>
      <c r="H390" s="515">
        <f>$G122*H122</f>
        <v>0</v>
      </c>
      <c r="I390" s="515">
        <f>$G122*I122</f>
        <v>0</v>
      </c>
      <c r="J390" s="515">
        <f>$G122*J122</f>
        <v>0</v>
      </c>
      <c r="K390" s="515">
        <f>$G122*K122</f>
        <v>0</v>
      </c>
      <c r="L390" s="515">
        <f>$G122*L122</f>
        <v>0</v>
      </c>
      <c r="M390" s="515">
        <f>$G122*M122</f>
        <v>0</v>
      </c>
      <c r="N390" s="515">
        <f>$G122*N122</f>
        <v>0</v>
      </c>
      <c r="O390" s="515">
        <f>$G122*O122</f>
        <v>0</v>
      </c>
      <c r="P390" s="515">
        <f>$G122*P122</f>
        <v>0</v>
      </c>
      <c r="Q390" s="515">
        <f>$G122*Q122</f>
        <v>0</v>
      </c>
      <c r="R390" s="515">
        <f>$G122*R122</f>
        <v>0</v>
      </c>
      <c r="S390" s="515">
        <f>$G122*S122</f>
        <v>0</v>
      </c>
      <c r="T390" s="515">
        <f>$G122*T122</f>
        <v>0</v>
      </c>
      <c r="U390" s="515">
        <f>$G122*U122</f>
        <v>2863636.36363636</v>
      </c>
      <c r="V390" s="515">
        <f>$G122*V122</f>
        <v>2863636.36363636</v>
      </c>
      <c r="W390" s="515">
        <f>$G122*W122</f>
        <v>2863636.36363636</v>
      </c>
      <c r="X390" s="515">
        <f>$G122*X122</f>
        <v>2863636.36363636</v>
      </c>
      <c r="Y390" s="515">
        <f>$G122*Y122</f>
        <v>2863636.36363636</v>
      </c>
      <c r="Z390" s="515">
        <f>$G122*Z122</f>
        <v>2863636.36363636</v>
      </c>
      <c r="AA390" s="515">
        <f>$G122*AA122</f>
        <v>2863636.36363636</v>
      </c>
      <c r="AB390" s="515">
        <f>$G122*AB122</f>
        <v>2863636.36363636</v>
      </c>
      <c r="AC390" s="515">
        <f>$G122*AC122</f>
        <v>2863636.36363636</v>
      </c>
      <c r="AD390" s="515">
        <f>$G122*AD122</f>
        <v>2863636.36363636</v>
      </c>
      <c r="AE390" s="515">
        <f>$G122*AE122</f>
        <v>2863636.36363636</v>
      </c>
      <c r="AF390" s="515">
        <f>SUM(H390:AE390)</f>
        <v>31500000</v>
      </c>
    </row>
    <row r="391">
      <c r="B391" s="513" t="str">
        <f>B123</f>
        <v>VI-05</v>
      </c>
      <c r="C391" s="513" t="str">
        <f>C123</f>
        <v>R08</v>
      </c>
      <c r="D391" s="513" t="str">
        <f>D123</f>
        <v>Logística y viáticos de los tramos 2 y 3 — aporte en efectivo de Gestión y Medio Ambiente</v>
      </c>
      <c r="E391" s="513" t="n"/>
      <c r="F391" s="515">
        <f>G123</f>
        <v>0</v>
      </c>
      <c r="G391" s="513" t="n"/>
      <c r="H391" s="515">
        <f>$G123*H123</f>
        <v>0</v>
      </c>
      <c r="I391" s="515">
        <f>$G123*I123</f>
        <v>0</v>
      </c>
      <c r="J391" s="515">
        <f>$G123*J123</f>
        <v>0</v>
      </c>
      <c r="K391" s="515">
        <f>$G123*K123</f>
        <v>0</v>
      </c>
      <c r="L391" s="515">
        <f>$G123*L123</f>
        <v>0</v>
      </c>
      <c r="M391" s="515">
        <f>$G123*M123</f>
        <v>0</v>
      </c>
      <c r="N391" s="515">
        <f>$G123*N123</f>
        <v>0</v>
      </c>
      <c r="O391" s="515">
        <f>$G123*O123</f>
        <v>0</v>
      </c>
      <c r="P391" s="515">
        <f>$G123*P123</f>
        <v>0</v>
      </c>
      <c r="Q391" s="515">
        <f>$G123*Q123</f>
        <v>0</v>
      </c>
      <c r="R391" s="515">
        <f>$G123*R123</f>
        <v>0</v>
      </c>
      <c r="S391" s="515">
        <f>$G123*S123</f>
        <v>0</v>
      </c>
      <c r="T391" s="515">
        <f>$G123*T123</f>
        <v>0</v>
      </c>
      <c r="U391" s="515">
        <f>$G123*U123</f>
        <v>0</v>
      </c>
      <c r="V391" s="515">
        <f>$G123*V123</f>
        <v>0</v>
      </c>
      <c r="W391" s="515">
        <f>$G123*W123</f>
        <v>0</v>
      </c>
      <c r="X391" s="515">
        <f>$G123*X123</f>
        <v>0</v>
      </c>
      <c r="Y391" s="515">
        <f>$G123*Y123</f>
        <v>0</v>
      </c>
      <c r="Z391" s="515">
        <f>$G123*Z123</f>
        <v>0</v>
      </c>
      <c r="AA391" s="515">
        <f>$G123*AA123</f>
        <v>0</v>
      </c>
      <c r="AB391" s="515">
        <f>$G123*AB123</f>
        <v>0</v>
      </c>
      <c r="AC391" s="515">
        <f>$G123*AC123</f>
        <v>0</v>
      </c>
      <c r="AD391" s="515">
        <f>$G123*AD123</f>
        <v>0</v>
      </c>
      <c r="AE391" s="515">
        <f>$G123*AE123</f>
        <v>0</v>
      </c>
      <c r="AF391" s="515">
        <f>SUM(H391:AE391)</f>
        <v>0</v>
      </c>
    </row>
    <row r="392">
      <c r="B392" s="513" t="str">
        <f>B124</f>
        <v>ADIC-08-1</v>
      </c>
      <c r="C392" s="513" t="str">
        <f>C124</f>
        <v>R08</v>
      </c>
      <c r="D392" s="513" t="str">
        <f>D124</f>
        <v>(fila reservada para un ítem nuevo)</v>
      </c>
      <c r="E392" s="513" t="n"/>
      <c r="F392" s="515">
        <f>G124</f>
        <v>0</v>
      </c>
      <c r="G392" s="513" t="n"/>
      <c r="H392" s="515">
        <f>$G124*H124</f>
        <v>0</v>
      </c>
      <c r="I392" s="515">
        <f>$G124*I124</f>
        <v>0</v>
      </c>
      <c r="J392" s="515">
        <f>$G124*J124</f>
        <v>0</v>
      </c>
      <c r="K392" s="515">
        <f>$G124*K124</f>
        <v>0</v>
      </c>
      <c r="L392" s="515">
        <f>$G124*L124</f>
        <v>0</v>
      </c>
      <c r="M392" s="515">
        <f>$G124*M124</f>
        <v>0</v>
      </c>
      <c r="N392" s="515">
        <f>$G124*N124</f>
        <v>0</v>
      </c>
      <c r="O392" s="515">
        <f>$G124*O124</f>
        <v>0</v>
      </c>
      <c r="P392" s="515">
        <f>$G124*P124</f>
        <v>0</v>
      </c>
      <c r="Q392" s="515">
        <f>$G124*Q124</f>
        <v>0</v>
      </c>
      <c r="R392" s="515">
        <f>$G124*R124</f>
        <v>0</v>
      </c>
      <c r="S392" s="515">
        <f>$G124*S124</f>
        <v>0</v>
      </c>
      <c r="T392" s="515">
        <f>$G124*T124</f>
        <v>0</v>
      </c>
      <c r="U392" s="515">
        <f>$G124*U124</f>
        <v>0</v>
      </c>
      <c r="V392" s="515">
        <f>$G124*V124</f>
        <v>0</v>
      </c>
      <c r="W392" s="515">
        <f>$G124*W124</f>
        <v>0</v>
      </c>
      <c r="X392" s="515">
        <f>$G124*X124</f>
        <v>0</v>
      </c>
      <c r="Y392" s="515">
        <f>$G124*Y124</f>
        <v>0</v>
      </c>
      <c r="Z392" s="515">
        <f>$G124*Z124</f>
        <v>0</v>
      </c>
      <c r="AA392" s="515">
        <f>$G124*AA124</f>
        <v>0</v>
      </c>
      <c r="AB392" s="515">
        <f>$G124*AB124</f>
        <v>0</v>
      </c>
      <c r="AC392" s="515">
        <f>$G124*AC124</f>
        <v>0</v>
      </c>
      <c r="AD392" s="515">
        <f>$G124*AD124</f>
        <v>0</v>
      </c>
      <c r="AE392" s="515">
        <f>$G124*AE124</f>
        <v>0</v>
      </c>
      <c r="AF392" s="515">
        <f>SUM(H392:AE392)</f>
        <v>0</v>
      </c>
    </row>
    <row r="393">
      <c r="B393" s="513" t="str">
        <f>B125</f>
        <v>ADIC-08-2</v>
      </c>
      <c r="C393" s="513" t="str">
        <f>C125</f>
        <v>R08</v>
      </c>
      <c r="D393" s="513" t="str">
        <f>D125</f>
        <v>(fila reservada para un ítem nuevo)</v>
      </c>
      <c r="E393" s="513" t="n"/>
      <c r="F393" s="515">
        <f>G125</f>
        <v>0</v>
      </c>
      <c r="G393" s="513" t="n"/>
      <c r="H393" s="515">
        <f>$G125*H125</f>
        <v>0</v>
      </c>
      <c r="I393" s="515">
        <f>$G125*I125</f>
        <v>0</v>
      </c>
      <c r="J393" s="515">
        <f>$G125*J125</f>
        <v>0</v>
      </c>
      <c r="K393" s="515">
        <f>$G125*K125</f>
        <v>0</v>
      </c>
      <c r="L393" s="515">
        <f>$G125*L125</f>
        <v>0</v>
      </c>
      <c r="M393" s="515">
        <f>$G125*M125</f>
        <v>0</v>
      </c>
      <c r="N393" s="515">
        <f>$G125*N125</f>
        <v>0</v>
      </c>
      <c r="O393" s="515">
        <f>$G125*O125</f>
        <v>0</v>
      </c>
      <c r="P393" s="515">
        <f>$G125*P125</f>
        <v>0</v>
      </c>
      <c r="Q393" s="515">
        <f>$G125*Q125</f>
        <v>0</v>
      </c>
      <c r="R393" s="515">
        <f>$G125*R125</f>
        <v>0</v>
      </c>
      <c r="S393" s="515">
        <f>$G125*S125</f>
        <v>0</v>
      </c>
      <c r="T393" s="515">
        <f>$G125*T125</f>
        <v>0</v>
      </c>
      <c r="U393" s="515">
        <f>$G125*U125</f>
        <v>0</v>
      </c>
      <c r="V393" s="515">
        <f>$G125*V125</f>
        <v>0</v>
      </c>
      <c r="W393" s="515">
        <f>$G125*W125</f>
        <v>0</v>
      </c>
      <c r="X393" s="515">
        <f>$G125*X125</f>
        <v>0</v>
      </c>
      <c r="Y393" s="515">
        <f>$G125*Y125</f>
        <v>0</v>
      </c>
      <c r="Z393" s="515">
        <f>$G125*Z125</f>
        <v>0</v>
      </c>
      <c r="AA393" s="515">
        <f>$G125*AA125</f>
        <v>0</v>
      </c>
      <c r="AB393" s="515">
        <f>$G125*AB125</f>
        <v>0</v>
      </c>
      <c r="AC393" s="515">
        <f>$G125*AC125</f>
        <v>0</v>
      </c>
      <c r="AD393" s="515">
        <f>$G125*AD125</f>
        <v>0</v>
      </c>
      <c r="AE393" s="515">
        <f>$G125*AE125</f>
        <v>0</v>
      </c>
      <c r="AF393" s="515">
        <f>SUM(H393:AE393)</f>
        <v>0</v>
      </c>
    </row>
    <row r="394">
      <c r="B394" s="513" t="str">
        <f>B126</f>
        <v>ADIC-08-3</v>
      </c>
      <c r="C394" s="513" t="str">
        <f>C126</f>
        <v>R08</v>
      </c>
      <c r="D394" s="513" t="str">
        <f>D126</f>
        <v>(fila reservada para un ítem nuevo)</v>
      </c>
      <c r="E394" s="513" t="n"/>
      <c r="F394" s="515">
        <f>G126</f>
        <v>0</v>
      </c>
      <c r="G394" s="513" t="n"/>
      <c r="H394" s="515">
        <f>$G126*H126</f>
        <v>0</v>
      </c>
      <c r="I394" s="515">
        <f>$G126*I126</f>
        <v>0</v>
      </c>
      <c r="J394" s="515">
        <f>$G126*J126</f>
        <v>0</v>
      </c>
      <c r="K394" s="515">
        <f>$G126*K126</f>
        <v>0</v>
      </c>
      <c r="L394" s="515">
        <f>$G126*L126</f>
        <v>0</v>
      </c>
      <c r="M394" s="515">
        <f>$G126*M126</f>
        <v>0</v>
      </c>
      <c r="N394" s="515">
        <f>$G126*N126</f>
        <v>0</v>
      </c>
      <c r="O394" s="515">
        <f>$G126*O126</f>
        <v>0</v>
      </c>
      <c r="P394" s="515">
        <f>$G126*P126</f>
        <v>0</v>
      </c>
      <c r="Q394" s="515">
        <f>$G126*Q126</f>
        <v>0</v>
      </c>
      <c r="R394" s="515">
        <f>$G126*R126</f>
        <v>0</v>
      </c>
      <c r="S394" s="515">
        <f>$G126*S126</f>
        <v>0</v>
      </c>
      <c r="T394" s="515">
        <f>$G126*T126</f>
        <v>0</v>
      </c>
      <c r="U394" s="515">
        <f>$G126*U126</f>
        <v>0</v>
      </c>
      <c r="V394" s="515">
        <f>$G126*V126</f>
        <v>0</v>
      </c>
      <c r="W394" s="515">
        <f>$G126*W126</f>
        <v>0</v>
      </c>
      <c r="X394" s="515">
        <f>$G126*X126</f>
        <v>0</v>
      </c>
      <c r="Y394" s="515">
        <f>$G126*Y126</f>
        <v>0</v>
      </c>
      <c r="Z394" s="515">
        <f>$G126*Z126</f>
        <v>0</v>
      </c>
      <c r="AA394" s="515">
        <f>$G126*AA126</f>
        <v>0</v>
      </c>
      <c r="AB394" s="515">
        <f>$G126*AB126</f>
        <v>0</v>
      </c>
      <c r="AC394" s="515">
        <f>$G126*AC126</f>
        <v>0</v>
      </c>
      <c r="AD394" s="515">
        <f>$G126*AD126</f>
        <v>0</v>
      </c>
      <c r="AE394" s="515">
        <f>$G126*AE126</f>
        <v>0</v>
      </c>
      <c r="AF394" s="515">
        <f>SUM(H394:AE394)</f>
        <v>0</v>
      </c>
    </row>
    <row r="395">
      <c r="B395" s="513" t="str">
        <f>B127</f>
        <v>AD-01</v>
      </c>
      <c r="C395" s="513" t="str">
        <f>C127</f>
        <v>R09</v>
      </c>
      <c r="D395" s="513" t="str">
        <f>D127</f>
        <v>Administración del proyecto (gastos administrativos y revisoría)</v>
      </c>
      <c r="E395" s="513" t="n"/>
      <c r="F395" s="515">
        <f>G127</f>
        <v>168000000</v>
      </c>
      <c r="G395" s="513" t="n"/>
      <c r="H395" s="515">
        <f>$G127*H127</f>
        <v>7000000</v>
      </c>
      <c r="I395" s="515">
        <f>$G127*I127</f>
        <v>7000000</v>
      </c>
      <c r="J395" s="515">
        <f>$G127*J127</f>
        <v>7000000</v>
      </c>
      <c r="K395" s="515">
        <f>$G127*K127</f>
        <v>7000000</v>
      </c>
      <c r="L395" s="515">
        <f>$G127*L127</f>
        <v>7000000</v>
      </c>
      <c r="M395" s="515">
        <f>$G127*M127</f>
        <v>7000000</v>
      </c>
      <c r="N395" s="515">
        <f>$G127*N127</f>
        <v>7000000</v>
      </c>
      <c r="O395" s="515">
        <f>$G127*O127</f>
        <v>7000000</v>
      </c>
      <c r="P395" s="515">
        <f>$G127*P127</f>
        <v>7000000</v>
      </c>
      <c r="Q395" s="515">
        <f>$G127*Q127</f>
        <v>7000000</v>
      </c>
      <c r="R395" s="515">
        <f>$G127*R127</f>
        <v>7000000</v>
      </c>
      <c r="S395" s="515">
        <f>$G127*S127</f>
        <v>7000000</v>
      </c>
      <c r="T395" s="515">
        <f>$G127*T127</f>
        <v>7000000</v>
      </c>
      <c r="U395" s="515">
        <f>$G127*U127</f>
        <v>7000000</v>
      </c>
      <c r="V395" s="515">
        <f>$G127*V127</f>
        <v>7000000</v>
      </c>
      <c r="W395" s="515">
        <f>$G127*W127</f>
        <v>7000000</v>
      </c>
      <c r="X395" s="515">
        <f>$G127*X127</f>
        <v>7000000</v>
      </c>
      <c r="Y395" s="515">
        <f>$G127*Y127</f>
        <v>7000000</v>
      </c>
      <c r="Z395" s="515">
        <f>$G127*Z127</f>
        <v>7000000</v>
      </c>
      <c r="AA395" s="515">
        <f>$G127*AA127</f>
        <v>7000000</v>
      </c>
      <c r="AB395" s="515">
        <f>$G127*AB127</f>
        <v>7000000</v>
      </c>
      <c r="AC395" s="515">
        <f>$G127*AC127</f>
        <v>7000000</v>
      </c>
      <c r="AD395" s="515">
        <f>$G127*AD127</f>
        <v>7000000</v>
      </c>
      <c r="AE395" s="515">
        <f>$G127*AE127</f>
        <v>7000000</v>
      </c>
      <c r="AF395" s="515">
        <f>SUM(H395:AE395)</f>
        <v>168000000</v>
      </c>
    </row>
    <row r="396">
      <c r="B396" s="513" t="str">
        <f>B128</f>
        <v>ADIC-09-1</v>
      </c>
      <c r="C396" s="513" t="str">
        <f>C128</f>
        <v>R09</v>
      </c>
      <c r="D396" s="513" t="str">
        <f>D128</f>
        <v>(fila reservada para un ítem nuevo)</v>
      </c>
      <c r="E396" s="513" t="n"/>
      <c r="F396" s="515">
        <f>G128</f>
        <v>0</v>
      </c>
      <c r="G396" s="513" t="n"/>
      <c r="H396" s="515">
        <f>$G128*H128</f>
        <v>0</v>
      </c>
      <c r="I396" s="515">
        <f>$G128*I128</f>
        <v>0</v>
      </c>
      <c r="J396" s="515">
        <f>$G128*J128</f>
        <v>0</v>
      </c>
      <c r="K396" s="515">
        <f>$G128*K128</f>
        <v>0</v>
      </c>
      <c r="L396" s="515">
        <f>$G128*L128</f>
        <v>0</v>
      </c>
      <c r="M396" s="515">
        <f>$G128*M128</f>
        <v>0</v>
      </c>
      <c r="N396" s="515">
        <f>$G128*N128</f>
        <v>0</v>
      </c>
      <c r="O396" s="515">
        <f>$G128*O128</f>
        <v>0</v>
      </c>
      <c r="P396" s="515">
        <f>$G128*P128</f>
        <v>0</v>
      </c>
      <c r="Q396" s="515">
        <f>$G128*Q128</f>
        <v>0</v>
      </c>
      <c r="R396" s="515">
        <f>$G128*R128</f>
        <v>0</v>
      </c>
      <c r="S396" s="515">
        <f>$G128*S128</f>
        <v>0</v>
      </c>
      <c r="T396" s="515">
        <f>$G128*T128</f>
        <v>0</v>
      </c>
      <c r="U396" s="515">
        <f>$G128*U128</f>
        <v>0</v>
      </c>
      <c r="V396" s="515">
        <f>$G128*V128</f>
        <v>0</v>
      </c>
      <c r="W396" s="515">
        <f>$G128*W128</f>
        <v>0</v>
      </c>
      <c r="X396" s="515">
        <f>$G128*X128</f>
        <v>0</v>
      </c>
      <c r="Y396" s="515">
        <f>$G128*Y128</f>
        <v>0</v>
      </c>
      <c r="Z396" s="515">
        <f>$G128*Z128</f>
        <v>0</v>
      </c>
      <c r="AA396" s="515">
        <f>$G128*AA128</f>
        <v>0</v>
      </c>
      <c r="AB396" s="515">
        <f>$G128*AB128</f>
        <v>0</v>
      </c>
      <c r="AC396" s="515">
        <f>$G128*AC128</f>
        <v>0</v>
      </c>
      <c r="AD396" s="515">
        <f>$G128*AD128</f>
        <v>0</v>
      </c>
      <c r="AE396" s="515">
        <f>$G128*AE128</f>
        <v>0</v>
      </c>
      <c r="AF396" s="515">
        <f>SUM(H396:AE396)</f>
        <v>0</v>
      </c>
    </row>
    <row r="397">
      <c r="B397" s="513" t="str">
        <f>B129</f>
        <v>ADIC-09-2</v>
      </c>
      <c r="C397" s="513" t="str">
        <f>C129</f>
        <v>R09</v>
      </c>
      <c r="D397" s="513" t="str">
        <f>D129</f>
        <v>(fila reservada para un ítem nuevo)</v>
      </c>
      <c r="E397" s="513" t="n"/>
      <c r="F397" s="515">
        <f>G129</f>
        <v>0</v>
      </c>
      <c r="G397" s="513" t="n"/>
      <c r="H397" s="515">
        <f>$G129*H129</f>
        <v>0</v>
      </c>
      <c r="I397" s="515">
        <f>$G129*I129</f>
        <v>0</v>
      </c>
      <c r="J397" s="515">
        <f>$G129*J129</f>
        <v>0</v>
      </c>
      <c r="K397" s="515">
        <f>$G129*K129</f>
        <v>0</v>
      </c>
      <c r="L397" s="515">
        <f>$G129*L129</f>
        <v>0</v>
      </c>
      <c r="M397" s="515">
        <f>$G129*M129</f>
        <v>0</v>
      </c>
      <c r="N397" s="515">
        <f>$G129*N129</f>
        <v>0</v>
      </c>
      <c r="O397" s="515">
        <f>$G129*O129</f>
        <v>0</v>
      </c>
      <c r="P397" s="515">
        <f>$G129*P129</f>
        <v>0</v>
      </c>
      <c r="Q397" s="515">
        <f>$G129*Q129</f>
        <v>0</v>
      </c>
      <c r="R397" s="515">
        <f>$G129*R129</f>
        <v>0</v>
      </c>
      <c r="S397" s="515">
        <f>$G129*S129</f>
        <v>0</v>
      </c>
      <c r="T397" s="515">
        <f>$G129*T129</f>
        <v>0</v>
      </c>
      <c r="U397" s="515">
        <f>$G129*U129</f>
        <v>0</v>
      </c>
      <c r="V397" s="515">
        <f>$G129*V129</f>
        <v>0</v>
      </c>
      <c r="W397" s="515">
        <f>$G129*W129</f>
        <v>0</v>
      </c>
      <c r="X397" s="515">
        <f>$G129*X129</f>
        <v>0</v>
      </c>
      <c r="Y397" s="515">
        <f>$G129*Y129</f>
        <v>0</v>
      </c>
      <c r="Z397" s="515">
        <f>$G129*Z129</f>
        <v>0</v>
      </c>
      <c r="AA397" s="515">
        <f>$G129*AA129</f>
        <v>0</v>
      </c>
      <c r="AB397" s="515">
        <f>$G129*AB129</f>
        <v>0</v>
      </c>
      <c r="AC397" s="515">
        <f>$G129*AC129</f>
        <v>0</v>
      </c>
      <c r="AD397" s="515">
        <f>$G129*AD129</f>
        <v>0</v>
      </c>
      <c r="AE397" s="515">
        <f>$G129*AE129</f>
        <v>0</v>
      </c>
      <c r="AF397" s="515">
        <f>SUM(H397:AE397)</f>
        <v>0</v>
      </c>
    </row>
    <row r="398">
      <c r="B398" s="513" t="str">
        <f>B130</f>
        <v>ADIC-09-3</v>
      </c>
      <c r="C398" s="513" t="str">
        <f>C130</f>
        <v>R09</v>
      </c>
      <c r="D398" s="513" t="str">
        <f>D130</f>
        <v>(fila reservada para un ítem nuevo)</v>
      </c>
      <c r="E398" s="513" t="n"/>
      <c r="F398" s="515">
        <f>G130</f>
        <v>0</v>
      </c>
      <c r="G398" s="513" t="n"/>
      <c r="H398" s="515">
        <f>$G130*H130</f>
        <v>0</v>
      </c>
      <c r="I398" s="515">
        <f>$G130*I130</f>
        <v>0</v>
      </c>
      <c r="J398" s="515">
        <f>$G130*J130</f>
        <v>0</v>
      </c>
      <c r="K398" s="515">
        <f>$G130*K130</f>
        <v>0</v>
      </c>
      <c r="L398" s="515">
        <f>$G130*L130</f>
        <v>0</v>
      </c>
      <c r="M398" s="515">
        <f>$G130*M130</f>
        <v>0</v>
      </c>
      <c r="N398" s="515">
        <f>$G130*N130</f>
        <v>0</v>
      </c>
      <c r="O398" s="515">
        <f>$G130*O130</f>
        <v>0</v>
      </c>
      <c r="P398" s="515">
        <f>$G130*P130</f>
        <v>0</v>
      </c>
      <c r="Q398" s="515">
        <f>$G130*Q130</f>
        <v>0</v>
      </c>
      <c r="R398" s="515">
        <f>$G130*R130</f>
        <v>0</v>
      </c>
      <c r="S398" s="515">
        <f>$G130*S130</f>
        <v>0</v>
      </c>
      <c r="T398" s="515">
        <f>$G130*T130</f>
        <v>0</v>
      </c>
      <c r="U398" s="515">
        <f>$G130*U130</f>
        <v>0</v>
      </c>
      <c r="V398" s="515">
        <f>$G130*V130</f>
        <v>0</v>
      </c>
      <c r="W398" s="515">
        <f>$G130*W130</f>
        <v>0</v>
      </c>
      <c r="X398" s="515">
        <f>$G130*X130</f>
        <v>0</v>
      </c>
      <c r="Y398" s="515">
        <f>$G130*Y130</f>
        <v>0</v>
      </c>
      <c r="Z398" s="515">
        <f>$G130*Z130</f>
        <v>0</v>
      </c>
      <c r="AA398" s="515">
        <f>$G130*AA130</f>
        <v>0</v>
      </c>
      <c r="AB398" s="515">
        <f>$G130*AB130</f>
        <v>0</v>
      </c>
      <c r="AC398" s="515">
        <f>$G130*AC130</f>
        <v>0</v>
      </c>
      <c r="AD398" s="515">
        <f>$G130*AD130</f>
        <v>0</v>
      </c>
      <c r="AE398" s="515">
        <f>$G130*AE130</f>
        <v>0</v>
      </c>
      <c r="AF398" s="515">
        <f>SUM(H398:AE398)</f>
        <v>0</v>
      </c>
    </row>
    <row r="399">
      <c r="B399" s="513" t="str">
        <f>B131</f>
        <v>SE-01</v>
      </c>
      <c r="C399" s="513" t="str">
        <f>C131</f>
        <v>R10</v>
      </c>
      <c r="D399" s="513" t="str">
        <f>D131</f>
        <v>Apoyo a la supervisión y plataforma de seguimiento</v>
      </c>
      <c r="E399" s="513" t="n"/>
      <c r="F399" s="515">
        <f>G131</f>
        <v>192000000</v>
      </c>
      <c r="G399" s="513" t="n"/>
      <c r="H399" s="515">
        <f>$G131*H131</f>
        <v>8000000</v>
      </c>
      <c r="I399" s="515">
        <f>$G131*I131</f>
        <v>8000000</v>
      </c>
      <c r="J399" s="515">
        <f>$G131*J131</f>
        <v>8000000</v>
      </c>
      <c r="K399" s="515">
        <f>$G131*K131</f>
        <v>8000000</v>
      </c>
      <c r="L399" s="515">
        <f>$G131*L131</f>
        <v>8000000</v>
      </c>
      <c r="M399" s="515">
        <f>$G131*M131</f>
        <v>8000000</v>
      </c>
      <c r="N399" s="515">
        <f>$G131*N131</f>
        <v>8000000</v>
      </c>
      <c r="O399" s="515">
        <f>$G131*O131</f>
        <v>8000000</v>
      </c>
      <c r="P399" s="515">
        <f>$G131*P131</f>
        <v>8000000</v>
      </c>
      <c r="Q399" s="515">
        <f>$G131*Q131</f>
        <v>8000000</v>
      </c>
      <c r="R399" s="515">
        <f>$G131*R131</f>
        <v>8000000</v>
      </c>
      <c r="S399" s="515">
        <f>$G131*S131</f>
        <v>8000000</v>
      </c>
      <c r="T399" s="515">
        <f>$G131*T131</f>
        <v>8000000</v>
      </c>
      <c r="U399" s="515">
        <f>$G131*U131</f>
        <v>8000000</v>
      </c>
      <c r="V399" s="515">
        <f>$G131*V131</f>
        <v>8000000</v>
      </c>
      <c r="W399" s="515">
        <f>$G131*W131</f>
        <v>8000000</v>
      </c>
      <c r="X399" s="515">
        <f>$G131*X131</f>
        <v>8000000</v>
      </c>
      <c r="Y399" s="515">
        <f>$G131*Y131</f>
        <v>8000000</v>
      </c>
      <c r="Z399" s="515">
        <f>$G131*Z131</f>
        <v>8000000</v>
      </c>
      <c r="AA399" s="515">
        <f>$G131*AA131</f>
        <v>8000000</v>
      </c>
      <c r="AB399" s="515">
        <f>$G131*AB131</f>
        <v>8000000</v>
      </c>
      <c r="AC399" s="515">
        <f>$G131*AC131</f>
        <v>8000000</v>
      </c>
      <c r="AD399" s="515">
        <f>$G131*AD131</f>
        <v>8000000</v>
      </c>
      <c r="AE399" s="515">
        <f>$G131*AE131</f>
        <v>8000000</v>
      </c>
      <c r="AF399" s="515">
        <f>SUM(H399:AE399)</f>
        <v>192000000</v>
      </c>
    </row>
    <row r="400">
      <c r="B400" s="513" t="str">
        <f>B132</f>
        <v>ADIC-10-1</v>
      </c>
      <c r="C400" s="513" t="str">
        <f>C132</f>
        <v>R10</v>
      </c>
      <c r="D400" s="513" t="str">
        <f>D132</f>
        <v>(fila reservada para un ítem nuevo)</v>
      </c>
      <c r="E400" s="513" t="n"/>
      <c r="F400" s="515">
        <f>G132</f>
        <v>0</v>
      </c>
      <c r="G400" s="513" t="n"/>
      <c r="H400" s="515">
        <f>$G132*H132</f>
        <v>0</v>
      </c>
      <c r="I400" s="515">
        <f>$G132*I132</f>
        <v>0</v>
      </c>
      <c r="J400" s="515">
        <f>$G132*J132</f>
        <v>0</v>
      </c>
      <c r="K400" s="515">
        <f>$G132*K132</f>
        <v>0</v>
      </c>
      <c r="L400" s="515">
        <f>$G132*L132</f>
        <v>0</v>
      </c>
      <c r="M400" s="515">
        <f>$G132*M132</f>
        <v>0</v>
      </c>
      <c r="N400" s="515">
        <f>$G132*N132</f>
        <v>0</v>
      </c>
      <c r="O400" s="515">
        <f>$G132*O132</f>
        <v>0</v>
      </c>
      <c r="P400" s="515">
        <f>$G132*P132</f>
        <v>0</v>
      </c>
      <c r="Q400" s="515">
        <f>$G132*Q132</f>
        <v>0</v>
      </c>
      <c r="R400" s="515">
        <f>$G132*R132</f>
        <v>0</v>
      </c>
      <c r="S400" s="515">
        <f>$G132*S132</f>
        <v>0</v>
      </c>
      <c r="T400" s="515">
        <f>$G132*T132</f>
        <v>0</v>
      </c>
      <c r="U400" s="515">
        <f>$G132*U132</f>
        <v>0</v>
      </c>
      <c r="V400" s="515">
        <f>$G132*V132</f>
        <v>0</v>
      </c>
      <c r="W400" s="515">
        <f>$G132*W132</f>
        <v>0</v>
      </c>
      <c r="X400" s="515">
        <f>$G132*X132</f>
        <v>0</v>
      </c>
      <c r="Y400" s="515">
        <f>$G132*Y132</f>
        <v>0</v>
      </c>
      <c r="Z400" s="515">
        <f>$G132*Z132</f>
        <v>0</v>
      </c>
      <c r="AA400" s="515">
        <f>$G132*AA132</f>
        <v>0</v>
      </c>
      <c r="AB400" s="515">
        <f>$G132*AB132</f>
        <v>0</v>
      </c>
      <c r="AC400" s="515">
        <f>$G132*AC132</f>
        <v>0</v>
      </c>
      <c r="AD400" s="515">
        <f>$G132*AD132</f>
        <v>0</v>
      </c>
      <c r="AE400" s="515">
        <f>$G132*AE132</f>
        <v>0</v>
      </c>
      <c r="AF400" s="515">
        <f>SUM(H400:AE400)</f>
        <v>0</v>
      </c>
    </row>
    <row r="401">
      <c r="B401" s="513" t="str">
        <f>B133</f>
        <v>ADIC-10-2</v>
      </c>
      <c r="C401" s="513" t="str">
        <f>C133</f>
        <v>R10</v>
      </c>
      <c r="D401" s="513" t="str">
        <f>D133</f>
        <v>(fila reservada para un ítem nuevo)</v>
      </c>
      <c r="E401" s="513" t="n"/>
      <c r="F401" s="515">
        <f>G133</f>
        <v>0</v>
      </c>
      <c r="G401" s="513" t="n"/>
      <c r="H401" s="515">
        <f>$G133*H133</f>
        <v>0</v>
      </c>
      <c r="I401" s="515">
        <f>$G133*I133</f>
        <v>0</v>
      </c>
      <c r="J401" s="515">
        <f>$G133*J133</f>
        <v>0</v>
      </c>
      <c r="K401" s="515">
        <f>$G133*K133</f>
        <v>0</v>
      </c>
      <c r="L401" s="515">
        <f>$G133*L133</f>
        <v>0</v>
      </c>
      <c r="M401" s="515">
        <f>$G133*M133</f>
        <v>0</v>
      </c>
      <c r="N401" s="515">
        <f>$G133*N133</f>
        <v>0</v>
      </c>
      <c r="O401" s="515">
        <f>$G133*O133</f>
        <v>0</v>
      </c>
      <c r="P401" s="515">
        <f>$G133*P133</f>
        <v>0</v>
      </c>
      <c r="Q401" s="515">
        <f>$G133*Q133</f>
        <v>0</v>
      </c>
      <c r="R401" s="515">
        <f>$G133*R133</f>
        <v>0</v>
      </c>
      <c r="S401" s="515">
        <f>$G133*S133</f>
        <v>0</v>
      </c>
      <c r="T401" s="515">
        <f>$G133*T133</f>
        <v>0</v>
      </c>
      <c r="U401" s="515">
        <f>$G133*U133</f>
        <v>0</v>
      </c>
      <c r="V401" s="515">
        <f>$G133*V133</f>
        <v>0</v>
      </c>
      <c r="W401" s="515">
        <f>$G133*W133</f>
        <v>0</v>
      </c>
      <c r="X401" s="515">
        <f>$G133*X133</f>
        <v>0</v>
      </c>
      <c r="Y401" s="515">
        <f>$G133*Y133</f>
        <v>0</v>
      </c>
      <c r="Z401" s="515">
        <f>$G133*Z133</f>
        <v>0</v>
      </c>
      <c r="AA401" s="515">
        <f>$G133*AA133</f>
        <v>0</v>
      </c>
      <c r="AB401" s="515">
        <f>$G133*AB133</f>
        <v>0</v>
      </c>
      <c r="AC401" s="515">
        <f>$G133*AC133</f>
        <v>0</v>
      </c>
      <c r="AD401" s="515">
        <f>$G133*AD133</f>
        <v>0</v>
      </c>
      <c r="AE401" s="515">
        <f>$G133*AE133</f>
        <v>0</v>
      </c>
      <c r="AF401" s="515">
        <f>SUM(H401:AE401)</f>
        <v>0</v>
      </c>
    </row>
    <row r="402">
      <c r="B402" s="513" t="str">
        <f>B134</f>
        <v>ADIC-10-3</v>
      </c>
      <c r="C402" s="513" t="str">
        <f>C134</f>
        <v>R10</v>
      </c>
      <c r="D402" s="513" t="str">
        <f>D134</f>
        <v>(fila reservada para un ítem nuevo)</v>
      </c>
      <c r="E402" s="513" t="n"/>
      <c r="F402" s="515">
        <f>G134</f>
        <v>0</v>
      </c>
      <c r="G402" s="513" t="n"/>
      <c r="H402" s="515">
        <f>$G134*H134</f>
        <v>0</v>
      </c>
      <c r="I402" s="515">
        <f>$G134*I134</f>
        <v>0</v>
      </c>
      <c r="J402" s="515">
        <f>$G134*J134</f>
        <v>0</v>
      </c>
      <c r="K402" s="515">
        <f>$G134*K134</f>
        <v>0</v>
      </c>
      <c r="L402" s="515">
        <f>$G134*L134</f>
        <v>0</v>
      </c>
      <c r="M402" s="515">
        <f>$G134*M134</f>
        <v>0</v>
      </c>
      <c r="N402" s="515">
        <f>$G134*N134</f>
        <v>0</v>
      </c>
      <c r="O402" s="515">
        <f>$G134*O134</f>
        <v>0</v>
      </c>
      <c r="P402" s="515">
        <f>$G134*P134</f>
        <v>0</v>
      </c>
      <c r="Q402" s="515">
        <f>$G134*Q134</f>
        <v>0</v>
      </c>
      <c r="R402" s="515">
        <f>$G134*R134</f>
        <v>0</v>
      </c>
      <c r="S402" s="515">
        <f>$G134*S134</f>
        <v>0</v>
      </c>
      <c r="T402" s="515">
        <f>$G134*T134</f>
        <v>0</v>
      </c>
      <c r="U402" s="515">
        <f>$G134*U134</f>
        <v>0</v>
      </c>
      <c r="V402" s="515">
        <f>$G134*V134</f>
        <v>0</v>
      </c>
      <c r="W402" s="515">
        <f>$G134*W134</f>
        <v>0</v>
      </c>
      <c r="X402" s="515">
        <f>$G134*X134</f>
        <v>0</v>
      </c>
      <c r="Y402" s="515">
        <f>$G134*Y134</f>
        <v>0</v>
      </c>
      <c r="Z402" s="515">
        <f>$G134*Z134</f>
        <v>0</v>
      </c>
      <c r="AA402" s="515">
        <f>$G134*AA134</f>
        <v>0</v>
      </c>
      <c r="AB402" s="515">
        <f>$G134*AB134</f>
        <v>0</v>
      </c>
      <c r="AC402" s="515">
        <f>$G134*AC134</f>
        <v>0</v>
      </c>
      <c r="AD402" s="515">
        <f>$G134*AD134</f>
        <v>0</v>
      </c>
      <c r="AE402" s="515">
        <f>$G134*AE134</f>
        <v>0</v>
      </c>
      <c r="AF402" s="515">
        <f>SUM(H402:AE402)</f>
        <v>0</v>
      </c>
    </row>
    <row r="403">
      <c r="B403" s="513" t="str">
        <f>B135</f>
        <v>ADIC-11-1</v>
      </c>
      <c r="C403" s="513" t="str">
        <f>C135</f>
        <v>R11</v>
      </c>
      <c r="D403" s="513" t="str">
        <f>D135</f>
        <v>(fila reservada para un ítem nuevo)</v>
      </c>
      <c r="E403" s="513" t="n"/>
      <c r="F403" s="515">
        <f>G135</f>
        <v>0</v>
      </c>
      <c r="G403" s="513" t="n"/>
      <c r="H403" s="515">
        <f>$G135*H135</f>
        <v>0</v>
      </c>
      <c r="I403" s="515">
        <f>$G135*I135</f>
        <v>0</v>
      </c>
      <c r="J403" s="515">
        <f>$G135*J135</f>
        <v>0</v>
      </c>
      <c r="K403" s="515">
        <f>$G135*K135</f>
        <v>0</v>
      </c>
      <c r="L403" s="515">
        <f>$G135*L135</f>
        <v>0</v>
      </c>
      <c r="M403" s="515">
        <f>$G135*M135</f>
        <v>0</v>
      </c>
      <c r="N403" s="515">
        <f>$G135*N135</f>
        <v>0</v>
      </c>
      <c r="O403" s="515">
        <f>$G135*O135</f>
        <v>0</v>
      </c>
      <c r="P403" s="515">
        <f>$G135*P135</f>
        <v>0</v>
      </c>
      <c r="Q403" s="515">
        <f>$G135*Q135</f>
        <v>0</v>
      </c>
      <c r="R403" s="515">
        <f>$G135*R135</f>
        <v>0</v>
      </c>
      <c r="S403" s="515">
        <f>$G135*S135</f>
        <v>0</v>
      </c>
      <c r="T403" s="515">
        <f>$G135*T135</f>
        <v>0</v>
      </c>
      <c r="U403" s="515">
        <f>$G135*U135</f>
        <v>0</v>
      </c>
      <c r="V403" s="515">
        <f>$G135*V135</f>
        <v>0</v>
      </c>
      <c r="W403" s="515">
        <f>$G135*W135</f>
        <v>0</v>
      </c>
      <c r="X403" s="515">
        <f>$G135*X135</f>
        <v>0</v>
      </c>
      <c r="Y403" s="515">
        <f>$G135*Y135</f>
        <v>0</v>
      </c>
      <c r="Z403" s="515">
        <f>$G135*Z135</f>
        <v>0</v>
      </c>
      <c r="AA403" s="515">
        <f>$G135*AA135</f>
        <v>0</v>
      </c>
      <c r="AB403" s="515">
        <f>$G135*AB135</f>
        <v>0</v>
      </c>
      <c r="AC403" s="515">
        <f>$G135*AC135</f>
        <v>0</v>
      </c>
      <c r="AD403" s="515">
        <f>$G135*AD135</f>
        <v>0</v>
      </c>
      <c r="AE403" s="515">
        <f>$G135*AE135</f>
        <v>0</v>
      </c>
      <c r="AF403" s="515">
        <f>SUM(H403:AE403)</f>
        <v>0</v>
      </c>
    </row>
    <row r="404">
      <c r="B404" s="513" t="str">
        <f>B136</f>
        <v>ADIC-11-2</v>
      </c>
      <c r="C404" s="513" t="str">
        <f>C136</f>
        <v>R11</v>
      </c>
      <c r="D404" s="513" t="str">
        <f>D136</f>
        <v>(fila reservada para un ítem nuevo)</v>
      </c>
      <c r="E404" s="513" t="n"/>
      <c r="F404" s="515">
        <f>G136</f>
        <v>0</v>
      </c>
      <c r="G404" s="513" t="n"/>
      <c r="H404" s="515">
        <f>$G136*H136</f>
        <v>0</v>
      </c>
      <c r="I404" s="515">
        <f>$G136*I136</f>
        <v>0</v>
      </c>
      <c r="J404" s="515">
        <f>$G136*J136</f>
        <v>0</v>
      </c>
      <c r="K404" s="515">
        <f>$G136*K136</f>
        <v>0</v>
      </c>
      <c r="L404" s="515">
        <f>$G136*L136</f>
        <v>0</v>
      </c>
      <c r="M404" s="515">
        <f>$G136*M136</f>
        <v>0</v>
      </c>
      <c r="N404" s="515">
        <f>$G136*N136</f>
        <v>0</v>
      </c>
      <c r="O404" s="515">
        <f>$G136*O136</f>
        <v>0</v>
      </c>
      <c r="P404" s="515">
        <f>$G136*P136</f>
        <v>0</v>
      </c>
      <c r="Q404" s="515">
        <f>$G136*Q136</f>
        <v>0</v>
      </c>
      <c r="R404" s="515">
        <f>$G136*R136</f>
        <v>0</v>
      </c>
      <c r="S404" s="515">
        <f>$G136*S136</f>
        <v>0</v>
      </c>
      <c r="T404" s="515">
        <f>$G136*T136</f>
        <v>0</v>
      </c>
      <c r="U404" s="515">
        <f>$G136*U136</f>
        <v>0</v>
      </c>
      <c r="V404" s="515">
        <f>$G136*V136</f>
        <v>0</v>
      </c>
      <c r="W404" s="515">
        <f>$G136*W136</f>
        <v>0</v>
      </c>
      <c r="X404" s="515">
        <f>$G136*X136</f>
        <v>0</v>
      </c>
      <c r="Y404" s="515">
        <f>$G136*Y136</f>
        <v>0</v>
      </c>
      <c r="Z404" s="515">
        <f>$G136*Z136</f>
        <v>0</v>
      </c>
      <c r="AA404" s="515">
        <f>$G136*AA136</f>
        <v>0</v>
      </c>
      <c r="AB404" s="515">
        <f>$G136*AB136</f>
        <v>0</v>
      </c>
      <c r="AC404" s="515">
        <f>$G136*AC136</f>
        <v>0</v>
      </c>
      <c r="AD404" s="515">
        <f>$G136*AD136</f>
        <v>0</v>
      </c>
      <c r="AE404" s="515">
        <f>$G136*AE136</f>
        <v>0</v>
      </c>
      <c r="AF404" s="515">
        <f>SUM(H404:AE404)</f>
        <v>0</v>
      </c>
    </row>
    <row r="405">
      <c r="B405" s="513" t="str">
        <f>B137</f>
        <v>ADIC-11-3</v>
      </c>
      <c r="C405" s="513" t="str">
        <f>C137</f>
        <v>R11</v>
      </c>
      <c r="D405" s="513" t="str">
        <f>D137</f>
        <v>(fila reservada para un ítem nuevo)</v>
      </c>
      <c r="E405" s="513" t="n"/>
      <c r="F405" s="515">
        <f>G137</f>
        <v>0</v>
      </c>
      <c r="G405" s="513" t="n"/>
      <c r="H405" s="515">
        <f>$G137*H137</f>
        <v>0</v>
      </c>
      <c r="I405" s="515">
        <f>$G137*I137</f>
        <v>0</v>
      </c>
      <c r="J405" s="515">
        <f>$G137*J137</f>
        <v>0</v>
      </c>
      <c r="K405" s="515">
        <f>$G137*K137</f>
        <v>0</v>
      </c>
      <c r="L405" s="515">
        <f>$G137*L137</f>
        <v>0</v>
      </c>
      <c r="M405" s="515">
        <f>$G137*M137</f>
        <v>0</v>
      </c>
      <c r="N405" s="515">
        <f>$G137*N137</f>
        <v>0</v>
      </c>
      <c r="O405" s="515">
        <f>$G137*O137</f>
        <v>0</v>
      </c>
      <c r="P405" s="515">
        <f>$G137*P137</f>
        <v>0</v>
      </c>
      <c r="Q405" s="515">
        <f>$G137*Q137</f>
        <v>0</v>
      </c>
      <c r="R405" s="515">
        <f>$G137*R137</f>
        <v>0</v>
      </c>
      <c r="S405" s="515">
        <f>$G137*S137</f>
        <v>0</v>
      </c>
      <c r="T405" s="515">
        <f>$G137*T137</f>
        <v>0</v>
      </c>
      <c r="U405" s="515">
        <f>$G137*U137</f>
        <v>0</v>
      </c>
      <c r="V405" s="515">
        <f>$G137*V137</f>
        <v>0</v>
      </c>
      <c r="W405" s="515">
        <f>$G137*W137</f>
        <v>0</v>
      </c>
      <c r="X405" s="515">
        <f>$G137*X137</f>
        <v>0</v>
      </c>
      <c r="Y405" s="515">
        <f>$G137*Y137</f>
        <v>0</v>
      </c>
      <c r="Z405" s="515">
        <f>$G137*Z137</f>
        <v>0</v>
      </c>
      <c r="AA405" s="515">
        <f>$G137*AA137</f>
        <v>0</v>
      </c>
      <c r="AB405" s="515">
        <f>$G137*AB137</f>
        <v>0</v>
      </c>
      <c r="AC405" s="515">
        <f>$G137*AC137</f>
        <v>0</v>
      </c>
      <c r="AD405" s="515">
        <f>$G137*AD137</f>
        <v>0</v>
      </c>
      <c r="AE405" s="515">
        <f>$G137*AE137</f>
        <v>0</v>
      </c>
      <c r="AF405" s="515">
        <f>SUM(H405:AE405)</f>
        <v>0</v>
      </c>
    </row>
    <row r="406">
      <c r="D406" s="656" t="inlineStr">
        <is>
          <t>TOTAL C</t>
        </is>
      </c>
      <c r="H406" s="685">
        <f>SUM(H276:H405)</f>
        <v>228313118.083333</v>
      </c>
      <c r="I406" s="685">
        <f>SUM(I276:I405)</f>
        <v>265839764.112319</v>
      </c>
      <c r="J406" s="685">
        <f>SUM(J276:J405)</f>
        <v>312741900.71405</v>
      </c>
      <c r="K406" s="685">
        <f>SUM(K276:K405)</f>
        <v>1145249050.48598</v>
      </c>
      <c r="L406" s="685">
        <f>SUM(L276:L405)</f>
        <v>1805253752.90265</v>
      </c>
      <c r="M406" s="685">
        <f>SUM(M276:M405)</f>
        <v>1132547659.56931</v>
      </c>
      <c r="N406" s="685">
        <f>SUM(N276:N405)</f>
        <v>475761101.902647</v>
      </c>
      <c r="O406" s="685">
        <f>SUM(O276:O405)</f>
        <v>451761101.902647</v>
      </c>
      <c r="P406" s="685">
        <f>SUM(P276:P405)</f>
        <v>451761101.902647</v>
      </c>
      <c r="Q406" s="685">
        <f>SUM(Q276:Q405)</f>
        <v>459856339.997885</v>
      </c>
      <c r="R406" s="685">
        <f>SUM(R276:R405)</f>
        <v>458364146.497885</v>
      </c>
      <c r="S406" s="685">
        <f>SUM(S276:S405)</f>
        <v>433340214.873953</v>
      </c>
      <c r="T406" s="685">
        <f>SUM(T276:T405)</f>
        <v>1305620156.20729</v>
      </c>
      <c r="U406" s="685">
        <f>SUM(U276:U405)</f>
        <v>388961962.752741</v>
      </c>
      <c r="V406" s="685">
        <f>SUM(V276:V405)</f>
        <v>388961962.752741</v>
      </c>
      <c r="W406" s="685">
        <f>SUM(W276:W405)</f>
        <v>388961962.752741</v>
      </c>
      <c r="X406" s="685">
        <f>SUM(X276:X405)</f>
        <v>426461962.752741</v>
      </c>
      <c r="Y406" s="685">
        <f>SUM(Y276:Y405)</f>
        <v>1113109418.75274</v>
      </c>
      <c r="Z406" s="685">
        <f>SUM(Z276:Z405)</f>
        <v>466470159.952741</v>
      </c>
      <c r="AA406" s="685">
        <f>SUM(AA276:AA405)</f>
        <v>420480659.952741</v>
      </c>
      <c r="AB406" s="685">
        <f>SUM(AB276:AB405)</f>
        <v>375241566.063852</v>
      </c>
      <c r="AC406" s="685">
        <f>SUM(AC276:AC405)</f>
        <v>375241566.063852</v>
      </c>
      <c r="AD406" s="685">
        <f>SUM(AD276:AD405)</f>
        <v>357420973.958589</v>
      </c>
      <c r="AE406" s="685">
        <f>SUM(AE276:AE405)</f>
        <v>371683610.091923</v>
      </c>
      <c r="AF406" s="521">
        <f>SUM(H406:AE406)</f>
        <v>13999405215</v>
      </c>
    </row>
    <row r="409">
      <c r="B409" s="522" t="inlineStr">
        <is>
          <t>D. FRACCIONES MANUALES (solo para ítems con perfil M, p. ej. hitos de compra)</t>
        </is>
      </c>
    </row>
    <row r="410">
      <c r="B410" s="513" t="inlineStr">
        <is>
          <t>TH-01</t>
        </is>
      </c>
      <c r="C410" s="513" t="n"/>
      <c r="D410" s="513" t="str">
        <f>D8</f>
        <v>Jóvenes investigadores e innovadores — cohorte 1 (estudiantes de pregrado)</v>
      </c>
      <c r="E410" s="513" t="n"/>
      <c r="F410" s="513" t="n"/>
      <c r="G410" s="513" t="n"/>
      <c r="H410" s="513" t="n"/>
      <c r="I410" s="513" t="n"/>
      <c r="J410" s="513" t="n"/>
      <c r="K410" s="513" t="n"/>
      <c r="L410" s="513" t="n"/>
      <c r="M410" s="513" t="n"/>
      <c r="N410" s="513" t="n"/>
      <c r="O410" s="513" t="n"/>
      <c r="P410" s="513" t="n"/>
      <c r="Q410" s="513" t="n"/>
      <c r="R410" s="513" t="n"/>
      <c r="S410" s="513" t="n"/>
      <c r="T410" s="513" t="n"/>
      <c r="U410" s="513" t="n"/>
      <c r="V410" s="513" t="n"/>
      <c r="W410" s="513" t="n"/>
      <c r="X410" s="513" t="n"/>
      <c r="Y410" s="513" t="n"/>
      <c r="Z410" s="513" t="n"/>
      <c r="AA410" s="513" t="n"/>
      <c r="AB410" s="513" t="n"/>
      <c r="AC410" s="513" t="n"/>
      <c r="AD410" s="513" t="n"/>
      <c r="AE410" s="513" t="n"/>
      <c r="AF410" s="513" t="n"/>
    </row>
    <row r="411">
      <c r="B411" s="513" t="inlineStr">
        <is>
          <t>TH-02</t>
        </is>
      </c>
      <c r="C411" s="513" t="n"/>
      <c r="D411" s="513" t="str">
        <f>D9</f>
        <v>Jóvenes investigadores e innovadores — cohorte 2 (estudiantes de pregrado)</v>
      </c>
      <c r="E411" s="513" t="n"/>
      <c r="F411" s="513" t="n"/>
      <c r="G411" s="513" t="n"/>
      <c r="H411" s="513" t="n"/>
      <c r="I411" s="513" t="n"/>
      <c r="J411" s="513" t="n"/>
      <c r="K411" s="513" t="n"/>
      <c r="L411" s="513" t="n"/>
      <c r="M411" s="513" t="n"/>
      <c r="N411" s="513" t="n"/>
      <c r="O411" s="513" t="n"/>
      <c r="P411" s="513" t="n"/>
      <c r="Q411" s="513" t="n"/>
      <c r="R411" s="513" t="n"/>
      <c r="S411" s="513" t="n"/>
      <c r="T411" s="513" t="n"/>
      <c r="U411" s="513" t="n"/>
      <c r="V411" s="513" t="n"/>
      <c r="W411" s="513" t="n"/>
      <c r="X411" s="513" t="n"/>
      <c r="Y411" s="513" t="n"/>
      <c r="Z411" s="513" t="n"/>
      <c r="AA411" s="513" t="n"/>
      <c r="AB411" s="513" t="n"/>
      <c r="AC411" s="513" t="n"/>
      <c r="AD411" s="513" t="n"/>
      <c r="AE411" s="513" t="n"/>
      <c r="AF411" s="513" t="n"/>
    </row>
    <row r="412">
      <c r="B412" s="513" t="inlineStr">
        <is>
          <t>TH-03</t>
        </is>
      </c>
      <c r="C412" s="513" t="n"/>
      <c r="D412" s="513" t="str">
        <f>D10</f>
        <v>Estudiantes de maestría en modalidad de investigación (sostenimiento)</v>
      </c>
      <c r="E412" s="513" t="n"/>
      <c r="F412" s="513" t="n"/>
      <c r="G412" s="513" t="n"/>
      <c r="H412" s="513" t="n"/>
      <c r="I412" s="513" t="n"/>
      <c r="J412" s="513" t="n"/>
      <c r="K412" s="513" t="n"/>
      <c r="L412" s="513" t="n"/>
      <c r="M412" s="513" t="n"/>
      <c r="N412" s="513" t="n"/>
      <c r="O412" s="513" t="n"/>
      <c r="P412" s="513" t="n"/>
      <c r="Q412" s="513" t="n"/>
      <c r="R412" s="513" t="n"/>
      <c r="S412" s="513" t="n"/>
      <c r="T412" s="513" t="n"/>
      <c r="U412" s="513" t="n"/>
      <c r="V412" s="513" t="n"/>
      <c r="W412" s="513" t="n"/>
      <c r="X412" s="513" t="n"/>
      <c r="Y412" s="513" t="n"/>
      <c r="Z412" s="513" t="n"/>
      <c r="AA412" s="513" t="n"/>
      <c r="AB412" s="513" t="n"/>
      <c r="AC412" s="513" t="n"/>
      <c r="AD412" s="513" t="n"/>
      <c r="AE412" s="513" t="n"/>
      <c r="AF412" s="513" t="n"/>
    </row>
    <row r="413">
      <c r="B413" s="513" t="inlineStr">
        <is>
          <t>TH-04</t>
        </is>
      </c>
      <c r="C413" s="513" t="n"/>
      <c r="D413" s="513" t="str">
        <f>D11</f>
        <v>Matrícula de maestría en modalidad de investigación</v>
      </c>
      <c r="E413" s="513" t="n"/>
      <c r="F413" s="513" t="n"/>
      <c r="G413" s="513" t="n"/>
      <c r="H413" s="513" t="n"/>
      <c r="I413" s="513" t="n"/>
      <c r="J413" s="513" t="n"/>
      <c r="K413" s="513" t="n"/>
      <c r="L413" s="513" t="n"/>
      <c r="M413" s="513" t="n"/>
      <c r="N413" s="513" t="n"/>
      <c r="O413" s="513" t="n"/>
      <c r="P413" s="513" t="n"/>
      <c r="Q413" s="513" t="n"/>
      <c r="R413" s="513" t="n"/>
      <c r="S413" s="513" t="n"/>
      <c r="T413" s="513" t="n"/>
      <c r="U413" s="513" t="n"/>
      <c r="V413" s="513" t="n"/>
      <c r="W413" s="513" t="n"/>
      <c r="X413" s="513" t="n"/>
      <c r="Y413" s="513" t="n"/>
      <c r="Z413" s="513" t="n"/>
      <c r="AA413" s="513" t="n"/>
      <c r="AB413" s="513" t="n"/>
      <c r="AC413" s="513" t="n"/>
      <c r="AD413" s="513" t="n"/>
      <c r="AE413" s="513" t="n"/>
      <c r="AF413" s="513" t="n"/>
    </row>
    <row r="414">
      <c r="B414" s="513" t="inlineStr">
        <is>
          <t>TH-05</t>
        </is>
      </c>
      <c r="C414" s="513" t="n"/>
      <c r="D414" s="513" t="str">
        <f>D12</f>
        <v>Doctor en estancia posdoctoral</v>
      </c>
      <c r="E414" s="513" t="n"/>
      <c r="F414" s="513" t="n"/>
      <c r="G414" s="513" t="n"/>
      <c r="H414" s="513" t="n"/>
      <c r="I414" s="513" t="n"/>
      <c r="J414" s="513" t="n"/>
      <c r="K414" s="513" t="n"/>
      <c r="L414" s="513" t="n"/>
      <c r="M414" s="513" t="n"/>
      <c r="N414" s="513" t="n"/>
      <c r="O414" s="513" t="n"/>
      <c r="P414" s="513" t="n"/>
      <c r="Q414" s="513" t="n"/>
      <c r="R414" s="513" t="n"/>
      <c r="S414" s="513" t="n"/>
      <c r="T414" s="513" t="n"/>
      <c r="U414" s="513" t="n"/>
      <c r="V414" s="513" t="n"/>
      <c r="W414" s="513" t="n"/>
      <c r="X414" s="513" t="n"/>
      <c r="Y414" s="513" t="n"/>
      <c r="Z414" s="513" t="n"/>
      <c r="AA414" s="513" t="n"/>
      <c r="AB414" s="513" t="n"/>
      <c r="AC414" s="513" t="n"/>
      <c r="AD414" s="513" t="n"/>
      <c r="AE414" s="513" t="n"/>
      <c r="AF414" s="513" t="n"/>
    </row>
    <row r="415">
      <c r="B415" s="513" t="inlineStr">
        <is>
          <t>TH-06</t>
        </is>
      </c>
      <c r="C415" s="513" t="n"/>
      <c r="D415" s="513" t="str">
        <f>D13</f>
        <v>Ingenieros IoT y de campo</v>
      </c>
      <c r="E415" s="513" t="n"/>
      <c r="F415" s="513" t="n"/>
      <c r="G415" s="513" t="n"/>
      <c r="H415" s="513" t="n"/>
      <c r="I415" s="513" t="n"/>
      <c r="J415" s="513" t="n"/>
      <c r="K415" s="513" t="n"/>
      <c r="L415" s="513" t="n"/>
      <c r="M415" s="513" t="n"/>
      <c r="N415" s="513" t="n"/>
      <c r="O415" s="513" t="n"/>
      <c r="P415" s="513" t="n"/>
      <c r="Q415" s="513" t="n"/>
      <c r="R415" s="513" t="n"/>
      <c r="S415" s="513" t="n"/>
      <c r="T415" s="513" t="n"/>
      <c r="U415" s="513" t="n"/>
      <c r="V415" s="513" t="n"/>
      <c r="W415" s="513" t="n"/>
      <c r="X415" s="513" t="n"/>
      <c r="Y415" s="513" t="n"/>
      <c r="Z415" s="513" t="n"/>
      <c r="AA415" s="513" t="n"/>
      <c r="AB415" s="513" t="n"/>
      <c r="AC415" s="513" t="n"/>
      <c r="AD415" s="513" t="n"/>
      <c r="AE415" s="513" t="n"/>
      <c r="AF415" s="513" t="n"/>
    </row>
    <row r="416">
      <c r="B416" s="513" t="inlineStr">
        <is>
          <t>TH-07</t>
        </is>
      </c>
      <c r="C416" s="513" t="n"/>
      <c r="D416" s="513" t="str">
        <f>D14</f>
        <v>Coordinación de apropiación social</v>
      </c>
      <c r="E416" s="513" t="n"/>
      <c r="F416" s="513" t="n"/>
      <c r="G416" s="513" t="n"/>
      <c r="H416" s="513" t="n"/>
      <c r="I416" s="513" t="n"/>
      <c r="J416" s="513" t="n"/>
      <c r="K416" s="513" t="n"/>
      <c r="L416" s="513" t="n"/>
      <c r="M416" s="513" t="n"/>
      <c r="N416" s="513" t="n"/>
      <c r="O416" s="513" t="n"/>
      <c r="P416" s="513" t="n"/>
      <c r="Q416" s="513" t="n"/>
      <c r="R416" s="513" t="n"/>
      <c r="S416" s="513" t="n"/>
      <c r="T416" s="513" t="n"/>
      <c r="U416" s="513" t="n"/>
      <c r="V416" s="513" t="n"/>
      <c r="W416" s="513" t="n"/>
      <c r="X416" s="513" t="n"/>
      <c r="Y416" s="513" t="n"/>
      <c r="Z416" s="513" t="n"/>
      <c r="AA416" s="513" t="n"/>
      <c r="AB416" s="513" t="n"/>
      <c r="AC416" s="513" t="n"/>
      <c r="AD416" s="513" t="n"/>
      <c r="AE416" s="513" t="n"/>
      <c r="AF416" s="513" t="n"/>
    </row>
    <row r="417">
      <c r="B417" s="513" t="inlineStr">
        <is>
          <t>TH-08</t>
        </is>
      </c>
      <c r="C417" s="513" t="n"/>
      <c r="D417" s="513" t="str">
        <f>D15</f>
        <v>Gerencia de proyecto</v>
      </c>
      <c r="E417" s="513" t="n"/>
      <c r="F417" s="513" t="n"/>
      <c r="G417" s="513" t="n"/>
      <c r="H417" s="513" t="n"/>
      <c r="I417" s="513" t="n"/>
      <c r="J417" s="513" t="n"/>
      <c r="K417" s="513" t="n"/>
      <c r="L417" s="513" t="n"/>
      <c r="M417" s="513" t="n"/>
      <c r="N417" s="513" t="n"/>
      <c r="O417" s="513" t="n"/>
      <c r="P417" s="513" t="n"/>
      <c r="Q417" s="513" t="n"/>
      <c r="R417" s="513" t="n"/>
      <c r="S417" s="513" t="n"/>
      <c r="T417" s="513" t="n"/>
      <c r="U417" s="513" t="n"/>
      <c r="V417" s="513" t="n"/>
      <c r="W417" s="513" t="n"/>
      <c r="X417" s="513" t="n"/>
      <c r="Y417" s="513" t="n"/>
      <c r="Z417" s="513" t="n"/>
      <c r="AA417" s="513" t="n"/>
      <c r="AB417" s="513" t="n"/>
      <c r="AC417" s="513" t="n"/>
      <c r="AD417" s="513" t="n"/>
      <c r="AE417" s="513" t="n"/>
      <c r="AF417" s="513" t="n"/>
    </row>
    <row r="418">
      <c r="B418" s="513" t="inlineStr">
        <is>
          <t>TH-09</t>
        </is>
      </c>
      <c r="C418" s="513" t="n"/>
      <c r="D418" s="513" t="str">
        <f>D16</f>
        <v>Especialista en metrología y calibración</v>
      </c>
      <c r="E418" s="513" t="n"/>
      <c r="F418" s="513" t="n"/>
      <c r="G418" s="513" t="n"/>
      <c r="H418" s="513" t="n"/>
      <c r="I418" s="513" t="n"/>
      <c r="J418" s="513" t="n"/>
      <c r="K418" s="513" t="n"/>
      <c r="L418" s="513" t="n"/>
      <c r="M418" s="513" t="n"/>
      <c r="N418" s="513" t="n"/>
      <c r="O418" s="513" t="n"/>
      <c r="P418" s="513" t="n"/>
      <c r="Q418" s="513" t="n"/>
      <c r="R418" s="513" t="n"/>
      <c r="S418" s="513" t="n"/>
      <c r="T418" s="513" t="n"/>
      <c r="U418" s="513" t="n"/>
      <c r="V418" s="513" t="n"/>
      <c r="W418" s="513" t="n"/>
      <c r="X418" s="513" t="n"/>
      <c r="Y418" s="513" t="n"/>
      <c r="Z418" s="513" t="n"/>
      <c r="AA418" s="513" t="n"/>
      <c r="AB418" s="513" t="n"/>
      <c r="AC418" s="513" t="n"/>
      <c r="AD418" s="513" t="n"/>
      <c r="AE418" s="513" t="n"/>
      <c r="AF418" s="513" t="n"/>
    </row>
    <row r="419">
      <c r="B419" s="513" t="inlineStr">
        <is>
          <t>TH-10</t>
        </is>
      </c>
      <c r="C419" s="513" t="n"/>
      <c r="D419" s="513" t="str">
        <f>D17</f>
        <v>Ingenieros de software y nube</v>
      </c>
      <c r="E419" s="513" t="n"/>
      <c r="F419" s="513" t="n"/>
      <c r="G419" s="513" t="n"/>
      <c r="H419" s="513" t="n"/>
      <c r="I419" s="513" t="n"/>
      <c r="J419" s="513" t="n"/>
      <c r="K419" s="513" t="n"/>
      <c r="L419" s="513" t="n"/>
      <c r="M419" s="513" t="n"/>
      <c r="N419" s="513" t="n"/>
      <c r="O419" s="513" t="n"/>
      <c r="P419" s="513" t="n"/>
      <c r="Q419" s="513" t="n"/>
      <c r="R419" s="513" t="n"/>
      <c r="S419" s="513" t="n"/>
      <c r="T419" s="513" t="n"/>
      <c r="U419" s="513" t="n"/>
      <c r="V419" s="513" t="n"/>
      <c r="W419" s="513" t="n"/>
      <c r="X419" s="513" t="n"/>
      <c r="Y419" s="513" t="n"/>
      <c r="Z419" s="513" t="n"/>
      <c r="AA419" s="513" t="n"/>
      <c r="AB419" s="513" t="n"/>
      <c r="AC419" s="513" t="n"/>
      <c r="AD419" s="513" t="n"/>
      <c r="AE419" s="513" t="n"/>
      <c r="AF419" s="513" t="n"/>
    </row>
    <row r="420">
      <c r="B420" s="513" t="inlineStr">
        <is>
          <t>TH-11</t>
        </is>
      </c>
      <c r="C420" s="513" t="n"/>
      <c r="D420" s="513" t="str">
        <f>D18</f>
        <v>Ingeniero de firmware y energía</v>
      </c>
      <c r="E420" s="513" t="n"/>
      <c r="F420" s="513" t="n"/>
      <c r="G420" s="513" t="n"/>
      <c r="H420" s="513" t="n"/>
      <c r="I420" s="513" t="n"/>
      <c r="J420" s="513" t="n"/>
      <c r="K420" s="513" t="n"/>
      <c r="L420" s="513" t="n"/>
      <c r="M420" s="513" t="n"/>
      <c r="N420" s="513" t="n"/>
      <c r="O420" s="513" t="n"/>
      <c r="P420" s="513" t="n"/>
      <c r="Q420" s="513" t="n"/>
      <c r="R420" s="513" t="n"/>
      <c r="S420" s="513" t="n"/>
      <c r="T420" s="513" t="n"/>
      <c r="U420" s="513" t="n"/>
      <c r="V420" s="513" t="n"/>
      <c r="W420" s="513" t="n"/>
      <c r="X420" s="513" t="n"/>
      <c r="Y420" s="513" t="n"/>
      <c r="Z420" s="513" t="n"/>
      <c r="AA420" s="513" t="n"/>
      <c r="AB420" s="513" t="n"/>
      <c r="AC420" s="513" t="n"/>
      <c r="AD420" s="513" t="n"/>
      <c r="AE420" s="513" t="n"/>
      <c r="AF420" s="513" t="n"/>
    </row>
    <row r="421">
      <c r="B421" s="513" t="inlineStr">
        <is>
          <t>TH-12</t>
        </is>
      </c>
      <c r="C421" s="513" t="n"/>
      <c r="D421" s="513" t="str">
        <f>D19</f>
        <v>Técnicos de campo municipales</v>
      </c>
      <c r="E421" s="513" t="n"/>
      <c r="F421" s="513" t="n"/>
      <c r="G421" s="513" t="n"/>
      <c r="H421" s="513" t="n"/>
      <c r="I421" s="513" t="n"/>
      <c r="J421" s="513" t="n"/>
      <c r="K421" s="513" t="n"/>
      <c r="L421" s="513" t="n"/>
      <c r="M421" s="513" t="n"/>
      <c r="N421" s="513" t="n"/>
      <c r="O421" s="513" t="n"/>
      <c r="P421" s="513" t="n"/>
      <c r="Q421" s="513" t="n"/>
      <c r="R421" s="513" t="n"/>
      <c r="S421" s="513" t="n"/>
      <c r="T421" s="513" t="n"/>
      <c r="U421" s="513" t="n"/>
      <c r="V421" s="513" t="n"/>
      <c r="W421" s="513" t="n"/>
      <c r="X421" s="513" t="n"/>
      <c r="Y421" s="513" t="n"/>
      <c r="Z421" s="513" t="n"/>
      <c r="AA421" s="513" t="n"/>
      <c r="AB421" s="513" t="n"/>
      <c r="AC421" s="513" t="n"/>
      <c r="AD421" s="513" t="n"/>
      <c r="AE421" s="513" t="n"/>
      <c r="AF421" s="513" t="n"/>
    </row>
    <row r="422">
      <c r="B422" s="513" t="inlineStr">
        <is>
          <t>TH-13</t>
        </is>
      </c>
      <c r="C422" s="513" t="n"/>
      <c r="D422" s="513" t="str">
        <f>D20</f>
        <v>Profesionales de apropiación social</v>
      </c>
      <c r="E422" s="513" t="n"/>
      <c r="F422" s="513" t="n"/>
      <c r="G422" s="513" t="n"/>
      <c r="H422" s="513" t="n"/>
      <c r="I422" s="513" t="n"/>
      <c r="J422" s="513" t="n"/>
      <c r="K422" s="513" t="n"/>
      <c r="L422" s="513" t="n"/>
      <c r="M422" s="513" t="n"/>
      <c r="N422" s="513" t="n"/>
      <c r="O422" s="513" t="n"/>
      <c r="P422" s="513" t="n"/>
      <c r="Q422" s="513" t="n"/>
      <c r="R422" s="513" t="n"/>
      <c r="S422" s="513" t="n"/>
      <c r="T422" s="513" t="n"/>
      <c r="U422" s="513" t="n"/>
      <c r="V422" s="513" t="n"/>
      <c r="W422" s="513" t="n"/>
      <c r="X422" s="513" t="n"/>
      <c r="Y422" s="513" t="n"/>
      <c r="Z422" s="513" t="n"/>
      <c r="AA422" s="513" t="n"/>
      <c r="AB422" s="513" t="n"/>
      <c r="AC422" s="513" t="n"/>
      <c r="AD422" s="513" t="n"/>
      <c r="AE422" s="513" t="n"/>
      <c r="AF422" s="513" t="n"/>
    </row>
    <row r="423">
      <c r="B423" s="513" t="inlineStr">
        <is>
          <t>TH-14</t>
        </is>
      </c>
      <c r="C423" s="513" t="n"/>
      <c r="D423" s="513" t="str">
        <f>D21</f>
        <v>Analista de datos espaciales y gemelo digital</v>
      </c>
      <c r="E423" s="513" t="n"/>
      <c r="F423" s="513" t="n"/>
      <c r="G423" s="513" t="n"/>
      <c r="H423" s="513" t="n"/>
      <c r="I423" s="513" t="n"/>
      <c r="J423" s="513" t="n"/>
      <c r="K423" s="513" t="n"/>
      <c r="L423" s="513" t="n"/>
      <c r="M423" s="513" t="n"/>
      <c r="N423" s="513" t="n"/>
      <c r="O423" s="513" t="n"/>
      <c r="P423" s="513" t="n"/>
      <c r="Q423" s="513" t="n"/>
      <c r="R423" s="513" t="n"/>
      <c r="S423" s="513" t="n"/>
      <c r="T423" s="513" t="n"/>
      <c r="U423" s="513" t="n"/>
      <c r="V423" s="513" t="n"/>
      <c r="W423" s="513" t="n"/>
      <c r="X423" s="513" t="n"/>
      <c r="Y423" s="513" t="n"/>
      <c r="Z423" s="513" t="n"/>
      <c r="AA423" s="513" t="n"/>
      <c r="AB423" s="513" t="n"/>
      <c r="AC423" s="513" t="n"/>
      <c r="AD423" s="513" t="n"/>
      <c r="AE423" s="513" t="n"/>
      <c r="AF423" s="513" t="n"/>
    </row>
    <row r="424">
      <c r="B424" s="513" t="inlineStr">
        <is>
          <t>TH-15</t>
        </is>
      </c>
      <c r="C424" s="513" t="n"/>
      <c r="D424" s="513" t="str">
        <f>D22</f>
        <v>Profesional en calidad del aire y salud ambiental</v>
      </c>
      <c r="E424" s="513" t="n"/>
      <c r="F424" s="513" t="n"/>
      <c r="G424" s="513" t="n"/>
      <c r="H424" s="513" t="n"/>
      <c r="I424" s="513" t="n"/>
      <c r="J424" s="513" t="n"/>
      <c r="K424" s="513" t="n"/>
      <c r="L424" s="513" t="n"/>
      <c r="M424" s="513" t="n"/>
      <c r="N424" s="513" t="n"/>
      <c r="O424" s="513" t="n"/>
      <c r="P424" s="513" t="n"/>
      <c r="Q424" s="513" t="n"/>
      <c r="R424" s="513" t="n"/>
      <c r="S424" s="513" t="n"/>
      <c r="T424" s="513" t="n"/>
      <c r="U424" s="513" t="n"/>
      <c r="V424" s="513" t="n"/>
      <c r="W424" s="513" t="n"/>
      <c r="X424" s="513" t="n"/>
      <c r="Y424" s="513" t="n"/>
      <c r="Z424" s="513" t="n"/>
      <c r="AA424" s="513" t="n"/>
      <c r="AB424" s="513" t="n"/>
      <c r="AC424" s="513" t="n"/>
      <c r="AD424" s="513" t="n"/>
      <c r="AE424" s="513" t="n"/>
      <c r="AF424" s="513" t="n"/>
    </row>
    <row r="425">
      <c r="B425" s="513" t="inlineStr">
        <is>
          <t>TH-16</t>
        </is>
      </c>
      <c r="C425" s="513" t="n"/>
      <c r="D425" s="513" t="str">
        <f>D23</f>
        <v>Profesional de convenios y custodia</v>
      </c>
      <c r="E425" s="513" t="n"/>
      <c r="F425" s="513" t="n"/>
      <c r="G425" s="513" t="n"/>
      <c r="H425" s="513" t="n"/>
      <c r="I425" s="513" t="n"/>
      <c r="J425" s="513" t="n"/>
      <c r="K425" s="513" t="n"/>
      <c r="L425" s="513" t="n"/>
      <c r="M425" s="513" t="n"/>
      <c r="N425" s="513" t="n"/>
      <c r="O425" s="513" t="n"/>
      <c r="P425" s="513" t="n"/>
      <c r="Q425" s="513" t="n"/>
      <c r="R425" s="513" t="n"/>
      <c r="S425" s="513" t="n"/>
      <c r="T425" s="513" t="n"/>
      <c r="U425" s="513" t="n"/>
      <c r="V425" s="513" t="n"/>
      <c r="W425" s="513" t="n"/>
      <c r="X425" s="513" t="n"/>
      <c r="Y425" s="513" t="n"/>
      <c r="Z425" s="513" t="n"/>
      <c r="AA425" s="513" t="n"/>
      <c r="AB425" s="513" t="n"/>
      <c r="AC425" s="513" t="n"/>
      <c r="AD425" s="513" t="n"/>
      <c r="AE425" s="513" t="n"/>
      <c r="AF425" s="513" t="n"/>
    </row>
    <row r="426">
      <c r="B426" s="513" t="inlineStr">
        <is>
          <t>TH-23</t>
        </is>
      </c>
      <c r="C426" s="513" t="n"/>
      <c r="D426" s="513" t="str">
        <f>D24</f>
        <v>Investigador líder en modelación atmosférica y dispersión de contaminantes</v>
      </c>
      <c r="E426" s="513" t="n"/>
      <c r="F426" s="513" t="n"/>
      <c r="G426" s="513" t="n"/>
      <c r="H426" s="513" t="n"/>
      <c r="I426" s="513" t="n"/>
      <c r="J426" s="513" t="n"/>
      <c r="K426" s="513" t="n"/>
      <c r="L426" s="513" t="n"/>
      <c r="M426" s="513" t="n"/>
      <c r="N426" s="513" t="n"/>
      <c r="O426" s="513" t="n"/>
      <c r="P426" s="513" t="n"/>
      <c r="Q426" s="513" t="n"/>
      <c r="R426" s="513" t="n"/>
      <c r="S426" s="513" t="n"/>
      <c r="T426" s="513" t="n"/>
      <c r="U426" s="513" t="n"/>
      <c r="V426" s="513" t="n"/>
      <c r="W426" s="513" t="n"/>
      <c r="X426" s="513" t="n"/>
      <c r="Y426" s="513" t="n"/>
      <c r="Z426" s="513" t="n"/>
      <c r="AA426" s="513" t="n"/>
      <c r="AB426" s="513" t="n"/>
      <c r="AC426" s="513" t="n"/>
      <c r="AD426" s="513" t="n"/>
      <c r="AE426" s="513" t="n"/>
      <c r="AF426" s="513" t="n"/>
    </row>
    <row r="427">
      <c r="B427" s="513" t="inlineStr">
        <is>
          <t>TH-24</t>
        </is>
      </c>
      <c r="C427" s="513" t="n"/>
      <c r="D427" s="513" t="str">
        <f>D25</f>
        <v>Ingeniero en dinámica de fluidos computacional y cómputo de alto rendimiento</v>
      </c>
      <c r="E427" s="513" t="n"/>
      <c r="F427" s="513" t="n"/>
      <c r="G427" s="513" t="n"/>
      <c r="H427" s="513" t="n"/>
      <c r="I427" s="513" t="n"/>
      <c r="J427" s="513" t="n"/>
      <c r="K427" s="513" t="n"/>
      <c r="L427" s="513" t="n"/>
      <c r="M427" s="513" t="n"/>
      <c r="N427" s="513" t="n"/>
      <c r="O427" s="513" t="n"/>
      <c r="P427" s="513" t="n"/>
      <c r="Q427" s="513" t="n"/>
      <c r="R427" s="513" t="n"/>
      <c r="S427" s="513" t="n"/>
      <c r="T427" s="513" t="n"/>
      <c r="U427" s="513" t="n"/>
      <c r="V427" s="513" t="n"/>
      <c r="W427" s="513" t="n"/>
      <c r="X427" s="513" t="n"/>
      <c r="Y427" s="513" t="n"/>
      <c r="Z427" s="513" t="n"/>
      <c r="AA427" s="513" t="n"/>
      <c r="AB427" s="513" t="n"/>
      <c r="AC427" s="513" t="n"/>
      <c r="AD427" s="513" t="n"/>
      <c r="AE427" s="513" t="n"/>
      <c r="AF427" s="513" t="n"/>
    </row>
    <row r="428">
      <c r="B428" s="513" t="inlineStr">
        <is>
          <t>TH-25</t>
        </is>
      </c>
      <c r="C428" s="513" t="n"/>
      <c r="D428" s="513" t="str">
        <f>D26</f>
        <v>Ingeniero en demolición y control de polvo en obra</v>
      </c>
      <c r="E428" s="513" t="n"/>
      <c r="F428" s="513" t="n"/>
      <c r="G428" s="513" t="n"/>
      <c r="H428" s="513" t="n"/>
      <c r="I428" s="513" t="n"/>
      <c r="J428" s="513" t="n"/>
      <c r="K428" s="513" t="n"/>
      <c r="L428" s="513" t="n"/>
      <c r="M428" s="513" t="n"/>
      <c r="N428" s="513" t="n"/>
      <c r="O428" s="513" t="n"/>
      <c r="P428" s="513" t="n"/>
      <c r="Q428" s="513" t="n"/>
      <c r="R428" s="513" t="n"/>
      <c r="S428" s="513" t="n"/>
      <c r="T428" s="513" t="n"/>
      <c r="U428" s="513" t="n"/>
      <c r="V428" s="513" t="n"/>
      <c r="W428" s="513" t="n"/>
      <c r="X428" s="513" t="n"/>
      <c r="Y428" s="513" t="n"/>
      <c r="Z428" s="513" t="n"/>
      <c r="AA428" s="513" t="n"/>
      <c r="AB428" s="513" t="n"/>
      <c r="AC428" s="513" t="n"/>
      <c r="AD428" s="513" t="n"/>
      <c r="AE428" s="513" t="n"/>
      <c r="AF428" s="513" t="n"/>
    </row>
    <row r="429">
      <c r="B429" s="513" t="inlineStr">
        <is>
          <t>TH-17</t>
        </is>
      </c>
      <c r="C429" s="513" t="n"/>
      <c r="D429" s="513" t="str">
        <f>D27</f>
        <v>Investigador principal (50 % durante 24 meses) — aporte de la entidad proponente</v>
      </c>
      <c r="E429" s="513" t="n"/>
      <c r="F429" s="513" t="n"/>
      <c r="G429" s="513" t="n"/>
      <c r="H429" s="513" t="n"/>
      <c r="I429" s="513" t="n"/>
      <c r="J429" s="513" t="n"/>
      <c r="K429" s="513" t="n"/>
      <c r="L429" s="513" t="n"/>
      <c r="M429" s="513" t="n"/>
      <c r="N429" s="513" t="n"/>
      <c r="O429" s="513" t="n"/>
      <c r="P429" s="513" t="n"/>
      <c r="Q429" s="513" t="n"/>
      <c r="R429" s="513" t="n"/>
      <c r="S429" s="513" t="n"/>
      <c r="T429" s="513" t="n"/>
      <c r="U429" s="513" t="n"/>
      <c r="V429" s="513" t="n"/>
      <c r="W429" s="513" t="n"/>
      <c r="X429" s="513" t="n"/>
      <c r="Y429" s="513" t="n"/>
      <c r="Z429" s="513" t="n"/>
      <c r="AA429" s="513" t="n"/>
      <c r="AB429" s="513" t="n"/>
      <c r="AC429" s="513" t="n"/>
      <c r="AD429" s="513" t="n"/>
      <c r="AE429" s="513" t="n"/>
      <c r="AF429" s="513" t="n"/>
    </row>
    <row r="430">
      <c r="B430" s="513" t="inlineStr">
        <is>
          <t>TH-18</t>
        </is>
      </c>
      <c r="C430" s="513" t="n"/>
      <c r="D430" s="513" t="str">
        <f>D28</f>
        <v>Coinvestigador técnico (30 % durante 24 meses) — aporte de la entidad proponente</v>
      </c>
      <c r="E430" s="513" t="n"/>
      <c r="F430" s="513" t="n"/>
      <c r="G430" s="513" t="n"/>
      <c r="H430" s="513" t="n"/>
      <c r="I430" s="513" t="n"/>
      <c r="J430" s="513" t="n"/>
      <c r="K430" s="513" t="n"/>
      <c r="L430" s="513" t="n"/>
      <c r="M430" s="513" t="n"/>
      <c r="N430" s="513" t="n"/>
      <c r="O430" s="513" t="n"/>
      <c r="P430" s="513" t="n"/>
      <c r="Q430" s="513" t="n"/>
      <c r="R430" s="513" t="n"/>
      <c r="S430" s="513" t="n"/>
      <c r="T430" s="513" t="n"/>
      <c r="U430" s="513" t="n"/>
      <c r="V430" s="513" t="n"/>
      <c r="W430" s="513" t="n"/>
      <c r="X430" s="513" t="n"/>
      <c r="Y430" s="513" t="n"/>
      <c r="Z430" s="513" t="n"/>
      <c r="AA430" s="513" t="n"/>
      <c r="AB430" s="513" t="n"/>
      <c r="AC430" s="513" t="n"/>
      <c r="AD430" s="513" t="n"/>
      <c r="AE430" s="513" t="n"/>
      <c r="AF430" s="513" t="n"/>
    </row>
    <row r="431">
      <c r="B431" s="513" t="inlineStr">
        <is>
          <t>TH-19</t>
        </is>
      </c>
      <c r="C431" s="513" t="n"/>
      <c r="D431" s="513" t="str">
        <f>D29</f>
        <v>Coinvestigadores de ambiente y ciencias sociales (20 %) — aporte de la entidad proponente</v>
      </c>
      <c r="E431" s="513" t="n"/>
      <c r="F431" s="513" t="n"/>
      <c r="G431" s="513" t="n"/>
      <c r="H431" s="513" t="n"/>
      <c r="I431" s="513" t="n"/>
      <c r="J431" s="513" t="n"/>
      <c r="K431" s="513" t="n"/>
      <c r="L431" s="513" t="n"/>
      <c r="M431" s="513" t="n"/>
      <c r="N431" s="513" t="n"/>
      <c r="O431" s="513" t="n"/>
      <c r="P431" s="513" t="n"/>
      <c r="Q431" s="513" t="n"/>
      <c r="R431" s="513" t="n"/>
      <c r="S431" s="513" t="n"/>
      <c r="T431" s="513" t="n"/>
      <c r="U431" s="513" t="n"/>
      <c r="V431" s="513" t="n"/>
      <c r="W431" s="513" t="n"/>
      <c r="X431" s="513" t="n"/>
      <c r="Y431" s="513" t="n"/>
      <c r="Z431" s="513" t="n"/>
      <c r="AA431" s="513" t="n"/>
      <c r="AB431" s="513" t="n"/>
      <c r="AC431" s="513" t="n"/>
      <c r="AD431" s="513" t="n"/>
      <c r="AE431" s="513" t="n"/>
      <c r="AF431" s="513" t="n"/>
    </row>
    <row r="432">
      <c r="B432" s="513" t="inlineStr">
        <is>
          <t>TH-20</t>
        </is>
      </c>
      <c r="C432" s="513" t="n"/>
      <c r="D432" s="513" t="str">
        <f>D30</f>
        <v>Profesionales de gestión del riesgo y logística de acceso a sitios — aporte del municipio 1</v>
      </c>
      <c r="E432" s="513" t="n"/>
      <c r="F432" s="513" t="n"/>
      <c r="G432" s="513" t="n"/>
      <c r="H432" s="513" t="n"/>
      <c r="I432" s="513" t="n"/>
      <c r="J432" s="513" t="n"/>
      <c r="K432" s="513" t="n"/>
      <c r="L432" s="513" t="n"/>
      <c r="M432" s="513" t="n"/>
      <c r="N432" s="513" t="n"/>
      <c r="O432" s="513" t="n"/>
      <c r="P432" s="513" t="n"/>
      <c r="Q432" s="513" t="n"/>
      <c r="R432" s="513" t="n"/>
      <c r="S432" s="513" t="n"/>
      <c r="T432" s="513" t="n"/>
      <c r="U432" s="513" t="n"/>
      <c r="V432" s="513" t="n"/>
      <c r="W432" s="513" t="n"/>
      <c r="X432" s="513" t="n"/>
      <c r="Y432" s="513" t="n"/>
      <c r="Z432" s="513" t="n"/>
      <c r="AA432" s="513" t="n"/>
      <c r="AB432" s="513" t="n"/>
      <c r="AC432" s="513" t="n"/>
      <c r="AD432" s="513" t="n"/>
      <c r="AE432" s="513" t="n"/>
      <c r="AF432" s="513" t="n"/>
    </row>
    <row r="433">
      <c r="B433" s="513" t="inlineStr">
        <is>
          <t>TH-21</t>
        </is>
      </c>
      <c r="C433" s="513" t="n"/>
      <c r="D433" s="513" t="str">
        <f>D31</f>
        <v>Profesionales de gestión del riesgo y logística de acceso a sitios — aporte del municipio 2</v>
      </c>
      <c r="E433" s="513" t="n"/>
      <c r="F433" s="513" t="n"/>
      <c r="G433" s="513" t="n"/>
      <c r="H433" s="513" t="n"/>
      <c r="I433" s="513" t="n"/>
      <c r="J433" s="513" t="n"/>
      <c r="K433" s="513" t="n"/>
      <c r="L433" s="513" t="n"/>
      <c r="M433" s="513" t="n"/>
      <c r="N433" s="513" t="n"/>
      <c r="O433" s="513" t="n"/>
      <c r="P433" s="513" t="n"/>
      <c r="Q433" s="513" t="n"/>
      <c r="R433" s="513" t="n"/>
      <c r="S433" s="513" t="n"/>
      <c r="T433" s="513" t="n"/>
      <c r="U433" s="513" t="n"/>
      <c r="V433" s="513" t="n"/>
      <c r="W433" s="513" t="n"/>
      <c r="X433" s="513" t="n"/>
      <c r="Y433" s="513" t="n"/>
      <c r="Z433" s="513" t="n"/>
      <c r="AA433" s="513" t="n"/>
      <c r="AB433" s="513" t="n"/>
      <c r="AC433" s="513" t="n"/>
      <c r="AD433" s="513" t="n"/>
      <c r="AE433" s="513" t="n"/>
      <c r="AF433" s="513" t="n"/>
    </row>
    <row r="434">
      <c r="B434" s="513" t="inlineStr">
        <is>
          <t>TH-22</t>
        </is>
      </c>
      <c r="C434" s="513" t="n"/>
      <c r="D434" s="513" t="str">
        <f>D32</f>
        <v>Horas de investigadores y del equipo de transferencia de Avanciencia (OTRI) — aporte en especie (PROPUESTA)</v>
      </c>
      <c r="E434" s="513" t="n"/>
      <c r="F434" s="513" t="n"/>
      <c r="G434" s="513" t="n"/>
      <c r="H434" s="513" t="n"/>
      <c r="I434" s="513" t="n"/>
      <c r="J434" s="513" t="n"/>
      <c r="K434" s="513" t="n"/>
      <c r="L434" s="513" t="n"/>
      <c r="M434" s="513" t="n"/>
      <c r="N434" s="513" t="n"/>
      <c r="O434" s="513" t="n"/>
      <c r="P434" s="513" t="n"/>
      <c r="Q434" s="513" t="n"/>
      <c r="R434" s="513" t="n"/>
      <c r="S434" s="513" t="n"/>
      <c r="T434" s="513" t="n"/>
      <c r="U434" s="513" t="n"/>
      <c r="V434" s="513" t="n"/>
      <c r="W434" s="513" t="n"/>
      <c r="X434" s="513" t="n"/>
      <c r="Y434" s="513" t="n"/>
      <c r="Z434" s="513" t="n"/>
      <c r="AA434" s="513" t="n"/>
      <c r="AB434" s="513" t="n"/>
      <c r="AC434" s="513" t="n"/>
      <c r="AD434" s="513" t="n"/>
      <c r="AE434" s="513" t="n"/>
      <c r="AF434" s="513" t="n"/>
    </row>
    <row r="435">
      <c r="B435" s="513" t="inlineStr">
        <is>
          <t>ADIC-01-1</t>
        </is>
      </c>
      <c r="C435" s="513" t="n"/>
      <c r="D435" s="513" t="str">
        <f>D33</f>
        <v>(fila reservada para un ítem nuevo)</v>
      </c>
      <c r="E435" s="513" t="n"/>
      <c r="F435" s="513" t="n"/>
      <c r="G435" s="513" t="n"/>
      <c r="H435" s="513" t="n"/>
      <c r="I435" s="513" t="n"/>
      <c r="J435" s="513" t="n"/>
      <c r="K435" s="513" t="n"/>
      <c r="L435" s="513" t="n"/>
      <c r="M435" s="513" t="n"/>
      <c r="N435" s="513" t="n"/>
      <c r="O435" s="513" t="n"/>
      <c r="P435" s="513" t="n"/>
      <c r="Q435" s="513" t="n"/>
      <c r="R435" s="513" t="n"/>
      <c r="S435" s="513" t="n"/>
      <c r="T435" s="513" t="n"/>
      <c r="U435" s="513" t="n"/>
      <c r="V435" s="513" t="n"/>
      <c r="W435" s="513" t="n"/>
      <c r="X435" s="513" t="n"/>
      <c r="Y435" s="513" t="n"/>
      <c r="Z435" s="513" t="n"/>
      <c r="AA435" s="513" t="n"/>
      <c r="AB435" s="513" t="n"/>
      <c r="AC435" s="513" t="n"/>
      <c r="AD435" s="513" t="n"/>
      <c r="AE435" s="513" t="n"/>
      <c r="AF435" s="513" t="n"/>
    </row>
    <row r="436">
      <c r="B436" s="513" t="inlineStr">
        <is>
          <t>ADIC-01-2</t>
        </is>
      </c>
      <c r="C436" s="513" t="n"/>
      <c r="D436" s="513" t="str">
        <f>D34</f>
        <v>(fila reservada para un ítem nuevo)</v>
      </c>
      <c r="E436" s="513" t="n"/>
      <c r="F436" s="513" t="n"/>
      <c r="G436" s="513" t="n"/>
      <c r="H436" s="513" t="n"/>
      <c r="I436" s="513" t="n"/>
      <c r="J436" s="513" t="n"/>
      <c r="K436" s="513" t="n"/>
      <c r="L436" s="513" t="n"/>
      <c r="M436" s="513" t="n"/>
      <c r="N436" s="513" t="n"/>
      <c r="O436" s="513" t="n"/>
      <c r="P436" s="513" t="n"/>
      <c r="Q436" s="513" t="n"/>
      <c r="R436" s="513" t="n"/>
      <c r="S436" s="513" t="n"/>
      <c r="T436" s="513" t="n"/>
      <c r="U436" s="513" t="n"/>
      <c r="V436" s="513" t="n"/>
      <c r="W436" s="513" t="n"/>
      <c r="X436" s="513" t="n"/>
      <c r="Y436" s="513" t="n"/>
      <c r="Z436" s="513" t="n"/>
      <c r="AA436" s="513" t="n"/>
      <c r="AB436" s="513" t="n"/>
      <c r="AC436" s="513" t="n"/>
      <c r="AD436" s="513" t="n"/>
      <c r="AE436" s="513" t="n"/>
      <c r="AF436" s="513" t="n"/>
    </row>
    <row r="437">
      <c r="B437" s="513" t="inlineStr">
        <is>
          <t>ADIC-01-3</t>
        </is>
      </c>
      <c r="C437" s="513" t="n"/>
      <c r="D437" s="513" t="str">
        <f>D35</f>
        <v>(fila reservada para un ítem nuevo)</v>
      </c>
      <c r="E437" s="513" t="n"/>
      <c r="F437" s="513" t="n"/>
      <c r="G437" s="513" t="n"/>
      <c r="H437" s="513" t="n"/>
      <c r="I437" s="513" t="n"/>
      <c r="J437" s="513" t="n"/>
      <c r="K437" s="513" t="n"/>
      <c r="L437" s="513" t="n"/>
      <c r="M437" s="513" t="n"/>
      <c r="N437" s="513" t="n"/>
      <c r="O437" s="513" t="n"/>
      <c r="P437" s="513" t="n"/>
      <c r="Q437" s="513" t="n"/>
      <c r="R437" s="513" t="n"/>
      <c r="S437" s="513" t="n"/>
      <c r="T437" s="513" t="n"/>
      <c r="U437" s="513" t="n"/>
      <c r="V437" s="513" t="n"/>
      <c r="W437" s="513" t="n"/>
      <c r="X437" s="513" t="n"/>
      <c r="Y437" s="513" t="n"/>
      <c r="Z437" s="513" t="n"/>
      <c r="AA437" s="513" t="n"/>
      <c r="AB437" s="513" t="n"/>
      <c r="AC437" s="513" t="n"/>
      <c r="AD437" s="513" t="n"/>
      <c r="AE437" s="513" t="n"/>
      <c r="AF437" s="513" t="n"/>
    </row>
    <row r="438">
      <c r="B438" s="513" t="inlineStr">
        <is>
          <t>EQ-01</t>
        </is>
      </c>
      <c r="C438" s="513" t="n"/>
      <c r="D438" s="513" t="str">
        <f>D36</f>
        <v>Nodo IoT de medición de PM2,5 y PM10 con comunicación de baja potencia</v>
      </c>
      <c r="E438" s="513" t="n"/>
      <c r="F438" s="513" t="n"/>
      <c r="G438" s="513" t="n"/>
      <c r="H438" s="681" t="n">
        <v>0</v>
      </c>
      <c r="I438" s="681" t="n">
        <v>0</v>
      </c>
      <c r="J438" s="681" t="n">
        <v>0</v>
      </c>
      <c r="K438" s="681" t="n">
        <v>0</v>
      </c>
      <c r="L438" s="681">
        <f>3/10</f>
        <v>0.3</v>
      </c>
      <c r="M438" s="681" t="n">
        <v>0</v>
      </c>
      <c r="N438" s="681" t="n">
        <v>0</v>
      </c>
      <c r="O438" s="681" t="n">
        <v>0</v>
      </c>
      <c r="P438" s="681" t="n">
        <v>0</v>
      </c>
      <c r="Q438" s="681" t="n">
        <v>0</v>
      </c>
      <c r="R438" s="681" t="n">
        <v>0</v>
      </c>
      <c r="S438" s="681" t="n">
        <v>0</v>
      </c>
      <c r="T438" s="681">
        <f>2/5</f>
        <v>0.4</v>
      </c>
      <c r="U438" s="681" t="n">
        <v>0</v>
      </c>
      <c r="V438" s="681" t="n">
        <v>0</v>
      </c>
      <c r="W438" s="681" t="n">
        <v>0</v>
      </c>
      <c r="X438" s="681" t="n">
        <v>0</v>
      </c>
      <c r="Y438" s="681">
        <f>3/10</f>
        <v>0.3</v>
      </c>
      <c r="Z438" s="681" t="n">
        <v>0</v>
      </c>
      <c r="AA438" s="681" t="n">
        <v>0</v>
      </c>
      <c r="AB438" s="681" t="n">
        <v>0</v>
      </c>
      <c r="AC438" s="681" t="n">
        <v>0</v>
      </c>
      <c r="AD438" s="681" t="n">
        <v>0</v>
      </c>
      <c r="AE438" s="681" t="n">
        <v>0</v>
      </c>
      <c r="AF438" s="513" t="n"/>
    </row>
    <row r="439">
      <c r="B439" s="513" t="inlineStr">
        <is>
          <t>EQ-02</t>
        </is>
      </c>
      <c r="C439" s="513" t="n"/>
      <c r="D439" s="513" t="str">
        <f>D37</f>
        <v>Cabezal óptico de partículas (repuesto y reposición)</v>
      </c>
      <c r="E439" s="513" t="n"/>
      <c r="F439" s="513" t="n"/>
      <c r="G439" s="513" t="n"/>
      <c r="H439" s="681" t="n">
        <v>0</v>
      </c>
      <c r="I439" s="681" t="n">
        <v>0</v>
      </c>
      <c r="J439" s="681" t="n">
        <v>0</v>
      </c>
      <c r="K439" s="681" t="n">
        <v>0</v>
      </c>
      <c r="L439" s="681">
        <f>3/10</f>
        <v>0.3</v>
      </c>
      <c r="M439" s="681" t="n">
        <v>0</v>
      </c>
      <c r="N439" s="681" t="n">
        <v>0</v>
      </c>
      <c r="O439" s="681" t="n">
        <v>0</v>
      </c>
      <c r="P439" s="681" t="n">
        <v>0</v>
      </c>
      <c r="Q439" s="681" t="n">
        <v>0</v>
      </c>
      <c r="R439" s="681" t="n">
        <v>0</v>
      </c>
      <c r="S439" s="681" t="n">
        <v>0</v>
      </c>
      <c r="T439" s="681">
        <f>2/5</f>
        <v>0.4</v>
      </c>
      <c r="U439" s="681" t="n">
        <v>0</v>
      </c>
      <c r="V439" s="681" t="n">
        <v>0</v>
      </c>
      <c r="W439" s="681" t="n">
        <v>0</v>
      </c>
      <c r="X439" s="681" t="n">
        <v>0</v>
      </c>
      <c r="Y439" s="681">
        <f>3/10</f>
        <v>0.3</v>
      </c>
      <c r="Z439" s="681" t="n">
        <v>0</v>
      </c>
      <c r="AA439" s="681" t="n">
        <v>0</v>
      </c>
      <c r="AB439" s="681" t="n">
        <v>0</v>
      </c>
      <c r="AC439" s="681" t="n">
        <v>0</v>
      </c>
      <c r="AD439" s="681" t="n">
        <v>0</v>
      </c>
      <c r="AE439" s="681" t="n">
        <v>0</v>
      </c>
      <c r="AF439" s="513" t="n"/>
    </row>
    <row r="440">
      <c r="B440" s="513" t="inlineStr">
        <is>
          <t>EQ-03</t>
        </is>
      </c>
      <c r="C440" s="513" t="n"/>
      <c r="D440" s="513" t="str">
        <f>D38</f>
        <v>Conjunto de monitores de referencia de PM2,5 y PM10 (gravimétrico, beta y óptico)</v>
      </c>
      <c r="E440" s="513" t="n"/>
      <c r="F440" s="513" t="n"/>
      <c r="G440" s="513" t="n"/>
      <c r="H440" s="513" t="n"/>
      <c r="I440" s="513" t="n"/>
      <c r="J440" s="513" t="n"/>
      <c r="K440" s="513" t="n"/>
      <c r="L440" s="513" t="n"/>
      <c r="M440" s="513" t="n"/>
      <c r="N440" s="513" t="n"/>
      <c r="O440" s="513" t="n"/>
      <c r="P440" s="513" t="n"/>
      <c r="Q440" s="513" t="n"/>
      <c r="R440" s="513" t="n"/>
      <c r="S440" s="513" t="n"/>
      <c r="T440" s="513" t="n"/>
      <c r="U440" s="513" t="n"/>
      <c r="V440" s="513" t="n"/>
      <c r="W440" s="513" t="n"/>
      <c r="X440" s="513" t="n"/>
      <c r="Y440" s="513" t="n"/>
      <c r="Z440" s="513" t="n"/>
      <c r="AA440" s="513" t="n"/>
      <c r="AB440" s="513" t="n"/>
      <c r="AC440" s="513" t="n"/>
      <c r="AD440" s="513" t="n"/>
      <c r="AE440" s="513" t="n"/>
      <c r="AF440" s="513" t="n"/>
    </row>
    <row r="441">
      <c r="B441" s="513" t="inlineStr">
        <is>
          <t>EQ-04</t>
        </is>
      </c>
      <c r="C441" s="513" t="n"/>
      <c r="D441" s="513" t="str">
        <f>D39</f>
        <v>Gateway LoRaWAN con energía solar y respaldo</v>
      </c>
      <c r="E441" s="513" t="n"/>
      <c r="F441" s="513" t="n"/>
      <c r="G441" s="513" t="n"/>
      <c r="H441" s="681" t="n">
        <v>0</v>
      </c>
      <c r="I441" s="681" t="n">
        <v>0</v>
      </c>
      <c r="J441" s="681" t="n">
        <v>0</v>
      </c>
      <c r="K441" s="681" t="n">
        <v>0</v>
      </c>
      <c r="L441" s="681">
        <f>4/11</f>
        <v>0.363636363636364</v>
      </c>
      <c r="M441" s="681" t="n">
        <v>0</v>
      </c>
      <c r="N441" s="681" t="n">
        <v>0</v>
      </c>
      <c r="O441" s="681" t="n">
        <v>0</v>
      </c>
      <c r="P441" s="681" t="n">
        <v>0</v>
      </c>
      <c r="Q441" s="681" t="n">
        <v>0</v>
      </c>
      <c r="R441" s="681" t="n">
        <v>0</v>
      </c>
      <c r="S441" s="681" t="n">
        <v>0</v>
      </c>
      <c r="T441" s="681">
        <f>4/11</f>
        <v>0.363636363636364</v>
      </c>
      <c r="U441" s="681" t="n">
        <v>0</v>
      </c>
      <c r="V441" s="681" t="n">
        <v>0</v>
      </c>
      <c r="W441" s="681" t="n">
        <v>0</v>
      </c>
      <c r="X441" s="681" t="n">
        <v>0</v>
      </c>
      <c r="Y441" s="681">
        <f>3/11</f>
        <v>0.272727272727273</v>
      </c>
      <c r="Z441" s="681" t="n">
        <v>0</v>
      </c>
      <c r="AA441" s="681" t="n">
        <v>0</v>
      </c>
      <c r="AB441" s="681" t="n">
        <v>0</v>
      </c>
      <c r="AC441" s="681" t="n">
        <v>0</v>
      </c>
      <c r="AD441" s="681" t="n">
        <v>0</v>
      </c>
      <c r="AE441" s="681" t="n">
        <v>0</v>
      </c>
      <c r="AF441" s="513" t="n"/>
    </row>
    <row r="442">
      <c r="B442" s="513" t="inlineStr">
        <is>
          <t>EQ-05</t>
        </is>
      </c>
      <c r="C442" s="513" t="n"/>
      <c r="D442" s="513" t="str">
        <f>D40</f>
        <v>Kit de energía solar y batería para nodos</v>
      </c>
      <c r="E442" s="513" t="n"/>
      <c r="F442" s="513" t="n"/>
      <c r="G442" s="513" t="n"/>
      <c r="H442" s="681" t="n">
        <v>0</v>
      </c>
      <c r="I442" s="681" t="n">
        <v>0</v>
      </c>
      <c r="J442" s="681" t="n">
        <v>0</v>
      </c>
      <c r="K442" s="681" t="n">
        <v>0</v>
      </c>
      <c r="L442" s="681">
        <f>3/10</f>
        <v>0.3</v>
      </c>
      <c r="M442" s="681" t="n">
        <v>0</v>
      </c>
      <c r="N442" s="681" t="n">
        <v>0</v>
      </c>
      <c r="O442" s="681" t="n">
        <v>0</v>
      </c>
      <c r="P442" s="681" t="n">
        <v>0</v>
      </c>
      <c r="Q442" s="681" t="n">
        <v>0</v>
      </c>
      <c r="R442" s="681" t="n">
        <v>0</v>
      </c>
      <c r="S442" s="681" t="n">
        <v>0</v>
      </c>
      <c r="T442" s="681">
        <f>2/5</f>
        <v>0.4</v>
      </c>
      <c r="U442" s="681" t="n">
        <v>0</v>
      </c>
      <c r="V442" s="681" t="n">
        <v>0</v>
      </c>
      <c r="W442" s="681" t="n">
        <v>0</v>
      </c>
      <c r="X442" s="681" t="n">
        <v>0</v>
      </c>
      <c r="Y442" s="681">
        <f>3/10</f>
        <v>0.3</v>
      </c>
      <c r="Z442" s="681" t="n">
        <v>0</v>
      </c>
      <c r="AA442" s="681" t="n">
        <v>0</v>
      </c>
      <c r="AB442" s="681" t="n">
        <v>0</v>
      </c>
      <c r="AC442" s="681" t="n">
        <v>0</v>
      </c>
      <c r="AD442" s="681" t="n">
        <v>0</v>
      </c>
      <c r="AE442" s="681" t="n">
        <v>0</v>
      </c>
      <c r="AF442" s="513" t="n"/>
    </row>
    <row r="443">
      <c r="B443" s="513" t="inlineStr">
        <is>
          <t>EQ-06</t>
        </is>
      </c>
      <c r="C443" s="513" t="n"/>
      <c r="D443" s="513" t="str">
        <f>D41</f>
        <v>Terminal de internet satelital de respaldo</v>
      </c>
      <c r="E443" s="513" t="n"/>
      <c r="F443" s="513" t="n"/>
      <c r="G443" s="513" t="n"/>
      <c r="H443" s="513" t="n"/>
      <c r="I443" s="513" t="n"/>
      <c r="J443" s="513" t="n"/>
      <c r="K443" s="513" t="n"/>
      <c r="L443" s="513" t="n"/>
      <c r="M443" s="513" t="n"/>
      <c r="N443" s="513" t="n"/>
      <c r="O443" s="513" t="n"/>
      <c r="P443" s="513" t="n"/>
      <c r="Q443" s="513" t="n"/>
      <c r="R443" s="513" t="n"/>
      <c r="S443" s="513" t="n"/>
      <c r="T443" s="513" t="n"/>
      <c r="U443" s="513" t="n"/>
      <c r="V443" s="513" t="n"/>
      <c r="W443" s="513" t="n"/>
      <c r="X443" s="513" t="n"/>
      <c r="Y443" s="513" t="n"/>
      <c r="Z443" s="513" t="n"/>
      <c r="AA443" s="513" t="n"/>
      <c r="AB443" s="513" t="n"/>
      <c r="AC443" s="513" t="n"/>
      <c r="AD443" s="513" t="n"/>
      <c r="AE443" s="513" t="n"/>
      <c r="AF443" s="513" t="n"/>
    </row>
    <row r="444">
      <c r="B444" s="513" t="inlineStr">
        <is>
          <t>EQ-07</t>
        </is>
      </c>
      <c r="C444" s="513" t="n"/>
      <c r="D444" s="513" t="str">
        <f>D42</f>
        <v>Banco de calibración de partículas: impactador eléctrico y generadores de aerosol</v>
      </c>
      <c r="E444" s="513" t="n"/>
      <c r="F444" s="513" t="n"/>
      <c r="G444" s="513" t="n"/>
      <c r="H444" s="513" t="n"/>
      <c r="I444" s="513" t="n"/>
      <c r="J444" s="513" t="n"/>
      <c r="K444" s="513" t="n"/>
      <c r="L444" s="513" t="n"/>
      <c r="M444" s="513" t="n"/>
      <c r="N444" s="513" t="n"/>
      <c r="O444" s="513" t="n"/>
      <c r="P444" s="513" t="n"/>
      <c r="Q444" s="513" t="n"/>
      <c r="R444" s="513" t="n"/>
      <c r="S444" s="513" t="n"/>
      <c r="T444" s="513" t="n"/>
      <c r="U444" s="513" t="n"/>
      <c r="V444" s="513" t="n"/>
      <c r="W444" s="513" t="n"/>
      <c r="X444" s="513" t="n"/>
      <c r="Y444" s="513" t="n"/>
      <c r="Z444" s="513" t="n"/>
      <c r="AA444" s="513" t="n"/>
      <c r="AB444" s="513" t="n"/>
      <c r="AC444" s="513" t="n"/>
      <c r="AD444" s="513" t="n"/>
      <c r="AE444" s="513" t="n"/>
      <c r="AF444" s="513" t="n"/>
    </row>
    <row r="445">
      <c r="B445" s="513" t="inlineStr">
        <is>
          <t>EQ-08</t>
        </is>
      </c>
      <c r="C445" s="513" t="n"/>
      <c r="D445" s="513" t="str">
        <f>D43</f>
        <v>Estación de trabajo para entrenamiento de modelos</v>
      </c>
      <c r="E445" s="513" t="n"/>
      <c r="F445" s="513" t="n"/>
      <c r="G445" s="513" t="n"/>
      <c r="H445" s="513" t="n"/>
      <c r="I445" s="513" t="n"/>
      <c r="J445" s="513" t="n"/>
      <c r="K445" s="513" t="n"/>
      <c r="L445" s="513" t="n"/>
      <c r="M445" s="513" t="n"/>
      <c r="N445" s="513" t="n"/>
      <c r="O445" s="513" t="n"/>
      <c r="P445" s="513" t="n"/>
      <c r="Q445" s="513" t="n"/>
      <c r="R445" s="513" t="n"/>
      <c r="S445" s="513" t="n"/>
      <c r="T445" s="513" t="n"/>
      <c r="U445" s="513" t="n"/>
      <c r="V445" s="513" t="n"/>
      <c r="W445" s="513" t="n"/>
      <c r="X445" s="513" t="n"/>
      <c r="Y445" s="513" t="n"/>
      <c r="Z445" s="513" t="n"/>
      <c r="AA445" s="513" t="n"/>
      <c r="AB445" s="513" t="n"/>
      <c r="AC445" s="513" t="n"/>
      <c r="AD445" s="513" t="n"/>
      <c r="AE445" s="513" t="n"/>
      <c r="AF445" s="513" t="n"/>
    </row>
    <row r="446">
      <c r="B446" s="513" t="inlineStr">
        <is>
          <t>EQ-09</t>
        </is>
      </c>
      <c r="C446" s="513" t="n"/>
      <c r="D446" s="513" t="str">
        <f>D44</f>
        <v>Equipos de campo e instrumentación (lote)</v>
      </c>
      <c r="E446" s="513" t="n"/>
      <c r="F446" s="513" t="n"/>
      <c r="G446" s="513" t="n"/>
      <c r="H446" s="513" t="n"/>
      <c r="I446" s="513" t="n"/>
      <c r="J446" s="513" t="n"/>
      <c r="K446" s="513" t="n"/>
      <c r="L446" s="513" t="n"/>
      <c r="M446" s="513" t="n"/>
      <c r="N446" s="513" t="n"/>
      <c r="O446" s="513" t="n"/>
      <c r="P446" s="513" t="n"/>
      <c r="Q446" s="513" t="n"/>
      <c r="R446" s="513" t="n"/>
      <c r="S446" s="513" t="n"/>
      <c r="T446" s="513" t="n"/>
      <c r="U446" s="513" t="n"/>
      <c r="V446" s="513" t="n"/>
      <c r="W446" s="513" t="n"/>
      <c r="X446" s="513" t="n"/>
      <c r="Y446" s="513" t="n"/>
      <c r="Z446" s="513" t="n"/>
      <c r="AA446" s="513" t="n"/>
      <c r="AB446" s="513" t="n"/>
      <c r="AC446" s="513" t="n"/>
      <c r="AD446" s="513" t="n"/>
      <c r="AE446" s="513" t="n"/>
      <c r="AF446" s="513" t="n"/>
    </row>
    <row r="447">
      <c r="B447" s="513" t="inlineStr">
        <is>
          <t>EQ-10</t>
        </is>
      </c>
      <c r="C447" s="513" t="n"/>
      <c r="D447" s="513" t="str">
        <f>D45</f>
        <v>Instancias en la nube reservadas (24 meses)</v>
      </c>
      <c r="E447" s="513" t="n"/>
      <c r="F447" s="513" t="n"/>
      <c r="G447" s="513" t="n"/>
      <c r="H447" s="513" t="n"/>
      <c r="I447" s="513" t="n"/>
      <c r="J447" s="513" t="n"/>
      <c r="K447" s="513" t="n"/>
      <c r="L447" s="513" t="n"/>
      <c r="M447" s="513" t="n"/>
      <c r="N447" s="513" t="n"/>
      <c r="O447" s="513" t="n"/>
      <c r="P447" s="513" t="n"/>
      <c r="Q447" s="513" t="n"/>
      <c r="R447" s="513" t="n"/>
      <c r="S447" s="513" t="n"/>
      <c r="T447" s="513" t="n"/>
      <c r="U447" s="513" t="n"/>
      <c r="V447" s="513" t="n"/>
      <c r="W447" s="513" t="n"/>
      <c r="X447" s="513" t="n"/>
      <c r="Y447" s="513" t="n"/>
      <c r="Z447" s="513" t="n"/>
      <c r="AA447" s="513" t="n"/>
      <c r="AB447" s="513" t="n"/>
      <c r="AC447" s="513" t="n"/>
      <c r="AD447" s="513" t="n"/>
      <c r="AE447" s="513" t="n"/>
      <c r="AF447" s="513" t="n"/>
    </row>
    <row r="448">
      <c r="B448" s="513" t="inlineStr">
        <is>
          <t>EQ-11</t>
        </is>
      </c>
      <c r="C448" s="513" t="n"/>
      <c r="D448" s="513" t="str">
        <f>D46</f>
        <v>Software de analítica y repositorios</v>
      </c>
      <c r="E448" s="513" t="n"/>
      <c r="F448" s="513" t="n"/>
      <c r="G448" s="513" t="n"/>
      <c r="H448" s="513" t="n"/>
      <c r="I448" s="513" t="n"/>
      <c r="J448" s="513" t="n"/>
      <c r="K448" s="513" t="n"/>
      <c r="L448" s="513" t="n"/>
      <c r="M448" s="513" t="n"/>
      <c r="N448" s="513" t="n"/>
      <c r="O448" s="513" t="n"/>
      <c r="P448" s="513" t="n"/>
      <c r="Q448" s="513" t="n"/>
      <c r="R448" s="513" t="n"/>
      <c r="S448" s="513" t="n"/>
      <c r="T448" s="513" t="n"/>
      <c r="U448" s="513" t="n"/>
      <c r="V448" s="513" t="n"/>
      <c r="W448" s="513" t="n"/>
      <c r="X448" s="513" t="n"/>
      <c r="Y448" s="513" t="n"/>
      <c r="Z448" s="513" t="n"/>
      <c r="AA448" s="513" t="n"/>
      <c r="AB448" s="513" t="n"/>
      <c r="AC448" s="513" t="n"/>
      <c r="AD448" s="513" t="n"/>
      <c r="AE448" s="513" t="n"/>
      <c r="AF448" s="513" t="n"/>
    </row>
    <row r="449">
      <c r="B449" s="513" t="inlineStr">
        <is>
          <t>EQ-17</t>
        </is>
      </c>
      <c r="C449" s="513" t="n"/>
      <c r="D449" s="513" t="str">
        <f>D47</f>
        <v>Servidor de cálculo de alto rendimiento y almacenamiento del laboratorio de modelación</v>
      </c>
      <c r="E449" s="513" t="n"/>
      <c r="F449" s="513" t="n"/>
      <c r="G449" s="513" t="n"/>
      <c r="H449" s="513" t="n"/>
      <c r="I449" s="513" t="n"/>
      <c r="J449" s="513" t="n"/>
      <c r="K449" s="513" t="n"/>
      <c r="L449" s="513" t="n"/>
      <c r="M449" s="513" t="n"/>
      <c r="N449" s="513" t="n"/>
      <c r="O449" s="513" t="n"/>
      <c r="P449" s="513" t="n"/>
      <c r="Q449" s="513" t="n"/>
      <c r="R449" s="513" t="n"/>
      <c r="S449" s="513" t="n"/>
      <c r="T449" s="513" t="n"/>
      <c r="U449" s="513" t="n"/>
      <c r="V449" s="513" t="n"/>
      <c r="W449" s="513" t="n"/>
      <c r="X449" s="513" t="n"/>
      <c r="Y449" s="513" t="n"/>
      <c r="Z449" s="513" t="n"/>
      <c r="AA449" s="513" t="n"/>
      <c r="AB449" s="513" t="n"/>
      <c r="AC449" s="513" t="n"/>
      <c r="AD449" s="513" t="n"/>
      <c r="AE449" s="513" t="n"/>
      <c r="AF449" s="513" t="n"/>
    </row>
    <row r="450">
      <c r="B450" s="513" t="inlineStr">
        <is>
          <t>EQ-18</t>
        </is>
      </c>
      <c r="C450" s="513" t="n"/>
      <c r="D450" s="513" t="str">
        <f>D48</f>
        <v>Estaciones meteorológicas automáticas con anemómetro sónico, pluviómetro y radiómetro</v>
      </c>
      <c r="E450" s="513" t="n"/>
      <c r="F450" s="513" t="n"/>
      <c r="G450" s="513" t="n"/>
      <c r="H450" s="513" t="n"/>
      <c r="I450" s="513" t="n"/>
      <c r="J450" s="513" t="n"/>
      <c r="K450" s="513" t="n"/>
      <c r="L450" s="513" t="n"/>
      <c r="M450" s="513" t="n"/>
      <c r="N450" s="513" t="n"/>
      <c r="O450" s="513" t="n"/>
      <c r="P450" s="513" t="n"/>
      <c r="Q450" s="513" t="n"/>
      <c r="R450" s="513" t="n"/>
      <c r="S450" s="513" t="n"/>
      <c r="T450" s="513" t="n"/>
      <c r="U450" s="513" t="n"/>
      <c r="V450" s="513" t="n"/>
      <c r="W450" s="513" t="n"/>
      <c r="X450" s="513" t="n"/>
      <c r="Y450" s="513" t="n"/>
      <c r="Z450" s="513" t="n"/>
      <c r="AA450" s="513" t="n"/>
      <c r="AB450" s="513" t="n"/>
      <c r="AC450" s="513" t="n"/>
      <c r="AD450" s="513" t="n"/>
      <c r="AE450" s="513" t="n"/>
      <c r="AF450" s="513" t="n"/>
    </row>
    <row r="451">
      <c r="B451" s="513" t="inlineStr">
        <is>
          <t>EQ-19</t>
        </is>
      </c>
      <c r="C451" s="513" t="n"/>
      <c r="D451" s="513" t="str">
        <f>D49</f>
        <v>Dron con sensor LiDAR, cámara fotogramétrica y receptor GNSS RTK</v>
      </c>
      <c r="E451" s="513" t="n"/>
      <c r="F451" s="513" t="n"/>
      <c r="G451" s="513" t="n"/>
      <c r="H451" s="513" t="n"/>
      <c r="I451" s="513" t="n"/>
      <c r="J451" s="513" t="n"/>
      <c r="K451" s="513" t="n"/>
      <c r="L451" s="513" t="n"/>
      <c r="M451" s="513" t="n"/>
      <c r="N451" s="513" t="n"/>
      <c r="O451" s="513" t="n"/>
      <c r="P451" s="513" t="n"/>
      <c r="Q451" s="513" t="n"/>
      <c r="R451" s="513" t="n"/>
      <c r="S451" s="513" t="n"/>
      <c r="T451" s="513" t="n"/>
      <c r="U451" s="513" t="n"/>
      <c r="V451" s="513" t="n"/>
      <c r="W451" s="513" t="n"/>
      <c r="X451" s="513" t="n"/>
      <c r="Y451" s="513" t="n"/>
      <c r="Z451" s="513" t="n"/>
      <c r="AA451" s="513" t="n"/>
      <c r="AB451" s="513" t="n"/>
      <c r="AC451" s="513" t="n"/>
      <c r="AD451" s="513" t="n"/>
      <c r="AE451" s="513" t="n"/>
      <c r="AF451" s="513" t="n"/>
    </row>
    <row r="452">
      <c r="B452" s="513" t="inlineStr">
        <is>
          <t>EQ-20</t>
        </is>
      </c>
      <c r="C452" s="513" t="n"/>
      <c r="D452" s="513" t="str">
        <f>D50</f>
        <v>Monitores portátiles de material particulado de referencia equivalente para campañas de demolición</v>
      </c>
      <c r="E452" s="513" t="n"/>
      <c r="F452" s="513" t="n"/>
      <c r="G452" s="513" t="n"/>
      <c r="H452" s="513" t="n"/>
      <c r="I452" s="513" t="n"/>
      <c r="J452" s="513" t="n"/>
      <c r="K452" s="513" t="n"/>
      <c r="L452" s="513" t="n"/>
      <c r="M452" s="513" t="n"/>
      <c r="N452" s="513" t="n"/>
      <c r="O452" s="513" t="n"/>
      <c r="P452" s="513" t="n"/>
      <c r="Q452" s="513" t="n"/>
      <c r="R452" s="513" t="n"/>
      <c r="S452" s="513" t="n"/>
      <c r="T452" s="513" t="n"/>
      <c r="U452" s="513" t="n"/>
      <c r="V452" s="513" t="n"/>
      <c r="W452" s="513" t="n"/>
      <c r="X452" s="513" t="n"/>
      <c r="Y452" s="513" t="n"/>
      <c r="Z452" s="513" t="n"/>
      <c r="AA452" s="513" t="n"/>
      <c r="AB452" s="513" t="n"/>
      <c r="AC452" s="513" t="n"/>
      <c r="AD452" s="513" t="n"/>
      <c r="AE452" s="513" t="n"/>
      <c r="AF452" s="513" t="n"/>
    </row>
    <row r="453">
      <c r="B453" s="513" t="inlineStr">
        <is>
          <t>EQ-21</t>
        </is>
      </c>
      <c r="C453" s="513" t="n"/>
      <c r="D453" s="513" t="str">
        <f>D51</f>
        <v>Licencias de software de modelación urbana, de dispersión y SIG</v>
      </c>
      <c r="E453" s="513" t="n"/>
      <c r="F453" s="513" t="n"/>
      <c r="G453" s="513" t="n"/>
      <c r="H453" s="513" t="n"/>
      <c r="I453" s="513" t="n"/>
      <c r="J453" s="513" t="n"/>
      <c r="K453" s="513" t="n"/>
      <c r="L453" s="513" t="n"/>
      <c r="M453" s="513" t="n"/>
      <c r="N453" s="513" t="n"/>
      <c r="O453" s="513" t="n"/>
      <c r="P453" s="513" t="n"/>
      <c r="Q453" s="513" t="n"/>
      <c r="R453" s="513" t="n"/>
      <c r="S453" s="513" t="n"/>
      <c r="T453" s="513" t="n"/>
      <c r="U453" s="513" t="n"/>
      <c r="V453" s="513" t="n"/>
      <c r="W453" s="513" t="n"/>
      <c r="X453" s="513" t="n"/>
      <c r="Y453" s="513" t="n"/>
      <c r="Z453" s="513" t="n"/>
      <c r="AA453" s="513" t="n"/>
      <c r="AB453" s="513" t="n"/>
      <c r="AC453" s="513" t="n"/>
      <c r="AD453" s="513" t="n"/>
      <c r="AE453" s="513" t="n"/>
      <c r="AF453" s="513" t="n"/>
    </row>
    <row r="454">
      <c r="B454" s="513" t="inlineStr">
        <is>
          <t>EQ-12</t>
        </is>
      </c>
      <c r="C454" s="513" t="n"/>
      <c r="D454" s="513" t="str">
        <f>D52</f>
        <v>Uso de laboratorios y equipos de la IES (aporte en especie)</v>
      </c>
      <c r="E454" s="513" t="n"/>
      <c r="F454" s="513" t="n"/>
      <c r="G454" s="513" t="n"/>
      <c r="H454" s="513" t="n"/>
      <c r="I454" s="513" t="n"/>
      <c r="J454" s="513" t="n"/>
      <c r="K454" s="513" t="n"/>
      <c r="L454" s="513" t="n"/>
      <c r="M454" s="513" t="n"/>
      <c r="N454" s="513" t="n"/>
      <c r="O454" s="513" t="n"/>
      <c r="P454" s="513" t="n"/>
      <c r="Q454" s="513" t="n"/>
      <c r="R454" s="513" t="n"/>
      <c r="S454" s="513" t="n"/>
      <c r="T454" s="513" t="n"/>
      <c r="U454" s="513" t="n"/>
      <c r="V454" s="513" t="n"/>
      <c r="W454" s="513" t="n"/>
      <c r="X454" s="513" t="n"/>
      <c r="Y454" s="513" t="n"/>
      <c r="Z454" s="513" t="n"/>
      <c r="AA454" s="513" t="n"/>
      <c r="AB454" s="513" t="n"/>
      <c r="AC454" s="513" t="n"/>
      <c r="AD454" s="513" t="n"/>
      <c r="AE454" s="513" t="n"/>
      <c r="AF454" s="513" t="n"/>
    </row>
    <row r="455">
      <c r="B455" s="513" t="inlineStr">
        <is>
          <t>EQ-13</t>
        </is>
      </c>
      <c r="C455" s="513" t="n"/>
      <c r="D455" s="513" t="str">
        <f>D53</f>
        <v>Equipos de monitoreo de calidad del aire y apoyo técnico de Gestión y Medio Ambiente para el diagnóstico y la colocalización (aporte en especie)</v>
      </c>
      <c r="E455" s="513" t="n"/>
      <c r="F455" s="513" t="n"/>
      <c r="G455" s="513" t="n"/>
      <c r="H455" s="513" t="n"/>
      <c r="I455" s="513" t="n"/>
      <c r="J455" s="513" t="n"/>
      <c r="K455" s="513" t="n"/>
      <c r="L455" s="513" t="n"/>
      <c r="M455" s="513" t="n"/>
      <c r="N455" s="513" t="n"/>
      <c r="O455" s="513" t="n"/>
      <c r="P455" s="513" t="n"/>
      <c r="Q455" s="513" t="n"/>
      <c r="R455" s="513" t="n"/>
      <c r="S455" s="513" t="n"/>
      <c r="T455" s="513" t="n"/>
      <c r="U455" s="513" t="n"/>
      <c r="V455" s="513" t="n"/>
      <c r="W455" s="513" t="n"/>
      <c r="X455" s="513" t="n"/>
      <c r="Y455" s="513" t="n"/>
      <c r="Z455" s="513" t="n"/>
      <c r="AA455" s="513" t="n"/>
      <c r="AB455" s="513" t="n"/>
      <c r="AC455" s="513" t="n"/>
      <c r="AD455" s="513" t="n"/>
      <c r="AE455" s="513" t="n"/>
      <c r="AF455" s="513" t="n"/>
    </row>
    <row r="456">
      <c r="B456" s="513" t="inlineStr">
        <is>
          <t>EQ-22</t>
        </is>
      </c>
      <c r="C456" s="513" t="n"/>
      <c r="D456" s="513" t="str">
        <f>D54</f>
        <v>Espacio, energía, red y soporte técnico del laboratorio de modelación (aporte en especie)</v>
      </c>
      <c r="E456" s="513" t="n"/>
      <c r="F456" s="513" t="n"/>
      <c r="G456" s="513" t="n"/>
      <c r="H456" s="513" t="n"/>
      <c r="I456" s="513" t="n"/>
      <c r="J456" s="513" t="n"/>
      <c r="K456" s="513" t="n"/>
      <c r="L456" s="513" t="n"/>
      <c r="M456" s="513" t="n"/>
      <c r="N456" s="513" t="n"/>
      <c r="O456" s="513" t="n"/>
      <c r="P456" s="513" t="n"/>
      <c r="Q456" s="513" t="n"/>
      <c r="R456" s="513" t="n"/>
      <c r="S456" s="513" t="n"/>
      <c r="T456" s="513" t="n"/>
      <c r="U456" s="513" t="n"/>
      <c r="V456" s="513" t="n"/>
      <c r="W456" s="513" t="n"/>
      <c r="X456" s="513" t="n"/>
      <c r="Y456" s="513" t="n"/>
      <c r="Z456" s="513" t="n"/>
      <c r="AA456" s="513" t="n"/>
      <c r="AB456" s="513" t="n"/>
      <c r="AC456" s="513" t="n"/>
      <c r="AD456" s="513" t="n"/>
      <c r="AE456" s="513" t="n"/>
      <c r="AF456" s="513" t="n"/>
    </row>
    <row r="457">
      <c r="B457" s="513" t="inlineStr">
        <is>
          <t>EQ-14</t>
        </is>
      </c>
      <c r="C457" s="513" t="n"/>
      <c r="D457" s="513" t="str">
        <f>D55</f>
        <v>Sistema de geociencias para el mapeo diagnóstico: suscripciones plataforma SIG de nivel profesional</v>
      </c>
      <c r="E457" s="513" t="n"/>
      <c r="F457" s="513" t="n"/>
      <c r="G457" s="513" t="n"/>
      <c r="H457" s="513" t="n"/>
      <c r="I457" s="513" t="n"/>
      <c r="J457" s="513" t="n"/>
      <c r="K457" s="513" t="n"/>
      <c r="L457" s="513" t="n"/>
      <c r="M457" s="513" t="n"/>
      <c r="N457" s="513" t="n"/>
      <c r="O457" s="513" t="n"/>
      <c r="P457" s="513" t="n"/>
      <c r="Q457" s="513" t="n"/>
      <c r="R457" s="513" t="n"/>
      <c r="S457" s="513" t="n"/>
      <c r="T457" s="513" t="n"/>
      <c r="U457" s="513" t="n"/>
      <c r="V457" s="513" t="n"/>
      <c r="W457" s="513" t="n"/>
      <c r="X457" s="513" t="n"/>
      <c r="Y457" s="513" t="n"/>
      <c r="Z457" s="513" t="n"/>
      <c r="AA457" s="513" t="n"/>
      <c r="AB457" s="513" t="n"/>
      <c r="AC457" s="513" t="n"/>
      <c r="AD457" s="513" t="n"/>
      <c r="AE457" s="513" t="n"/>
      <c r="AF457" s="513" t="n"/>
    </row>
    <row r="458">
      <c r="B458" s="513" t="inlineStr">
        <is>
          <t>EQ-15</t>
        </is>
      </c>
      <c r="C458" s="513" t="n"/>
      <c r="D458" s="513" t="str">
        <f>D56</f>
        <v>Sistema de geociencias para el mapeo diagnóstico: suscripción plataforma SIG de nivel profesional avanzado</v>
      </c>
      <c r="E458" s="513" t="n"/>
      <c r="F458" s="513" t="n"/>
      <c r="G458" s="513" t="n"/>
      <c r="H458" s="513" t="n"/>
      <c r="I458" s="513" t="n"/>
      <c r="J458" s="513" t="n"/>
      <c r="K458" s="513" t="n"/>
      <c r="L458" s="513" t="n"/>
      <c r="M458" s="513" t="n"/>
      <c r="N458" s="513" t="n"/>
      <c r="O458" s="513" t="n"/>
      <c r="P458" s="513" t="n"/>
      <c r="Q458" s="513" t="n"/>
      <c r="R458" s="513" t="n"/>
      <c r="S458" s="513" t="n"/>
      <c r="T458" s="513" t="n"/>
      <c r="U458" s="513" t="n"/>
      <c r="V458" s="513" t="n"/>
      <c r="W458" s="513" t="n"/>
      <c r="X458" s="513" t="n"/>
      <c r="Y458" s="513" t="n"/>
      <c r="Z458" s="513" t="n"/>
      <c r="AA458" s="513" t="n"/>
      <c r="AB458" s="513" t="n"/>
      <c r="AC458" s="513" t="n"/>
      <c r="AD458" s="513" t="n"/>
      <c r="AE458" s="513" t="n"/>
      <c r="AF458" s="513" t="n"/>
    </row>
    <row r="459">
      <c r="B459" s="513" t="inlineStr">
        <is>
          <t>EQ-16</t>
        </is>
      </c>
      <c r="C459" s="513" t="n"/>
      <c r="D459" s="513" t="str">
        <f>D57</f>
        <v>Sistema de geociencias para el mapeo diagnóstico: complemento de geoestadística</v>
      </c>
      <c r="E459" s="513" t="n"/>
      <c r="F459" s="513" t="n"/>
      <c r="G459" s="513" t="n"/>
      <c r="H459" s="513" t="n"/>
      <c r="I459" s="513" t="n"/>
      <c r="J459" s="513" t="n"/>
      <c r="K459" s="513" t="n"/>
      <c r="L459" s="513" t="n"/>
      <c r="M459" s="513" t="n"/>
      <c r="N459" s="513" t="n"/>
      <c r="O459" s="513" t="n"/>
      <c r="P459" s="513" t="n"/>
      <c r="Q459" s="513" t="n"/>
      <c r="R459" s="513" t="n"/>
      <c r="S459" s="513" t="n"/>
      <c r="T459" s="513" t="n"/>
      <c r="U459" s="513" t="n"/>
      <c r="V459" s="513" t="n"/>
      <c r="W459" s="513" t="n"/>
      <c r="X459" s="513" t="n"/>
      <c r="Y459" s="513" t="n"/>
      <c r="Z459" s="513" t="n"/>
      <c r="AA459" s="513" t="n"/>
      <c r="AB459" s="513" t="n"/>
      <c r="AC459" s="513" t="n"/>
      <c r="AD459" s="513" t="n"/>
      <c r="AE459" s="513" t="n"/>
      <c r="AF459" s="513" t="n"/>
    </row>
    <row r="460">
      <c r="B460" s="513" t="inlineStr">
        <is>
          <t>EQ-23</t>
        </is>
      </c>
      <c r="C460" s="513" t="n"/>
      <c r="D460" s="513" t="str">
        <f>D58</f>
        <v>Cámara climática de humedad y temperatura e integración metrológica del banco</v>
      </c>
      <c r="E460" s="513" t="n"/>
      <c r="F460" s="513" t="n"/>
      <c r="G460" s="513" t="n"/>
      <c r="H460" s="513" t="n"/>
      <c r="I460" s="513" t="n"/>
      <c r="J460" s="513" t="n"/>
      <c r="K460" s="513" t="n"/>
      <c r="L460" s="513" t="n"/>
      <c r="M460" s="513" t="n"/>
      <c r="N460" s="513" t="n"/>
      <c r="O460" s="513" t="n"/>
      <c r="P460" s="513" t="n"/>
      <c r="Q460" s="513" t="n"/>
      <c r="R460" s="513" t="n"/>
      <c r="S460" s="513" t="n"/>
      <c r="T460" s="513" t="n"/>
      <c r="U460" s="513" t="n"/>
      <c r="V460" s="513" t="n"/>
      <c r="W460" s="513" t="n"/>
      <c r="X460" s="513" t="n"/>
      <c r="Y460" s="513" t="n"/>
      <c r="Z460" s="513" t="n"/>
      <c r="AA460" s="513" t="n"/>
      <c r="AB460" s="513" t="n"/>
      <c r="AC460" s="513" t="n"/>
      <c r="AD460" s="513" t="n"/>
      <c r="AE460" s="513" t="n"/>
      <c r="AF460" s="513" t="n"/>
    </row>
    <row r="461">
      <c r="B461" s="513" t="inlineStr">
        <is>
          <t>ADIC-02-1</t>
        </is>
      </c>
      <c r="C461" s="513" t="n"/>
      <c r="D461" s="513" t="str">
        <f>D59</f>
        <v>(fila reservada para un ítem nuevo)</v>
      </c>
      <c r="E461" s="513" t="n"/>
      <c r="F461" s="513" t="n"/>
      <c r="G461" s="513" t="n"/>
      <c r="H461" s="513" t="n"/>
      <c r="I461" s="513" t="n"/>
      <c r="J461" s="513" t="n"/>
      <c r="K461" s="513" t="n"/>
      <c r="L461" s="513" t="n"/>
      <c r="M461" s="513" t="n"/>
      <c r="N461" s="513" t="n"/>
      <c r="O461" s="513" t="n"/>
      <c r="P461" s="513" t="n"/>
      <c r="Q461" s="513" t="n"/>
      <c r="R461" s="513" t="n"/>
      <c r="S461" s="513" t="n"/>
      <c r="T461" s="513" t="n"/>
      <c r="U461" s="513" t="n"/>
      <c r="V461" s="513" t="n"/>
      <c r="W461" s="513" t="n"/>
      <c r="X461" s="513" t="n"/>
      <c r="Y461" s="513" t="n"/>
      <c r="Z461" s="513" t="n"/>
      <c r="AA461" s="513" t="n"/>
      <c r="AB461" s="513" t="n"/>
      <c r="AC461" s="513" t="n"/>
      <c r="AD461" s="513" t="n"/>
      <c r="AE461" s="513" t="n"/>
      <c r="AF461" s="513" t="n"/>
    </row>
    <row r="462">
      <c r="B462" s="513" t="inlineStr">
        <is>
          <t>ADIC-02-2</t>
        </is>
      </c>
      <c r="C462" s="513" t="n"/>
      <c r="D462" s="513" t="str">
        <f>D60</f>
        <v>(fila reservada para un ítem nuevo)</v>
      </c>
      <c r="E462" s="513" t="n"/>
      <c r="F462" s="513" t="n"/>
      <c r="G462" s="513" t="n"/>
      <c r="H462" s="513" t="n"/>
      <c r="I462" s="513" t="n"/>
      <c r="J462" s="513" t="n"/>
      <c r="K462" s="513" t="n"/>
      <c r="L462" s="513" t="n"/>
      <c r="M462" s="513" t="n"/>
      <c r="N462" s="513" t="n"/>
      <c r="O462" s="513" t="n"/>
      <c r="P462" s="513" t="n"/>
      <c r="Q462" s="513" t="n"/>
      <c r="R462" s="513" t="n"/>
      <c r="S462" s="513" t="n"/>
      <c r="T462" s="513" t="n"/>
      <c r="U462" s="513" t="n"/>
      <c r="V462" s="513" t="n"/>
      <c r="W462" s="513" t="n"/>
      <c r="X462" s="513" t="n"/>
      <c r="Y462" s="513" t="n"/>
      <c r="Z462" s="513" t="n"/>
      <c r="AA462" s="513" t="n"/>
      <c r="AB462" s="513" t="n"/>
      <c r="AC462" s="513" t="n"/>
      <c r="AD462" s="513" t="n"/>
      <c r="AE462" s="513" t="n"/>
      <c r="AF462" s="513" t="n"/>
    </row>
    <row r="463">
      <c r="B463" s="513" t="inlineStr">
        <is>
          <t>ADIC-02-3</t>
        </is>
      </c>
      <c r="C463" s="513" t="n"/>
      <c r="D463" s="513" t="str">
        <f>D61</f>
        <v>(fila reservada para un ítem nuevo)</v>
      </c>
      <c r="E463" s="513" t="n"/>
      <c r="F463" s="513" t="n"/>
      <c r="G463" s="513" t="n"/>
      <c r="H463" s="513" t="n"/>
      <c r="I463" s="513" t="n"/>
      <c r="J463" s="513" t="n"/>
      <c r="K463" s="513" t="n"/>
      <c r="L463" s="513" t="n"/>
      <c r="M463" s="513" t="n"/>
      <c r="N463" s="513" t="n"/>
      <c r="O463" s="513" t="n"/>
      <c r="P463" s="513" t="n"/>
      <c r="Q463" s="513" t="n"/>
      <c r="R463" s="513" t="n"/>
      <c r="S463" s="513" t="n"/>
      <c r="T463" s="513" t="n"/>
      <c r="U463" s="513" t="n"/>
      <c r="V463" s="513" t="n"/>
      <c r="W463" s="513" t="n"/>
      <c r="X463" s="513" t="n"/>
      <c r="Y463" s="513" t="n"/>
      <c r="Z463" s="513" t="n"/>
      <c r="AA463" s="513" t="n"/>
      <c r="AB463" s="513" t="n"/>
      <c r="AC463" s="513" t="n"/>
      <c r="AD463" s="513" t="n"/>
      <c r="AE463" s="513" t="n"/>
      <c r="AF463" s="513" t="n"/>
    </row>
    <row r="464">
      <c r="B464" s="513" t="inlineStr">
        <is>
          <t>CA-01</t>
        </is>
      </c>
      <c r="C464" s="513" t="n"/>
      <c r="D464" s="513" t="str">
        <f>D62</f>
        <v>Formación y soporte a custodios por tramo</v>
      </c>
      <c r="E464" s="513" t="n"/>
      <c r="F464" s="513" t="n"/>
      <c r="G464" s="513" t="n"/>
      <c r="H464" s="513" t="n"/>
      <c r="I464" s="513" t="n"/>
      <c r="J464" s="513" t="n"/>
      <c r="K464" s="513" t="n"/>
      <c r="L464" s="513" t="n"/>
      <c r="M464" s="513" t="n"/>
      <c r="N464" s="513" t="n"/>
      <c r="O464" s="513" t="n"/>
      <c r="P464" s="513" t="n"/>
      <c r="Q464" s="513" t="n"/>
      <c r="R464" s="513" t="n"/>
      <c r="S464" s="513" t="n"/>
      <c r="T464" s="513" t="n"/>
      <c r="U464" s="513" t="n"/>
      <c r="V464" s="513" t="n"/>
      <c r="W464" s="513" t="n"/>
      <c r="X464" s="513" t="n"/>
      <c r="Y464" s="513" t="n"/>
      <c r="Z464" s="513" t="n"/>
      <c r="AA464" s="513" t="n"/>
      <c r="AB464" s="513" t="n"/>
      <c r="AC464" s="513" t="n"/>
      <c r="AD464" s="513" t="n"/>
      <c r="AE464" s="513" t="n"/>
      <c r="AF464" s="513" t="n"/>
    </row>
    <row r="465">
      <c r="B465" s="513" t="inlineStr">
        <is>
          <t>CA-02</t>
        </is>
      </c>
      <c r="C465" s="513" t="n"/>
      <c r="D465" s="513" t="str">
        <f>D63</f>
        <v>Alimentación de laboratorios ciudadanos</v>
      </c>
      <c r="E465" s="513" t="n"/>
      <c r="F465" s="513" t="n"/>
      <c r="G465" s="513" t="n"/>
      <c r="H465" s="513" t="n"/>
      <c r="I465" s="513" t="n"/>
      <c r="J465" s="513" t="n"/>
      <c r="K465" s="513" t="n"/>
      <c r="L465" s="513" t="n"/>
      <c r="M465" s="513" t="n"/>
      <c r="N465" s="513" t="n"/>
      <c r="O465" s="513" t="n"/>
      <c r="P465" s="513" t="n"/>
      <c r="Q465" s="513" t="n"/>
      <c r="R465" s="513" t="n"/>
      <c r="S465" s="513" t="n"/>
      <c r="T465" s="513" t="n"/>
      <c r="U465" s="513" t="n"/>
      <c r="V465" s="513" t="n"/>
      <c r="W465" s="513" t="n"/>
      <c r="X465" s="513" t="n"/>
      <c r="Y465" s="513" t="n"/>
      <c r="Z465" s="513" t="n"/>
      <c r="AA465" s="513" t="n"/>
      <c r="AB465" s="513" t="n"/>
      <c r="AC465" s="513" t="n"/>
      <c r="AD465" s="513" t="n"/>
      <c r="AE465" s="513" t="n"/>
      <c r="AF465" s="513" t="n"/>
    </row>
    <row r="466">
      <c r="B466" s="513" t="inlineStr">
        <is>
          <t>CA-03</t>
        </is>
      </c>
      <c r="C466" s="513" t="n"/>
      <c r="D466" s="513" t="str">
        <f>D64</f>
        <v>Logística de ferias y laboratorios de apropiación</v>
      </c>
      <c r="E466" s="513" t="n"/>
      <c r="F466" s="513" t="n"/>
      <c r="G466" s="513" t="n"/>
      <c r="H466" s="513" t="n"/>
      <c r="I466" s="513" t="n"/>
      <c r="J466" s="513" t="n"/>
      <c r="K466" s="513" t="n"/>
      <c r="L466" s="513" t="n"/>
      <c r="M466" s="513" t="n"/>
      <c r="N466" s="513" t="n"/>
      <c r="O466" s="513" t="n"/>
      <c r="P466" s="513" t="n"/>
      <c r="Q466" s="513" t="n"/>
      <c r="R466" s="513" t="n"/>
      <c r="S466" s="513" t="n"/>
      <c r="T466" s="513" t="n"/>
      <c r="U466" s="513" t="n"/>
      <c r="V466" s="513" t="n"/>
      <c r="W466" s="513" t="n"/>
      <c r="X466" s="513" t="n"/>
      <c r="Y466" s="513" t="n"/>
      <c r="Z466" s="513" t="n"/>
      <c r="AA466" s="513" t="n"/>
      <c r="AB466" s="513" t="n"/>
      <c r="AC466" s="513" t="n"/>
      <c r="AD466" s="513" t="n"/>
      <c r="AE466" s="513" t="n"/>
      <c r="AF466" s="513" t="n"/>
    </row>
    <row r="467">
      <c r="B467" s="513" t="inlineStr">
        <is>
          <t>CA-04</t>
        </is>
      </c>
      <c r="C467" s="513" t="n"/>
      <c r="D467" s="513" t="str">
        <f>D65</f>
        <v>Talleres de evaluación previa de demolición con los consejos de gestión del riesgo y responsables de obra</v>
      </c>
      <c r="E467" s="513" t="n"/>
      <c r="F467" s="513" t="n"/>
      <c r="G467" s="513" t="n"/>
      <c r="H467" s="513" t="n"/>
      <c r="I467" s="513" t="n"/>
      <c r="J467" s="513" t="n"/>
      <c r="K467" s="513" t="n"/>
      <c r="L467" s="513" t="n"/>
      <c r="M467" s="513" t="n"/>
      <c r="N467" s="513" t="n"/>
      <c r="O467" s="513" t="n"/>
      <c r="P467" s="513" t="n"/>
      <c r="Q467" s="513" t="n"/>
      <c r="R467" s="513" t="n"/>
      <c r="S467" s="513" t="n"/>
      <c r="T467" s="513" t="n"/>
      <c r="U467" s="513" t="n"/>
      <c r="V467" s="513" t="n"/>
      <c r="W467" s="513" t="n"/>
      <c r="X467" s="513" t="n"/>
      <c r="Y467" s="513" t="n"/>
      <c r="Z467" s="513" t="n"/>
      <c r="AA467" s="513" t="n"/>
      <c r="AB467" s="513" t="n"/>
      <c r="AC467" s="513" t="n"/>
      <c r="AD467" s="513" t="n"/>
      <c r="AE467" s="513" t="n"/>
      <c r="AF467" s="513" t="n"/>
    </row>
    <row r="468">
      <c r="B468" s="513" t="inlineStr">
        <is>
          <t>CA-05</t>
        </is>
      </c>
      <c r="C468" s="513" t="n"/>
      <c r="D468" s="513" t="str">
        <f>D66</f>
        <v>Desplazamientos del equipo de apropiación social de Avanciencia a los talleres y jornadas</v>
      </c>
      <c r="E468" s="513" t="n"/>
      <c r="F468" s="513" t="n"/>
      <c r="G468" s="513" t="n"/>
      <c r="H468" s="513" t="n"/>
      <c r="I468" s="513" t="n"/>
      <c r="J468" s="513" t="n"/>
      <c r="K468" s="513" t="n"/>
      <c r="L468" s="513" t="n"/>
      <c r="M468" s="513" t="n"/>
      <c r="N468" s="513" t="n"/>
      <c r="O468" s="513" t="n"/>
      <c r="P468" s="513" t="n"/>
      <c r="Q468" s="513" t="n"/>
      <c r="R468" s="513" t="n"/>
      <c r="S468" s="513" t="n"/>
      <c r="T468" s="513" t="n"/>
      <c r="U468" s="513" t="n"/>
      <c r="V468" s="513" t="n"/>
      <c r="W468" s="513" t="n"/>
      <c r="X468" s="513" t="n"/>
      <c r="Y468" s="513" t="n"/>
      <c r="Z468" s="513" t="n"/>
      <c r="AA468" s="513" t="n"/>
      <c r="AB468" s="513" t="n"/>
      <c r="AC468" s="513" t="n"/>
      <c r="AD468" s="513" t="n"/>
      <c r="AE468" s="513" t="n"/>
      <c r="AF468" s="513" t="n"/>
    </row>
    <row r="469">
      <c r="B469" s="513" t="inlineStr">
        <is>
          <t>ADIC-03-1</t>
        </is>
      </c>
      <c r="C469" s="513" t="n"/>
      <c r="D469" s="513" t="str">
        <f>D67</f>
        <v>(fila reservada para un ítem nuevo)</v>
      </c>
      <c r="E469" s="513" t="n"/>
      <c r="F469" s="513" t="n"/>
      <c r="G469" s="513" t="n"/>
      <c r="H469" s="513" t="n"/>
      <c r="I469" s="513" t="n"/>
      <c r="J469" s="513" t="n"/>
      <c r="K469" s="513" t="n"/>
      <c r="L469" s="513" t="n"/>
      <c r="M469" s="513" t="n"/>
      <c r="N469" s="513" t="n"/>
      <c r="O469" s="513" t="n"/>
      <c r="P469" s="513" t="n"/>
      <c r="Q469" s="513" t="n"/>
      <c r="R469" s="513" t="n"/>
      <c r="S469" s="513" t="n"/>
      <c r="T469" s="513" t="n"/>
      <c r="U469" s="513" t="n"/>
      <c r="V469" s="513" t="n"/>
      <c r="W469" s="513" t="n"/>
      <c r="X469" s="513" t="n"/>
      <c r="Y469" s="513" t="n"/>
      <c r="Z469" s="513" t="n"/>
      <c r="AA469" s="513" t="n"/>
      <c r="AB469" s="513" t="n"/>
      <c r="AC469" s="513" t="n"/>
      <c r="AD469" s="513" t="n"/>
      <c r="AE469" s="513" t="n"/>
      <c r="AF469" s="513" t="n"/>
    </row>
    <row r="470">
      <c r="B470" s="513" t="inlineStr">
        <is>
          <t>ADIC-03-2</t>
        </is>
      </c>
      <c r="C470" s="513" t="n"/>
      <c r="D470" s="513" t="str">
        <f>D68</f>
        <v>(fila reservada para un ítem nuevo)</v>
      </c>
      <c r="E470" s="513" t="n"/>
      <c r="F470" s="513" t="n"/>
      <c r="G470" s="513" t="n"/>
      <c r="H470" s="513" t="n"/>
      <c r="I470" s="513" t="n"/>
      <c r="J470" s="513" t="n"/>
      <c r="K470" s="513" t="n"/>
      <c r="L470" s="513" t="n"/>
      <c r="M470" s="513" t="n"/>
      <c r="N470" s="513" t="n"/>
      <c r="O470" s="513" t="n"/>
      <c r="P470" s="513" t="n"/>
      <c r="Q470" s="513" t="n"/>
      <c r="R470" s="513" t="n"/>
      <c r="S470" s="513" t="n"/>
      <c r="T470" s="513" t="n"/>
      <c r="U470" s="513" t="n"/>
      <c r="V470" s="513" t="n"/>
      <c r="W470" s="513" t="n"/>
      <c r="X470" s="513" t="n"/>
      <c r="Y470" s="513" t="n"/>
      <c r="Z470" s="513" t="n"/>
      <c r="AA470" s="513" t="n"/>
      <c r="AB470" s="513" t="n"/>
      <c r="AC470" s="513" t="n"/>
      <c r="AD470" s="513" t="n"/>
      <c r="AE470" s="513" t="n"/>
      <c r="AF470" s="513" t="n"/>
    </row>
    <row r="471">
      <c r="B471" s="513" t="inlineStr">
        <is>
          <t>ADIC-03-3</t>
        </is>
      </c>
      <c r="C471" s="513" t="n"/>
      <c r="D471" s="513" t="str">
        <f>D69</f>
        <v>(fila reservada para un ítem nuevo)</v>
      </c>
      <c r="E471" s="513" t="n"/>
      <c r="F471" s="513" t="n"/>
      <c r="G471" s="513" t="n"/>
      <c r="H471" s="513" t="n"/>
      <c r="I471" s="513" t="n"/>
      <c r="J471" s="513" t="n"/>
      <c r="K471" s="513" t="n"/>
      <c r="L471" s="513" t="n"/>
      <c r="M471" s="513" t="n"/>
      <c r="N471" s="513" t="n"/>
      <c r="O471" s="513" t="n"/>
      <c r="P471" s="513" t="n"/>
      <c r="Q471" s="513" t="n"/>
      <c r="R471" s="513" t="n"/>
      <c r="S471" s="513" t="n"/>
      <c r="T471" s="513" t="n"/>
      <c r="U471" s="513" t="n"/>
      <c r="V471" s="513" t="n"/>
      <c r="W471" s="513" t="n"/>
      <c r="X471" s="513" t="n"/>
      <c r="Y471" s="513" t="n"/>
      <c r="Z471" s="513" t="n"/>
      <c r="AA471" s="513" t="n"/>
      <c r="AB471" s="513" t="n"/>
      <c r="AC471" s="513" t="n"/>
      <c r="AD471" s="513" t="n"/>
      <c r="AE471" s="513" t="n"/>
      <c r="AF471" s="513" t="n"/>
    </row>
    <row r="472">
      <c r="B472" s="513" t="inlineStr">
        <is>
          <t>ST-01</t>
        </is>
      </c>
      <c r="C472" s="513" t="n"/>
      <c r="D472" s="513" t="str">
        <f>D70</f>
        <v>Planes de datos celulares M2M para gateways</v>
      </c>
      <c r="E472" s="513" t="n"/>
      <c r="F472" s="513" t="n"/>
      <c r="G472" s="513" t="n"/>
      <c r="H472" s="513" t="n"/>
      <c r="I472" s="513" t="n"/>
      <c r="J472" s="513" t="n"/>
      <c r="K472" s="513" t="n"/>
      <c r="L472" s="513" t="n"/>
      <c r="M472" s="513" t="n"/>
      <c r="N472" s="513" t="n"/>
      <c r="O472" s="513" t="n"/>
      <c r="P472" s="513" t="n"/>
      <c r="Q472" s="513" t="n"/>
      <c r="R472" s="513" t="n"/>
      <c r="S472" s="513" t="n"/>
      <c r="T472" s="513" t="n"/>
      <c r="U472" s="513" t="n"/>
      <c r="V472" s="513" t="n"/>
      <c r="W472" s="513" t="n"/>
      <c r="X472" s="513" t="n"/>
      <c r="Y472" s="513" t="n"/>
      <c r="Z472" s="513" t="n"/>
      <c r="AA472" s="513" t="n"/>
      <c r="AB472" s="513" t="n"/>
      <c r="AC472" s="513" t="n"/>
      <c r="AD472" s="513" t="n"/>
      <c r="AE472" s="513" t="n"/>
      <c r="AF472" s="513" t="n"/>
    </row>
    <row r="473">
      <c r="B473" s="513" t="inlineStr">
        <is>
          <t>ST-02</t>
        </is>
      </c>
      <c r="C473" s="513" t="n"/>
      <c r="D473" s="513" t="str">
        <f>D71</f>
        <v>Análisis gravimétrico en laboratorio acreditado</v>
      </c>
      <c r="E473" s="513" t="n"/>
      <c r="F473" s="513" t="n"/>
      <c r="G473" s="513" t="n"/>
      <c r="H473" s="513" t="n"/>
      <c r="I473" s="513" t="n"/>
      <c r="J473" s="513" t="n"/>
      <c r="K473" s="513" t="n"/>
      <c r="L473" s="513" t="n"/>
      <c r="M473" s="513" t="n"/>
      <c r="N473" s="513" t="n"/>
      <c r="O473" s="513" t="n"/>
      <c r="P473" s="513" t="n"/>
      <c r="Q473" s="513" t="n"/>
      <c r="R473" s="513" t="n"/>
      <c r="S473" s="513" t="n"/>
      <c r="T473" s="513" t="n"/>
      <c r="U473" s="513" t="n"/>
      <c r="V473" s="513" t="n"/>
      <c r="W473" s="513" t="n"/>
      <c r="X473" s="513" t="n"/>
      <c r="Y473" s="513" t="n"/>
      <c r="Z473" s="513" t="n"/>
      <c r="AA473" s="513" t="n"/>
      <c r="AB473" s="513" t="n"/>
      <c r="AC473" s="513" t="n"/>
      <c r="AD473" s="513" t="n"/>
      <c r="AE473" s="513" t="n"/>
      <c r="AF473" s="513" t="n"/>
    </row>
    <row r="474">
      <c r="B474" s="513" t="inlineStr">
        <is>
          <t>ST-03</t>
        </is>
      </c>
      <c r="C474" s="513" t="n"/>
      <c r="D474" s="513" t="str">
        <f>D72</f>
        <v>Auditoría externa de ciberseguridad</v>
      </c>
      <c r="E474" s="513" t="n"/>
      <c r="F474" s="513" t="n"/>
      <c r="G474" s="513" t="n"/>
      <c r="H474" s="513" t="n"/>
      <c r="I474" s="513" t="n"/>
      <c r="J474" s="513" t="n"/>
      <c r="K474" s="513" t="n"/>
      <c r="L474" s="513" t="n"/>
      <c r="M474" s="513" t="n"/>
      <c r="N474" s="513" t="n"/>
      <c r="O474" s="513" t="n"/>
      <c r="P474" s="513" t="n"/>
      <c r="Q474" s="513" t="n"/>
      <c r="R474" s="513" t="n"/>
      <c r="S474" s="513" t="n"/>
      <c r="T474" s="513" t="n"/>
      <c r="U474" s="513" t="n"/>
      <c r="V474" s="513" t="n"/>
      <c r="W474" s="513" t="n"/>
      <c r="X474" s="513" t="n"/>
      <c r="Y474" s="513" t="n"/>
      <c r="Z474" s="513" t="n"/>
      <c r="AA474" s="513" t="n"/>
      <c r="AB474" s="513" t="n"/>
      <c r="AC474" s="513" t="n"/>
      <c r="AD474" s="513" t="n"/>
      <c r="AE474" s="513" t="n"/>
      <c r="AF474" s="513" t="n"/>
    </row>
    <row r="475">
      <c r="B475" s="513" t="inlineStr">
        <is>
          <t>ST-04</t>
        </is>
      </c>
      <c r="C475" s="513" t="n"/>
      <c r="D475" s="513" t="str">
        <f>D73</f>
        <v>Estudio de cobertura y de enlace en los dos municipios</v>
      </c>
      <c r="E475" s="513" t="n"/>
      <c r="F475" s="513" t="n"/>
      <c r="G475" s="513" t="n"/>
      <c r="H475" s="513" t="n"/>
      <c r="I475" s="513" t="n"/>
      <c r="J475" s="513" t="n"/>
      <c r="K475" s="513" t="n"/>
      <c r="L475" s="513" t="n"/>
      <c r="M475" s="513" t="n"/>
      <c r="N475" s="513" t="n"/>
      <c r="O475" s="513" t="n"/>
      <c r="P475" s="513" t="n"/>
      <c r="Q475" s="513" t="n"/>
      <c r="R475" s="513" t="n"/>
      <c r="S475" s="513" t="n"/>
      <c r="T475" s="513" t="n"/>
      <c r="U475" s="513" t="n"/>
      <c r="V475" s="513" t="n"/>
      <c r="W475" s="513" t="n"/>
      <c r="X475" s="513" t="n"/>
      <c r="Y475" s="513" t="n"/>
      <c r="Z475" s="513" t="n"/>
      <c r="AA475" s="513" t="n"/>
      <c r="AB475" s="513" t="n"/>
      <c r="AC475" s="513" t="n"/>
      <c r="AD475" s="513" t="n"/>
      <c r="AE475" s="513" t="n"/>
      <c r="AF475" s="513" t="n"/>
    </row>
    <row r="476">
      <c r="B476" s="513" t="inlineStr">
        <is>
          <t>ST-05</t>
        </is>
      </c>
      <c r="C476" s="513" t="n"/>
      <c r="D476" s="513" t="str">
        <f>D74</f>
        <v>Evaluación externa independiente (meses 12 y 24)</v>
      </c>
      <c r="E476" s="513" t="n"/>
      <c r="F476" s="513" t="n"/>
      <c r="G476" s="513" t="n"/>
      <c r="H476" s="681" t="n">
        <v>0</v>
      </c>
      <c r="I476" s="681" t="n">
        <v>0</v>
      </c>
      <c r="J476" s="681" t="n">
        <v>0</v>
      </c>
      <c r="K476" s="681" t="n">
        <v>0</v>
      </c>
      <c r="L476" s="681" t="n">
        <v>0</v>
      </c>
      <c r="M476" s="681" t="n">
        <v>0</v>
      </c>
      <c r="N476" s="681" t="n">
        <v>0</v>
      </c>
      <c r="O476" s="681" t="n">
        <v>0</v>
      </c>
      <c r="P476" s="681" t="n">
        <v>0</v>
      </c>
      <c r="Q476" s="681" t="n">
        <v>0</v>
      </c>
      <c r="R476" s="681" t="n">
        <v>0</v>
      </c>
      <c r="S476" s="681">
        <f>1/2</f>
        <v>0.5</v>
      </c>
      <c r="T476" s="681" t="n">
        <v>0</v>
      </c>
      <c r="U476" s="681" t="n">
        <v>0</v>
      </c>
      <c r="V476" s="681" t="n">
        <v>0</v>
      </c>
      <c r="W476" s="681" t="n">
        <v>0</v>
      </c>
      <c r="X476" s="681" t="n">
        <v>0</v>
      </c>
      <c r="Y476" s="681" t="n">
        <v>0</v>
      </c>
      <c r="Z476" s="681" t="n">
        <v>0</v>
      </c>
      <c r="AA476" s="681" t="n">
        <v>0</v>
      </c>
      <c r="AB476" s="681" t="n">
        <v>0</v>
      </c>
      <c r="AC476" s="681" t="n">
        <v>0</v>
      </c>
      <c r="AD476" s="681" t="n">
        <v>0</v>
      </c>
      <c r="AE476" s="681">
        <f>1/2</f>
        <v>0.5</v>
      </c>
      <c r="AF476" s="513" t="n"/>
    </row>
    <row r="477">
      <c r="B477" s="513" t="inlineStr">
        <is>
          <t>ST-06</t>
        </is>
      </c>
      <c r="C477" s="513" t="n"/>
      <c r="D477" s="513" t="str">
        <f>D75</f>
        <v>Ensayo de desempeño con laboratorio externo</v>
      </c>
      <c r="E477" s="513" t="n"/>
      <c r="F477" s="513" t="n"/>
      <c r="G477" s="513" t="n"/>
      <c r="H477" s="513" t="n"/>
      <c r="I477" s="513" t="n"/>
      <c r="J477" s="513" t="n"/>
      <c r="K477" s="513" t="n"/>
      <c r="L477" s="513" t="n"/>
      <c r="M477" s="513" t="n"/>
      <c r="N477" s="513" t="n"/>
      <c r="O477" s="513" t="n"/>
      <c r="P477" s="513" t="n"/>
      <c r="Q477" s="513" t="n"/>
      <c r="R477" s="513" t="n"/>
      <c r="S477" s="513" t="n"/>
      <c r="T477" s="513" t="n"/>
      <c r="U477" s="513" t="n"/>
      <c r="V477" s="513" t="n"/>
      <c r="W477" s="513" t="n"/>
      <c r="X477" s="513" t="n"/>
      <c r="Y477" s="513" t="n"/>
      <c r="Z477" s="513" t="n"/>
      <c r="AA477" s="513" t="n"/>
      <c r="AB477" s="513" t="n"/>
      <c r="AC477" s="513" t="n"/>
      <c r="AD477" s="513" t="n"/>
      <c r="AE477" s="513" t="n"/>
      <c r="AF477" s="513" t="n"/>
    </row>
    <row r="478">
      <c r="B478" s="513" t="inlineStr">
        <is>
          <t>ST-07</t>
        </is>
      </c>
      <c r="C478" s="513" t="n"/>
      <c r="D478" s="513" t="str">
        <f>D76</f>
        <v>Planes de enlace satelital de respaldo</v>
      </c>
      <c r="E478" s="513" t="n"/>
      <c r="F478" s="513" t="n"/>
      <c r="G478" s="513" t="n"/>
      <c r="H478" s="513" t="n"/>
      <c r="I478" s="513" t="n"/>
      <c r="J478" s="513" t="n"/>
      <c r="K478" s="513" t="n"/>
      <c r="L478" s="513" t="n"/>
      <c r="M478" s="513" t="n"/>
      <c r="N478" s="513" t="n"/>
      <c r="O478" s="513" t="n"/>
      <c r="P478" s="513" t="n"/>
      <c r="Q478" s="513" t="n"/>
      <c r="R478" s="513" t="n"/>
      <c r="S478" s="513" t="n"/>
      <c r="T478" s="513" t="n"/>
      <c r="U478" s="513" t="n"/>
      <c r="V478" s="513" t="n"/>
      <c r="W478" s="513" t="n"/>
      <c r="X478" s="513" t="n"/>
      <c r="Y478" s="513" t="n"/>
      <c r="Z478" s="513" t="n"/>
      <c r="AA478" s="513" t="n"/>
      <c r="AB478" s="513" t="n"/>
      <c r="AC478" s="513" t="n"/>
      <c r="AD478" s="513" t="n"/>
      <c r="AE478" s="513" t="n"/>
      <c r="AF478" s="513" t="n"/>
    </row>
    <row r="479">
      <c r="B479" s="513" t="inlineStr">
        <is>
          <t>ST-08</t>
        </is>
      </c>
      <c r="C479" s="513" t="n"/>
      <c r="D479" s="513" t="str">
        <f>D77</f>
        <v>Campañas de medición en demoliciones y remociones reales (logística, seguridad industrial y acceso)</v>
      </c>
      <c r="E479" s="513" t="n"/>
      <c r="F479" s="513" t="n"/>
      <c r="G479" s="513" t="n"/>
      <c r="H479" s="513" t="n"/>
      <c r="I479" s="513" t="n"/>
      <c r="J479" s="513" t="n"/>
      <c r="K479" s="513" t="n"/>
      <c r="L479" s="513" t="n"/>
      <c r="M479" s="513" t="n"/>
      <c r="N479" s="513" t="n"/>
      <c r="O479" s="513" t="n"/>
      <c r="P479" s="513" t="n"/>
      <c r="Q479" s="513" t="n"/>
      <c r="R479" s="513" t="n"/>
      <c r="S479" s="513" t="n"/>
      <c r="T479" s="513" t="n"/>
      <c r="U479" s="513" t="n"/>
      <c r="V479" s="513" t="n"/>
      <c r="W479" s="513" t="n"/>
      <c r="X479" s="513" t="n"/>
      <c r="Y479" s="513" t="n"/>
      <c r="Z479" s="513" t="n"/>
      <c r="AA479" s="513" t="n"/>
      <c r="AB479" s="513" t="n"/>
      <c r="AC479" s="513" t="n"/>
      <c r="AD479" s="513" t="n"/>
      <c r="AE479" s="513" t="n"/>
      <c r="AF479" s="513" t="n"/>
    </row>
    <row r="480">
      <c r="B480" s="513" t="inlineStr">
        <is>
          <t>ST-09</t>
        </is>
      </c>
      <c r="C480" s="513" t="n"/>
      <c r="D480" s="513" t="str">
        <f>D78</f>
        <v>Caracterización granulométrica y química del polvo de escombros en laboratorio acreditado</v>
      </c>
      <c r="E480" s="513" t="n"/>
      <c r="F480" s="513" t="n"/>
      <c r="G480" s="513" t="n"/>
      <c r="H480" s="513" t="n"/>
      <c r="I480" s="513" t="n"/>
      <c r="J480" s="513" t="n"/>
      <c r="K480" s="513" t="n"/>
      <c r="L480" s="513" t="n"/>
      <c r="M480" s="513" t="n"/>
      <c r="N480" s="513" t="n"/>
      <c r="O480" s="513" t="n"/>
      <c r="P480" s="513" t="n"/>
      <c r="Q480" s="513" t="n"/>
      <c r="R480" s="513" t="n"/>
      <c r="S480" s="513" t="n"/>
      <c r="T480" s="513" t="n"/>
      <c r="U480" s="513" t="n"/>
      <c r="V480" s="513" t="n"/>
      <c r="W480" s="513" t="n"/>
      <c r="X480" s="513" t="n"/>
      <c r="Y480" s="513" t="n"/>
      <c r="Z480" s="513" t="n"/>
      <c r="AA480" s="513" t="n"/>
      <c r="AB480" s="513" t="n"/>
      <c r="AC480" s="513" t="n"/>
      <c r="AD480" s="513" t="n"/>
      <c r="AE480" s="513" t="n"/>
      <c r="AF480" s="513" t="n"/>
    </row>
    <row r="481">
      <c r="B481" s="513" t="inlineStr">
        <is>
          <t>ST-10</t>
        </is>
      </c>
      <c r="C481" s="513" t="n"/>
      <c r="D481" s="513" t="str">
        <f>D79</f>
        <v>Verificación y validación independiente del modelo predictivo</v>
      </c>
      <c r="E481" s="513" t="n"/>
      <c r="F481" s="513" t="n"/>
      <c r="G481" s="513" t="n"/>
      <c r="H481" s="513" t="n"/>
      <c r="I481" s="513" t="n"/>
      <c r="J481" s="513" t="n"/>
      <c r="K481" s="513" t="n"/>
      <c r="L481" s="513" t="n"/>
      <c r="M481" s="513" t="n"/>
      <c r="N481" s="513" t="n"/>
      <c r="O481" s="513" t="n"/>
      <c r="P481" s="513" t="n"/>
      <c r="Q481" s="513" t="n"/>
      <c r="R481" s="513" t="n"/>
      <c r="S481" s="513" t="n"/>
      <c r="T481" s="513" t="n"/>
      <c r="U481" s="513" t="n"/>
      <c r="V481" s="513" t="n"/>
      <c r="W481" s="513" t="n"/>
      <c r="X481" s="513" t="n"/>
      <c r="Y481" s="513" t="n"/>
      <c r="Z481" s="513" t="n"/>
      <c r="AA481" s="513" t="n"/>
      <c r="AB481" s="513" t="n"/>
      <c r="AC481" s="513" t="n"/>
      <c r="AD481" s="513" t="n"/>
      <c r="AE481" s="513" t="n"/>
      <c r="AF481" s="513" t="n"/>
    </row>
    <row r="482">
      <c r="B482" s="513" t="inlineStr">
        <is>
          <t>ST-11</t>
        </is>
      </c>
      <c r="C482" s="513" t="n"/>
      <c r="D482" s="513" t="str">
        <f>D80</f>
        <v>Cartografía de alta resolución y modelos digitales de terreno de los sitios</v>
      </c>
      <c r="E482" s="513" t="n"/>
      <c r="F482" s="513" t="n"/>
      <c r="G482" s="513" t="n"/>
      <c r="H482" s="513" t="n"/>
      <c r="I482" s="513" t="n"/>
      <c r="J482" s="513" t="n"/>
      <c r="K482" s="513" t="n"/>
      <c r="L482" s="513" t="n"/>
      <c r="M482" s="513" t="n"/>
      <c r="N482" s="513" t="n"/>
      <c r="O482" s="513" t="n"/>
      <c r="P482" s="513" t="n"/>
      <c r="Q482" s="513" t="n"/>
      <c r="R482" s="513" t="n"/>
      <c r="S482" s="513" t="n"/>
      <c r="T482" s="513" t="n"/>
      <c r="U482" s="513" t="n"/>
      <c r="V482" s="513" t="n"/>
      <c r="W482" s="513" t="n"/>
      <c r="X482" s="513" t="n"/>
      <c r="Y482" s="513" t="n"/>
      <c r="Z482" s="513" t="n"/>
      <c r="AA482" s="513" t="n"/>
      <c r="AB482" s="513" t="n"/>
      <c r="AC482" s="513" t="n"/>
      <c r="AD482" s="513" t="n"/>
      <c r="AE482" s="513" t="n"/>
      <c r="AF482" s="513" t="n"/>
    </row>
    <row r="483">
      <c r="B483" s="513" t="inlineStr">
        <is>
          <t>ST-12</t>
        </is>
      </c>
      <c r="C483" s="513" t="n"/>
      <c r="D483" s="513" t="str">
        <f>D81</f>
        <v>Plataforma geoespacial del índice de polvo (servicio contratado) · Director técnico del proyecto GIS</v>
      </c>
      <c r="E483" s="513" t="n"/>
      <c r="F483" s="513" t="n"/>
      <c r="G483" s="513" t="n"/>
      <c r="H483" s="513" t="n"/>
      <c r="I483" s="513" t="n"/>
      <c r="J483" s="513" t="n"/>
      <c r="K483" s="513" t="n"/>
      <c r="L483" s="513" t="n"/>
      <c r="M483" s="513" t="n"/>
      <c r="N483" s="513" t="n"/>
      <c r="O483" s="513" t="n"/>
      <c r="P483" s="513" t="n"/>
      <c r="Q483" s="513" t="n"/>
      <c r="R483" s="513" t="n"/>
      <c r="S483" s="513" t="n"/>
      <c r="T483" s="513" t="n"/>
      <c r="U483" s="513" t="n"/>
      <c r="V483" s="513" t="n"/>
      <c r="W483" s="513" t="n"/>
      <c r="X483" s="513" t="n"/>
      <c r="Y483" s="513" t="n"/>
      <c r="Z483" s="513" t="n"/>
      <c r="AA483" s="513" t="n"/>
      <c r="AB483" s="513" t="n"/>
      <c r="AC483" s="513" t="n"/>
      <c r="AD483" s="513" t="n"/>
      <c r="AE483" s="513" t="n"/>
      <c r="AF483" s="513" t="n"/>
    </row>
    <row r="484">
      <c r="B484" s="513" t="inlineStr">
        <is>
          <t>ST-13</t>
        </is>
      </c>
      <c r="C484" s="513" t="n"/>
      <c r="D484" s="513" t="str">
        <f>D82</f>
        <v>Plataforma geoespacial del índice de polvo (servicio contratado) · Arquitecto de soluciones GIS</v>
      </c>
      <c r="E484" s="513" t="n"/>
      <c r="F484" s="513" t="n"/>
      <c r="G484" s="513" t="n"/>
      <c r="H484" s="513" t="n"/>
      <c r="I484" s="513" t="n"/>
      <c r="J484" s="513" t="n"/>
      <c r="K484" s="513" t="n"/>
      <c r="L484" s="513" t="n"/>
      <c r="M484" s="513" t="n"/>
      <c r="N484" s="513" t="n"/>
      <c r="O484" s="513" t="n"/>
      <c r="P484" s="513" t="n"/>
      <c r="Q484" s="513" t="n"/>
      <c r="R484" s="513" t="n"/>
      <c r="S484" s="513" t="n"/>
      <c r="T484" s="513" t="n"/>
      <c r="U484" s="513" t="n"/>
      <c r="V484" s="513" t="n"/>
      <c r="W484" s="513" t="n"/>
      <c r="X484" s="513" t="n"/>
      <c r="Y484" s="513" t="n"/>
      <c r="Z484" s="513" t="n"/>
      <c r="AA484" s="513" t="n"/>
      <c r="AB484" s="513" t="n"/>
      <c r="AC484" s="513" t="n"/>
      <c r="AD484" s="513" t="n"/>
      <c r="AE484" s="513" t="n"/>
      <c r="AF484" s="513" t="n"/>
    </row>
    <row r="485">
      <c r="B485" s="513" t="inlineStr">
        <is>
          <t>ST-14</t>
        </is>
      </c>
      <c r="C485" s="513" t="n"/>
      <c r="D485" s="513" t="str">
        <f>D83</f>
        <v>Plataforma geoespacial del índice de polvo (servicio contratado) · Ingeniero de datos geoespaciales e interoperabilidad con la red IoT</v>
      </c>
      <c r="E485" s="513" t="n"/>
      <c r="F485" s="513" t="n"/>
      <c r="G485" s="513" t="n"/>
      <c r="H485" s="513" t="n"/>
      <c r="I485" s="513" t="n"/>
      <c r="J485" s="513" t="n"/>
      <c r="K485" s="513" t="n"/>
      <c r="L485" s="513" t="n"/>
      <c r="M485" s="513" t="n"/>
      <c r="N485" s="513" t="n"/>
      <c r="O485" s="513" t="n"/>
      <c r="P485" s="513" t="n"/>
      <c r="Q485" s="513" t="n"/>
      <c r="R485" s="513" t="n"/>
      <c r="S485" s="513" t="n"/>
      <c r="T485" s="513" t="n"/>
      <c r="U485" s="513" t="n"/>
      <c r="V485" s="513" t="n"/>
      <c r="W485" s="513" t="n"/>
      <c r="X485" s="513" t="n"/>
      <c r="Y485" s="513" t="n"/>
      <c r="Z485" s="513" t="n"/>
      <c r="AA485" s="513" t="n"/>
      <c r="AB485" s="513" t="n"/>
      <c r="AC485" s="513" t="n"/>
      <c r="AD485" s="513" t="n"/>
      <c r="AE485" s="513" t="n"/>
      <c r="AF485" s="513" t="n"/>
    </row>
    <row r="486">
      <c r="B486" s="513" t="inlineStr">
        <is>
          <t>ST-15</t>
        </is>
      </c>
      <c r="C486" s="513" t="n"/>
      <c r="D486" s="513" t="str">
        <f>D84</f>
        <v>Plataforma geoespacial del índice de polvo (servicio contratado) · Desarrollador GIS backend</v>
      </c>
      <c r="E486" s="513" t="n"/>
      <c r="F486" s="513" t="n"/>
      <c r="G486" s="513" t="n"/>
      <c r="H486" s="513" t="n"/>
      <c r="I486" s="513" t="n"/>
      <c r="J486" s="513" t="n"/>
      <c r="K486" s="513" t="n"/>
      <c r="L486" s="513" t="n"/>
      <c r="M486" s="513" t="n"/>
      <c r="N486" s="513" t="n"/>
      <c r="O486" s="513" t="n"/>
      <c r="P486" s="513" t="n"/>
      <c r="Q486" s="513" t="n"/>
      <c r="R486" s="513" t="n"/>
      <c r="S486" s="513" t="n"/>
      <c r="T486" s="513" t="n"/>
      <c r="U486" s="513" t="n"/>
      <c r="V486" s="513" t="n"/>
      <c r="W486" s="513" t="n"/>
      <c r="X486" s="513" t="n"/>
      <c r="Y486" s="513" t="n"/>
      <c r="Z486" s="513" t="n"/>
      <c r="AA486" s="513" t="n"/>
      <c r="AB486" s="513" t="n"/>
      <c r="AC486" s="513" t="n"/>
      <c r="AD486" s="513" t="n"/>
      <c r="AE486" s="513" t="n"/>
      <c r="AF486" s="513" t="n"/>
    </row>
    <row r="487">
      <c r="B487" s="513" t="inlineStr">
        <is>
          <t>ST-16</t>
        </is>
      </c>
      <c r="C487" s="513" t="n"/>
      <c r="D487" s="513" t="str">
        <f>D85</f>
        <v>Plataforma geoespacial del índice de polvo (servicio contratado) · Desarrollador GIS frontend del visor y del tablero de los consejos de gestión del riesgo</v>
      </c>
      <c r="E487" s="513" t="n"/>
      <c r="F487" s="513" t="n"/>
      <c r="G487" s="513" t="n"/>
      <c r="H487" s="513" t="n"/>
      <c r="I487" s="513" t="n"/>
      <c r="J487" s="513" t="n"/>
      <c r="K487" s="513" t="n"/>
      <c r="L487" s="513" t="n"/>
      <c r="M487" s="513" t="n"/>
      <c r="N487" s="513" t="n"/>
      <c r="O487" s="513" t="n"/>
      <c r="P487" s="513" t="n"/>
      <c r="Q487" s="513" t="n"/>
      <c r="R487" s="513" t="n"/>
      <c r="S487" s="513" t="n"/>
      <c r="T487" s="513" t="n"/>
      <c r="U487" s="513" t="n"/>
      <c r="V487" s="513" t="n"/>
      <c r="W487" s="513" t="n"/>
      <c r="X487" s="513" t="n"/>
      <c r="Y487" s="513" t="n"/>
      <c r="Z487" s="513" t="n"/>
      <c r="AA487" s="513" t="n"/>
      <c r="AB487" s="513" t="n"/>
      <c r="AC487" s="513" t="n"/>
      <c r="AD487" s="513" t="n"/>
      <c r="AE487" s="513" t="n"/>
      <c r="AF487" s="513" t="n"/>
    </row>
    <row r="488">
      <c r="B488" s="513" t="inlineStr">
        <is>
          <t>ST-17</t>
        </is>
      </c>
      <c r="C488" s="513" t="n"/>
      <c r="D488" s="513" t="str">
        <f>D86</f>
        <v>Plataforma geoespacial del índice de polvo (servicio contratado) · Especialista GIS y análisis territorial de exposición al polvo</v>
      </c>
      <c r="E488" s="513" t="n"/>
      <c r="F488" s="513" t="n"/>
      <c r="G488" s="513" t="n"/>
      <c r="H488" s="513" t="n"/>
      <c r="I488" s="513" t="n"/>
      <c r="J488" s="513" t="n"/>
      <c r="K488" s="513" t="n"/>
      <c r="L488" s="513" t="n"/>
      <c r="M488" s="513" t="n"/>
      <c r="N488" s="513" t="n"/>
      <c r="O488" s="513" t="n"/>
      <c r="P488" s="513" t="n"/>
      <c r="Q488" s="513" t="n"/>
      <c r="R488" s="513" t="n"/>
      <c r="S488" s="513" t="n"/>
      <c r="T488" s="513" t="n"/>
      <c r="U488" s="513" t="n"/>
      <c r="V488" s="513" t="n"/>
      <c r="W488" s="513" t="n"/>
      <c r="X488" s="513" t="n"/>
      <c r="Y488" s="513" t="n"/>
      <c r="Z488" s="513" t="n"/>
      <c r="AA488" s="513" t="n"/>
      <c r="AB488" s="513" t="n"/>
      <c r="AC488" s="513" t="n"/>
      <c r="AD488" s="513" t="n"/>
      <c r="AE488" s="513" t="n"/>
      <c r="AF488" s="513" t="n"/>
    </row>
    <row r="489">
      <c r="B489" s="513" t="inlineStr">
        <is>
          <t>ST-18</t>
        </is>
      </c>
      <c r="C489" s="513" t="n"/>
      <c r="D489" s="513" t="str">
        <f>D87</f>
        <v>Plataforma geoespacial del índice de polvo (servicio contratado) · Diseñador UX/UI del tablero para consejos de gestión del riesgo y ciudadanía</v>
      </c>
      <c r="E489" s="513" t="n"/>
      <c r="F489" s="513" t="n"/>
      <c r="G489" s="513" t="n"/>
      <c r="H489" s="513" t="n"/>
      <c r="I489" s="513" t="n"/>
      <c r="J489" s="513" t="n"/>
      <c r="K489" s="513" t="n"/>
      <c r="L489" s="513" t="n"/>
      <c r="M489" s="513" t="n"/>
      <c r="N489" s="513" t="n"/>
      <c r="O489" s="513" t="n"/>
      <c r="P489" s="513" t="n"/>
      <c r="Q489" s="513" t="n"/>
      <c r="R489" s="513" t="n"/>
      <c r="S489" s="513" t="n"/>
      <c r="T489" s="513" t="n"/>
      <c r="U489" s="513" t="n"/>
      <c r="V489" s="513" t="n"/>
      <c r="W489" s="513" t="n"/>
      <c r="X489" s="513" t="n"/>
      <c r="Y489" s="513" t="n"/>
      <c r="Z489" s="513" t="n"/>
      <c r="AA489" s="513" t="n"/>
      <c r="AB489" s="513" t="n"/>
      <c r="AC489" s="513" t="n"/>
      <c r="AD489" s="513" t="n"/>
      <c r="AE489" s="513" t="n"/>
      <c r="AF489" s="513" t="n"/>
    </row>
    <row r="490">
      <c r="B490" s="513" t="inlineStr">
        <is>
          <t>ST-19</t>
        </is>
      </c>
      <c r="C490" s="513" t="n"/>
      <c r="D490" s="513" t="str">
        <f>D88</f>
        <v>Plataforma geoespacial del índice de polvo (servicio contratado) · Especialista en infraestructura, despliegue y seguridad</v>
      </c>
      <c r="E490" s="513" t="n"/>
      <c r="F490" s="513" t="n"/>
      <c r="G490" s="513" t="n"/>
      <c r="H490" s="513" t="n"/>
      <c r="I490" s="513" t="n"/>
      <c r="J490" s="513" t="n"/>
      <c r="K490" s="513" t="n"/>
      <c r="L490" s="513" t="n"/>
      <c r="M490" s="513" t="n"/>
      <c r="N490" s="513" t="n"/>
      <c r="O490" s="513" t="n"/>
      <c r="P490" s="513" t="n"/>
      <c r="Q490" s="513" t="n"/>
      <c r="R490" s="513" t="n"/>
      <c r="S490" s="513" t="n"/>
      <c r="T490" s="513" t="n"/>
      <c r="U490" s="513" t="n"/>
      <c r="V490" s="513" t="n"/>
      <c r="W490" s="513" t="n"/>
      <c r="X490" s="513" t="n"/>
      <c r="Y490" s="513" t="n"/>
      <c r="Z490" s="513" t="n"/>
      <c r="AA490" s="513" t="n"/>
      <c r="AB490" s="513" t="n"/>
      <c r="AC490" s="513" t="n"/>
      <c r="AD490" s="513" t="n"/>
      <c r="AE490" s="513" t="n"/>
      <c r="AF490" s="513" t="n"/>
    </row>
    <row r="491">
      <c r="B491" s="513" t="inlineStr">
        <is>
          <t>ST-20</t>
        </is>
      </c>
      <c r="C491" s="513" t="n"/>
      <c r="D491" s="513" t="str">
        <f>D89</f>
        <v>Plataforma geoespacial del índice de polvo (servicio contratado) · Profesional de aseguramiento de calidad (QA)</v>
      </c>
      <c r="E491" s="513" t="n"/>
      <c r="F491" s="513" t="n"/>
      <c r="G491" s="513" t="n"/>
      <c r="H491" s="513" t="n"/>
      <c r="I491" s="513" t="n"/>
      <c r="J491" s="513" t="n"/>
      <c r="K491" s="513" t="n"/>
      <c r="L491" s="513" t="n"/>
      <c r="M491" s="513" t="n"/>
      <c r="N491" s="513" t="n"/>
      <c r="O491" s="513" t="n"/>
      <c r="P491" s="513" t="n"/>
      <c r="Q491" s="513" t="n"/>
      <c r="R491" s="513" t="n"/>
      <c r="S491" s="513" t="n"/>
      <c r="T491" s="513" t="n"/>
      <c r="U491" s="513" t="n"/>
      <c r="V491" s="513" t="n"/>
      <c r="W491" s="513" t="n"/>
      <c r="X491" s="513" t="n"/>
      <c r="Y491" s="513" t="n"/>
      <c r="Z491" s="513" t="n"/>
      <c r="AA491" s="513" t="n"/>
      <c r="AB491" s="513" t="n"/>
      <c r="AC491" s="513" t="n"/>
      <c r="AD491" s="513" t="n"/>
      <c r="AE491" s="513" t="n"/>
      <c r="AF491" s="513" t="n"/>
    </row>
    <row r="492">
      <c r="B492" s="513" t="inlineStr">
        <is>
          <t>ADIC-04-1</t>
        </is>
      </c>
      <c r="C492" s="513" t="n"/>
      <c r="D492" s="513" t="str">
        <f>D90</f>
        <v>(fila reservada para un ítem nuevo)</v>
      </c>
      <c r="E492" s="513" t="n"/>
      <c r="F492" s="513" t="n"/>
      <c r="G492" s="513" t="n"/>
      <c r="H492" s="513" t="n"/>
      <c r="I492" s="513" t="n"/>
      <c r="J492" s="513" t="n"/>
      <c r="K492" s="513" t="n"/>
      <c r="L492" s="513" t="n"/>
      <c r="M492" s="513" t="n"/>
      <c r="N492" s="513" t="n"/>
      <c r="O492" s="513" t="n"/>
      <c r="P492" s="513" t="n"/>
      <c r="Q492" s="513" t="n"/>
      <c r="R492" s="513" t="n"/>
      <c r="S492" s="513" t="n"/>
      <c r="T492" s="513" t="n"/>
      <c r="U492" s="513" t="n"/>
      <c r="V492" s="513" t="n"/>
      <c r="W492" s="513" t="n"/>
      <c r="X492" s="513" t="n"/>
      <c r="Y492" s="513" t="n"/>
      <c r="Z492" s="513" t="n"/>
      <c r="AA492" s="513" t="n"/>
      <c r="AB492" s="513" t="n"/>
      <c r="AC492" s="513" t="n"/>
      <c r="AD492" s="513" t="n"/>
      <c r="AE492" s="513" t="n"/>
      <c r="AF492" s="513" t="n"/>
    </row>
    <row r="493">
      <c r="B493" s="513" t="inlineStr">
        <is>
          <t>ADIC-04-2</t>
        </is>
      </c>
      <c r="C493" s="513" t="n"/>
      <c r="D493" s="513" t="str">
        <f>D91</f>
        <v>(fila reservada para un ítem nuevo)</v>
      </c>
      <c r="E493" s="513" t="n"/>
      <c r="F493" s="513" t="n"/>
      <c r="G493" s="513" t="n"/>
      <c r="H493" s="513" t="n"/>
      <c r="I493" s="513" t="n"/>
      <c r="J493" s="513" t="n"/>
      <c r="K493" s="513" t="n"/>
      <c r="L493" s="513" t="n"/>
      <c r="M493" s="513" t="n"/>
      <c r="N493" s="513" t="n"/>
      <c r="O493" s="513" t="n"/>
      <c r="P493" s="513" t="n"/>
      <c r="Q493" s="513" t="n"/>
      <c r="R493" s="513" t="n"/>
      <c r="S493" s="513" t="n"/>
      <c r="T493" s="513" t="n"/>
      <c r="U493" s="513" t="n"/>
      <c r="V493" s="513" t="n"/>
      <c r="W493" s="513" t="n"/>
      <c r="X493" s="513" t="n"/>
      <c r="Y493" s="513" t="n"/>
      <c r="Z493" s="513" t="n"/>
      <c r="AA493" s="513" t="n"/>
      <c r="AB493" s="513" t="n"/>
      <c r="AC493" s="513" t="n"/>
      <c r="AD493" s="513" t="n"/>
      <c r="AE493" s="513" t="n"/>
      <c r="AF493" s="513" t="n"/>
    </row>
    <row r="494">
      <c r="B494" s="513" t="inlineStr">
        <is>
          <t>ADIC-04-3</t>
        </is>
      </c>
      <c r="C494" s="513" t="n"/>
      <c r="D494" s="513" t="str">
        <f>D92</f>
        <v>(fila reservada para un ítem nuevo)</v>
      </c>
      <c r="E494" s="513" t="n"/>
      <c r="F494" s="513" t="n"/>
      <c r="G494" s="513" t="n"/>
      <c r="H494" s="513" t="n"/>
      <c r="I494" s="513" t="n"/>
      <c r="J494" s="513" t="n"/>
      <c r="K494" s="513" t="n"/>
      <c r="L494" s="513" t="n"/>
      <c r="M494" s="513" t="n"/>
      <c r="N494" s="513" t="n"/>
      <c r="O494" s="513" t="n"/>
      <c r="P494" s="513" t="n"/>
      <c r="Q494" s="513" t="n"/>
      <c r="R494" s="513" t="n"/>
      <c r="S494" s="513" t="n"/>
      <c r="T494" s="513" t="n"/>
      <c r="U494" s="513" t="n"/>
      <c r="V494" s="513" t="n"/>
      <c r="W494" s="513" t="n"/>
      <c r="X494" s="513" t="n"/>
      <c r="Y494" s="513" t="n"/>
      <c r="Z494" s="513" t="n"/>
      <c r="AA494" s="513" t="n"/>
      <c r="AB494" s="513" t="n"/>
      <c r="AC494" s="513" t="n"/>
      <c r="AD494" s="513" t="n"/>
      <c r="AE494" s="513" t="n"/>
      <c r="AF494" s="513" t="n"/>
    </row>
    <row r="495">
      <c r="B495" s="513" t="inlineStr">
        <is>
          <t>MA-01</t>
        </is>
      </c>
      <c r="C495" s="513" t="n"/>
      <c r="D495" s="513" t="str">
        <f>D93</f>
        <v>Filtros de membrana PTFE para gravimetría</v>
      </c>
      <c r="E495" s="513" t="n"/>
      <c r="F495" s="513" t="n"/>
      <c r="G495" s="513" t="n"/>
      <c r="H495" s="513" t="n"/>
      <c r="I495" s="513" t="n"/>
      <c r="J495" s="513" t="n"/>
      <c r="K495" s="513" t="n"/>
      <c r="L495" s="513" t="n"/>
      <c r="M495" s="513" t="n"/>
      <c r="N495" s="513" t="n"/>
      <c r="O495" s="513" t="n"/>
      <c r="P495" s="513" t="n"/>
      <c r="Q495" s="513" t="n"/>
      <c r="R495" s="513" t="n"/>
      <c r="S495" s="513" t="n"/>
      <c r="T495" s="513" t="n"/>
      <c r="U495" s="513" t="n"/>
      <c r="V495" s="513" t="n"/>
      <c r="W495" s="513" t="n"/>
      <c r="X495" s="513" t="n"/>
      <c r="Y495" s="513" t="n"/>
      <c r="Z495" s="513" t="n"/>
      <c r="AA495" s="513" t="n"/>
      <c r="AB495" s="513" t="n"/>
      <c r="AC495" s="513" t="n"/>
      <c r="AD495" s="513" t="n"/>
      <c r="AE495" s="513" t="n"/>
      <c r="AF495" s="513" t="n"/>
    </row>
    <row r="496">
      <c r="B496" s="513" t="inlineStr">
        <is>
          <t>MA-02</t>
        </is>
      </c>
      <c r="C496" s="513" t="n"/>
      <c r="D496" s="513" t="str">
        <f>D94</f>
        <v>Polvo de ensayo normalizado y consumibles del banco de calibración</v>
      </c>
      <c r="E496" s="513" t="n"/>
      <c r="F496" s="513" t="n"/>
      <c r="G496" s="513" t="n"/>
      <c r="H496" s="513" t="n"/>
      <c r="I496" s="513" t="n"/>
      <c r="J496" s="513" t="n"/>
      <c r="K496" s="513" t="n"/>
      <c r="L496" s="513" t="n"/>
      <c r="M496" s="513" t="n"/>
      <c r="N496" s="513" t="n"/>
      <c r="O496" s="513" t="n"/>
      <c r="P496" s="513" t="n"/>
      <c r="Q496" s="513" t="n"/>
      <c r="R496" s="513" t="n"/>
      <c r="S496" s="513" t="n"/>
      <c r="T496" s="513" t="n"/>
      <c r="U496" s="513" t="n"/>
      <c r="V496" s="513" t="n"/>
      <c r="W496" s="513" t="n"/>
      <c r="X496" s="513" t="n"/>
      <c r="Y496" s="513" t="n"/>
      <c r="Z496" s="513" t="n"/>
      <c r="AA496" s="513" t="n"/>
      <c r="AB496" s="513" t="n"/>
      <c r="AC496" s="513" t="n"/>
      <c r="AD496" s="513" t="n"/>
      <c r="AE496" s="513" t="n"/>
      <c r="AF496" s="513" t="n"/>
    </row>
    <row r="497">
      <c r="B497" s="513" t="inlineStr">
        <is>
          <t>MA-03</t>
        </is>
      </c>
      <c r="C497" s="513" t="n"/>
      <c r="D497" s="513" t="str">
        <f>D95</f>
        <v>Cerramiento NEMA 4X para nodos (sin mástil)</v>
      </c>
      <c r="E497" s="513" t="n"/>
      <c r="F497" s="513" t="n"/>
      <c r="G497" s="513" t="n"/>
      <c r="H497" s="681" t="n">
        <v>0</v>
      </c>
      <c r="I497" s="681" t="n">
        <v>0</v>
      </c>
      <c r="J497" s="681" t="n">
        <v>0</v>
      </c>
      <c r="K497" s="681" t="n">
        <v>0</v>
      </c>
      <c r="L497" s="681">
        <f>3/10</f>
        <v>0.3</v>
      </c>
      <c r="M497" s="681" t="n">
        <v>0</v>
      </c>
      <c r="N497" s="681" t="n">
        <v>0</v>
      </c>
      <c r="O497" s="681" t="n">
        <v>0</v>
      </c>
      <c r="P497" s="681" t="n">
        <v>0</v>
      </c>
      <c r="Q497" s="681" t="n">
        <v>0</v>
      </c>
      <c r="R497" s="681" t="n">
        <v>0</v>
      </c>
      <c r="S497" s="681" t="n">
        <v>0</v>
      </c>
      <c r="T497" s="681">
        <f>2/5</f>
        <v>0.4</v>
      </c>
      <c r="U497" s="681" t="n">
        <v>0</v>
      </c>
      <c r="V497" s="681" t="n">
        <v>0</v>
      </c>
      <c r="W497" s="681" t="n">
        <v>0</v>
      </c>
      <c r="X497" s="681" t="n">
        <v>0</v>
      </c>
      <c r="Y497" s="681">
        <f>3/10</f>
        <v>0.3</v>
      </c>
      <c r="Z497" s="681" t="n">
        <v>0</v>
      </c>
      <c r="AA497" s="681" t="n">
        <v>0</v>
      </c>
      <c r="AB497" s="681" t="n">
        <v>0</v>
      </c>
      <c r="AC497" s="681" t="n">
        <v>0</v>
      </c>
      <c r="AD497" s="681" t="n">
        <v>0</v>
      </c>
      <c r="AE497" s="681" t="n">
        <v>0</v>
      </c>
      <c r="AF497" s="513" t="n"/>
    </row>
    <row r="498">
      <c r="B498" s="513" t="inlineStr">
        <is>
          <t>MA-04</t>
        </is>
      </c>
      <c r="C498" s="513" t="n"/>
      <c r="D498" s="513" t="str">
        <f>D96</f>
        <v>Kits de papelería para talleres de co-diseño</v>
      </c>
      <c r="E498" s="513" t="n"/>
      <c r="F498" s="513" t="n"/>
      <c r="G498" s="513" t="n"/>
      <c r="H498" s="513" t="n"/>
      <c r="I498" s="513" t="n"/>
      <c r="J498" s="513" t="n"/>
      <c r="K498" s="513" t="n"/>
      <c r="L498" s="513" t="n"/>
      <c r="M498" s="513" t="n"/>
      <c r="N498" s="513" t="n"/>
      <c r="O498" s="513" t="n"/>
      <c r="P498" s="513" t="n"/>
      <c r="Q498" s="513" t="n"/>
      <c r="R498" s="513" t="n"/>
      <c r="S498" s="513" t="n"/>
      <c r="T498" s="513" t="n"/>
      <c r="U498" s="513" t="n"/>
      <c r="V498" s="513" t="n"/>
      <c r="W498" s="513" t="n"/>
      <c r="X498" s="513" t="n"/>
      <c r="Y498" s="513" t="n"/>
      <c r="Z498" s="513" t="n"/>
      <c r="AA498" s="513" t="n"/>
      <c r="AB498" s="513" t="n"/>
      <c r="AC498" s="513" t="n"/>
      <c r="AD498" s="513" t="n"/>
      <c r="AE498" s="513" t="n"/>
      <c r="AF498" s="513" t="n"/>
    </row>
    <row r="499">
      <c r="B499" s="513" t="inlineStr">
        <is>
          <t>MA-05</t>
        </is>
      </c>
      <c r="C499" s="513" t="n"/>
      <c r="D499" s="513" t="str">
        <f>D97</f>
        <v>Elementos de protección personal (mascarillas N95)</v>
      </c>
      <c r="E499" s="513" t="n"/>
      <c r="F499" s="513" t="n"/>
      <c r="G499" s="513" t="n"/>
      <c r="H499" s="513" t="n"/>
      <c r="I499" s="513" t="n"/>
      <c r="J499" s="513" t="n"/>
      <c r="K499" s="513" t="n"/>
      <c r="L499" s="513" t="n"/>
      <c r="M499" s="513" t="n"/>
      <c r="N499" s="513" t="n"/>
      <c r="O499" s="513" t="n"/>
      <c r="P499" s="513" t="n"/>
      <c r="Q499" s="513" t="n"/>
      <c r="R499" s="513" t="n"/>
      <c r="S499" s="513" t="n"/>
      <c r="T499" s="513" t="n"/>
      <c r="U499" s="513" t="n"/>
      <c r="V499" s="513" t="n"/>
      <c r="W499" s="513" t="n"/>
      <c r="X499" s="513" t="n"/>
      <c r="Y499" s="513" t="n"/>
      <c r="Z499" s="513" t="n"/>
      <c r="AA499" s="513" t="n"/>
      <c r="AB499" s="513" t="n"/>
      <c r="AC499" s="513" t="n"/>
      <c r="AD499" s="513" t="n"/>
      <c r="AE499" s="513" t="n"/>
      <c r="AF499" s="513" t="n"/>
    </row>
    <row r="500">
      <c r="B500" s="513" t="inlineStr">
        <is>
          <t>MA-06</t>
        </is>
      </c>
      <c r="C500" s="513" t="n"/>
      <c r="D500" s="513" t="str">
        <f>D98</f>
        <v>Repuestos y consumibles de mantenimiento (baterías, cables, conectores)</v>
      </c>
      <c r="E500" s="513" t="n"/>
      <c r="F500" s="513" t="n"/>
      <c r="G500" s="513" t="n"/>
      <c r="H500" s="513" t="n"/>
      <c r="I500" s="513" t="n"/>
      <c r="J500" s="513" t="n"/>
      <c r="K500" s="513" t="n"/>
      <c r="L500" s="513" t="n"/>
      <c r="M500" s="513" t="n"/>
      <c r="N500" s="513" t="n"/>
      <c r="O500" s="513" t="n"/>
      <c r="P500" s="513" t="n"/>
      <c r="Q500" s="513" t="n"/>
      <c r="R500" s="513" t="n"/>
      <c r="S500" s="513" t="n"/>
      <c r="T500" s="513" t="n"/>
      <c r="U500" s="513" t="n"/>
      <c r="V500" s="513" t="n"/>
      <c r="W500" s="513" t="n"/>
      <c r="X500" s="513" t="n"/>
      <c r="Y500" s="513" t="n"/>
      <c r="Z500" s="513" t="n"/>
      <c r="AA500" s="513" t="n"/>
      <c r="AB500" s="513" t="n"/>
      <c r="AC500" s="513" t="n"/>
      <c r="AD500" s="513" t="n"/>
      <c r="AE500" s="513" t="n"/>
      <c r="AF500" s="513" t="n"/>
    </row>
    <row r="501">
      <c r="B501" s="513" t="inlineStr">
        <is>
          <t>MA-07</t>
        </is>
      </c>
      <c r="C501" s="513" t="n"/>
      <c r="D501" s="513" t="str">
        <f>D99</f>
        <v>Consumibles y repuestos de las campañas de medición (filtros, baterías y verificaciones de campo)</v>
      </c>
      <c r="E501" s="513" t="n"/>
      <c r="F501" s="513" t="n"/>
      <c r="G501" s="513" t="n"/>
      <c r="H501" s="513" t="n"/>
      <c r="I501" s="513" t="n"/>
      <c r="J501" s="513" t="n"/>
      <c r="K501" s="513" t="n"/>
      <c r="L501" s="513" t="n"/>
      <c r="M501" s="513" t="n"/>
      <c r="N501" s="513" t="n"/>
      <c r="O501" s="513" t="n"/>
      <c r="P501" s="513" t="n"/>
      <c r="Q501" s="513" t="n"/>
      <c r="R501" s="513" t="n"/>
      <c r="S501" s="513" t="n"/>
      <c r="T501" s="513" t="n"/>
      <c r="U501" s="513" t="n"/>
      <c r="V501" s="513" t="n"/>
      <c r="W501" s="513" t="n"/>
      <c r="X501" s="513" t="n"/>
      <c r="Y501" s="513" t="n"/>
      <c r="Z501" s="513" t="n"/>
      <c r="AA501" s="513" t="n"/>
      <c r="AB501" s="513" t="n"/>
      <c r="AC501" s="513" t="n"/>
      <c r="AD501" s="513" t="n"/>
      <c r="AE501" s="513" t="n"/>
      <c r="AF501" s="513" t="n"/>
    </row>
    <row r="502">
      <c r="B502" s="513" t="inlineStr">
        <is>
          <t>ADIC-05-1</t>
        </is>
      </c>
      <c r="C502" s="513" t="n"/>
      <c r="D502" s="513" t="str">
        <f>D100</f>
        <v>(fila reservada para un ítem nuevo)</v>
      </c>
      <c r="E502" s="513" t="n"/>
      <c r="F502" s="513" t="n"/>
      <c r="G502" s="513" t="n"/>
      <c r="H502" s="513" t="n"/>
      <c r="I502" s="513" t="n"/>
      <c r="J502" s="513" t="n"/>
      <c r="K502" s="513" t="n"/>
      <c r="L502" s="513" t="n"/>
      <c r="M502" s="513" t="n"/>
      <c r="N502" s="513" t="n"/>
      <c r="O502" s="513" t="n"/>
      <c r="P502" s="513" t="n"/>
      <c r="Q502" s="513" t="n"/>
      <c r="R502" s="513" t="n"/>
      <c r="S502" s="513" t="n"/>
      <c r="T502" s="513" t="n"/>
      <c r="U502" s="513" t="n"/>
      <c r="V502" s="513" t="n"/>
      <c r="W502" s="513" t="n"/>
      <c r="X502" s="513" t="n"/>
      <c r="Y502" s="513" t="n"/>
      <c r="Z502" s="513" t="n"/>
      <c r="AA502" s="513" t="n"/>
      <c r="AB502" s="513" t="n"/>
      <c r="AC502" s="513" t="n"/>
      <c r="AD502" s="513" t="n"/>
      <c r="AE502" s="513" t="n"/>
      <c r="AF502" s="513" t="n"/>
    </row>
    <row r="503">
      <c r="B503" s="513" t="inlineStr">
        <is>
          <t>ADIC-05-2</t>
        </is>
      </c>
      <c r="C503" s="513" t="n"/>
      <c r="D503" s="513" t="str">
        <f>D101</f>
        <v>(fila reservada para un ítem nuevo)</v>
      </c>
      <c r="E503" s="513" t="n"/>
      <c r="F503" s="513" t="n"/>
      <c r="G503" s="513" t="n"/>
      <c r="H503" s="513" t="n"/>
      <c r="I503" s="513" t="n"/>
      <c r="J503" s="513" t="n"/>
      <c r="K503" s="513" t="n"/>
      <c r="L503" s="513" t="n"/>
      <c r="M503" s="513" t="n"/>
      <c r="N503" s="513" t="n"/>
      <c r="O503" s="513" t="n"/>
      <c r="P503" s="513" t="n"/>
      <c r="Q503" s="513" t="n"/>
      <c r="R503" s="513" t="n"/>
      <c r="S503" s="513" t="n"/>
      <c r="T503" s="513" t="n"/>
      <c r="U503" s="513" t="n"/>
      <c r="V503" s="513" t="n"/>
      <c r="W503" s="513" t="n"/>
      <c r="X503" s="513" t="n"/>
      <c r="Y503" s="513" t="n"/>
      <c r="Z503" s="513" t="n"/>
      <c r="AA503" s="513" t="n"/>
      <c r="AB503" s="513" t="n"/>
      <c r="AC503" s="513" t="n"/>
      <c r="AD503" s="513" t="n"/>
      <c r="AE503" s="513" t="n"/>
      <c r="AF503" s="513" t="n"/>
    </row>
    <row r="504">
      <c r="B504" s="513" t="inlineStr">
        <is>
          <t>ADIC-05-3</t>
        </is>
      </c>
      <c r="C504" s="513" t="n"/>
      <c r="D504" s="513" t="str">
        <f>D102</f>
        <v>(fila reservada para un ítem nuevo)</v>
      </c>
      <c r="E504" s="513" t="n"/>
      <c r="F504" s="513" t="n"/>
      <c r="G504" s="513" t="n"/>
      <c r="H504" s="513" t="n"/>
      <c r="I504" s="513" t="n"/>
      <c r="J504" s="513" t="n"/>
      <c r="K504" s="513" t="n"/>
      <c r="L504" s="513" t="n"/>
      <c r="M504" s="513" t="n"/>
      <c r="N504" s="513" t="n"/>
      <c r="O504" s="513" t="n"/>
      <c r="P504" s="513" t="n"/>
      <c r="Q504" s="513" t="n"/>
      <c r="R504" s="513" t="n"/>
      <c r="S504" s="513" t="n"/>
      <c r="T504" s="513" t="n"/>
      <c r="U504" s="513" t="n"/>
      <c r="V504" s="513" t="n"/>
      <c r="W504" s="513" t="n"/>
      <c r="X504" s="513" t="n"/>
      <c r="Y504" s="513" t="n"/>
      <c r="Z504" s="513" t="n"/>
      <c r="AA504" s="513" t="n"/>
      <c r="AB504" s="513" t="n"/>
      <c r="AC504" s="513" t="n"/>
      <c r="AD504" s="513" t="n"/>
      <c r="AE504" s="513" t="n"/>
      <c r="AF504" s="513" t="n"/>
    </row>
    <row r="505">
      <c r="B505" s="513" t="inlineStr">
        <is>
          <t>PD-01</t>
        </is>
      </c>
      <c r="C505" s="513" t="n"/>
      <c r="D505" s="513" t="str">
        <f>D103</f>
        <v>Cartillas impresas del índice y del protocolo de alerta</v>
      </c>
      <c r="E505" s="513" t="n"/>
      <c r="F505" s="513" t="n"/>
      <c r="G505" s="513" t="n"/>
      <c r="H505" s="513" t="n"/>
      <c r="I505" s="513" t="n"/>
      <c r="J505" s="513" t="n"/>
      <c r="K505" s="513" t="n"/>
      <c r="L505" s="513" t="n"/>
      <c r="M505" s="513" t="n"/>
      <c r="N505" s="513" t="n"/>
      <c r="O505" s="513" t="n"/>
      <c r="P505" s="513" t="n"/>
      <c r="Q505" s="513" t="n"/>
      <c r="R505" s="513" t="n"/>
      <c r="S505" s="513" t="n"/>
      <c r="T505" s="513" t="n"/>
      <c r="U505" s="513" t="n"/>
      <c r="V505" s="513" t="n"/>
      <c r="W505" s="513" t="n"/>
      <c r="X505" s="513" t="n"/>
      <c r="Y505" s="513" t="n"/>
      <c r="Z505" s="513" t="n"/>
      <c r="AA505" s="513" t="n"/>
      <c r="AB505" s="513" t="n"/>
      <c r="AC505" s="513" t="n"/>
      <c r="AD505" s="513" t="n"/>
      <c r="AE505" s="513" t="n"/>
      <c r="AF505" s="513" t="n"/>
    </row>
    <row r="506">
      <c r="B506" s="513" t="inlineStr">
        <is>
          <t>PD-02</t>
        </is>
      </c>
      <c r="C506" s="513" t="n"/>
      <c r="D506" s="513" t="str">
        <f>D104</f>
        <v>Asesoría jurídica en propiedad intelectual y libertad de operación</v>
      </c>
      <c r="E506" s="513" t="n"/>
      <c r="F506" s="513" t="n"/>
      <c r="G506" s="513" t="n"/>
      <c r="H506" s="513" t="n"/>
      <c r="I506" s="513" t="n"/>
      <c r="J506" s="513" t="n"/>
      <c r="K506" s="513" t="n"/>
      <c r="L506" s="513" t="n"/>
      <c r="M506" s="513" t="n"/>
      <c r="N506" s="513" t="n"/>
      <c r="O506" s="513" t="n"/>
      <c r="P506" s="513" t="n"/>
      <c r="Q506" s="513" t="n"/>
      <c r="R506" s="513" t="n"/>
      <c r="S506" s="513" t="n"/>
      <c r="T506" s="513" t="n"/>
      <c r="U506" s="513" t="n"/>
      <c r="V506" s="513" t="n"/>
      <c r="W506" s="513" t="n"/>
      <c r="X506" s="513" t="n"/>
      <c r="Y506" s="513" t="n"/>
      <c r="Z506" s="513" t="n"/>
      <c r="AA506" s="513" t="n"/>
      <c r="AB506" s="513" t="n"/>
      <c r="AC506" s="513" t="n"/>
      <c r="AD506" s="513" t="n"/>
      <c r="AE506" s="513" t="n"/>
      <c r="AF506" s="513" t="n"/>
    </row>
    <row r="507">
      <c r="B507" s="513" t="inlineStr">
        <is>
          <t>PD-03</t>
        </is>
      </c>
      <c r="C507" s="513" t="n"/>
      <c r="D507" s="513" t="str">
        <f>D105</f>
        <v>Cargos de procesamiento de artículos de acceso abierto</v>
      </c>
      <c r="E507" s="513" t="n"/>
      <c r="F507" s="513" t="n"/>
      <c r="G507" s="513" t="n"/>
      <c r="H507" s="513" t="n"/>
      <c r="I507" s="513" t="n"/>
      <c r="J507" s="513" t="n"/>
      <c r="K507" s="513" t="n"/>
      <c r="L507" s="513" t="n"/>
      <c r="M507" s="513" t="n"/>
      <c r="N507" s="513" t="n"/>
      <c r="O507" s="513" t="n"/>
      <c r="P507" s="513" t="n"/>
      <c r="Q507" s="513" t="n"/>
      <c r="R507" s="513" t="n"/>
      <c r="S507" s="513" t="n"/>
      <c r="T507" s="513" t="n"/>
      <c r="U507" s="513" t="n"/>
      <c r="V507" s="513" t="n"/>
      <c r="W507" s="513" t="n"/>
      <c r="X507" s="513" t="n"/>
      <c r="Y507" s="513" t="n"/>
      <c r="Z507" s="513" t="n"/>
      <c r="AA507" s="513" t="n"/>
      <c r="AB507" s="513" t="n"/>
      <c r="AC507" s="513" t="n"/>
      <c r="AD507" s="513" t="n"/>
      <c r="AE507" s="513" t="n"/>
      <c r="AF507" s="513" t="n"/>
    </row>
    <row r="508">
      <c r="B508" s="513" t="inlineStr">
        <is>
          <t>PD-04</t>
        </is>
      </c>
      <c r="C508" s="513" t="n"/>
      <c r="D508" s="513" t="str">
        <f>D106</f>
        <v>Registro ante la DNDA y asesoría de propiedad intelectual</v>
      </c>
      <c r="E508" s="513" t="n"/>
      <c r="F508" s="513" t="n"/>
      <c r="G508" s="513" t="n"/>
      <c r="H508" s="513" t="n"/>
      <c r="I508" s="513" t="n"/>
      <c r="J508" s="513" t="n"/>
      <c r="K508" s="513" t="n"/>
      <c r="L508" s="513" t="n"/>
      <c r="M508" s="513" t="n"/>
      <c r="N508" s="513" t="n"/>
      <c r="O508" s="513" t="n"/>
      <c r="P508" s="513" t="n"/>
      <c r="Q508" s="513" t="n"/>
      <c r="R508" s="513" t="n"/>
      <c r="S508" s="513" t="n"/>
      <c r="T508" s="513" t="n"/>
      <c r="U508" s="513" t="n"/>
      <c r="V508" s="513" t="n"/>
      <c r="W508" s="513" t="n"/>
      <c r="X508" s="513" t="n"/>
      <c r="Y508" s="513" t="n"/>
      <c r="Z508" s="513" t="n"/>
      <c r="AA508" s="513" t="n"/>
      <c r="AB508" s="513" t="n"/>
      <c r="AC508" s="513" t="n"/>
      <c r="AD508" s="513" t="n"/>
      <c r="AE508" s="513" t="n"/>
      <c r="AF508" s="513" t="n"/>
    </row>
    <row r="509">
      <c r="B509" s="513" t="inlineStr">
        <is>
          <t>PD-05</t>
        </is>
      </c>
      <c r="C509" s="513" t="n"/>
      <c r="D509" s="513" t="str">
        <f>D107</f>
        <v>Publicaciones de divulgación y eventos de socialización</v>
      </c>
      <c r="E509" s="513" t="n"/>
      <c r="F509" s="513" t="n"/>
      <c r="G509" s="513" t="n"/>
      <c r="H509" s="513" t="n"/>
      <c r="I509" s="513" t="n"/>
      <c r="J509" s="513" t="n"/>
      <c r="K509" s="513" t="n"/>
      <c r="L509" s="513" t="n"/>
      <c r="M509" s="513" t="n"/>
      <c r="N509" s="513" t="n"/>
      <c r="O509" s="513" t="n"/>
      <c r="P509" s="513" t="n"/>
      <c r="Q509" s="513" t="n"/>
      <c r="R509" s="513" t="n"/>
      <c r="S509" s="513" t="n"/>
      <c r="T509" s="513" t="n"/>
      <c r="U509" s="513" t="n"/>
      <c r="V509" s="513" t="n"/>
      <c r="W509" s="513" t="n"/>
      <c r="X509" s="513" t="n"/>
      <c r="Y509" s="513" t="n"/>
      <c r="Z509" s="513" t="n"/>
      <c r="AA509" s="513" t="n"/>
      <c r="AB509" s="513" t="n"/>
      <c r="AC509" s="513" t="n"/>
      <c r="AD509" s="513" t="n"/>
      <c r="AE509" s="513" t="n"/>
      <c r="AF509" s="513" t="n"/>
    </row>
    <row r="510">
      <c r="B510" s="513" t="inlineStr">
        <is>
          <t>PD-06</t>
        </is>
      </c>
      <c r="C510" s="513" t="n"/>
      <c r="D510" s="513" t="str">
        <f>D108</f>
        <v>Registro del software y de los datos del modelo predictivo ante la DNDA</v>
      </c>
      <c r="E510" s="513" t="n"/>
      <c r="F510" s="513" t="n"/>
      <c r="G510" s="513" t="n"/>
      <c r="H510" s="513" t="n"/>
      <c r="I510" s="513" t="n"/>
      <c r="J510" s="513" t="n"/>
      <c r="K510" s="513" t="n"/>
      <c r="L510" s="513" t="n"/>
      <c r="M510" s="513" t="n"/>
      <c r="N510" s="513" t="n"/>
      <c r="O510" s="513" t="n"/>
      <c r="P510" s="513" t="n"/>
      <c r="Q510" s="513" t="n"/>
      <c r="R510" s="513" t="n"/>
      <c r="S510" s="513" t="n"/>
      <c r="T510" s="513" t="n"/>
      <c r="U510" s="513" t="n"/>
      <c r="V510" s="513" t="n"/>
      <c r="W510" s="513" t="n"/>
      <c r="X510" s="513" t="n"/>
      <c r="Y510" s="513" t="n"/>
      <c r="Z510" s="513" t="n"/>
      <c r="AA510" s="513" t="n"/>
      <c r="AB510" s="513" t="n"/>
      <c r="AC510" s="513" t="n"/>
      <c r="AD510" s="513" t="n"/>
      <c r="AE510" s="513" t="n"/>
      <c r="AF510" s="513" t="n"/>
    </row>
    <row r="511">
      <c r="B511" s="513" t="inlineStr">
        <is>
          <t>ADIC-06-1</t>
        </is>
      </c>
      <c r="C511" s="513" t="n"/>
      <c r="D511" s="513" t="str">
        <f>D109</f>
        <v>(fila reservada para un ítem nuevo)</v>
      </c>
      <c r="E511" s="513" t="n"/>
      <c r="F511" s="513" t="n"/>
      <c r="G511" s="513" t="n"/>
      <c r="H511" s="513" t="n"/>
      <c r="I511" s="513" t="n"/>
      <c r="J511" s="513" t="n"/>
      <c r="K511" s="513" t="n"/>
      <c r="L511" s="513" t="n"/>
      <c r="M511" s="513" t="n"/>
      <c r="N511" s="513" t="n"/>
      <c r="O511" s="513" t="n"/>
      <c r="P511" s="513" t="n"/>
      <c r="Q511" s="513" t="n"/>
      <c r="R511" s="513" t="n"/>
      <c r="S511" s="513" t="n"/>
      <c r="T511" s="513" t="n"/>
      <c r="U511" s="513" t="n"/>
      <c r="V511" s="513" t="n"/>
      <c r="W511" s="513" t="n"/>
      <c r="X511" s="513" t="n"/>
      <c r="Y511" s="513" t="n"/>
      <c r="Z511" s="513" t="n"/>
      <c r="AA511" s="513" t="n"/>
      <c r="AB511" s="513" t="n"/>
      <c r="AC511" s="513" t="n"/>
      <c r="AD511" s="513" t="n"/>
      <c r="AE511" s="513" t="n"/>
      <c r="AF511" s="513" t="n"/>
    </row>
    <row r="512">
      <c r="B512" s="513" t="inlineStr">
        <is>
          <t>ADIC-06-2</t>
        </is>
      </c>
      <c r="C512" s="513" t="n"/>
      <c r="D512" s="513" t="str">
        <f>D110</f>
        <v>(fila reservada para un ítem nuevo)</v>
      </c>
      <c r="E512" s="513" t="n"/>
      <c r="F512" s="513" t="n"/>
      <c r="G512" s="513" t="n"/>
      <c r="H512" s="513" t="n"/>
      <c r="I512" s="513" t="n"/>
      <c r="J512" s="513" t="n"/>
      <c r="K512" s="513" t="n"/>
      <c r="L512" s="513" t="n"/>
      <c r="M512" s="513" t="n"/>
      <c r="N512" s="513" t="n"/>
      <c r="O512" s="513" t="n"/>
      <c r="P512" s="513" t="n"/>
      <c r="Q512" s="513" t="n"/>
      <c r="R512" s="513" t="n"/>
      <c r="S512" s="513" t="n"/>
      <c r="T512" s="513" t="n"/>
      <c r="U512" s="513" t="n"/>
      <c r="V512" s="513" t="n"/>
      <c r="W512" s="513" t="n"/>
      <c r="X512" s="513" t="n"/>
      <c r="Y512" s="513" t="n"/>
      <c r="Z512" s="513" t="n"/>
      <c r="AA512" s="513" t="n"/>
      <c r="AB512" s="513" t="n"/>
      <c r="AC512" s="513" t="n"/>
      <c r="AD512" s="513" t="n"/>
      <c r="AE512" s="513" t="n"/>
      <c r="AF512" s="513" t="n"/>
    </row>
    <row r="513">
      <c r="B513" s="513" t="inlineStr">
        <is>
          <t>ADIC-06-3</t>
        </is>
      </c>
      <c r="C513" s="513" t="n"/>
      <c r="D513" s="513" t="str">
        <f>D111</f>
        <v>(fila reservada para un ítem nuevo)</v>
      </c>
      <c r="E513" s="513" t="n"/>
      <c r="F513" s="513" t="n"/>
      <c r="G513" s="513" t="n"/>
      <c r="H513" s="513" t="n"/>
      <c r="I513" s="513" t="n"/>
      <c r="J513" s="513" t="n"/>
      <c r="K513" s="513" t="n"/>
      <c r="L513" s="513" t="n"/>
      <c r="M513" s="513" t="n"/>
      <c r="N513" s="513" t="n"/>
      <c r="O513" s="513" t="n"/>
      <c r="P513" s="513" t="n"/>
      <c r="Q513" s="513" t="n"/>
      <c r="R513" s="513" t="n"/>
      <c r="S513" s="513" t="n"/>
      <c r="T513" s="513" t="n"/>
      <c r="U513" s="513" t="n"/>
      <c r="V513" s="513" t="n"/>
      <c r="W513" s="513" t="n"/>
      <c r="X513" s="513" t="n"/>
      <c r="Y513" s="513" t="n"/>
      <c r="Z513" s="513" t="n"/>
      <c r="AA513" s="513" t="n"/>
      <c r="AB513" s="513" t="n"/>
      <c r="AC513" s="513" t="n"/>
      <c r="AD513" s="513" t="n"/>
      <c r="AE513" s="513" t="n"/>
      <c r="AF513" s="513" t="n"/>
    </row>
    <row r="514">
      <c r="B514" s="513" t="inlineStr">
        <is>
          <t>IN-01</t>
        </is>
      </c>
      <c r="C514" s="513" t="n"/>
      <c r="D514" s="513" t="str">
        <f>D112</f>
        <v>Instalación en sitio, mástiles y obra menor (100 nodos y 10 gateways)</v>
      </c>
      <c r="E514" s="513" t="n"/>
      <c r="F514" s="513" t="n"/>
      <c r="G514" s="513" t="n"/>
      <c r="H514" s="513" t="n"/>
      <c r="I514" s="513" t="n"/>
      <c r="J514" s="513" t="n"/>
      <c r="K514" s="513" t="n"/>
      <c r="L514" s="513" t="n"/>
      <c r="M514" s="513" t="n"/>
      <c r="N514" s="513" t="n"/>
      <c r="O514" s="513" t="n"/>
      <c r="P514" s="513" t="n"/>
      <c r="Q514" s="513" t="n"/>
      <c r="R514" s="513" t="n"/>
      <c r="S514" s="513" t="n"/>
      <c r="T514" s="513" t="n"/>
      <c r="U514" s="513" t="n"/>
      <c r="V514" s="513" t="n"/>
      <c r="W514" s="513" t="n"/>
      <c r="X514" s="513" t="n"/>
      <c r="Y514" s="513" t="n"/>
      <c r="Z514" s="513" t="n"/>
      <c r="AA514" s="513" t="n"/>
      <c r="AB514" s="513" t="n"/>
      <c r="AC514" s="513" t="n"/>
      <c r="AD514" s="513" t="n"/>
      <c r="AE514" s="513" t="n"/>
      <c r="AF514" s="513" t="n"/>
    </row>
    <row r="515">
      <c r="B515" s="513" t="inlineStr">
        <is>
          <t>ADIC-07-1</t>
        </is>
      </c>
      <c r="C515" s="513" t="n"/>
      <c r="D515" s="513" t="str">
        <f>D113</f>
        <v>(fila reservada para un ítem nuevo)</v>
      </c>
      <c r="E515" s="513" t="n"/>
      <c r="F515" s="513" t="n"/>
      <c r="G515" s="513" t="n"/>
      <c r="H515" s="513" t="n"/>
      <c r="I515" s="513" t="n"/>
      <c r="J515" s="513" t="n"/>
      <c r="K515" s="513" t="n"/>
      <c r="L515" s="513" t="n"/>
      <c r="M515" s="513" t="n"/>
      <c r="N515" s="513" t="n"/>
      <c r="O515" s="513" t="n"/>
      <c r="P515" s="513" t="n"/>
      <c r="Q515" s="513" t="n"/>
      <c r="R515" s="513" t="n"/>
      <c r="S515" s="513" t="n"/>
      <c r="T515" s="513" t="n"/>
      <c r="U515" s="513" t="n"/>
      <c r="V515" s="513" t="n"/>
      <c r="W515" s="513" t="n"/>
      <c r="X515" s="513" t="n"/>
      <c r="Y515" s="513" t="n"/>
      <c r="Z515" s="513" t="n"/>
      <c r="AA515" s="513" t="n"/>
      <c r="AB515" s="513" t="n"/>
      <c r="AC515" s="513" t="n"/>
      <c r="AD515" s="513" t="n"/>
      <c r="AE515" s="513" t="n"/>
      <c r="AF515" s="513" t="n"/>
    </row>
    <row r="516">
      <c r="B516" s="513" t="inlineStr">
        <is>
          <t>ADIC-07-2</t>
        </is>
      </c>
      <c r="C516" s="513" t="n"/>
      <c r="D516" s="513" t="str">
        <f>D114</f>
        <v>(fila reservada para un ítem nuevo)</v>
      </c>
      <c r="E516" s="513" t="n"/>
      <c r="F516" s="513" t="n"/>
      <c r="G516" s="513" t="n"/>
      <c r="H516" s="513" t="n"/>
      <c r="I516" s="513" t="n"/>
      <c r="J516" s="513" t="n"/>
      <c r="K516" s="513" t="n"/>
      <c r="L516" s="513" t="n"/>
      <c r="M516" s="513" t="n"/>
      <c r="N516" s="513" t="n"/>
      <c r="O516" s="513" t="n"/>
      <c r="P516" s="513" t="n"/>
      <c r="Q516" s="513" t="n"/>
      <c r="R516" s="513" t="n"/>
      <c r="S516" s="513" t="n"/>
      <c r="T516" s="513" t="n"/>
      <c r="U516" s="513" t="n"/>
      <c r="V516" s="513" t="n"/>
      <c r="W516" s="513" t="n"/>
      <c r="X516" s="513" t="n"/>
      <c r="Y516" s="513" t="n"/>
      <c r="Z516" s="513" t="n"/>
      <c r="AA516" s="513" t="n"/>
      <c r="AB516" s="513" t="n"/>
      <c r="AC516" s="513" t="n"/>
      <c r="AD516" s="513" t="n"/>
      <c r="AE516" s="513" t="n"/>
      <c r="AF516" s="513" t="n"/>
    </row>
    <row r="517">
      <c r="B517" s="513" t="inlineStr">
        <is>
          <t>ADIC-07-3</t>
        </is>
      </c>
      <c r="C517" s="513" t="n"/>
      <c r="D517" s="513" t="str">
        <f>D115</f>
        <v>(fila reservada para un ítem nuevo)</v>
      </c>
      <c r="E517" s="513" t="n"/>
      <c r="F517" s="513" t="n"/>
      <c r="G517" s="513" t="n"/>
      <c r="H517" s="513" t="n"/>
      <c r="I517" s="513" t="n"/>
      <c r="J517" s="513" t="n"/>
      <c r="K517" s="513" t="n"/>
      <c r="L517" s="513" t="n"/>
      <c r="M517" s="513" t="n"/>
      <c r="N517" s="513" t="n"/>
      <c r="O517" s="513" t="n"/>
      <c r="P517" s="513" t="n"/>
      <c r="Q517" s="513" t="n"/>
      <c r="R517" s="513" t="n"/>
      <c r="S517" s="513" t="n"/>
      <c r="T517" s="513" t="n"/>
      <c r="U517" s="513" t="n"/>
      <c r="V517" s="513" t="n"/>
      <c r="W517" s="513" t="n"/>
      <c r="X517" s="513" t="n"/>
      <c r="Y517" s="513" t="n"/>
      <c r="Z517" s="513" t="n"/>
      <c r="AA517" s="513" t="n"/>
      <c r="AB517" s="513" t="n"/>
      <c r="AC517" s="513" t="n"/>
      <c r="AD517" s="513" t="n"/>
      <c r="AE517" s="513" t="n"/>
      <c r="AF517" s="513" t="n"/>
    </row>
    <row r="518">
      <c r="B518" s="513" t="inlineStr">
        <is>
          <t>VI-01</t>
        </is>
      </c>
      <c r="C518" s="513" t="n"/>
      <c r="D518" s="513" t="str">
        <f>D116</f>
        <v>Tiquetes aéreos nacionales (equipo de la universidad → Manizales y Calarcá)</v>
      </c>
      <c r="E518" s="513" t="n"/>
      <c r="F518" s="513" t="n"/>
      <c r="G518" s="513" t="n"/>
      <c r="H518" s="513" t="n"/>
      <c r="I518" s="513" t="n"/>
      <c r="J518" s="513" t="n"/>
      <c r="K518" s="513" t="n"/>
      <c r="L518" s="513" t="n"/>
      <c r="M518" s="513" t="n"/>
      <c r="N518" s="513" t="n"/>
      <c r="O518" s="513" t="n"/>
      <c r="P518" s="513" t="n"/>
      <c r="Q518" s="513" t="n"/>
      <c r="R518" s="513" t="n"/>
      <c r="S518" s="513" t="n"/>
      <c r="T518" s="513" t="n"/>
      <c r="U518" s="513" t="n"/>
      <c r="V518" s="513" t="n"/>
      <c r="W518" s="513" t="n"/>
      <c r="X518" s="513" t="n"/>
      <c r="Y518" s="513" t="n"/>
      <c r="Z518" s="513" t="n"/>
      <c r="AA518" s="513" t="n"/>
      <c r="AB518" s="513" t="n"/>
      <c r="AC518" s="513" t="n"/>
      <c r="AD518" s="513" t="n"/>
      <c r="AE518" s="513" t="n"/>
      <c r="AF518" s="513" t="n"/>
    </row>
    <row r="519">
      <c r="B519" s="513" t="inlineStr">
        <is>
          <t>VI-02</t>
        </is>
      </c>
      <c r="C519" s="513" t="n"/>
      <c r="D519" s="513" t="str">
        <f>D117</f>
        <v>Viáticos de alojamiento y manutención</v>
      </c>
      <c r="E519" s="513" t="n"/>
      <c r="F519" s="513" t="n"/>
      <c r="G519" s="513" t="n"/>
      <c r="H519" s="513" t="n"/>
      <c r="I519" s="513" t="n"/>
      <c r="J519" s="513" t="n"/>
      <c r="K519" s="513" t="n"/>
      <c r="L519" s="513" t="n"/>
      <c r="M519" s="513" t="n"/>
      <c r="N519" s="513" t="n"/>
      <c r="O519" s="513" t="n"/>
      <c r="P519" s="513" t="n"/>
      <c r="Q519" s="513" t="n"/>
      <c r="R519" s="513" t="n"/>
      <c r="S519" s="513" t="n"/>
      <c r="T519" s="513" t="n"/>
      <c r="U519" s="513" t="n"/>
      <c r="V519" s="513" t="n"/>
      <c r="W519" s="513" t="n"/>
      <c r="X519" s="513" t="n"/>
      <c r="Y519" s="513" t="n"/>
      <c r="Z519" s="513" t="n"/>
      <c r="AA519" s="513" t="n"/>
      <c r="AB519" s="513" t="n"/>
      <c r="AC519" s="513" t="n"/>
      <c r="AD519" s="513" t="n"/>
      <c r="AE519" s="513" t="n"/>
      <c r="AF519" s="513" t="n"/>
    </row>
    <row r="520">
      <c r="B520" s="513" t="inlineStr">
        <is>
          <t>VI-03</t>
        </is>
      </c>
      <c r="C520" s="513" t="n"/>
      <c r="D520" s="513" t="str">
        <f>D118</f>
        <v>Arrendamiento de vehículos 4x4 (servicio; no es adquisición)</v>
      </c>
      <c r="E520" s="513" t="n"/>
      <c r="F520" s="513" t="n"/>
      <c r="G520" s="513" t="n"/>
      <c r="H520" s="513" t="n"/>
      <c r="I520" s="513" t="n"/>
      <c r="J520" s="513" t="n"/>
      <c r="K520" s="513" t="n"/>
      <c r="L520" s="513" t="n"/>
      <c r="M520" s="513" t="n"/>
      <c r="N520" s="513" t="n"/>
      <c r="O520" s="513" t="n"/>
      <c r="P520" s="513" t="n"/>
      <c r="Q520" s="513" t="n"/>
      <c r="R520" s="513" t="n"/>
      <c r="S520" s="513" t="n"/>
      <c r="T520" s="513" t="n"/>
      <c r="U520" s="513" t="n"/>
      <c r="V520" s="513" t="n"/>
      <c r="W520" s="513" t="n"/>
      <c r="X520" s="513" t="n"/>
      <c r="Y520" s="513" t="n"/>
      <c r="Z520" s="513" t="n"/>
      <c r="AA520" s="513" t="n"/>
      <c r="AB520" s="513" t="n"/>
      <c r="AC520" s="513" t="n"/>
      <c r="AD520" s="513" t="n"/>
      <c r="AE520" s="513" t="n"/>
      <c r="AF520" s="513" t="n"/>
    </row>
    <row r="521">
      <c r="B521" s="513" t="inlineStr">
        <is>
          <t>VI-04</t>
        </is>
      </c>
      <c r="C521" s="513" t="n"/>
      <c r="D521" s="513" t="str">
        <f>D119</f>
        <v>Viaje internacional para divulgación científica</v>
      </c>
      <c r="E521" s="513" t="n"/>
      <c r="F521" s="513" t="n"/>
      <c r="G521" s="513" t="n"/>
      <c r="H521" s="513" t="n"/>
      <c r="I521" s="513" t="n"/>
      <c r="J521" s="513" t="n"/>
      <c r="K521" s="513" t="n"/>
      <c r="L521" s="513" t="n"/>
      <c r="M521" s="513" t="n"/>
      <c r="N521" s="513" t="n"/>
      <c r="O521" s="513" t="n"/>
      <c r="P521" s="513" t="n"/>
      <c r="Q521" s="513" t="n"/>
      <c r="R521" s="513" t="n"/>
      <c r="S521" s="513" t="n"/>
      <c r="T521" s="513" t="n"/>
      <c r="U521" s="513" t="n"/>
      <c r="V521" s="513" t="n"/>
      <c r="W521" s="513" t="n"/>
      <c r="X521" s="513" t="n"/>
      <c r="Y521" s="513" t="n"/>
      <c r="Z521" s="513" t="n"/>
      <c r="AA521" s="513" t="n"/>
      <c r="AB521" s="513" t="n"/>
      <c r="AC521" s="513" t="n"/>
      <c r="AD521" s="513" t="n"/>
      <c r="AE521" s="513" t="n"/>
      <c r="AF521" s="513" t="n"/>
    </row>
    <row r="522">
      <c r="B522" s="513" t="inlineStr">
        <is>
          <t>VI-06</t>
        </is>
      </c>
      <c r="C522" s="513" t="n"/>
      <c r="D522" s="513" t="str">
        <f>D120</f>
        <v>Tiquetes aéreos nacionales de las campañas de demolición</v>
      </c>
      <c r="E522" s="513" t="n"/>
      <c r="F522" s="513" t="n"/>
      <c r="G522" s="513" t="n"/>
      <c r="H522" s="513" t="n"/>
      <c r="I522" s="513" t="n"/>
      <c r="J522" s="513" t="n"/>
      <c r="K522" s="513" t="n"/>
      <c r="L522" s="513" t="n"/>
      <c r="M522" s="513" t="n"/>
      <c r="N522" s="513" t="n"/>
      <c r="O522" s="513" t="n"/>
      <c r="P522" s="513" t="n"/>
      <c r="Q522" s="513" t="n"/>
      <c r="R522" s="513" t="n"/>
      <c r="S522" s="513" t="n"/>
      <c r="T522" s="513" t="n"/>
      <c r="U522" s="513" t="n"/>
      <c r="V522" s="513" t="n"/>
      <c r="W522" s="513" t="n"/>
      <c r="X522" s="513" t="n"/>
      <c r="Y522" s="513" t="n"/>
      <c r="Z522" s="513" t="n"/>
      <c r="AA522" s="513" t="n"/>
      <c r="AB522" s="513" t="n"/>
      <c r="AC522" s="513" t="n"/>
      <c r="AD522" s="513" t="n"/>
      <c r="AE522" s="513" t="n"/>
      <c r="AF522" s="513" t="n"/>
    </row>
    <row r="523">
      <c r="B523" s="513" t="inlineStr">
        <is>
          <t>VI-07</t>
        </is>
      </c>
      <c r="C523" s="513" t="n"/>
      <c r="D523" s="513" t="str">
        <f>D121</f>
        <v>Viáticos de alojamiento y manutención de las campañas de demolición</v>
      </c>
      <c r="E523" s="513" t="n"/>
      <c r="F523" s="513" t="n"/>
      <c r="G523" s="513" t="n"/>
      <c r="H523" s="513" t="n"/>
      <c r="I523" s="513" t="n"/>
      <c r="J523" s="513" t="n"/>
      <c r="K523" s="513" t="n"/>
      <c r="L523" s="513" t="n"/>
      <c r="M523" s="513" t="n"/>
      <c r="N523" s="513" t="n"/>
      <c r="O523" s="513" t="n"/>
      <c r="P523" s="513" t="n"/>
      <c r="Q523" s="513" t="n"/>
      <c r="R523" s="513" t="n"/>
      <c r="S523" s="513" t="n"/>
      <c r="T523" s="513" t="n"/>
      <c r="U523" s="513" t="n"/>
      <c r="V523" s="513" t="n"/>
      <c r="W523" s="513" t="n"/>
      <c r="X523" s="513" t="n"/>
      <c r="Y523" s="513" t="n"/>
      <c r="Z523" s="513" t="n"/>
      <c r="AA523" s="513" t="n"/>
      <c r="AB523" s="513" t="n"/>
      <c r="AC523" s="513" t="n"/>
      <c r="AD523" s="513" t="n"/>
      <c r="AE523" s="513" t="n"/>
      <c r="AF523" s="513" t="n"/>
    </row>
    <row r="524">
      <c r="B524" s="513" t="inlineStr">
        <is>
          <t>VI-08</t>
        </is>
      </c>
      <c r="C524" s="513" t="n"/>
      <c r="D524" s="513" t="str">
        <f>D122</f>
        <v>Arrendamiento de vehículos 4x4 de las campañas de demolición (servicio; no es adquisición)</v>
      </c>
      <c r="E524" s="513" t="n"/>
      <c r="F524" s="513" t="n"/>
      <c r="G524" s="513" t="n"/>
      <c r="H524" s="513" t="n"/>
      <c r="I524" s="513" t="n"/>
      <c r="J524" s="513" t="n"/>
      <c r="K524" s="513" t="n"/>
      <c r="L524" s="513" t="n"/>
      <c r="M524" s="513" t="n"/>
      <c r="N524" s="513" t="n"/>
      <c r="O524" s="513" t="n"/>
      <c r="P524" s="513" t="n"/>
      <c r="Q524" s="513" t="n"/>
      <c r="R524" s="513" t="n"/>
      <c r="S524" s="513" t="n"/>
      <c r="T524" s="513" t="n"/>
      <c r="U524" s="513" t="n"/>
      <c r="V524" s="513" t="n"/>
      <c r="W524" s="513" t="n"/>
      <c r="X524" s="513" t="n"/>
      <c r="Y524" s="513" t="n"/>
      <c r="Z524" s="513" t="n"/>
      <c r="AA524" s="513" t="n"/>
      <c r="AB524" s="513" t="n"/>
      <c r="AC524" s="513" t="n"/>
      <c r="AD524" s="513" t="n"/>
      <c r="AE524" s="513" t="n"/>
      <c r="AF524" s="513" t="n"/>
    </row>
    <row r="525">
      <c r="B525" s="513" t="inlineStr">
        <is>
          <t>VI-05</t>
        </is>
      </c>
      <c r="C525" s="513" t="n"/>
      <c r="D525" s="513" t="str">
        <f>D123</f>
        <v>Logística y viáticos de los tramos 2 y 3 — aporte en efectivo de Gestión y Medio Ambiente</v>
      </c>
      <c r="E525" s="513" t="n"/>
      <c r="F525" s="513" t="n"/>
      <c r="G525" s="513" t="n"/>
      <c r="H525" s="513" t="n"/>
      <c r="I525" s="513" t="n"/>
      <c r="J525" s="513" t="n"/>
      <c r="K525" s="513" t="n"/>
      <c r="L525" s="513" t="n"/>
      <c r="M525" s="513" t="n"/>
      <c r="N525" s="513" t="n"/>
      <c r="O525" s="513" t="n"/>
      <c r="P525" s="513" t="n"/>
      <c r="Q525" s="513" t="n"/>
      <c r="R525" s="513" t="n"/>
      <c r="S525" s="513" t="n"/>
      <c r="T525" s="513" t="n"/>
      <c r="U525" s="513" t="n"/>
      <c r="V525" s="513" t="n"/>
      <c r="W525" s="513" t="n"/>
      <c r="X525" s="513" t="n"/>
      <c r="Y525" s="513" t="n"/>
      <c r="Z525" s="513" t="n"/>
      <c r="AA525" s="513" t="n"/>
      <c r="AB525" s="513" t="n"/>
      <c r="AC525" s="513" t="n"/>
      <c r="AD525" s="513" t="n"/>
      <c r="AE525" s="513" t="n"/>
      <c r="AF525" s="513" t="n"/>
    </row>
    <row r="526">
      <c r="B526" s="513" t="inlineStr">
        <is>
          <t>ADIC-08-1</t>
        </is>
      </c>
      <c r="C526" s="513" t="n"/>
      <c r="D526" s="513" t="str">
        <f>D124</f>
        <v>(fila reservada para un ítem nuevo)</v>
      </c>
      <c r="E526" s="513" t="n"/>
      <c r="F526" s="513" t="n"/>
      <c r="G526" s="513" t="n"/>
      <c r="H526" s="513" t="n"/>
      <c r="I526" s="513" t="n"/>
      <c r="J526" s="513" t="n"/>
      <c r="K526" s="513" t="n"/>
      <c r="L526" s="513" t="n"/>
      <c r="M526" s="513" t="n"/>
      <c r="N526" s="513" t="n"/>
      <c r="O526" s="513" t="n"/>
      <c r="P526" s="513" t="n"/>
      <c r="Q526" s="513" t="n"/>
      <c r="R526" s="513" t="n"/>
      <c r="S526" s="513" t="n"/>
      <c r="T526" s="513" t="n"/>
      <c r="U526" s="513" t="n"/>
      <c r="V526" s="513" t="n"/>
      <c r="W526" s="513" t="n"/>
      <c r="X526" s="513" t="n"/>
      <c r="Y526" s="513" t="n"/>
      <c r="Z526" s="513" t="n"/>
      <c r="AA526" s="513" t="n"/>
      <c r="AB526" s="513" t="n"/>
      <c r="AC526" s="513" t="n"/>
      <c r="AD526" s="513" t="n"/>
      <c r="AE526" s="513" t="n"/>
      <c r="AF526" s="513" t="n"/>
    </row>
    <row r="527">
      <c r="B527" s="513" t="inlineStr">
        <is>
          <t>ADIC-08-2</t>
        </is>
      </c>
      <c r="C527" s="513" t="n"/>
      <c r="D527" s="513" t="str">
        <f>D125</f>
        <v>(fila reservada para un ítem nuevo)</v>
      </c>
      <c r="E527" s="513" t="n"/>
      <c r="F527" s="513" t="n"/>
      <c r="G527" s="513" t="n"/>
      <c r="H527" s="513" t="n"/>
      <c r="I527" s="513" t="n"/>
      <c r="J527" s="513" t="n"/>
      <c r="K527" s="513" t="n"/>
      <c r="L527" s="513" t="n"/>
      <c r="M527" s="513" t="n"/>
      <c r="N527" s="513" t="n"/>
      <c r="O527" s="513" t="n"/>
      <c r="P527" s="513" t="n"/>
      <c r="Q527" s="513" t="n"/>
      <c r="R527" s="513" t="n"/>
      <c r="S527" s="513" t="n"/>
      <c r="T527" s="513" t="n"/>
      <c r="U527" s="513" t="n"/>
      <c r="V527" s="513" t="n"/>
      <c r="W527" s="513" t="n"/>
      <c r="X527" s="513" t="n"/>
      <c r="Y527" s="513" t="n"/>
      <c r="Z527" s="513" t="n"/>
      <c r="AA527" s="513" t="n"/>
      <c r="AB527" s="513" t="n"/>
      <c r="AC527" s="513" t="n"/>
      <c r="AD527" s="513" t="n"/>
      <c r="AE527" s="513" t="n"/>
      <c r="AF527" s="513" t="n"/>
    </row>
    <row r="528">
      <c r="B528" s="513" t="inlineStr">
        <is>
          <t>ADIC-08-3</t>
        </is>
      </c>
      <c r="C528" s="513" t="n"/>
      <c r="D528" s="513" t="str">
        <f>D126</f>
        <v>(fila reservada para un ítem nuevo)</v>
      </c>
      <c r="E528" s="513" t="n"/>
      <c r="F528" s="513" t="n"/>
      <c r="G528" s="513" t="n"/>
      <c r="H528" s="513" t="n"/>
      <c r="I528" s="513" t="n"/>
      <c r="J528" s="513" t="n"/>
      <c r="K528" s="513" t="n"/>
      <c r="L528" s="513" t="n"/>
      <c r="M528" s="513" t="n"/>
      <c r="N528" s="513" t="n"/>
      <c r="O528" s="513" t="n"/>
      <c r="P528" s="513" t="n"/>
      <c r="Q528" s="513" t="n"/>
      <c r="R528" s="513" t="n"/>
      <c r="S528" s="513" t="n"/>
      <c r="T528" s="513" t="n"/>
      <c r="U528" s="513" t="n"/>
      <c r="V528" s="513" t="n"/>
      <c r="W528" s="513" t="n"/>
      <c r="X528" s="513" t="n"/>
      <c r="Y528" s="513" t="n"/>
      <c r="Z528" s="513" t="n"/>
      <c r="AA528" s="513" t="n"/>
      <c r="AB528" s="513" t="n"/>
      <c r="AC528" s="513" t="n"/>
      <c r="AD528" s="513" t="n"/>
      <c r="AE528" s="513" t="n"/>
      <c r="AF528" s="513" t="n"/>
    </row>
    <row r="529">
      <c r="B529" s="513" t="inlineStr">
        <is>
          <t>AD-01</t>
        </is>
      </c>
      <c r="C529" s="513" t="n"/>
      <c r="D529" s="513" t="str">
        <f>D127</f>
        <v>Administración del proyecto (gastos administrativos y revisoría)</v>
      </c>
      <c r="E529" s="513" t="n"/>
      <c r="F529" s="513" t="n"/>
      <c r="G529" s="513" t="n"/>
      <c r="H529" s="513" t="n"/>
      <c r="I529" s="513" t="n"/>
      <c r="J529" s="513" t="n"/>
      <c r="K529" s="513" t="n"/>
      <c r="L529" s="513" t="n"/>
      <c r="M529" s="513" t="n"/>
      <c r="N529" s="513" t="n"/>
      <c r="O529" s="513" t="n"/>
      <c r="P529" s="513" t="n"/>
      <c r="Q529" s="513" t="n"/>
      <c r="R529" s="513" t="n"/>
      <c r="S529" s="513" t="n"/>
      <c r="T529" s="513" t="n"/>
      <c r="U529" s="513" t="n"/>
      <c r="V529" s="513" t="n"/>
      <c r="W529" s="513" t="n"/>
      <c r="X529" s="513" t="n"/>
      <c r="Y529" s="513" t="n"/>
      <c r="Z529" s="513" t="n"/>
      <c r="AA529" s="513" t="n"/>
      <c r="AB529" s="513" t="n"/>
      <c r="AC529" s="513" t="n"/>
      <c r="AD529" s="513" t="n"/>
      <c r="AE529" s="513" t="n"/>
      <c r="AF529" s="513" t="n"/>
    </row>
    <row r="530">
      <c r="B530" s="513" t="inlineStr">
        <is>
          <t>ADIC-09-1</t>
        </is>
      </c>
      <c r="C530" s="513" t="n"/>
      <c r="D530" s="513" t="str">
        <f>D128</f>
        <v>(fila reservada para un ítem nuevo)</v>
      </c>
      <c r="E530" s="513" t="n"/>
      <c r="F530" s="513" t="n"/>
      <c r="G530" s="513" t="n"/>
      <c r="H530" s="513" t="n"/>
      <c r="I530" s="513" t="n"/>
      <c r="J530" s="513" t="n"/>
      <c r="K530" s="513" t="n"/>
      <c r="L530" s="513" t="n"/>
      <c r="M530" s="513" t="n"/>
      <c r="N530" s="513" t="n"/>
      <c r="O530" s="513" t="n"/>
      <c r="P530" s="513" t="n"/>
      <c r="Q530" s="513" t="n"/>
      <c r="R530" s="513" t="n"/>
      <c r="S530" s="513" t="n"/>
      <c r="T530" s="513" t="n"/>
      <c r="U530" s="513" t="n"/>
      <c r="V530" s="513" t="n"/>
      <c r="W530" s="513" t="n"/>
      <c r="X530" s="513" t="n"/>
      <c r="Y530" s="513" t="n"/>
      <c r="Z530" s="513" t="n"/>
      <c r="AA530" s="513" t="n"/>
      <c r="AB530" s="513" t="n"/>
      <c r="AC530" s="513" t="n"/>
      <c r="AD530" s="513" t="n"/>
      <c r="AE530" s="513" t="n"/>
      <c r="AF530" s="513" t="n"/>
    </row>
    <row r="531">
      <c r="B531" s="513" t="inlineStr">
        <is>
          <t>ADIC-09-2</t>
        </is>
      </c>
      <c r="C531" s="513" t="n"/>
      <c r="D531" s="513" t="str">
        <f>D129</f>
        <v>(fila reservada para un ítem nuevo)</v>
      </c>
      <c r="E531" s="513" t="n"/>
      <c r="F531" s="513" t="n"/>
      <c r="G531" s="513" t="n"/>
      <c r="H531" s="513" t="n"/>
      <c r="I531" s="513" t="n"/>
      <c r="J531" s="513" t="n"/>
      <c r="K531" s="513" t="n"/>
      <c r="L531" s="513" t="n"/>
      <c r="M531" s="513" t="n"/>
      <c r="N531" s="513" t="n"/>
      <c r="O531" s="513" t="n"/>
      <c r="P531" s="513" t="n"/>
      <c r="Q531" s="513" t="n"/>
      <c r="R531" s="513" t="n"/>
      <c r="S531" s="513" t="n"/>
      <c r="T531" s="513" t="n"/>
      <c r="U531" s="513" t="n"/>
      <c r="V531" s="513" t="n"/>
      <c r="W531" s="513" t="n"/>
      <c r="X531" s="513" t="n"/>
      <c r="Y531" s="513" t="n"/>
      <c r="Z531" s="513" t="n"/>
      <c r="AA531" s="513" t="n"/>
      <c r="AB531" s="513" t="n"/>
      <c r="AC531" s="513" t="n"/>
      <c r="AD531" s="513" t="n"/>
      <c r="AE531" s="513" t="n"/>
      <c r="AF531" s="513" t="n"/>
    </row>
    <row r="532">
      <c r="B532" s="513" t="inlineStr">
        <is>
          <t>ADIC-09-3</t>
        </is>
      </c>
      <c r="C532" s="513" t="n"/>
      <c r="D532" s="513" t="str">
        <f>D130</f>
        <v>(fila reservada para un ítem nuevo)</v>
      </c>
      <c r="E532" s="513" t="n"/>
      <c r="F532" s="513" t="n"/>
      <c r="G532" s="513" t="n"/>
      <c r="H532" s="513" t="n"/>
      <c r="I532" s="513" t="n"/>
      <c r="J532" s="513" t="n"/>
      <c r="K532" s="513" t="n"/>
      <c r="L532" s="513" t="n"/>
      <c r="M532" s="513" t="n"/>
      <c r="N532" s="513" t="n"/>
      <c r="O532" s="513" t="n"/>
      <c r="P532" s="513" t="n"/>
      <c r="Q532" s="513" t="n"/>
      <c r="R532" s="513" t="n"/>
      <c r="S532" s="513" t="n"/>
      <c r="T532" s="513" t="n"/>
      <c r="U532" s="513" t="n"/>
      <c r="V532" s="513" t="n"/>
      <c r="W532" s="513" t="n"/>
      <c r="X532" s="513" t="n"/>
      <c r="Y532" s="513" t="n"/>
      <c r="Z532" s="513" t="n"/>
      <c r="AA532" s="513" t="n"/>
      <c r="AB532" s="513" t="n"/>
      <c r="AC532" s="513" t="n"/>
      <c r="AD532" s="513" t="n"/>
      <c r="AE532" s="513" t="n"/>
      <c r="AF532" s="513" t="n"/>
    </row>
    <row r="533">
      <c r="B533" s="513" t="inlineStr">
        <is>
          <t>SE-01</t>
        </is>
      </c>
      <c r="C533" s="513" t="n"/>
      <c r="D533" s="513" t="str">
        <f>D131</f>
        <v>Apoyo a la supervisión y plataforma de seguimiento</v>
      </c>
      <c r="E533" s="513" t="n"/>
      <c r="F533" s="513" t="n"/>
      <c r="G533" s="513" t="n"/>
      <c r="H533" s="513" t="n"/>
      <c r="I533" s="513" t="n"/>
      <c r="J533" s="513" t="n"/>
      <c r="K533" s="513" t="n"/>
      <c r="L533" s="513" t="n"/>
      <c r="M533" s="513" t="n"/>
      <c r="N533" s="513" t="n"/>
      <c r="O533" s="513" t="n"/>
      <c r="P533" s="513" t="n"/>
      <c r="Q533" s="513" t="n"/>
      <c r="R533" s="513" t="n"/>
      <c r="S533" s="513" t="n"/>
      <c r="T533" s="513" t="n"/>
      <c r="U533" s="513" t="n"/>
      <c r="V533" s="513" t="n"/>
      <c r="W533" s="513" t="n"/>
      <c r="X533" s="513" t="n"/>
      <c r="Y533" s="513" t="n"/>
      <c r="Z533" s="513" t="n"/>
      <c r="AA533" s="513" t="n"/>
      <c r="AB533" s="513" t="n"/>
      <c r="AC533" s="513" t="n"/>
      <c r="AD533" s="513" t="n"/>
      <c r="AE533" s="513" t="n"/>
      <c r="AF533" s="513" t="n"/>
    </row>
    <row r="534">
      <c r="B534" s="513" t="inlineStr">
        <is>
          <t>ADIC-10-1</t>
        </is>
      </c>
      <c r="C534" s="513" t="n"/>
      <c r="D534" s="513" t="str">
        <f>D132</f>
        <v>(fila reservada para un ítem nuevo)</v>
      </c>
      <c r="E534" s="513" t="n"/>
      <c r="F534" s="513" t="n"/>
      <c r="G534" s="513" t="n"/>
      <c r="H534" s="513" t="n"/>
      <c r="I534" s="513" t="n"/>
      <c r="J534" s="513" t="n"/>
      <c r="K534" s="513" t="n"/>
      <c r="L534" s="513" t="n"/>
      <c r="M534" s="513" t="n"/>
      <c r="N534" s="513" t="n"/>
      <c r="O534" s="513" t="n"/>
      <c r="P534" s="513" t="n"/>
      <c r="Q534" s="513" t="n"/>
      <c r="R534" s="513" t="n"/>
      <c r="S534" s="513" t="n"/>
      <c r="T534" s="513" t="n"/>
      <c r="U534" s="513" t="n"/>
      <c r="V534" s="513" t="n"/>
      <c r="W534" s="513" t="n"/>
      <c r="X534" s="513" t="n"/>
      <c r="Y534" s="513" t="n"/>
      <c r="Z534" s="513" t="n"/>
      <c r="AA534" s="513" t="n"/>
      <c r="AB534" s="513" t="n"/>
      <c r="AC534" s="513" t="n"/>
      <c r="AD534" s="513" t="n"/>
      <c r="AE534" s="513" t="n"/>
      <c r="AF534" s="513" t="n"/>
    </row>
    <row r="535">
      <c r="B535" s="513" t="inlineStr">
        <is>
          <t>ADIC-10-2</t>
        </is>
      </c>
      <c r="C535" s="513" t="n"/>
      <c r="D535" s="513" t="str">
        <f>D133</f>
        <v>(fila reservada para un ítem nuevo)</v>
      </c>
      <c r="E535" s="513" t="n"/>
      <c r="F535" s="513" t="n"/>
      <c r="G535" s="513" t="n"/>
      <c r="H535" s="513" t="n"/>
      <c r="I535" s="513" t="n"/>
      <c r="J535" s="513" t="n"/>
      <c r="K535" s="513" t="n"/>
      <c r="L535" s="513" t="n"/>
      <c r="M535" s="513" t="n"/>
      <c r="N535" s="513" t="n"/>
      <c r="O535" s="513" t="n"/>
      <c r="P535" s="513" t="n"/>
      <c r="Q535" s="513" t="n"/>
      <c r="R535" s="513" t="n"/>
      <c r="S535" s="513" t="n"/>
      <c r="T535" s="513" t="n"/>
      <c r="U535" s="513" t="n"/>
      <c r="V535" s="513" t="n"/>
      <c r="W535" s="513" t="n"/>
      <c r="X535" s="513" t="n"/>
      <c r="Y535" s="513" t="n"/>
      <c r="Z535" s="513" t="n"/>
      <c r="AA535" s="513" t="n"/>
      <c r="AB535" s="513" t="n"/>
      <c r="AC535" s="513" t="n"/>
      <c r="AD535" s="513" t="n"/>
      <c r="AE535" s="513" t="n"/>
      <c r="AF535" s="513" t="n"/>
    </row>
    <row r="536">
      <c r="B536" s="513" t="inlineStr">
        <is>
          <t>ADIC-10-3</t>
        </is>
      </c>
      <c r="C536" s="513" t="n"/>
      <c r="D536" s="513" t="str">
        <f>D134</f>
        <v>(fila reservada para un ítem nuevo)</v>
      </c>
      <c r="E536" s="513" t="n"/>
      <c r="F536" s="513" t="n"/>
      <c r="G536" s="513" t="n"/>
      <c r="H536" s="513" t="n"/>
      <c r="I536" s="513" t="n"/>
      <c r="J536" s="513" t="n"/>
      <c r="K536" s="513" t="n"/>
      <c r="L536" s="513" t="n"/>
      <c r="M536" s="513" t="n"/>
      <c r="N536" s="513" t="n"/>
      <c r="O536" s="513" t="n"/>
      <c r="P536" s="513" t="n"/>
      <c r="Q536" s="513" t="n"/>
      <c r="R536" s="513" t="n"/>
      <c r="S536" s="513" t="n"/>
      <c r="T536" s="513" t="n"/>
      <c r="U536" s="513" t="n"/>
      <c r="V536" s="513" t="n"/>
      <c r="W536" s="513" t="n"/>
      <c r="X536" s="513" t="n"/>
      <c r="Y536" s="513" t="n"/>
      <c r="Z536" s="513" t="n"/>
      <c r="AA536" s="513" t="n"/>
      <c r="AB536" s="513" t="n"/>
      <c r="AC536" s="513" t="n"/>
      <c r="AD536" s="513" t="n"/>
      <c r="AE536" s="513" t="n"/>
      <c r="AF536" s="513" t="n"/>
    </row>
    <row r="537">
      <c r="B537" s="513" t="inlineStr">
        <is>
          <t>ADIC-11-1</t>
        </is>
      </c>
      <c r="C537" s="513" t="n"/>
      <c r="D537" s="513" t="str">
        <f>D135</f>
        <v>(fila reservada para un ítem nuevo)</v>
      </c>
      <c r="E537" s="513" t="n"/>
      <c r="F537" s="513" t="n"/>
      <c r="G537" s="513" t="n"/>
      <c r="H537" s="513" t="n"/>
      <c r="I537" s="513" t="n"/>
      <c r="J537" s="513" t="n"/>
      <c r="K537" s="513" t="n"/>
      <c r="L537" s="513" t="n"/>
      <c r="M537" s="513" t="n"/>
      <c r="N537" s="513" t="n"/>
      <c r="O537" s="513" t="n"/>
      <c r="P537" s="513" t="n"/>
      <c r="Q537" s="513" t="n"/>
      <c r="R537" s="513" t="n"/>
      <c r="S537" s="513" t="n"/>
      <c r="T537" s="513" t="n"/>
      <c r="U537" s="513" t="n"/>
      <c r="V537" s="513" t="n"/>
      <c r="W537" s="513" t="n"/>
      <c r="X537" s="513" t="n"/>
      <c r="Y537" s="513" t="n"/>
      <c r="Z537" s="513" t="n"/>
      <c r="AA537" s="513" t="n"/>
      <c r="AB537" s="513" t="n"/>
      <c r="AC537" s="513" t="n"/>
      <c r="AD537" s="513" t="n"/>
      <c r="AE537" s="513" t="n"/>
      <c r="AF537" s="513" t="n"/>
    </row>
    <row r="538">
      <c r="B538" s="513" t="inlineStr">
        <is>
          <t>ADIC-11-2</t>
        </is>
      </c>
      <c r="C538" s="513" t="n"/>
      <c r="D538" s="513" t="str">
        <f>D136</f>
        <v>(fila reservada para un ítem nuevo)</v>
      </c>
      <c r="E538" s="513" t="n"/>
      <c r="F538" s="513" t="n"/>
      <c r="G538" s="513" t="n"/>
      <c r="H538" s="513" t="n"/>
      <c r="I538" s="513" t="n"/>
      <c r="J538" s="513" t="n"/>
      <c r="K538" s="513" t="n"/>
      <c r="L538" s="513" t="n"/>
      <c r="M538" s="513" t="n"/>
      <c r="N538" s="513" t="n"/>
      <c r="O538" s="513" t="n"/>
      <c r="P538" s="513" t="n"/>
      <c r="Q538" s="513" t="n"/>
      <c r="R538" s="513" t="n"/>
      <c r="S538" s="513" t="n"/>
      <c r="T538" s="513" t="n"/>
      <c r="U538" s="513" t="n"/>
      <c r="V538" s="513" t="n"/>
      <c r="W538" s="513" t="n"/>
      <c r="X538" s="513" t="n"/>
      <c r="Y538" s="513" t="n"/>
      <c r="Z538" s="513" t="n"/>
      <c r="AA538" s="513" t="n"/>
      <c r="AB538" s="513" t="n"/>
      <c r="AC538" s="513" t="n"/>
      <c r="AD538" s="513" t="n"/>
      <c r="AE538" s="513" t="n"/>
      <c r="AF538" s="513" t="n"/>
    </row>
    <row r="539">
      <c r="B539" s="513" t="inlineStr">
        <is>
          <t>ADIC-11-3</t>
        </is>
      </c>
      <c r="C539" s="513" t="n"/>
      <c r="D539" s="513" t="str">
        <f>D137</f>
        <v>(fila reservada para un ítem nuevo)</v>
      </c>
      <c r="E539" s="513" t="n"/>
      <c r="F539" s="513" t="n"/>
      <c r="G539" s="513" t="n"/>
      <c r="H539" s="513" t="n"/>
      <c r="I539" s="513" t="n"/>
      <c r="J539" s="513" t="n"/>
      <c r="K539" s="513" t="n"/>
      <c r="L539" s="513" t="n"/>
      <c r="M539" s="513" t="n"/>
      <c r="N539" s="513" t="n"/>
      <c r="O539" s="513" t="n"/>
      <c r="P539" s="513" t="n"/>
      <c r="Q539" s="513" t="n"/>
      <c r="R539" s="513" t="n"/>
      <c r="S539" s="513" t="n"/>
      <c r="T539" s="513" t="n"/>
      <c r="U539" s="513" t="n"/>
      <c r="V539" s="513" t="n"/>
      <c r="W539" s="513" t="n"/>
      <c r="X539" s="513" t="n"/>
      <c r="Y539" s="513" t="n"/>
      <c r="Z539" s="513" t="n"/>
      <c r="AA539" s="513" t="n"/>
      <c r="AB539" s="513" t="n"/>
      <c r="AC539" s="513" t="n"/>
      <c r="AD539" s="513" t="n"/>
      <c r="AE539" s="513" t="n"/>
      <c r="AF539" s="513" t="n"/>
    </row>
  </sheetData>
  <mergeCells count="1">
    <mergeCell ref="B3:N3"/>
  </mergeCells>
  <dataValidations count="3">
    <dataValidation sqref="AT8 AT9 AT10 AT11 AT12 AT13 AT14 AT15 AT16 AT17 AT18 AT19 AT20 AT21 AT22 AT23 AT24 AT25 AT26 AT27 AT28 AT29 AT30 AT31 AT32 AT33 AT34 AT35 AT36 AT37 AT38 AT39 AT40 AT41 AT42 AT43 AT44 AT45 AT46 AT47 AT48 AT49 AT50 AT51 AT52 AT53 AT54 AT55 AT56 AT57 AT58 AT59 AT60 AT61 AT62 AT63 AT64 AT65 AT66 AT67 AT68 AT69 AT70 AT71 AT72 AT73 AT74 AT75 AT76 AT77 AT78 AT79 AT80 AT81 AT82 AT83 AT84 AT85 AT86 AT87 AT88 AT89 AT90 AT91 AT92 AT93 AT94 AT95 AT96 AT97 AT98 AT99 AT100 AT101 AT102 AT103 AT104 AT105 AT106 AT107 AT108 AT109 AT110 AT111 AT112 AT113 AT114 AT115 AT116 AT117 AT118 AT119 AT120 AT121 AT122 AT123 AT124 AT125 AT126 AT127 AT128 AT129 AT130 AT131 AT132 AT133 AT134 AT135 AT136 AT137" showDropDown="0" showInputMessage="0" showErrorMessage="0" allowBlank="0" type="list">
      <formula1>"L,I,F,S,A,M"</formula1>
    </dataValidation>
    <dataValidation sqref="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AR105 AR106 AR107 AR108 AR109 AR110 AR111 AR112 AR113 AR114 AR115 AR116 AR117 AR118 AR119 AR120 AR121 AR122 AR123 AR124 AR125 AR126 AR127 AR128 AR129 AR130 AR131 AR132 AR133 AR134 AR135 AR136 AR137 AS8 AS9 AS10 AS11 AS12 AS13 AS14 AS15 AS16 AS17 AS18 AS19 AS20 AS21 AS22 AS23 AS24 AS25 AS26 AS27 AS28 AS29 AS30 AS31 AS32 AS33 AS34 AS35 AS36 AS37 AS38 AS39 AS40 AS41 AS42 AS43 AS44 AS45 AS46 AS47 AS48 AS49 AS50 AS51 AS52 AS53 AS54 AS55 AS56 AS57 AS58 AS59 AS60 AS61 AS62 AS63 AS64 AS65 AS66 AS67 AS68 AS69 AS70 AS71 AS72 AS73 AS74 AS75 AS76 AS77 AS78 AS79 AS80 AS81 AS82 AS83 AS84 AS85 AS86 AS87 AS88 AS89 AS90 AS91 AS92 AS93 AS94 AS95 AS96 AS97 AS98 AS99 AS100 AS101 AS102 AS103 AS104 AS105 AS106 AS107 AS108 AS109 AS110 AS111 AS112 AS113 AS114 AS115 AS116 AS117 AS118 AS119 AS120 AS121 AS122 AS123 AS124 AS125 AS126 AS127 AS128 AS129 AS130 AS131 AS132 AS133 AS134 AS135 AS136 AS137" showDropDown="0" showInputMessage="0" showErrorMessage="0" allowBlank="0" type="whole" operator="between">
      <formula1>1</formula1>
      <formula2>24</formula2>
    </dataValidation>
    <dataValidation sqref="AV8 AV9 AV10 AV11 AV12 AV13 AV14 AV15 AV16 AV17 AV18 AV19 AV20 AV21 AV22 AV23 AV24 AV25 AV26 AV27 AV28 AV29 AV30 AV31 AV32 AV33 AV34 AV35 AV36 AV37 AV38 AV39 AV40 AV41 AV42 AV43 AV44 AV45 AV46 AV47 AV48 AV49 AV50 AV51 AV52 AV53 AV54 AV55 AV56 AV57 AV58 AV59 AV60 AV61 AV62 AV63 AV64 AV65 AV66 AV67 AV68 AV69 AV70 AV71 AV72 AV73 AV74 AV75 AV76 AV77 AV78 AV79 AV80 AV81 AV82 AV83 AV84 AV85 AV86 AV87 AV88 AV89 AV90 AV91 AV92 AV93 AV94 AV95 AV96 AV97 AV98 AV99 AV100 AV101 AV102 AV103 AV104 AV105 AV106 AV107 AV108 AV109 AV110 AV111 AV112 AV113 AV114 AV115 AV116 AV117 AV118 AV119 AV120 AV121 AV122 AV123 AV124 AV125 AV126 AV127 AV128 AV129 AV130 AV131 AV132 AV133 AV134 AV135 AV136 AV137" showDropDown="0" showInputMessage="0" showErrorMessage="0" allowBlank="1" type="list">
      <formula1>"E1,E2,E3,E4,E5"</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B2:AC9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style="336" min="1" max="1"/>
    <col width="58" customWidth="1" style="336" min="2" max="2"/>
    <col width="13.5" customWidth="1" style="336" min="3" max="3"/>
    <col width="13.5" customWidth="1" style="336" min="4" max="4"/>
    <col width="13.5" customWidth="1" style="336" min="5" max="5"/>
    <col width="13.5" customWidth="1" style="336" min="6" max="6"/>
    <col width="13.5" customWidth="1" style="336" min="7" max="7"/>
    <col width="13.5" customWidth="1" style="336" min="8" max="8"/>
    <col width="13.5" customWidth="1" style="336" min="9" max="9"/>
    <col width="13.5" customWidth="1" style="336" min="10" max="10"/>
    <col width="13.5" customWidth="1" style="336" min="11" max="11"/>
    <col width="13.5" customWidth="1" style="336" min="12" max="12"/>
    <col width="13.5" customWidth="1" style="336" min="13" max="13"/>
    <col width="13.5" customWidth="1" style="336" min="14" max="14"/>
    <col width="13.5" customWidth="1" style="336" min="15" max="15"/>
    <col width="13.5" customWidth="1" style="336" min="16" max="16"/>
    <col width="13.5" customWidth="1" style="336" min="17" max="17"/>
    <col width="13.5" customWidth="1" style="336" min="18" max="18"/>
    <col width="13.5" customWidth="1" style="336" min="19" max="19"/>
    <col width="13.5" customWidth="1" style="336" min="20" max="20"/>
    <col width="13.5" customWidth="1" style="336" min="21" max="21"/>
    <col width="13.5" customWidth="1" style="336" min="22" max="22"/>
    <col width="13.5" customWidth="1" style="336" min="23" max="23"/>
    <col width="13.5" customWidth="1" style="336" min="24" max="24"/>
    <col width="13.5" customWidth="1" style="336" min="25" max="25"/>
    <col width="13.5" customWidth="1" style="336" min="26" max="26"/>
    <col width="17" customWidth="1" style="336" min="27" max="27"/>
    <col width="16" customWidth="1" style="336" min="28" max="28"/>
    <col width="16" customWidth="1" style="336" min="29" max="29"/>
  </cols>
  <sheetData>
    <row r="2">
      <c r="B2" s="467" t="inlineStr">
        <is>
          <t>FC2 — FLUJO DE CAJA MENSUAL POR RUBRO Y FUENTE (fase F4b)</t>
        </is>
      </c>
    </row>
    <row r="3">
      <c r="B3" s="526" t="inlineStr">
        <is>
          <t>Programación por número de mes (Mes 1 = mes del acta de inicio; Año 1 = M1–M12, Año 2 = M13–M24). Tramos de giro por defecto: semestrales, con llegada en el primer mes de cada tramo. La especie es un egreso valorado sin movimiento de caja. Aporte en efectivo oportuno (supuesto ○, VM-04).</t>
        </is>
      </c>
    </row>
    <row r="4">
      <c r="B4" s="656" t="inlineStr">
        <is>
          <t>Año del proyecto</t>
        </is>
      </c>
      <c r="C4" s="675" t="n">
        <v>1</v>
      </c>
      <c r="D4" s="675" t="n">
        <v>1</v>
      </c>
      <c r="E4" s="675" t="n">
        <v>1</v>
      </c>
      <c r="F4" s="675" t="n">
        <v>1</v>
      </c>
      <c r="G4" s="675" t="n">
        <v>1</v>
      </c>
      <c r="H4" s="675" t="n">
        <v>1</v>
      </c>
      <c r="I4" s="675" t="n">
        <v>1</v>
      </c>
      <c r="J4" s="675" t="n">
        <v>1</v>
      </c>
      <c r="K4" s="675" t="n">
        <v>1</v>
      </c>
      <c r="L4" s="675" t="n">
        <v>1</v>
      </c>
      <c r="M4" s="675" t="n">
        <v>1</v>
      </c>
      <c r="N4" s="675" t="n">
        <v>1</v>
      </c>
      <c r="O4" s="675" t="n">
        <v>2</v>
      </c>
      <c r="P4" s="675" t="n">
        <v>2</v>
      </c>
      <c r="Q4" s="675" t="n">
        <v>2</v>
      </c>
      <c r="R4" s="675" t="n">
        <v>2</v>
      </c>
      <c r="S4" s="675" t="n">
        <v>2</v>
      </c>
      <c r="T4" s="675" t="n">
        <v>2</v>
      </c>
      <c r="U4" s="675" t="n">
        <v>2</v>
      </c>
      <c r="V4" s="675" t="n">
        <v>2</v>
      </c>
      <c r="W4" s="675" t="n">
        <v>2</v>
      </c>
      <c r="X4" s="675" t="n">
        <v>2</v>
      </c>
      <c r="Y4" s="675" t="n">
        <v>2</v>
      </c>
      <c r="Z4" s="675" t="n">
        <v>2</v>
      </c>
      <c r="AA4" t="inlineStr"/>
      <c r="AB4" s="675" t="n">
        <v>1</v>
      </c>
      <c r="AC4" s="675" t="n">
        <v>2</v>
      </c>
    </row>
    <row r="5">
      <c r="B5" s="656" t="inlineStr">
        <is>
          <t>Semanas del mes</t>
        </is>
      </c>
      <c r="C5" s="675" t="inlineStr">
        <is>
          <t>Sem 1–4</t>
        </is>
      </c>
      <c r="D5" s="675" t="inlineStr">
        <is>
          <t>Sem 5–8</t>
        </is>
      </c>
      <c r="E5" s="675" t="inlineStr">
        <is>
          <t>Sem 9–13</t>
        </is>
      </c>
      <c r="F5" s="675" t="inlineStr">
        <is>
          <t>Sem 14–17</t>
        </is>
      </c>
      <c r="G5" s="675" t="inlineStr">
        <is>
          <t>Sem 18–21</t>
        </is>
      </c>
      <c r="H5" s="675" t="inlineStr">
        <is>
          <t>Sem 22–26</t>
        </is>
      </c>
      <c r="I5" s="675" t="inlineStr">
        <is>
          <t>Sem 27–30</t>
        </is>
      </c>
      <c r="J5" s="675" t="inlineStr">
        <is>
          <t>Sem 31–34</t>
        </is>
      </c>
      <c r="K5" s="675" t="inlineStr">
        <is>
          <t>Sem 35–39</t>
        </is>
      </c>
      <c r="L5" s="675" t="inlineStr">
        <is>
          <t>Sem 40–43</t>
        </is>
      </c>
      <c r="M5" s="675" t="inlineStr">
        <is>
          <t>Sem 44–47</t>
        </is>
      </c>
      <c r="N5" s="675" t="inlineStr">
        <is>
          <t>Sem 48–52</t>
        </is>
      </c>
      <c r="O5" s="675" t="inlineStr">
        <is>
          <t>Sem 53–56</t>
        </is>
      </c>
      <c r="P5" s="675" t="inlineStr">
        <is>
          <t>Sem 57–60</t>
        </is>
      </c>
      <c r="Q5" s="675" t="inlineStr">
        <is>
          <t>Sem 61–65</t>
        </is>
      </c>
      <c r="R5" s="675" t="inlineStr">
        <is>
          <t>Sem 66–69</t>
        </is>
      </c>
      <c r="S5" s="675" t="inlineStr">
        <is>
          <t>Sem 70–73</t>
        </is>
      </c>
      <c r="T5" s="675" t="inlineStr">
        <is>
          <t>Sem 74–78</t>
        </is>
      </c>
      <c r="U5" s="675" t="inlineStr">
        <is>
          <t>Sem 79–82</t>
        </is>
      </c>
      <c r="V5" s="675" t="inlineStr">
        <is>
          <t>Sem 83–86</t>
        </is>
      </c>
      <c r="W5" s="675" t="inlineStr">
        <is>
          <t>Sem 87–91</t>
        </is>
      </c>
      <c r="X5" s="675" t="inlineStr">
        <is>
          <t>Sem 92–95</t>
        </is>
      </c>
      <c r="Y5" s="675" t="inlineStr">
        <is>
          <t>Sem 96–99</t>
        </is>
      </c>
      <c r="Z5" s="675" t="inlineStr">
        <is>
          <t>Sem 100–104</t>
        </is>
      </c>
    </row>
    <row r="6">
      <c r="B6" s="675" t="inlineStr">
        <is>
          <t>Concepto</t>
        </is>
      </c>
      <c r="C6" s="675" t="inlineStr">
        <is>
          <t>Mes 1</t>
        </is>
      </c>
      <c r="D6" s="675" t="inlineStr">
        <is>
          <t>Mes 2</t>
        </is>
      </c>
      <c r="E6" s="675" t="inlineStr">
        <is>
          <t>Mes 3</t>
        </is>
      </c>
      <c r="F6" s="675" t="inlineStr">
        <is>
          <t>Mes 4</t>
        </is>
      </c>
      <c r="G6" s="675" t="inlineStr">
        <is>
          <t>Mes 5</t>
        </is>
      </c>
      <c r="H6" s="675" t="inlineStr">
        <is>
          <t>Mes 6</t>
        </is>
      </c>
      <c r="I6" s="675" t="inlineStr">
        <is>
          <t>Mes 7</t>
        </is>
      </c>
      <c r="J6" s="675" t="inlineStr">
        <is>
          <t>Mes 8</t>
        </is>
      </c>
      <c r="K6" s="675" t="inlineStr">
        <is>
          <t>Mes 9</t>
        </is>
      </c>
      <c r="L6" s="675" t="inlineStr">
        <is>
          <t>Mes 10</t>
        </is>
      </c>
      <c r="M6" s="675" t="inlineStr">
        <is>
          <t>Mes 11</t>
        </is>
      </c>
      <c r="N6" s="675" t="inlineStr">
        <is>
          <t>Mes 12</t>
        </is>
      </c>
      <c r="O6" s="675" t="inlineStr">
        <is>
          <t>Mes 13</t>
        </is>
      </c>
      <c r="P6" s="675" t="inlineStr">
        <is>
          <t>Mes 14</t>
        </is>
      </c>
      <c r="Q6" s="675" t="inlineStr">
        <is>
          <t>Mes 15</t>
        </is>
      </c>
      <c r="R6" s="675" t="inlineStr">
        <is>
          <t>Mes 16</t>
        </is>
      </c>
      <c r="S6" s="675" t="inlineStr">
        <is>
          <t>Mes 17</t>
        </is>
      </c>
      <c r="T6" s="675" t="inlineStr">
        <is>
          <t>Mes 18</t>
        </is>
      </c>
      <c r="U6" s="675" t="inlineStr">
        <is>
          <t>Mes 19</t>
        </is>
      </c>
      <c r="V6" s="675" t="inlineStr">
        <is>
          <t>Mes 20</t>
        </is>
      </c>
      <c r="W6" s="675" t="inlineStr">
        <is>
          <t>Mes 21</t>
        </is>
      </c>
      <c r="X6" s="675" t="inlineStr">
        <is>
          <t>Mes 22</t>
        </is>
      </c>
      <c r="Y6" s="675" t="inlineStr">
        <is>
          <t>Mes 23</t>
        </is>
      </c>
      <c r="Z6" s="675" t="inlineStr">
        <is>
          <t>Mes 24</t>
        </is>
      </c>
      <c r="AA6" s="675" t="inlineStr">
        <is>
          <t>TOTAL</t>
        </is>
      </c>
      <c r="AB6" s="675" t="inlineStr">
        <is>
          <t>Año 1</t>
        </is>
      </c>
      <c r="AC6" s="675" t="inlineStr">
        <is>
          <t>Año 2</t>
        </is>
      </c>
    </row>
    <row r="7"/>
    <row r="9">
      <c r="B9" s="686" t="inlineStr">
        <is>
          <t>1. EGRESOS POR RUBRO — todas las fuentes (COP)</t>
        </is>
      </c>
      <c r="C9" s="687" t="n"/>
      <c r="D9" s="687" t="n"/>
      <c r="E9" s="687" t="n"/>
      <c r="F9" s="687" t="n"/>
      <c r="G9" s="687" t="n"/>
      <c r="H9" s="687" t="n"/>
      <c r="I9" s="687" t="n"/>
      <c r="J9" s="687" t="n"/>
      <c r="K9" s="687" t="n"/>
      <c r="L9" s="687" t="n"/>
      <c r="M9" s="687" t="n"/>
      <c r="N9" s="687" t="n"/>
      <c r="O9" s="687" t="n"/>
      <c r="P9" s="687" t="n"/>
      <c r="Q9" s="687" t="n"/>
      <c r="R9" s="687" t="n"/>
      <c r="S9" s="687" t="n"/>
      <c r="T9" s="687" t="n"/>
      <c r="U9" s="687" t="n"/>
      <c r="V9" s="687" t="n"/>
      <c r="W9" s="687" t="n"/>
      <c r="X9" s="687" t="n"/>
      <c r="Y9" s="687" t="n"/>
      <c r="Z9" s="687" t="n"/>
      <c r="AA9" s="687" t="n"/>
      <c r="AB9" s="687" t="n"/>
      <c r="AC9" s="687" t="n"/>
    </row>
    <row r="10">
      <c r="B10" s="668" t="inlineStr">
        <is>
          <t>1. Talento humano</t>
        </is>
      </c>
      <c r="C10" s="688">
        <f>SUMIF('FC1. Perfil de pagos'!$C$142:$C$271,"R01",'FC1. Perfil de pagos'!H$142:H$271)</f>
        <v>236873118.083333</v>
      </c>
      <c r="D10" s="688">
        <f>SUMIF('FC1. Perfil de pagos'!$C$142:$C$271,"R01",'FC1. Perfil de pagos'!I$142:I$271)</f>
        <v>219394857.213768</v>
      </c>
      <c r="E10" s="688">
        <f>SUMIF('FC1. Perfil de pagos'!$C$142:$C$271,"R01",'FC1. Perfil de pagos'!J$142:J$271)</f>
        <v>247437402.213768</v>
      </c>
      <c r="F10" s="688">
        <f>SUMIF('FC1. Perfil de pagos'!$C$142:$C$271,"R01",'FC1. Perfil de pagos'!K$142:K$271)</f>
        <v>247437402.213768</v>
      </c>
      <c r="G10" s="688">
        <f>SUMIF('FC1. Perfil de pagos'!$C$142:$C$271,"R01",'FC1. Perfil de pagos'!L$142:L$271)</f>
        <v>257813177.963768</v>
      </c>
      <c r="H10" s="688">
        <f>SUMIF('FC1. Perfil de pagos'!$C$142:$C$271,"R01",'FC1. Perfil de pagos'!M$142:M$271)</f>
        <v>257813177.963768</v>
      </c>
      <c r="I10" s="688">
        <f>SUMIF('FC1. Perfil de pagos'!$C$142:$C$271,"R01",'FC1. Perfil de pagos'!N$142:N$271)</f>
        <v>281813177.963768</v>
      </c>
      <c r="J10" s="688">
        <f>SUMIF('FC1. Perfil de pagos'!$C$142:$C$271,"R01",'FC1. Perfil de pagos'!O$142:O$271)</f>
        <v>257813177.963768</v>
      </c>
      <c r="K10" s="688">
        <f>SUMIF('FC1. Perfil de pagos'!$C$142:$C$271,"R01",'FC1. Perfil de pagos'!P$142:P$271)</f>
        <v>257813177.963768</v>
      </c>
      <c r="L10" s="688">
        <f>SUMIF('FC1. Perfil de pagos'!$C$142:$C$271,"R01",'FC1. Perfil de pagos'!Q$142:Q$271)</f>
        <v>257813177.963768</v>
      </c>
      <c r="M10" s="688">
        <f>SUMIF('FC1. Perfil de pagos'!$C$142:$C$271,"R01",'FC1. Perfil de pagos'!R$142:R$271)</f>
        <v>268320984.463768</v>
      </c>
      <c r="N10" s="688">
        <f>SUMIF('FC1. Perfil de pagos'!$C$142:$C$271,"R01",'FC1. Perfil de pagos'!S$142:S$271)</f>
        <v>268320984.463768</v>
      </c>
      <c r="O10" s="688">
        <f>SUMIF('FC1. Perfil de pagos'!$C$142:$C$271,"R01",'FC1. Perfil de pagos'!T$142:T$271)</f>
        <v>292320984.463768</v>
      </c>
      <c r="P10" s="688">
        <f>SUMIF('FC1. Perfil de pagos'!$C$142:$C$271,"R01",'FC1. Perfil de pagos'!U$142:U$271)</f>
        <v>268320984.463768</v>
      </c>
      <c r="Q10" s="688">
        <f>SUMIF('FC1. Perfil de pagos'!$C$142:$C$271,"R01",'FC1. Perfil de pagos'!V$142:V$271)</f>
        <v>268320984.463768</v>
      </c>
      <c r="R10" s="688">
        <f>SUMIF('FC1. Perfil de pagos'!$C$142:$C$271,"R01",'FC1. Perfil de pagos'!W$142:W$271)</f>
        <v>268320984.463768</v>
      </c>
      <c r="S10" s="688">
        <f>SUMIF('FC1. Perfil de pagos'!$C$142:$C$271,"R01",'FC1. Perfil de pagos'!X$142:X$271)</f>
        <v>268320984.463768</v>
      </c>
      <c r="T10" s="688">
        <f>SUMIF('FC1. Perfil de pagos'!$C$142:$C$271,"R01",'FC1. Perfil de pagos'!Y$142:Y$271)</f>
        <v>268320984.463768</v>
      </c>
      <c r="U10" s="688">
        <f>SUMIF('FC1. Perfil de pagos'!$C$142:$C$271,"R01",'FC1. Perfil de pagos'!Z$142:Z$271)</f>
        <v>292320984.463768</v>
      </c>
      <c r="V10" s="688">
        <f>SUMIF('FC1. Perfil de pagos'!$C$142:$C$271,"R01",'FC1. Perfil de pagos'!AA$142:AA$271)</f>
        <v>268320984.463768</v>
      </c>
      <c r="W10" s="688">
        <f>SUMIF('FC1. Perfil de pagos'!$C$142:$C$271,"R01",'FC1. Perfil de pagos'!AB$142:AB$271)</f>
        <v>268320984.463768</v>
      </c>
      <c r="X10" s="688">
        <f>SUMIF('FC1. Perfil de pagos'!$C$142:$C$271,"R01",'FC1. Perfil de pagos'!AC$142:AC$271)</f>
        <v>268320984.463768</v>
      </c>
      <c r="Y10" s="688">
        <f>SUMIF('FC1. Perfil de pagos'!$C$142:$C$271,"R01",'FC1. Perfil de pagos'!AD$142:AD$271)</f>
        <v>268320984.463768</v>
      </c>
      <c r="Z10" s="688">
        <f>SUMIF('FC1. Perfil de pagos'!$C$142:$C$271,"R01",'FC1. Perfil de pagos'!AE$142:AE$271)</f>
        <v>268320984.463768</v>
      </c>
      <c r="AA10" s="689">
        <f>SUM(C10:Z10)</f>
        <v>6326515630</v>
      </c>
      <c r="AB10" s="688">
        <f>SUMIF($C$4:$Z$4,AB$4,C10:Z10)</f>
        <v>3058663816.43478</v>
      </c>
      <c r="AC10" s="688">
        <f>SUMIF($C$4:$Z$4,AC$4,C10:Z10)</f>
        <v>3267851813.56522</v>
      </c>
    </row>
    <row r="11">
      <c r="B11" s="668" t="inlineStr">
        <is>
          <t>2. Equipos y software</t>
        </is>
      </c>
      <c r="C11" s="688">
        <f>SUMIF('FC1. Perfil de pagos'!$C$142:$C$271,"R02",'FC1. Perfil de pagos'!H$142:H$271)</f>
        <v>0</v>
      </c>
      <c r="D11" s="688">
        <f>SUMIF('FC1. Perfil de pagos'!$C$142:$C$271,"R02",'FC1. Perfil de pagos'!I$142:I$271)</f>
        <v>31328045.8972332</v>
      </c>
      <c r="E11" s="688">
        <f>SUMIF('FC1. Perfil de pagos'!$C$142:$C$271,"R02",'FC1. Perfil de pagos'!J$142:J$271)</f>
        <v>31328045.8972332</v>
      </c>
      <c r="F11" s="688">
        <f>SUMIF('FC1. Perfil de pagos'!$C$142:$C$271,"R02",'FC1. Perfil de pagos'!K$142:K$271)</f>
        <v>820514603.5639</v>
      </c>
      <c r="G11" s="688">
        <f>SUMIF('FC1. Perfil de pagos'!$C$142:$C$271,"R02",'FC1. Perfil de pagos'!L$142:L$271)</f>
        <v>1496706419.5639</v>
      </c>
      <c r="H11" s="688">
        <f>SUMIF('FC1. Perfil de pagos'!$C$142:$C$271,"R02",'FC1. Perfil de pagos'!M$142:M$271)</f>
        <v>829014603.5639</v>
      </c>
      <c r="I11" s="688">
        <f>SUMIF('FC1. Perfil de pagos'!$C$142:$C$271,"R02",'FC1. Perfil de pagos'!N$142:N$271)</f>
        <v>152228045.897233</v>
      </c>
      <c r="J11" s="688">
        <f>SUMIF('FC1. Perfil de pagos'!$C$142:$C$271,"R02",'FC1. Perfil de pagos'!O$142:O$271)</f>
        <v>152228045.897233</v>
      </c>
      <c r="K11" s="688">
        <f>SUMIF('FC1. Perfil de pagos'!$C$142:$C$271,"R02",'FC1. Perfil de pagos'!P$142:P$271)</f>
        <v>152228045.897233</v>
      </c>
      <c r="L11" s="688">
        <f>SUMIF('FC1. Perfil de pagos'!$C$142:$C$271,"R02",'FC1. Perfil de pagos'!Q$142:Q$271)</f>
        <v>168894712.5639</v>
      </c>
      <c r="M11" s="688">
        <f>SUMIF('FC1. Perfil de pagos'!$C$142:$C$271,"R02",'FC1. Perfil de pagos'!R$142:R$271)</f>
        <v>162894712.5639</v>
      </c>
      <c r="N11" s="688">
        <f>SUMIF('FC1. Perfil de pagos'!$C$142:$C$271,"R02",'FC1. Perfil de pagos'!S$142:S$271)</f>
        <v>55494712.5638999</v>
      </c>
      <c r="O11" s="688">
        <f>SUMIF('FC1. Perfil de pagos'!$C$142:$C$271,"R02",'FC1. Perfil de pagos'!T$142:T$271)</f>
        <v>933814061.897233</v>
      </c>
      <c r="P11" s="688">
        <f>SUMIF('FC1. Perfil de pagos'!$C$142:$C$271,"R02",'FC1. Perfil de pagos'!U$142:U$271)</f>
        <v>38828045.8972332</v>
      </c>
      <c r="Q11" s="688">
        <f>SUMIF('FC1. Perfil de pagos'!$C$142:$C$271,"R02",'FC1. Perfil de pagos'!V$142:V$271)</f>
        <v>38828045.8972332</v>
      </c>
      <c r="R11" s="688">
        <f>SUMIF('FC1. Perfil de pagos'!$C$142:$C$271,"R02",'FC1. Perfil de pagos'!W$142:W$271)</f>
        <v>38828045.8972332</v>
      </c>
      <c r="S11" s="688">
        <f>SUMIF('FC1. Perfil de pagos'!$C$142:$C$271,"R02",'FC1. Perfil de pagos'!X$142:X$271)</f>
        <v>38828045.8972332</v>
      </c>
      <c r="T11" s="688">
        <f>SUMIF('FC1. Perfil de pagos'!$C$142:$C$271,"R02",'FC1. Perfil de pagos'!Y$142:Y$271)</f>
        <v>705067557.897233</v>
      </c>
      <c r="U11" s="688">
        <f>SUMIF('FC1. Perfil de pagos'!$C$142:$C$271,"R02",'FC1. Perfil de pagos'!Z$142:Z$271)</f>
        <v>33828045.8972332</v>
      </c>
      <c r="V11" s="688">
        <f>SUMIF('FC1. Perfil de pagos'!$C$142:$C$271,"R02",'FC1. Perfil de pagos'!AA$142:AA$271)</f>
        <v>31328045.8972332</v>
      </c>
      <c r="W11" s="688">
        <f>SUMIF('FC1. Perfil de pagos'!$C$142:$C$271,"R02",'FC1. Perfil de pagos'!AB$142:AB$271)</f>
        <v>31328045.8972332</v>
      </c>
      <c r="X11" s="688">
        <f>SUMIF('FC1. Perfil de pagos'!$C$142:$C$271,"R02",'FC1. Perfil de pagos'!AC$142:AC$271)</f>
        <v>31328045.8972332</v>
      </c>
      <c r="Y11" s="688">
        <f>SUMIF('FC1. Perfil de pagos'!$C$142:$C$271,"R02",'FC1. Perfil de pagos'!AD$142:AD$271)</f>
        <v>31328045.8972332</v>
      </c>
      <c r="Z11" s="688">
        <f>SUMIF('FC1. Perfil de pagos'!$C$142:$C$271,"R02",'FC1. Perfil de pagos'!AE$142:AE$271)</f>
        <v>12691682.2608696</v>
      </c>
      <c r="AA11" s="689">
        <f>SUM(C11:Z11)</f>
        <v>6018885709</v>
      </c>
      <c r="AB11" s="688">
        <f>SUMIF($C$4:$Z$4,AB$4,C11:Z11)</f>
        <v>4052859993.86957</v>
      </c>
      <c r="AC11" s="688">
        <f>SUMIF($C$4:$Z$4,AC$4,C11:Z11)</f>
        <v>1966025715.13044</v>
      </c>
    </row>
    <row r="12">
      <c r="B12" s="668" t="inlineStr">
        <is>
          <t>3. Capacitación y eventos</t>
        </is>
      </c>
      <c r="C12" s="688">
        <f>SUMIF('FC1. Perfil de pagos'!$C$142:$C$271,"R03",'FC1. Perfil de pagos'!H$142:H$271)</f>
        <v>0</v>
      </c>
      <c r="D12" s="688">
        <f>SUMIF('FC1. Perfil de pagos'!$C$142:$C$271,"R03",'FC1. Perfil de pagos'!I$142:I$271)</f>
        <v>0</v>
      </c>
      <c r="E12" s="688">
        <f>SUMIF('FC1. Perfil de pagos'!$C$142:$C$271,"R03",'FC1. Perfil de pagos'!J$142:J$271)</f>
        <v>9602460.19480519</v>
      </c>
      <c r="F12" s="688">
        <f>SUMIF('FC1. Perfil de pagos'!$C$142:$C$271,"R03",'FC1. Perfil de pagos'!K$142:K$271)</f>
        <v>9602460.19480519</v>
      </c>
      <c r="G12" s="688">
        <f>SUMIF('FC1. Perfil de pagos'!$C$142:$C$271,"R03",'FC1. Perfil de pagos'!L$142:L$271)</f>
        <v>9602460.19480519</v>
      </c>
      <c r="H12" s="688">
        <f>SUMIF('FC1. Perfil de pagos'!$C$142:$C$271,"R03",'FC1. Perfil de pagos'!M$142:M$271)</f>
        <v>9602460.19480519</v>
      </c>
      <c r="I12" s="688">
        <f>SUMIF('FC1. Perfil de pagos'!$C$142:$C$271,"R03",'FC1. Perfil de pagos'!N$142:N$271)</f>
        <v>9602460.19480519</v>
      </c>
      <c r="J12" s="688">
        <f>SUMIF('FC1. Perfil de pagos'!$C$142:$C$271,"R03",'FC1. Perfil de pagos'!O$142:O$271)</f>
        <v>9602460.19480519</v>
      </c>
      <c r="K12" s="688">
        <f>SUMIF('FC1. Perfil de pagos'!$C$142:$C$271,"R03",'FC1. Perfil de pagos'!P$142:P$271)</f>
        <v>9602460.19480519</v>
      </c>
      <c r="L12" s="688">
        <f>SUMIF('FC1. Perfil de pagos'!$C$142:$C$271,"R03",'FC1. Perfil de pagos'!Q$142:Q$271)</f>
        <v>5316745.90909091</v>
      </c>
      <c r="M12" s="688">
        <f>SUMIF('FC1. Perfil de pagos'!$C$142:$C$271,"R03",'FC1. Perfil de pagos'!R$142:R$271)</f>
        <v>5316745.90909091</v>
      </c>
      <c r="N12" s="688">
        <f>SUMIF('FC1. Perfil de pagos'!$C$142:$C$271,"R03",'FC1. Perfil de pagos'!S$142:S$271)</f>
        <v>10855207.4475524</v>
      </c>
      <c r="O12" s="688">
        <f>SUMIF('FC1. Perfil de pagos'!$C$142:$C$271,"R03",'FC1. Perfil de pagos'!T$142:T$271)</f>
        <v>10855207.4475524</v>
      </c>
      <c r="P12" s="688">
        <f>SUMIF('FC1. Perfil de pagos'!$C$142:$C$271,"R03",'FC1. Perfil de pagos'!U$142:U$271)</f>
        <v>10855207.4475524</v>
      </c>
      <c r="Q12" s="688">
        <f>SUMIF('FC1. Perfil de pagos'!$C$142:$C$271,"R03",'FC1. Perfil de pagos'!V$142:V$271)</f>
        <v>10855207.4475524</v>
      </c>
      <c r="R12" s="688">
        <f>SUMIF('FC1. Perfil de pagos'!$C$142:$C$271,"R03",'FC1. Perfil de pagos'!W$142:W$271)</f>
        <v>10855207.4475524</v>
      </c>
      <c r="S12" s="688">
        <f>SUMIF('FC1. Perfil de pagos'!$C$142:$C$271,"R03",'FC1. Perfil de pagos'!X$142:X$271)</f>
        <v>48355207.4475525</v>
      </c>
      <c r="T12" s="688">
        <f>SUMIF('FC1. Perfil de pagos'!$C$142:$C$271,"R03",'FC1. Perfil de pagos'!Y$142:Y$271)</f>
        <v>48355207.4475525</v>
      </c>
      <c r="U12" s="688">
        <f>SUMIF('FC1. Perfil de pagos'!$C$142:$C$271,"R03",'FC1. Perfil de pagos'!Z$142:Z$271)</f>
        <v>48355207.4475525</v>
      </c>
      <c r="V12" s="688">
        <f>SUMIF('FC1. Perfil de pagos'!$C$142:$C$271,"R03",'FC1. Perfil de pagos'!AA$142:AA$271)</f>
        <v>48355207.4475525</v>
      </c>
      <c r="W12" s="688">
        <f>SUMIF('FC1. Perfil de pagos'!$C$142:$C$271,"R03",'FC1. Perfil de pagos'!AB$142:AB$271)</f>
        <v>22855207.4475525</v>
      </c>
      <c r="X12" s="688">
        <f>SUMIF('FC1. Perfil de pagos'!$C$142:$C$271,"R03",'FC1. Perfil de pagos'!AC$142:AC$271)</f>
        <v>22855207.4475525</v>
      </c>
      <c r="Y12" s="688">
        <f>SUMIF('FC1. Perfil de pagos'!$C$142:$C$271,"R03",'FC1. Perfil de pagos'!AD$142:AD$271)</f>
        <v>22855207.4475525</v>
      </c>
      <c r="Z12" s="688">
        <f>SUMIF('FC1. Perfil de pagos'!$C$142:$C$271,"R03",'FC1. Perfil de pagos'!AE$142:AE$271)</f>
        <v>22855207.4475525</v>
      </c>
      <c r="AA12" s="689">
        <f>SUM(C12:Z12)</f>
        <v>416968410</v>
      </c>
      <c r="AB12" s="688">
        <f>SUMIF($C$4:$Z$4,AB$4,C12:Z12)</f>
        <v>88705920.6293706</v>
      </c>
      <c r="AC12" s="688">
        <f>SUMIF($C$4:$Z$4,AC$4,C12:Z12)</f>
        <v>328262489.370629</v>
      </c>
    </row>
    <row r="13">
      <c r="B13" s="668" t="inlineStr">
        <is>
          <t>4. Servicios tecnológicos y pruebas</t>
        </is>
      </c>
      <c r="C13" s="688">
        <f>SUMIF('FC1. Perfil de pagos'!$C$142:$C$271,"R04",'FC1. Perfil de pagos'!H$142:H$271)</f>
        <v>1440000</v>
      </c>
      <c r="D13" s="688">
        <f>SUMIF('FC1. Perfil de pagos'!$C$142:$C$271,"R04",'FC1. Perfil de pagos'!I$142:I$271)</f>
        <v>20835833.3333333</v>
      </c>
      <c r="E13" s="688">
        <f>SUMIF('FC1. Perfil de pagos'!$C$142:$C$271,"R04",'FC1. Perfil de pagos'!J$142:J$271)</f>
        <v>22835833.3333333</v>
      </c>
      <c r="F13" s="688">
        <f>SUMIF('FC1. Perfil de pagos'!$C$142:$C$271,"R04",'FC1. Perfil de pagos'!K$142:K$271)</f>
        <v>60156425.4385965</v>
      </c>
      <c r="G13" s="688">
        <f>SUMIF('FC1. Perfil de pagos'!$C$142:$C$271,"R04",'FC1. Perfil de pagos'!L$142:L$271)</f>
        <v>46823092.1052632</v>
      </c>
      <c r="H13" s="688">
        <f>SUMIF('FC1. Perfil de pagos'!$C$142:$C$271,"R04",'FC1. Perfil de pagos'!M$142:M$271)</f>
        <v>53632615.914787</v>
      </c>
      <c r="I13" s="688">
        <f>SUMIF('FC1. Perfil de pagos'!$C$142:$C$271,"R04",'FC1. Perfil de pagos'!N$142:N$271)</f>
        <v>49632615.914787</v>
      </c>
      <c r="J13" s="688">
        <f>SUMIF('FC1. Perfil de pagos'!$C$142:$C$271,"R04",'FC1. Perfil de pagos'!O$142:O$271)</f>
        <v>49632615.914787</v>
      </c>
      <c r="K13" s="688">
        <f>SUMIF('FC1. Perfil de pagos'!$C$142:$C$271,"R04",'FC1. Perfil de pagos'!P$142:P$271)</f>
        <v>49632615.914787</v>
      </c>
      <c r="L13" s="688">
        <f>SUMIF('FC1. Perfil de pagos'!$C$142:$C$271,"R04",'FC1. Perfil de pagos'!Q$142:Q$271)</f>
        <v>49632615.914787</v>
      </c>
      <c r="M13" s="688">
        <f>SUMIF('FC1. Perfil de pagos'!$C$142:$C$271,"R04",'FC1. Perfil de pagos'!R$142:R$271)</f>
        <v>49632615.914787</v>
      </c>
      <c r="N13" s="688">
        <f>SUMIF('FC1. Perfil de pagos'!$C$142:$C$271,"R04",'FC1. Perfil de pagos'!S$142:S$271)</f>
        <v>109632615.914787</v>
      </c>
      <c r="O13" s="688">
        <f>SUMIF('FC1. Perfil de pagos'!$C$142:$C$271,"R04",'FC1. Perfil de pagos'!T$142:T$271)</f>
        <v>49632615.914787</v>
      </c>
      <c r="P13" s="688">
        <f>SUMIF('FC1. Perfil de pagos'!$C$142:$C$271,"R04",'FC1. Perfil de pagos'!U$142:U$271)</f>
        <v>68396252.2784233</v>
      </c>
      <c r="Q13" s="688">
        <f>SUMIF('FC1. Perfil de pagos'!$C$142:$C$271,"R04",'FC1. Perfil de pagos'!V$142:V$271)</f>
        <v>68396252.2784233</v>
      </c>
      <c r="R13" s="688">
        <f>SUMIF('FC1. Perfil de pagos'!$C$142:$C$271,"R04",'FC1. Perfil de pagos'!W$142:W$271)</f>
        <v>68396252.2784233</v>
      </c>
      <c r="S13" s="688">
        <f>SUMIF('FC1. Perfil de pagos'!$C$142:$C$271,"R04",'FC1. Perfil de pagos'!X$142:X$271)</f>
        <v>68396252.2784233</v>
      </c>
      <c r="T13" s="688">
        <f>SUMIF('FC1. Perfil de pagos'!$C$142:$C$271,"R04",'FC1. Perfil de pagos'!Y$142:Y$271)</f>
        <v>66333752.2784233</v>
      </c>
      <c r="U13" s="688">
        <f>SUMIF('FC1. Perfil de pagos'!$C$142:$C$271,"R04",'FC1. Perfil de pagos'!Z$142:Z$271)</f>
        <v>84333752.2784233</v>
      </c>
      <c r="V13" s="688">
        <f>SUMIF('FC1. Perfil de pagos'!$C$142:$C$271,"R04",'FC1. Perfil de pagos'!AA$142:AA$271)</f>
        <v>82190895.1355662</v>
      </c>
      <c r="W13" s="688">
        <f>SUMIF('FC1. Perfil de pagos'!$C$142:$C$271,"R04",'FC1. Perfil de pagos'!AB$142:AB$271)</f>
        <v>82190895.1355662</v>
      </c>
      <c r="X13" s="688">
        <f>SUMIF('FC1. Perfil de pagos'!$C$142:$C$271,"R04",'FC1. Perfil de pagos'!AC$142:AC$271)</f>
        <v>82190895.1355662</v>
      </c>
      <c r="Y13" s="688">
        <f>SUMIF('FC1. Perfil de pagos'!$C$142:$C$271,"R04",'FC1. Perfil de pagos'!AD$142:AD$271)</f>
        <v>44870303.030303</v>
      </c>
      <c r="Z13" s="688">
        <f>SUMIF('FC1. Perfil de pagos'!$C$142:$C$271,"R04",'FC1. Perfil de pagos'!AE$142:AE$271)</f>
        <v>67803636.3636364</v>
      </c>
      <c r="AA13" s="689">
        <f>SUM(C13:Z13)</f>
        <v>1396651250</v>
      </c>
      <c r="AB13" s="688">
        <f>SUMIF($C$4:$Z$4,AB$4,C13:Z13)</f>
        <v>563519495.614035</v>
      </c>
      <c r="AC13" s="688">
        <f>SUMIF($C$4:$Z$4,AC$4,C13:Z13)</f>
        <v>833131754.385965</v>
      </c>
    </row>
    <row r="14">
      <c r="B14" s="668" t="inlineStr">
        <is>
          <t>5. Materiales, insumos y documentación</t>
        </is>
      </c>
      <c r="C14" s="688">
        <f>SUMIF('FC1. Perfil de pagos'!$C$142:$C$271,"R05",'FC1. Perfil de pagos'!H$142:H$271)</f>
        <v>0</v>
      </c>
      <c r="D14" s="688">
        <f>SUMIF('FC1. Perfil de pagos'!$C$142:$C$271,"R05",'FC1. Perfil de pagos'!I$142:I$271)</f>
        <v>0</v>
      </c>
      <c r="E14" s="688">
        <f>SUMIF('FC1. Perfil de pagos'!$C$142:$C$271,"R05",'FC1. Perfil de pagos'!J$142:J$271)</f>
        <v>4285714.28571429</v>
      </c>
      <c r="F14" s="688">
        <f>SUMIF('FC1. Perfil de pagos'!$C$142:$C$271,"R05",'FC1. Perfil de pagos'!K$142:K$271)</f>
        <v>10285714.2857143</v>
      </c>
      <c r="G14" s="688">
        <f>SUMIF('FC1. Perfil de pagos'!$C$142:$C$271,"R05",'FC1. Perfil de pagos'!L$142:L$271)</f>
        <v>32756158.2857143</v>
      </c>
      <c r="H14" s="688">
        <f>SUMIF('FC1. Perfil de pagos'!$C$142:$C$271,"R05",'FC1. Perfil de pagos'!M$142:M$271)</f>
        <v>11503785.7142857</v>
      </c>
      <c r="I14" s="688">
        <f>SUMIF('FC1. Perfil de pagos'!$C$142:$C$271,"R05",'FC1. Perfil de pagos'!N$142:N$271)</f>
        <v>11503785.7142857</v>
      </c>
      <c r="J14" s="688">
        <f>SUMIF('FC1. Perfil de pagos'!$C$142:$C$271,"R05",'FC1. Perfil de pagos'!O$142:O$271)</f>
        <v>11503785.7142857</v>
      </c>
      <c r="K14" s="688">
        <f>SUMIF('FC1. Perfil de pagos'!$C$142:$C$271,"R05",'FC1. Perfil de pagos'!P$142:P$271)</f>
        <v>11503785.7142857</v>
      </c>
      <c r="L14" s="688">
        <f>SUMIF('FC1. Perfil de pagos'!$C$142:$C$271,"R05",'FC1. Perfil de pagos'!Q$142:Q$271)</f>
        <v>7218071.42857143</v>
      </c>
      <c r="M14" s="688">
        <f>SUMIF('FC1. Perfil de pagos'!$C$142:$C$271,"R05",'FC1. Perfil de pagos'!R$142:R$271)</f>
        <v>1218071.42857143</v>
      </c>
      <c r="N14" s="688">
        <f>SUMIF('FC1. Perfil de pagos'!$C$142:$C$271,"R05",'FC1. Perfil de pagos'!S$142:S$271)</f>
        <v>8718071.42857143</v>
      </c>
      <c r="O14" s="688">
        <f>SUMIF('FC1. Perfil de pagos'!$C$142:$C$271,"R05",'FC1. Perfil de pagos'!T$142:T$271)</f>
        <v>38678663.4285714</v>
      </c>
      <c r="P14" s="688">
        <f>SUMIF('FC1. Perfil de pagos'!$C$142:$C$271,"R05",'FC1. Perfil de pagos'!U$142:U$271)</f>
        <v>11518071.4285714</v>
      </c>
      <c r="Q14" s="688">
        <f>SUMIF('FC1. Perfil de pagos'!$C$142:$C$271,"R05",'FC1. Perfil de pagos'!V$142:V$271)</f>
        <v>11518071.4285714</v>
      </c>
      <c r="R14" s="688">
        <f>SUMIF('FC1. Perfil de pagos'!$C$142:$C$271,"R05",'FC1. Perfil de pagos'!W$142:W$271)</f>
        <v>11518071.4285714</v>
      </c>
      <c r="S14" s="688">
        <f>SUMIF('FC1. Perfil de pagos'!$C$142:$C$271,"R05",'FC1. Perfil de pagos'!X$142:X$271)</f>
        <v>11518071.4285714</v>
      </c>
      <c r="T14" s="688">
        <f>SUMIF('FC1. Perfil de pagos'!$C$142:$C$271,"R05",'FC1. Perfil de pagos'!Y$142:Y$271)</f>
        <v>33988515.4285714</v>
      </c>
      <c r="U14" s="688">
        <f>SUMIF('FC1. Perfil de pagos'!$C$142:$C$271,"R05",'FC1. Perfil de pagos'!Z$142:Z$271)</f>
        <v>11518071.4285714</v>
      </c>
      <c r="V14" s="688">
        <f>SUMIF('FC1. Perfil de pagos'!$C$142:$C$271,"R05",'FC1. Perfil de pagos'!AA$142:AA$271)</f>
        <v>3600000</v>
      </c>
      <c r="W14" s="688">
        <f>SUMIF('FC1. Perfil de pagos'!$C$142:$C$271,"R05",'FC1. Perfil de pagos'!AB$142:AB$271)</f>
        <v>3600000</v>
      </c>
      <c r="X14" s="688">
        <f>SUMIF('FC1. Perfil de pagos'!$C$142:$C$271,"R05",'FC1. Perfil de pagos'!AC$142:AC$271)</f>
        <v>3600000</v>
      </c>
      <c r="Y14" s="688">
        <f>SUMIF('FC1. Perfil de pagos'!$C$142:$C$271,"R05",'FC1. Perfil de pagos'!AD$142:AD$271)</f>
        <v>3600000</v>
      </c>
      <c r="Z14" s="688">
        <f>SUMIF('FC1. Perfil de pagos'!$C$142:$C$271,"R05",'FC1. Perfil de pagos'!AE$142:AE$271)</f>
        <v>0</v>
      </c>
      <c r="AA14" s="689">
        <f>SUM(C14:Z14)</f>
        <v>255154480</v>
      </c>
      <c r="AB14" s="688">
        <f>SUMIF($C$4:$Z$4,AB$4,C14:Z14)</f>
        <v>110496944</v>
      </c>
      <c r="AC14" s="688">
        <f>SUMIF($C$4:$Z$4,AC$4,C14:Z14)</f>
        <v>144657536</v>
      </c>
    </row>
    <row r="15">
      <c r="B15" s="668" t="inlineStr">
        <is>
          <t>6. Protección del conocimiento y divulgación</t>
        </is>
      </c>
      <c r="C15" s="688">
        <f>SUMIF('FC1. Perfil de pagos'!$C$142:$C$271,"R06",'FC1. Perfil de pagos'!H$142:H$271)</f>
        <v>0</v>
      </c>
      <c r="D15" s="688">
        <f>SUMIF('FC1. Perfil de pagos'!$C$142:$C$271,"R06",'FC1. Perfil de pagos'!I$142:I$271)</f>
        <v>35700000</v>
      </c>
      <c r="E15" s="688">
        <f>SUMIF('FC1. Perfil de pagos'!$C$142:$C$271,"R06",'FC1. Perfil de pagos'!J$142:J$271)</f>
        <v>35700000</v>
      </c>
      <c r="F15" s="688">
        <f>SUMIF('FC1. Perfil de pagos'!$C$142:$C$271,"R06",'FC1. Perfil de pagos'!K$142:K$271)</f>
        <v>35700000</v>
      </c>
      <c r="G15" s="688">
        <f>SUMIF('FC1. Perfil de pagos'!$C$142:$C$271,"R06",'FC1. Perfil de pagos'!L$142:L$271)</f>
        <v>0</v>
      </c>
      <c r="H15" s="688">
        <f>SUMIF('FC1. Perfil de pagos'!$C$142:$C$271,"R06",'FC1. Perfil de pagos'!M$142:M$271)</f>
        <v>0</v>
      </c>
      <c r="I15" s="688">
        <f>SUMIF('FC1. Perfil de pagos'!$C$142:$C$271,"R06",'FC1. Perfil de pagos'!N$142:N$271)</f>
        <v>0</v>
      </c>
      <c r="J15" s="688">
        <f>SUMIF('FC1. Perfil de pagos'!$C$142:$C$271,"R06",'FC1. Perfil de pagos'!O$142:O$271)</f>
        <v>0</v>
      </c>
      <c r="K15" s="688">
        <f>SUMIF('FC1. Perfil de pagos'!$C$142:$C$271,"R06",'FC1. Perfil de pagos'!P$142:P$271)</f>
        <v>0</v>
      </c>
      <c r="L15" s="688">
        <f>SUMIF('FC1. Perfil de pagos'!$C$142:$C$271,"R06",'FC1. Perfil de pagos'!Q$142:Q$271)</f>
        <v>0</v>
      </c>
      <c r="M15" s="688">
        <f>SUMIF('FC1. Perfil de pagos'!$C$142:$C$271,"R06",'FC1. Perfil de pagos'!R$142:R$271)</f>
        <v>0</v>
      </c>
      <c r="N15" s="688">
        <f>SUMIF('FC1. Perfil de pagos'!$C$142:$C$271,"R06",'FC1. Perfil de pagos'!S$142:S$271)</f>
        <v>9337606.83760684</v>
      </c>
      <c r="O15" s="688">
        <f>SUMIF('FC1. Perfil de pagos'!$C$142:$C$271,"R06",'FC1. Perfil de pagos'!T$142:T$271)</f>
        <v>9337606.83760684</v>
      </c>
      <c r="P15" s="688">
        <f>SUMIF('FC1. Perfil de pagos'!$C$142:$C$271,"R06",'FC1. Perfil de pagos'!U$142:U$271)</f>
        <v>9337606.83760684</v>
      </c>
      <c r="Q15" s="688">
        <f>SUMIF('FC1. Perfil de pagos'!$C$142:$C$271,"R06",'FC1. Perfil de pagos'!V$142:V$271)</f>
        <v>9337606.83760684</v>
      </c>
      <c r="R15" s="688">
        <f>SUMIF('FC1. Perfil de pagos'!$C$142:$C$271,"R06",'FC1. Perfil de pagos'!W$142:W$271)</f>
        <v>9337606.83760684</v>
      </c>
      <c r="S15" s="688">
        <f>SUMIF('FC1. Perfil de pagos'!$C$142:$C$271,"R06",'FC1. Perfil de pagos'!X$142:X$271)</f>
        <v>9337606.83760684</v>
      </c>
      <c r="T15" s="688">
        <f>SUMIF('FC1. Perfil de pagos'!$C$142:$C$271,"R06",'FC1. Perfil de pagos'!Y$142:Y$271)</f>
        <v>9337606.83760684</v>
      </c>
      <c r="U15" s="688">
        <f>SUMIF('FC1. Perfil de pagos'!$C$142:$C$271,"R06",'FC1. Perfil de pagos'!Z$142:Z$271)</f>
        <v>14408304.0376068</v>
      </c>
      <c r="V15" s="688">
        <f>SUMIF('FC1. Perfil de pagos'!$C$142:$C$271,"R06",'FC1. Perfil de pagos'!AA$142:AA$271)</f>
        <v>14408304.0376068</v>
      </c>
      <c r="W15" s="688">
        <f>SUMIF('FC1. Perfil de pagos'!$C$142:$C$271,"R06",'FC1. Perfil de pagos'!AB$142:AB$271)</f>
        <v>12186081.8153846</v>
      </c>
      <c r="X15" s="688">
        <f>SUMIF('FC1. Perfil de pagos'!$C$142:$C$271,"R06",'FC1. Perfil de pagos'!AC$142:AC$271)</f>
        <v>12186081.8153846</v>
      </c>
      <c r="Y15" s="688">
        <f>SUMIF('FC1. Perfil de pagos'!$C$142:$C$271,"R06",'FC1. Perfil de pagos'!AD$142:AD$271)</f>
        <v>19686081.8153846</v>
      </c>
      <c r="Z15" s="688">
        <f>SUMIF('FC1. Perfil de pagos'!$C$142:$C$271,"R06",'FC1. Perfil de pagos'!AE$142:AE$271)</f>
        <v>14615384.6153846</v>
      </c>
      <c r="AA15" s="689">
        <f>SUM(C15:Z15)</f>
        <v>259953486</v>
      </c>
      <c r="AB15" s="688">
        <f>SUMIF($C$4:$Z$4,AB$4,C15:Z15)</f>
        <v>116437606.837607</v>
      </c>
      <c r="AC15" s="688">
        <f>SUMIF($C$4:$Z$4,AC$4,C15:Z15)</f>
        <v>143515879.162393</v>
      </c>
    </row>
    <row r="16">
      <c r="B16" s="668" t="inlineStr">
        <is>
          <t>7. Gastos de viaje</t>
        </is>
      </c>
      <c r="C16" s="688">
        <f>SUMIF('FC1. Perfil de pagos'!$C$142:$C$271,"R08",'FC1. Perfil de pagos'!H$142:H$271)</f>
        <v>0</v>
      </c>
      <c r="D16" s="688">
        <f>SUMIF('FC1. Perfil de pagos'!$C$142:$C$271,"R08",'FC1. Perfil de pagos'!I$142:I$271)</f>
        <v>0</v>
      </c>
      <c r="E16" s="688">
        <f>SUMIF('FC1. Perfil de pagos'!$C$142:$C$271,"R08",'FC1. Perfil de pagos'!J$142:J$271)</f>
        <v>17516871.6666667</v>
      </c>
      <c r="F16" s="688">
        <f>SUMIF('FC1. Perfil de pagos'!$C$142:$C$271,"R08",'FC1. Perfil de pagos'!K$142:K$271)</f>
        <v>17516871.6666667</v>
      </c>
      <c r="G16" s="688">
        <f>SUMIF('FC1. Perfil de pagos'!$C$142:$C$271,"R08",'FC1. Perfil de pagos'!L$142:L$271)</f>
        <v>17516871.6666667</v>
      </c>
      <c r="H16" s="688">
        <f>SUMIF('FC1. Perfil de pagos'!$C$142:$C$271,"R08",'FC1. Perfil de pagos'!M$142:M$271)</f>
        <v>17516871.6666667</v>
      </c>
      <c r="I16" s="688">
        <f>SUMIF('FC1. Perfil de pagos'!$C$142:$C$271,"R08",'FC1. Perfil de pagos'!N$142:N$271)</f>
        <v>17516871.6666667</v>
      </c>
      <c r="J16" s="688">
        <f>SUMIF('FC1. Perfil de pagos'!$C$142:$C$271,"R08",'FC1. Perfil de pagos'!O$142:O$271)</f>
        <v>17516871.6666667</v>
      </c>
      <c r="K16" s="688">
        <f>SUMIF('FC1. Perfil de pagos'!$C$142:$C$271,"R08",'FC1. Perfil de pagos'!P$142:P$271)</f>
        <v>17516871.6666667</v>
      </c>
      <c r="L16" s="688">
        <f>SUMIF('FC1. Perfil de pagos'!$C$142:$C$271,"R08",'FC1. Perfil de pagos'!Q$142:Q$271)</f>
        <v>17516871.6666667</v>
      </c>
      <c r="M16" s="688">
        <f>SUMIF('FC1. Perfil de pagos'!$C$142:$C$271,"R08",'FC1. Perfil de pagos'!R$142:R$271)</f>
        <v>17516871.6666667</v>
      </c>
      <c r="N16" s="688">
        <f>SUMIF('FC1. Perfil de pagos'!$C$142:$C$271,"R08",'FC1. Perfil de pagos'!S$142:S$271)</f>
        <v>36266871.6666667</v>
      </c>
      <c r="O16" s="688">
        <f>SUMIF('FC1. Perfil de pagos'!$C$142:$C$271,"R08",'FC1. Perfil de pagos'!T$142:T$271)</f>
        <v>36266871.6666667</v>
      </c>
      <c r="P16" s="688">
        <f>SUMIF('FC1. Perfil de pagos'!$C$142:$C$271,"R08",'FC1. Perfil de pagos'!U$142:U$271)</f>
        <v>46991649.8484848</v>
      </c>
      <c r="Q16" s="688">
        <f>SUMIF('FC1. Perfil de pagos'!$C$142:$C$271,"R08",'FC1. Perfil de pagos'!V$142:V$271)</f>
        <v>46991649.8484848</v>
      </c>
      <c r="R16" s="688">
        <f>SUMIF('FC1. Perfil de pagos'!$C$142:$C$271,"R08",'FC1. Perfil de pagos'!W$142:W$271)</f>
        <v>46991649.8484848</v>
      </c>
      <c r="S16" s="688">
        <f>SUMIF('FC1. Perfil de pagos'!$C$142:$C$271,"R08",'FC1. Perfil de pagos'!X$142:X$271)</f>
        <v>46991649.8484848</v>
      </c>
      <c r="T16" s="688">
        <f>SUMIF('FC1. Perfil de pagos'!$C$142:$C$271,"R08",'FC1. Perfil de pagos'!Y$142:Y$271)</f>
        <v>46991649.8484848</v>
      </c>
      <c r="U16" s="688">
        <f>SUMIF('FC1. Perfil de pagos'!$C$142:$C$271,"R08",'FC1. Perfil de pagos'!Z$142:Z$271)</f>
        <v>46991649.8484848</v>
      </c>
      <c r="V16" s="688">
        <f>SUMIF('FC1. Perfil de pagos'!$C$142:$C$271,"R08",'FC1. Perfil de pagos'!AA$142:AA$271)</f>
        <v>28241649.8484848</v>
      </c>
      <c r="W16" s="688">
        <f>SUMIF('FC1. Perfil de pagos'!$C$142:$C$271,"R08",'FC1. Perfil de pagos'!AB$142:AB$271)</f>
        <v>10724778.1818182</v>
      </c>
      <c r="X16" s="688">
        <f>SUMIF('FC1. Perfil de pagos'!$C$142:$C$271,"R08",'FC1. Perfil de pagos'!AC$142:AC$271)</f>
        <v>10724778.1818182</v>
      </c>
      <c r="Y16" s="688">
        <f>SUMIF('FC1. Perfil de pagos'!$C$142:$C$271,"R08",'FC1. Perfil de pagos'!AD$142:AD$271)</f>
        <v>22724778.1818182</v>
      </c>
      <c r="Z16" s="688">
        <f>SUMIF('FC1. Perfil de pagos'!$C$142:$C$271,"R08",'FC1. Perfil de pagos'!AE$142:AE$271)</f>
        <v>22724778.1818182</v>
      </c>
      <c r="AA16" s="689">
        <f>SUM(C16:Z16)</f>
        <v>607276250</v>
      </c>
      <c r="AB16" s="688">
        <f>SUMIF($C$4:$Z$4,AB$4,C16:Z16)</f>
        <v>193918716.666667</v>
      </c>
      <c r="AC16" s="688">
        <f>SUMIF($C$4:$Z$4,AC$4,C16:Z16)</f>
        <v>413357533.333333</v>
      </c>
    </row>
    <row r="17">
      <c r="B17" s="668" t="inlineStr">
        <is>
          <t>8. Infraestructura</t>
        </is>
      </c>
      <c r="C17" s="688">
        <f>SUMIF('FC1. Perfil de pagos'!$C$142:$C$271,"R07",'FC1. Perfil de pagos'!H$142:H$271)</f>
        <v>0</v>
      </c>
      <c r="D17" s="688">
        <f>SUMIF('FC1. Perfil de pagos'!$C$142:$C$271,"R07",'FC1. Perfil de pagos'!I$142:I$271)</f>
        <v>0</v>
      </c>
      <c r="E17" s="688">
        <f>SUMIF('FC1. Perfil de pagos'!$C$142:$C$271,"R07",'FC1. Perfil de pagos'!J$142:J$271)</f>
        <v>0</v>
      </c>
      <c r="F17" s="688">
        <f>SUMIF('FC1. Perfil de pagos'!$C$142:$C$271,"R07",'FC1. Perfil de pagos'!K$142:K$271)</f>
        <v>0</v>
      </c>
      <c r="G17" s="688">
        <f>SUMIF('FC1. Perfil de pagos'!$C$142:$C$271,"R07",'FC1. Perfil de pagos'!L$142:L$271)</f>
        <v>0</v>
      </c>
      <c r="H17" s="688">
        <f>SUMIF('FC1. Perfil de pagos'!$C$142:$C$271,"R07",'FC1. Perfil de pagos'!M$142:M$271)</f>
        <v>9428571.42857143</v>
      </c>
      <c r="I17" s="688">
        <f>SUMIF('FC1. Perfil de pagos'!$C$142:$C$271,"R07",'FC1. Perfil de pagos'!N$142:N$271)</f>
        <v>9428571.42857143</v>
      </c>
      <c r="J17" s="688">
        <f>SUMIF('FC1. Perfil de pagos'!$C$142:$C$271,"R07",'FC1. Perfil de pagos'!O$142:O$271)</f>
        <v>9428571.42857143</v>
      </c>
      <c r="K17" s="688">
        <f>SUMIF('FC1. Perfil de pagos'!$C$142:$C$271,"R07",'FC1. Perfil de pagos'!P$142:P$271)</f>
        <v>9428571.42857143</v>
      </c>
      <c r="L17" s="688">
        <f>SUMIF('FC1. Perfil de pagos'!$C$142:$C$271,"R07",'FC1. Perfil de pagos'!Q$142:Q$271)</f>
        <v>9428571.42857143</v>
      </c>
      <c r="M17" s="688">
        <f>SUMIF('FC1. Perfil de pagos'!$C$142:$C$271,"R07",'FC1. Perfil de pagos'!R$142:R$271)</f>
        <v>9428571.42857143</v>
      </c>
      <c r="N17" s="688">
        <f>SUMIF('FC1. Perfil de pagos'!$C$142:$C$271,"R07",'FC1. Perfil de pagos'!S$142:S$271)</f>
        <v>9428571.42857143</v>
      </c>
      <c r="O17" s="688">
        <f>SUMIF('FC1. Perfil de pagos'!$C$142:$C$271,"R07",'FC1. Perfil de pagos'!T$142:T$271)</f>
        <v>9428571.42857143</v>
      </c>
      <c r="P17" s="688">
        <f>SUMIF('FC1. Perfil de pagos'!$C$142:$C$271,"R07",'FC1. Perfil de pagos'!U$142:U$271)</f>
        <v>9428571.42857143</v>
      </c>
      <c r="Q17" s="688">
        <f>SUMIF('FC1. Perfil de pagos'!$C$142:$C$271,"R07",'FC1. Perfil de pagos'!V$142:V$271)</f>
        <v>9428571.42857143</v>
      </c>
      <c r="R17" s="688">
        <f>SUMIF('FC1. Perfil de pagos'!$C$142:$C$271,"R07",'FC1. Perfil de pagos'!W$142:W$271)</f>
        <v>9428571.42857143</v>
      </c>
      <c r="S17" s="688">
        <f>SUMIF('FC1. Perfil de pagos'!$C$142:$C$271,"R07",'FC1. Perfil de pagos'!X$142:X$271)</f>
        <v>9428571.42857143</v>
      </c>
      <c r="T17" s="688">
        <f>SUMIF('FC1. Perfil de pagos'!$C$142:$C$271,"R07",'FC1. Perfil de pagos'!Y$142:Y$271)</f>
        <v>9428571.42857143</v>
      </c>
      <c r="U17" s="688">
        <f>SUMIF('FC1. Perfil de pagos'!$C$142:$C$271,"R07",'FC1. Perfil de pagos'!Z$142:Z$271)</f>
        <v>9428571.42857143</v>
      </c>
      <c r="V17" s="688">
        <f>SUMIF('FC1. Perfil de pagos'!$C$142:$C$271,"R07",'FC1. Perfil de pagos'!AA$142:AA$271)</f>
        <v>0</v>
      </c>
      <c r="W17" s="688">
        <f>SUMIF('FC1. Perfil de pagos'!$C$142:$C$271,"R07",'FC1. Perfil de pagos'!AB$142:AB$271)</f>
        <v>0</v>
      </c>
      <c r="X17" s="688">
        <f>SUMIF('FC1. Perfil de pagos'!$C$142:$C$271,"R07",'FC1. Perfil de pagos'!AC$142:AC$271)</f>
        <v>0</v>
      </c>
      <c r="Y17" s="688">
        <f>SUMIF('FC1. Perfil de pagos'!$C$142:$C$271,"R07",'FC1. Perfil de pagos'!AD$142:AD$271)</f>
        <v>0</v>
      </c>
      <c r="Z17" s="688">
        <f>SUMIF('FC1. Perfil de pagos'!$C$142:$C$271,"R07",'FC1. Perfil de pagos'!AE$142:AE$271)</f>
        <v>0</v>
      </c>
      <c r="AA17" s="689">
        <f>SUM(C17:Z17)</f>
        <v>132000000</v>
      </c>
      <c r="AB17" s="688">
        <f>SUMIF($C$4:$Z$4,AB$4,C17:Z17)</f>
        <v>66000000</v>
      </c>
      <c r="AC17" s="688">
        <f>SUMIF($C$4:$Z$4,AC$4,C17:Z17)</f>
        <v>66000000</v>
      </c>
    </row>
    <row r="18">
      <c r="B18" s="668" t="inlineStr">
        <is>
          <t>9. Administrativos</t>
        </is>
      </c>
      <c r="C18" s="688">
        <f>SUMIF('FC1. Perfil de pagos'!$C$142:$C$271,"R09",'FC1. Perfil de pagos'!H$142:H$271)</f>
        <v>7000000</v>
      </c>
      <c r="D18" s="688">
        <f>SUMIF('FC1. Perfil de pagos'!$C$142:$C$271,"R09",'FC1. Perfil de pagos'!I$142:I$271)</f>
        <v>7000000</v>
      </c>
      <c r="E18" s="688">
        <f>SUMIF('FC1. Perfil de pagos'!$C$142:$C$271,"R09",'FC1. Perfil de pagos'!J$142:J$271)</f>
        <v>7000000</v>
      </c>
      <c r="F18" s="688">
        <f>SUMIF('FC1. Perfil de pagos'!$C$142:$C$271,"R09",'FC1. Perfil de pagos'!K$142:K$271)</f>
        <v>7000000</v>
      </c>
      <c r="G18" s="688">
        <f>SUMIF('FC1. Perfil de pagos'!$C$142:$C$271,"R09",'FC1. Perfil de pagos'!L$142:L$271)</f>
        <v>7000000</v>
      </c>
      <c r="H18" s="688">
        <f>SUMIF('FC1. Perfil de pagos'!$C$142:$C$271,"R09",'FC1. Perfil de pagos'!M$142:M$271)</f>
        <v>7000000</v>
      </c>
      <c r="I18" s="688">
        <f>SUMIF('FC1. Perfil de pagos'!$C$142:$C$271,"R09",'FC1. Perfil de pagos'!N$142:N$271)</f>
        <v>7000000</v>
      </c>
      <c r="J18" s="688">
        <f>SUMIF('FC1. Perfil de pagos'!$C$142:$C$271,"R09",'FC1. Perfil de pagos'!O$142:O$271)</f>
        <v>7000000</v>
      </c>
      <c r="K18" s="688">
        <f>SUMIF('FC1. Perfil de pagos'!$C$142:$C$271,"R09",'FC1. Perfil de pagos'!P$142:P$271)</f>
        <v>7000000</v>
      </c>
      <c r="L18" s="688">
        <f>SUMIF('FC1. Perfil de pagos'!$C$142:$C$271,"R09",'FC1. Perfil de pagos'!Q$142:Q$271)</f>
        <v>7000000</v>
      </c>
      <c r="M18" s="688">
        <f>SUMIF('FC1. Perfil de pagos'!$C$142:$C$271,"R09",'FC1. Perfil de pagos'!R$142:R$271)</f>
        <v>7000000</v>
      </c>
      <c r="N18" s="688">
        <f>SUMIF('FC1. Perfil de pagos'!$C$142:$C$271,"R09",'FC1. Perfil de pagos'!S$142:S$271)</f>
        <v>7000000</v>
      </c>
      <c r="O18" s="688">
        <f>SUMIF('FC1. Perfil de pagos'!$C$142:$C$271,"R09",'FC1. Perfil de pagos'!T$142:T$271)</f>
        <v>7000000</v>
      </c>
      <c r="P18" s="688">
        <f>SUMIF('FC1. Perfil de pagos'!$C$142:$C$271,"R09",'FC1. Perfil de pagos'!U$142:U$271)</f>
        <v>7000000</v>
      </c>
      <c r="Q18" s="688">
        <f>SUMIF('FC1. Perfil de pagos'!$C$142:$C$271,"R09",'FC1. Perfil de pagos'!V$142:V$271)</f>
        <v>7000000</v>
      </c>
      <c r="R18" s="688">
        <f>SUMIF('FC1. Perfil de pagos'!$C$142:$C$271,"R09",'FC1. Perfil de pagos'!W$142:W$271)</f>
        <v>7000000</v>
      </c>
      <c r="S18" s="688">
        <f>SUMIF('FC1. Perfil de pagos'!$C$142:$C$271,"R09",'FC1. Perfil de pagos'!X$142:X$271)</f>
        <v>7000000</v>
      </c>
      <c r="T18" s="688">
        <f>SUMIF('FC1. Perfil de pagos'!$C$142:$C$271,"R09",'FC1. Perfil de pagos'!Y$142:Y$271)</f>
        <v>7000000</v>
      </c>
      <c r="U18" s="688">
        <f>SUMIF('FC1. Perfil de pagos'!$C$142:$C$271,"R09",'FC1. Perfil de pagos'!Z$142:Z$271)</f>
        <v>7000000</v>
      </c>
      <c r="V18" s="688">
        <f>SUMIF('FC1. Perfil de pagos'!$C$142:$C$271,"R09",'FC1. Perfil de pagos'!AA$142:AA$271)</f>
        <v>7000000</v>
      </c>
      <c r="W18" s="688">
        <f>SUMIF('FC1. Perfil de pagos'!$C$142:$C$271,"R09",'FC1. Perfil de pagos'!AB$142:AB$271)</f>
        <v>7000000</v>
      </c>
      <c r="X18" s="688">
        <f>SUMIF('FC1. Perfil de pagos'!$C$142:$C$271,"R09",'FC1. Perfil de pagos'!AC$142:AC$271)</f>
        <v>7000000</v>
      </c>
      <c r="Y18" s="688">
        <f>SUMIF('FC1. Perfil de pagos'!$C$142:$C$271,"R09",'FC1. Perfil de pagos'!AD$142:AD$271)</f>
        <v>7000000</v>
      </c>
      <c r="Z18" s="688">
        <f>SUMIF('FC1. Perfil de pagos'!$C$142:$C$271,"R09",'FC1. Perfil de pagos'!AE$142:AE$271)</f>
        <v>7000000</v>
      </c>
      <c r="AA18" s="689">
        <f>SUM(C18:Z18)</f>
        <v>168000000</v>
      </c>
      <c r="AB18" s="688">
        <f>SUMIF($C$4:$Z$4,AB$4,C18:Z18)</f>
        <v>84000000</v>
      </c>
      <c r="AC18" s="688">
        <f>SUMIF($C$4:$Z$4,AC$4,C18:Z18)</f>
        <v>84000000</v>
      </c>
    </row>
    <row r="19">
      <c r="B19" s="668" t="inlineStr">
        <is>
          <t>10. Seguimiento</t>
        </is>
      </c>
      <c r="C19" s="688">
        <f>SUMIF('FC1. Perfil de pagos'!$C$142:$C$271,"R10",'FC1. Perfil de pagos'!H$142:H$271)</f>
        <v>8000000</v>
      </c>
      <c r="D19" s="688">
        <f>SUMIF('FC1. Perfil de pagos'!$C$142:$C$271,"R10",'FC1. Perfil de pagos'!I$142:I$271)</f>
        <v>8000000</v>
      </c>
      <c r="E19" s="688">
        <f>SUMIF('FC1. Perfil de pagos'!$C$142:$C$271,"R10",'FC1. Perfil de pagos'!J$142:J$271)</f>
        <v>8000000</v>
      </c>
      <c r="F19" s="688">
        <f>SUMIF('FC1. Perfil de pagos'!$C$142:$C$271,"R10",'FC1. Perfil de pagos'!K$142:K$271)</f>
        <v>8000000</v>
      </c>
      <c r="G19" s="688">
        <f>SUMIF('FC1. Perfil de pagos'!$C$142:$C$271,"R10",'FC1. Perfil de pagos'!L$142:L$271)</f>
        <v>8000000</v>
      </c>
      <c r="H19" s="688">
        <f>SUMIF('FC1. Perfil de pagos'!$C$142:$C$271,"R10",'FC1. Perfil de pagos'!M$142:M$271)</f>
        <v>8000000</v>
      </c>
      <c r="I19" s="688">
        <f>SUMIF('FC1. Perfil de pagos'!$C$142:$C$271,"R10",'FC1. Perfil de pagos'!N$142:N$271)</f>
        <v>8000000</v>
      </c>
      <c r="J19" s="688">
        <f>SUMIF('FC1. Perfil de pagos'!$C$142:$C$271,"R10",'FC1. Perfil de pagos'!O$142:O$271)</f>
        <v>8000000</v>
      </c>
      <c r="K19" s="688">
        <f>SUMIF('FC1. Perfil de pagos'!$C$142:$C$271,"R10",'FC1. Perfil de pagos'!P$142:P$271)</f>
        <v>8000000</v>
      </c>
      <c r="L19" s="688">
        <f>SUMIF('FC1. Perfil de pagos'!$C$142:$C$271,"R10",'FC1. Perfil de pagos'!Q$142:Q$271)</f>
        <v>8000000</v>
      </c>
      <c r="M19" s="688">
        <f>SUMIF('FC1. Perfil de pagos'!$C$142:$C$271,"R10",'FC1. Perfil de pagos'!R$142:R$271)</f>
        <v>8000000</v>
      </c>
      <c r="N19" s="688">
        <f>SUMIF('FC1. Perfil de pagos'!$C$142:$C$271,"R10",'FC1. Perfil de pagos'!S$142:S$271)</f>
        <v>8000000</v>
      </c>
      <c r="O19" s="688">
        <f>SUMIF('FC1. Perfil de pagos'!$C$142:$C$271,"R10",'FC1. Perfil de pagos'!T$142:T$271)</f>
        <v>8000000</v>
      </c>
      <c r="P19" s="688">
        <f>SUMIF('FC1. Perfil de pagos'!$C$142:$C$271,"R10",'FC1. Perfil de pagos'!U$142:U$271)</f>
        <v>8000000</v>
      </c>
      <c r="Q19" s="688">
        <f>SUMIF('FC1. Perfil de pagos'!$C$142:$C$271,"R10",'FC1. Perfil de pagos'!V$142:V$271)</f>
        <v>8000000</v>
      </c>
      <c r="R19" s="688">
        <f>SUMIF('FC1. Perfil de pagos'!$C$142:$C$271,"R10",'FC1. Perfil de pagos'!W$142:W$271)</f>
        <v>8000000</v>
      </c>
      <c r="S19" s="688">
        <f>SUMIF('FC1. Perfil de pagos'!$C$142:$C$271,"R10",'FC1. Perfil de pagos'!X$142:X$271)</f>
        <v>8000000</v>
      </c>
      <c r="T19" s="688">
        <f>SUMIF('FC1. Perfil de pagos'!$C$142:$C$271,"R10",'FC1. Perfil de pagos'!Y$142:Y$271)</f>
        <v>8000000</v>
      </c>
      <c r="U19" s="688">
        <f>SUMIF('FC1. Perfil de pagos'!$C$142:$C$271,"R10",'FC1. Perfil de pagos'!Z$142:Z$271)</f>
        <v>8000000</v>
      </c>
      <c r="V19" s="688">
        <f>SUMIF('FC1. Perfil de pagos'!$C$142:$C$271,"R10",'FC1. Perfil de pagos'!AA$142:AA$271)</f>
        <v>8000000</v>
      </c>
      <c r="W19" s="688">
        <f>SUMIF('FC1. Perfil de pagos'!$C$142:$C$271,"R10",'FC1. Perfil de pagos'!AB$142:AB$271)</f>
        <v>8000000</v>
      </c>
      <c r="X19" s="688">
        <f>SUMIF('FC1. Perfil de pagos'!$C$142:$C$271,"R10",'FC1. Perfil de pagos'!AC$142:AC$271)</f>
        <v>8000000</v>
      </c>
      <c r="Y19" s="688">
        <f>SUMIF('FC1. Perfil de pagos'!$C$142:$C$271,"R10",'FC1. Perfil de pagos'!AD$142:AD$271)</f>
        <v>8000000</v>
      </c>
      <c r="Z19" s="688">
        <f>SUMIF('FC1. Perfil de pagos'!$C$142:$C$271,"R10",'FC1. Perfil de pagos'!AE$142:AE$271)</f>
        <v>8000000</v>
      </c>
      <c r="AA19" s="689">
        <f>SUM(C19:Z19)</f>
        <v>192000000</v>
      </c>
      <c r="AB19" s="688">
        <f>SUMIF($C$4:$Z$4,AB$4,C19:Z19)</f>
        <v>96000000</v>
      </c>
      <c r="AC19" s="688">
        <f>SUMIF($C$4:$Z$4,AC$4,C19:Z19)</f>
        <v>96000000</v>
      </c>
    </row>
    <row r="20">
      <c r="B20" s="668" t="inlineStr">
        <is>
          <t>11. Otros</t>
        </is>
      </c>
      <c r="C20" s="688">
        <f>SUMIF('FC1. Perfil de pagos'!$C$142:$C$271,"R11",'FC1. Perfil de pagos'!H$142:H$271)</f>
        <v>0</v>
      </c>
      <c r="D20" s="688">
        <f>SUMIF('FC1. Perfil de pagos'!$C$142:$C$271,"R11",'FC1. Perfil de pagos'!I$142:I$271)</f>
        <v>0</v>
      </c>
      <c r="E20" s="688">
        <f>SUMIF('FC1. Perfil de pagos'!$C$142:$C$271,"R11",'FC1. Perfil de pagos'!J$142:J$271)</f>
        <v>0</v>
      </c>
      <c r="F20" s="688">
        <f>SUMIF('FC1. Perfil de pagos'!$C$142:$C$271,"R11",'FC1. Perfil de pagos'!K$142:K$271)</f>
        <v>0</v>
      </c>
      <c r="G20" s="688">
        <f>SUMIF('FC1. Perfil de pagos'!$C$142:$C$271,"R11",'FC1. Perfil de pagos'!L$142:L$271)</f>
        <v>0</v>
      </c>
      <c r="H20" s="688">
        <f>SUMIF('FC1. Perfil de pagos'!$C$142:$C$271,"R11",'FC1. Perfil de pagos'!M$142:M$271)</f>
        <v>0</v>
      </c>
      <c r="I20" s="688">
        <f>SUMIF('FC1. Perfil de pagos'!$C$142:$C$271,"R11",'FC1. Perfil de pagos'!N$142:N$271)</f>
        <v>0</v>
      </c>
      <c r="J20" s="688">
        <f>SUMIF('FC1. Perfil de pagos'!$C$142:$C$271,"R11",'FC1. Perfil de pagos'!O$142:O$271)</f>
        <v>0</v>
      </c>
      <c r="K20" s="688">
        <f>SUMIF('FC1. Perfil de pagos'!$C$142:$C$271,"R11",'FC1. Perfil de pagos'!P$142:P$271)</f>
        <v>0</v>
      </c>
      <c r="L20" s="688">
        <f>SUMIF('FC1. Perfil de pagos'!$C$142:$C$271,"R11",'FC1. Perfil de pagos'!Q$142:Q$271)</f>
        <v>0</v>
      </c>
      <c r="M20" s="688">
        <f>SUMIF('FC1. Perfil de pagos'!$C$142:$C$271,"R11",'FC1. Perfil de pagos'!R$142:R$271)</f>
        <v>0</v>
      </c>
      <c r="N20" s="688">
        <f>SUMIF('FC1. Perfil de pagos'!$C$142:$C$271,"R11",'FC1. Perfil de pagos'!S$142:S$271)</f>
        <v>0</v>
      </c>
      <c r="O20" s="688">
        <f>SUMIF('FC1. Perfil de pagos'!$C$142:$C$271,"R11",'FC1. Perfil de pagos'!T$142:T$271)</f>
        <v>0</v>
      </c>
      <c r="P20" s="688">
        <f>SUMIF('FC1. Perfil de pagos'!$C$142:$C$271,"R11",'FC1. Perfil de pagos'!U$142:U$271)</f>
        <v>0</v>
      </c>
      <c r="Q20" s="688">
        <f>SUMIF('FC1. Perfil de pagos'!$C$142:$C$271,"R11",'FC1. Perfil de pagos'!V$142:V$271)</f>
        <v>0</v>
      </c>
      <c r="R20" s="688">
        <f>SUMIF('FC1. Perfil de pagos'!$C$142:$C$271,"R11",'FC1. Perfil de pagos'!W$142:W$271)</f>
        <v>0</v>
      </c>
      <c r="S20" s="688">
        <f>SUMIF('FC1. Perfil de pagos'!$C$142:$C$271,"R11",'FC1. Perfil de pagos'!X$142:X$271)</f>
        <v>0</v>
      </c>
      <c r="T20" s="688">
        <f>SUMIF('FC1. Perfil de pagos'!$C$142:$C$271,"R11",'FC1. Perfil de pagos'!Y$142:Y$271)</f>
        <v>0</v>
      </c>
      <c r="U20" s="688">
        <f>SUMIF('FC1. Perfil de pagos'!$C$142:$C$271,"R11",'FC1. Perfil de pagos'!Z$142:Z$271)</f>
        <v>0</v>
      </c>
      <c r="V20" s="688">
        <f>SUMIF('FC1. Perfil de pagos'!$C$142:$C$271,"R11",'FC1. Perfil de pagos'!AA$142:AA$271)</f>
        <v>0</v>
      </c>
      <c r="W20" s="688">
        <f>SUMIF('FC1. Perfil de pagos'!$C$142:$C$271,"R11",'FC1. Perfil de pagos'!AB$142:AB$271)</f>
        <v>0</v>
      </c>
      <c r="X20" s="688">
        <f>SUMIF('FC1. Perfil de pagos'!$C$142:$C$271,"R11",'FC1. Perfil de pagos'!AC$142:AC$271)</f>
        <v>0</v>
      </c>
      <c r="Y20" s="688">
        <f>SUMIF('FC1. Perfil de pagos'!$C$142:$C$271,"R11",'FC1. Perfil de pagos'!AD$142:AD$271)</f>
        <v>0</v>
      </c>
      <c r="Z20" s="688">
        <f>SUMIF('FC1. Perfil de pagos'!$C$142:$C$271,"R11",'FC1. Perfil de pagos'!AE$142:AE$271)</f>
        <v>0</v>
      </c>
      <c r="AA20" s="689">
        <f>SUM(C20:Z20)</f>
        <v>0</v>
      </c>
      <c r="AB20" s="688">
        <f>SUMIF($C$4:$Z$4,AB$4,C20:Z20)</f>
        <v>0</v>
      </c>
      <c r="AC20" s="688">
        <f>SUMIF($C$4:$Z$4,AC$4,C20:Z20)</f>
        <v>0</v>
      </c>
    </row>
    <row r="21">
      <c r="B21" s="656" t="inlineStr">
        <is>
          <t>TOTAL</t>
        </is>
      </c>
      <c r="C21" s="689">
        <f>SUM(C10:C20)</f>
        <v>253313118.083333</v>
      </c>
      <c r="D21" s="689">
        <f>SUM(D10:D20)</f>
        <v>322258736.444335</v>
      </c>
      <c r="E21" s="689">
        <f>SUM(E10:E20)</f>
        <v>383706327.591521</v>
      </c>
      <c r="F21" s="689">
        <f>SUM(F10:F20)</f>
        <v>1216213477.36345</v>
      </c>
      <c r="G21" s="689">
        <f>SUM(G10:G20)</f>
        <v>1876218179.78012</v>
      </c>
      <c r="H21" s="689">
        <f>SUM(H10:H20)</f>
        <v>1203512086.44678</v>
      </c>
      <c r="I21" s="689">
        <f>SUM(I10:I20)</f>
        <v>546725528.780117</v>
      </c>
      <c r="J21" s="689">
        <f>SUM(J10:J20)</f>
        <v>522725528.780117</v>
      </c>
      <c r="K21" s="689">
        <f>SUM(K10:K20)</f>
        <v>522725528.780117</v>
      </c>
      <c r="L21" s="689">
        <f>SUM(L10:L20)</f>
        <v>530820766.875355</v>
      </c>
      <c r="M21" s="689">
        <f>SUM(M10:M20)</f>
        <v>529328573.375355</v>
      </c>
      <c r="N21" s="689">
        <f>SUM(N10:N20)</f>
        <v>523054641.751424</v>
      </c>
      <c r="O21" s="689">
        <f>SUM(O10:O20)</f>
        <v>1395334583.08476</v>
      </c>
      <c r="P21" s="689">
        <f>SUM(P10:P20)</f>
        <v>478676389.630212</v>
      </c>
      <c r="Q21" s="689">
        <f>SUM(Q10:Q20)</f>
        <v>478676389.630212</v>
      </c>
      <c r="R21" s="689">
        <f>SUM(R10:R20)</f>
        <v>478676389.630212</v>
      </c>
      <c r="S21" s="689">
        <f>SUM(S10:S20)</f>
        <v>516176389.630212</v>
      </c>
      <c r="T21" s="689">
        <f>SUM(T10:T20)</f>
        <v>1202823845.63021</v>
      </c>
      <c r="U21" s="689">
        <f>SUM(U10:U20)</f>
        <v>556184586.830212</v>
      </c>
      <c r="V21" s="689">
        <f>SUM(V10:V20)</f>
        <v>491445086.830212</v>
      </c>
      <c r="W21" s="689">
        <f>SUM(W10:W20)</f>
        <v>446205992.941323</v>
      </c>
      <c r="X21" s="689">
        <f>SUM(X10:X20)</f>
        <v>446205992.941323</v>
      </c>
      <c r="Y21" s="689">
        <f>SUM(Y10:Y20)</f>
        <v>428385400.83606</v>
      </c>
      <c r="Z21" s="689">
        <f>SUM(Z10:Z20)</f>
        <v>424011673.333029</v>
      </c>
      <c r="AA21" s="689">
        <f>SUM(C21:Z21)</f>
        <v>15773405215</v>
      </c>
      <c r="AB21" s="689">
        <f>SUMIF($C$4:$Z$4,AB$4,C21:Z21)</f>
        <v>8430602494.05203</v>
      </c>
      <c r="AC21" s="689">
        <f>SUMIF($C$4:$Z$4,AC$4,C21:Z21)</f>
        <v>7342802720.94797</v>
      </c>
    </row>
    <row r="23">
      <c r="B23" s="686" t="inlineStr">
        <is>
          <t>2. EGRESOS POR RUBRO — con cargo al SGR (COP)</t>
        </is>
      </c>
      <c r="C23" s="687" t="n"/>
      <c r="D23" s="687" t="n"/>
      <c r="E23" s="687" t="n"/>
      <c r="F23" s="687" t="n"/>
      <c r="G23" s="687" t="n"/>
      <c r="H23" s="687" t="n"/>
      <c r="I23" s="687" t="n"/>
      <c r="J23" s="687" t="n"/>
      <c r="K23" s="687" t="n"/>
      <c r="L23" s="687" t="n"/>
      <c r="M23" s="687" t="n"/>
      <c r="N23" s="687" t="n"/>
      <c r="O23" s="687" t="n"/>
      <c r="P23" s="687" t="n"/>
      <c r="Q23" s="687" t="n"/>
      <c r="R23" s="687" t="n"/>
      <c r="S23" s="687" t="n"/>
      <c r="T23" s="687" t="n"/>
      <c r="U23" s="687" t="n"/>
      <c r="V23" s="687" t="n"/>
      <c r="W23" s="687" t="n"/>
      <c r="X23" s="687" t="n"/>
      <c r="Y23" s="687" t="n"/>
      <c r="Z23" s="687" t="n"/>
      <c r="AA23" s="687" t="n"/>
      <c r="AB23" s="687" t="n"/>
      <c r="AC23" s="687" t="n"/>
    </row>
    <row r="24">
      <c r="B24" s="668" t="inlineStr">
        <is>
          <t>1. Talento humano</t>
        </is>
      </c>
      <c r="C24" s="688">
        <f>SUMIF('FC1. Perfil de pagos'!$C$276:$C$405,"R01",'FC1. Perfil de pagos'!H$276:H$405)</f>
        <v>211873118.083333</v>
      </c>
      <c r="D24" s="688">
        <f>SUMIF('FC1. Perfil de pagos'!$C$276:$C$405,"R01",'FC1. Perfil de pagos'!I$276:I$405)</f>
        <v>187873118.083333</v>
      </c>
      <c r="E24" s="688">
        <f>SUMIF('FC1. Perfil de pagos'!$C$276:$C$405,"R01",'FC1. Perfil de pagos'!J$276:J$405)</f>
        <v>201370208.537879</v>
      </c>
      <c r="F24" s="688">
        <f>SUMIF('FC1. Perfil de pagos'!$C$276:$C$405,"R01",'FC1. Perfil de pagos'!K$276:K$405)</f>
        <v>201370208.537879</v>
      </c>
      <c r="G24" s="688">
        <f>SUMIF('FC1. Perfil de pagos'!$C$276:$C$405,"R01",'FC1. Perfil de pagos'!L$276:L$405)</f>
        <v>211745984.287879</v>
      </c>
      <c r="H24" s="688">
        <f>SUMIF('FC1. Perfil de pagos'!$C$276:$C$405,"R01",'FC1. Perfil de pagos'!M$276:M$405)</f>
        <v>211745984.287879</v>
      </c>
      <c r="I24" s="688">
        <f>SUMIF('FC1. Perfil de pagos'!$C$276:$C$405,"R01",'FC1. Perfil de pagos'!N$276:N$405)</f>
        <v>235745984.287879</v>
      </c>
      <c r="J24" s="688">
        <f>SUMIF('FC1. Perfil de pagos'!$C$276:$C$405,"R01",'FC1. Perfil de pagos'!O$276:O$405)</f>
        <v>211745984.287879</v>
      </c>
      <c r="K24" s="688">
        <f>SUMIF('FC1. Perfil de pagos'!$C$276:$C$405,"R01",'FC1. Perfil de pagos'!P$276:P$405)</f>
        <v>211745984.287879</v>
      </c>
      <c r="L24" s="688">
        <f>SUMIF('FC1. Perfil de pagos'!$C$276:$C$405,"R01",'FC1. Perfil de pagos'!Q$276:Q$405)</f>
        <v>211745984.287879</v>
      </c>
      <c r="M24" s="688">
        <f>SUMIF('FC1. Perfil de pagos'!$C$276:$C$405,"R01",'FC1. Perfil de pagos'!R$276:R$405)</f>
        <v>222253790.787879</v>
      </c>
      <c r="N24" s="688">
        <f>SUMIF('FC1. Perfil de pagos'!$C$276:$C$405,"R01",'FC1. Perfil de pagos'!S$276:S$405)</f>
        <v>222253790.787879</v>
      </c>
      <c r="O24" s="688">
        <f>SUMIF('FC1. Perfil de pagos'!$C$276:$C$405,"R01",'FC1. Perfil de pagos'!T$276:T$405)</f>
        <v>246253790.787879</v>
      </c>
      <c r="P24" s="688">
        <f>SUMIF('FC1. Perfil de pagos'!$C$276:$C$405,"R01",'FC1. Perfil de pagos'!U$276:U$405)</f>
        <v>222253790.787879</v>
      </c>
      <c r="Q24" s="688">
        <f>SUMIF('FC1. Perfil de pagos'!$C$276:$C$405,"R01",'FC1. Perfil de pagos'!V$276:V$405)</f>
        <v>222253790.787879</v>
      </c>
      <c r="R24" s="688">
        <f>SUMIF('FC1. Perfil de pagos'!$C$276:$C$405,"R01",'FC1. Perfil de pagos'!W$276:W$405)</f>
        <v>222253790.787879</v>
      </c>
      <c r="S24" s="688">
        <f>SUMIF('FC1. Perfil de pagos'!$C$276:$C$405,"R01",'FC1. Perfil de pagos'!X$276:X$405)</f>
        <v>222253790.787879</v>
      </c>
      <c r="T24" s="688">
        <f>SUMIF('FC1. Perfil de pagos'!$C$276:$C$405,"R01",'FC1. Perfil de pagos'!Y$276:Y$405)</f>
        <v>222253790.787879</v>
      </c>
      <c r="U24" s="688">
        <f>SUMIF('FC1. Perfil de pagos'!$C$276:$C$405,"R01",'FC1. Perfil de pagos'!Z$276:Z$405)</f>
        <v>246253790.787879</v>
      </c>
      <c r="V24" s="688">
        <f>SUMIF('FC1. Perfil de pagos'!$C$276:$C$405,"R01",'FC1. Perfil de pagos'!AA$276:AA$405)</f>
        <v>222253790.787879</v>
      </c>
      <c r="W24" s="688">
        <f>SUMIF('FC1. Perfil de pagos'!$C$276:$C$405,"R01",'FC1. Perfil de pagos'!AB$276:AB$405)</f>
        <v>222253790.787879</v>
      </c>
      <c r="X24" s="688">
        <f>SUMIF('FC1. Perfil de pagos'!$C$276:$C$405,"R01",'FC1. Perfil de pagos'!AC$276:AC$405)</f>
        <v>222253790.787879</v>
      </c>
      <c r="Y24" s="688">
        <f>SUMIF('FC1. Perfil de pagos'!$C$276:$C$405,"R01",'FC1. Perfil de pagos'!AD$276:AD$405)</f>
        <v>222253790.787879</v>
      </c>
      <c r="Z24" s="688">
        <f>SUMIF('FC1. Perfil de pagos'!$C$276:$C$405,"R01",'FC1. Perfil de pagos'!AE$276:AE$405)</f>
        <v>222253790.787879</v>
      </c>
      <c r="AA24" s="689">
        <f>SUM(C24:Z24)</f>
        <v>5256515630</v>
      </c>
      <c r="AB24" s="688">
        <f>SUMIF($C$4:$Z$4,AB$4,C24:Z24)</f>
        <v>2541470140.54545</v>
      </c>
      <c r="AC24" s="688">
        <f>SUMIF($C$4:$Z$4,AC$4,C24:Z24)</f>
        <v>2715045489.45455</v>
      </c>
    </row>
    <row r="25">
      <c r="B25" s="668" t="inlineStr">
        <is>
          <t>2. Equipos y software</t>
        </is>
      </c>
      <c r="C25" s="688">
        <f>SUMIF('FC1. Perfil de pagos'!$C$276:$C$405,"R02",'FC1. Perfil de pagos'!H$276:H$405)</f>
        <v>0</v>
      </c>
      <c r="D25" s="688">
        <f>SUMIF('FC1. Perfil de pagos'!$C$276:$C$405,"R02",'FC1. Perfil de pagos'!I$276:I$405)</f>
        <v>6430812.69565217</v>
      </c>
      <c r="E25" s="688">
        <f>SUMIF('FC1. Perfil de pagos'!$C$276:$C$405,"R02",'FC1. Perfil de pagos'!J$276:J$405)</f>
        <v>6430812.69565217</v>
      </c>
      <c r="F25" s="688">
        <f>SUMIF('FC1. Perfil de pagos'!$C$276:$C$405,"R02",'FC1. Perfil de pagos'!K$276:K$405)</f>
        <v>795617370.362319</v>
      </c>
      <c r="G25" s="688">
        <f>SUMIF('FC1. Perfil de pagos'!$C$276:$C$405,"R02",'FC1. Perfil de pagos'!L$276:L$405)</f>
        <v>1471809186.36232</v>
      </c>
      <c r="H25" s="688">
        <f>SUMIF('FC1. Perfil de pagos'!$C$276:$C$405,"R02",'FC1. Perfil de pagos'!M$276:M$405)</f>
        <v>804117370.362319</v>
      </c>
      <c r="I25" s="688">
        <f>SUMIF('FC1. Perfil de pagos'!$C$276:$C$405,"R02",'FC1. Perfil de pagos'!N$276:N$405)</f>
        <v>127330812.695652</v>
      </c>
      <c r="J25" s="688">
        <f>SUMIF('FC1. Perfil de pagos'!$C$276:$C$405,"R02",'FC1. Perfil de pagos'!O$276:O$405)</f>
        <v>127330812.695652</v>
      </c>
      <c r="K25" s="688">
        <f>SUMIF('FC1. Perfil de pagos'!$C$276:$C$405,"R02",'FC1. Perfil de pagos'!P$276:P$405)</f>
        <v>127330812.695652</v>
      </c>
      <c r="L25" s="688">
        <f>SUMIF('FC1. Perfil de pagos'!$C$276:$C$405,"R02",'FC1. Perfil de pagos'!Q$276:Q$405)</f>
        <v>143997479.362319</v>
      </c>
      <c r="M25" s="688">
        <f>SUMIF('FC1. Perfil de pagos'!$C$276:$C$405,"R02",'FC1. Perfil de pagos'!R$276:R$405)</f>
        <v>137997479.362319</v>
      </c>
      <c r="N25" s="688">
        <f>SUMIF('FC1. Perfil de pagos'!$C$276:$C$405,"R02",'FC1. Perfil de pagos'!S$276:S$405)</f>
        <v>30597479.3623188</v>
      </c>
      <c r="O25" s="688">
        <f>SUMIF('FC1. Perfil de pagos'!$C$276:$C$405,"R02",'FC1. Perfil de pagos'!T$276:T$405)</f>
        <v>908916828.695652</v>
      </c>
      <c r="P25" s="688">
        <f>SUMIF('FC1. Perfil de pagos'!$C$276:$C$405,"R02",'FC1. Perfil de pagos'!U$276:U$405)</f>
        <v>13930812.6956522</v>
      </c>
      <c r="Q25" s="688">
        <f>SUMIF('FC1. Perfil de pagos'!$C$276:$C$405,"R02",'FC1. Perfil de pagos'!V$276:V$405)</f>
        <v>13930812.6956522</v>
      </c>
      <c r="R25" s="688">
        <f>SUMIF('FC1. Perfil de pagos'!$C$276:$C$405,"R02",'FC1. Perfil de pagos'!W$276:W$405)</f>
        <v>13930812.6956522</v>
      </c>
      <c r="S25" s="688">
        <f>SUMIF('FC1. Perfil de pagos'!$C$276:$C$405,"R02",'FC1. Perfil de pagos'!X$276:X$405)</f>
        <v>13930812.6956522</v>
      </c>
      <c r="T25" s="688">
        <f>SUMIF('FC1. Perfil de pagos'!$C$276:$C$405,"R02",'FC1. Perfil de pagos'!Y$276:Y$405)</f>
        <v>680170324.695652</v>
      </c>
      <c r="U25" s="688">
        <f>SUMIF('FC1. Perfil de pagos'!$C$276:$C$405,"R02",'FC1. Perfil de pagos'!Z$276:Z$405)</f>
        <v>8930812.69565217</v>
      </c>
      <c r="V25" s="688">
        <f>SUMIF('FC1. Perfil de pagos'!$C$276:$C$405,"R02",'FC1. Perfil de pagos'!AA$276:AA$405)</f>
        <v>6430812.69565217</v>
      </c>
      <c r="W25" s="688">
        <f>SUMIF('FC1. Perfil de pagos'!$C$276:$C$405,"R02",'FC1. Perfil de pagos'!AB$276:AB$405)</f>
        <v>6430812.69565217</v>
      </c>
      <c r="X25" s="688">
        <f>SUMIF('FC1. Perfil de pagos'!$C$276:$C$405,"R02",'FC1. Perfil de pagos'!AC$276:AC$405)</f>
        <v>6430812.69565217</v>
      </c>
      <c r="Y25" s="688">
        <f>SUMIF('FC1. Perfil de pagos'!$C$276:$C$405,"R02",'FC1. Perfil de pagos'!AD$276:AD$405)</f>
        <v>6430812.69565217</v>
      </c>
      <c r="Z25" s="688">
        <f>SUMIF('FC1. Perfil de pagos'!$C$276:$C$405,"R02",'FC1. Perfil de pagos'!AE$276:AE$405)</f>
        <v>6430812.69565217</v>
      </c>
      <c r="AA25" s="689">
        <f>SUM(C25:Z25)</f>
        <v>5464885709</v>
      </c>
      <c r="AB25" s="688">
        <f>SUMIF($C$4:$Z$4,AB$4,C25:Z25)</f>
        <v>3778990428.65217</v>
      </c>
      <c r="AC25" s="688">
        <f>SUMIF($C$4:$Z$4,AC$4,C25:Z25)</f>
        <v>1685895280.34783</v>
      </c>
    </row>
    <row r="26">
      <c r="B26" s="668" t="inlineStr">
        <is>
          <t>3. Capacitación y eventos</t>
        </is>
      </c>
      <c r="C26" s="688">
        <f>SUMIF('FC1. Perfil de pagos'!$C$276:$C$405,"R03",'FC1. Perfil de pagos'!H$276:H$405)</f>
        <v>0</v>
      </c>
      <c r="D26" s="688">
        <f>SUMIF('FC1. Perfil de pagos'!$C$276:$C$405,"R03",'FC1. Perfil de pagos'!I$276:I$405)</f>
        <v>0</v>
      </c>
      <c r="E26" s="688">
        <f>SUMIF('FC1. Perfil de pagos'!$C$276:$C$405,"R03",'FC1. Perfil de pagos'!J$276:J$405)</f>
        <v>9602460.19480519</v>
      </c>
      <c r="F26" s="688">
        <f>SUMIF('FC1. Perfil de pagos'!$C$276:$C$405,"R03",'FC1. Perfil de pagos'!K$276:K$405)</f>
        <v>9602460.19480519</v>
      </c>
      <c r="G26" s="688">
        <f>SUMIF('FC1. Perfil de pagos'!$C$276:$C$405,"R03",'FC1. Perfil de pagos'!L$276:L$405)</f>
        <v>9602460.19480519</v>
      </c>
      <c r="H26" s="688">
        <f>SUMIF('FC1. Perfil de pagos'!$C$276:$C$405,"R03",'FC1. Perfil de pagos'!M$276:M$405)</f>
        <v>9602460.19480519</v>
      </c>
      <c r="I26" s="688">
        <f>SUMIF('FC1. Perfil de pagos'!$C$276:$C$405,"R03",'FC1. Perfil de pagos'!N$276:N$405)</f>
        <v>9602460.19480519</v>
      </c>
      <c r="J26" s="688">
        <f>SUMIF('FC1. Perfil de pagos'!$C$276:$C$405,"R03",'FC1. Perfil de pagos'!O$276:O$405)</f>
        <v>9602460.19480519</v>
      </c>
      <c r="K26" s="688">
        <f>SUMIF('FC1. Perfil de pagos'!$C$276:$C$405,"R03",'FC1. Perfil de pagos'!P$276:P$405)</f>
        <v>9602460.19480519</v>
      </c>
      <c r="L26" s="688">
        <f>SUMIF('FC1. Perfil de pagos'!$C$276:$C$405,"R03",'FC1. Perfil de pagos'!Q$276:Q$405)</f>
        <v>5316745.90909091</v>
      </c>
      <c r="M26" s="688">
        <f>SUMIF('FC1. Perfil de pagos'!$C$276:$C$405,"R03",'FC1. Perfil de pagos'!R$276:R$405)</f>
        <v>5316745.90909091</v>
      </c>
      <c r="N26" s="688">
        <f>SUMIF('FC1. Perfil de pagos'!$C$276:$C$405,"R03",'FC1. Perfil de pagos'!S$276:S$405)</f>
        <v>10855207.4475524</v>
      </c>
      <c r="O26" s="688">
        <f>SUMIF('FC1. Perfil de pagos'!$C$276:$C$405,"R03",'FC1. Perfil de pagos'!T$276:T$405)</f>
        <v>10855207.4475524</v>
      </c>
      <c r="P26" s="688">
        <f>SUMIF('FC1. Perfil de pagos'!$C$276:$C$405,"R03",'FC1. Perfil de pagos'!U$276:U$405)</f>
        <v>10855207.4475524</v>
      </c>
      <c r="Q26" s="688">
        <f>SUMIF('FC1. Perfil de pagos'!$C$276:$C$405,"R03",'FC1. Perfil de pagos'!V$276:V$405)</f>
        <v>10855207.4475524</v>
      </c>
      <c r="R26" s="688">
        <f>SUMIF('FC1. Perfil de pagos'!$C$276:$C$405,"R03",'FC1. Perfil de pagos'!W$276:W$405)</f>
        <v>10855207.4475524</v>
      </c>
      <c r="S26" s="688">
        <f>SUMIF('FC1. Perfil de pagos'!$C$276:$C$405,"R03",'FC1. Perfil de pagos'!X$276:X$405)</f>
        <v>48355207.4475525</v>
      </c>
      <c r="T26" s="688">
        <f>SUMIF('FC1. Perfil de pagos'!$C$276:$C$405,"R03",'FC1. Perfil de pagos'!Y$276:Y$405)</f>
        <v>48355207.4475525</v>
      </c>
      <c r="U26" s="688">
        <f>SUMIF('FC1. Perfil de pagos'!$C$276:$C$405,"R03",'FC1. Perfil de pagos'!Z$276:Z$405)</f>
        <v>48355207.4475525</v>
      </c>
      <c r="V26" s="688">
        <f>SUMIF('FC1. Perfil de pagos'!$C$276:$C$405,"R03",'FC1. Perfil de pagos'!AA$276:AA$405)</f>
        <v>48355207.4475525</v>
      </c>
      <c r="W26" s="688">
        <f>SUMIF('FC1. Perfil de pagos'!$C$276:$C$405,"R03",'FC1. Perfil de pagos'!AB$276:AB$405)</f>
        <v>22855207.4475525</v>
      </c>
      <c r="X26" s="688">
        <f>SUMIF('FC1. Perfil de pagos'!$C$276:$C$405,"R03",'FC1. Perfil de pagos'!AC$276:AC$405)</f>
        <v>22855207.4475525</v>
      </c>
      <c r="Y26" s="688">
        <f>SUMIF('FC1. Perfil de pagos'!$C$276:$C$405,"R03",'FC1. Perfil de pagos'!AD$276:AD$405)</f>
        <v>22855207.4475525</v>
      </c>
      <c r="Z26" s="688">
        <f>SUMIF('FC1. Perfil de pagos'!$C$276:$C$405,"R03",'FC1. Perfil de pagos'!AE$276:AE$405)</f>
        <v>22855207.4475525</v>
      </c>
      <c r="AA26" s="689">
        <f>SUM(C26:Z26)</f>
        <v>416968410</v>
      </c>
      <c r="AB26" s="688">
        <f>SUMIF($C$4:$Z$4,AB$4,C26:Z26)</f>
        <v>88705920.6293706</v>
      </c>
      <c r="AC26" s="688">
        <f>SUMIF($C$4:$Z$4,AC$4,C26:Z26)</f>
        <v>328262489.370629</v>
      </c>
    </row>
    <row r="27">
      <c r="B27" s="668" t="inlineStr">
        <is>
          <t>4. Servicios tecnológicos y pruebas</t>
        </is>
      </c>
      <c r="C27" s="688">
        <f>SUMIF('FC1. Perfil de pagos'!$C$276:$C$405,"R04",'FC1. Perfil de pagos'!H$276:H$405)</f>
        <v>1440000</v>
      </c>
      <c r="D27" s="688">
        <f>SUMIF('FC1. Perfil de pagos'!$C$276:$C$405,"R04",'FC1. Perfil de pagos'!I$276:I$405)</f>
        <v>20835833.3333333</v>
      </c>
      <c r="E27" s="688">
        <f>SUMIF('FC1. Perfil de pagos'!$C$276:$C$405,"R04",'FC1. Perfil de pagos'!J$276:J$405)</f>
        <v>22835833.3333333</v>
      </c>
      <c r="F27" s="688">
        <f>SUMIF('FC1. Perfil de pagos'!$C$276:$C$405,"R04",'FC1. Perfil de pagos'!K$276:K$405)</f>
        <v>60156425.4385965</v>
      </c>
      <c r="G27" s="688">
        <f>SUMIF('FC1. Perfil de pagos'!$C$276:$C$405,"R04",'FC1. Perfil de pagos'!L$276:L$405)</f>
        <v>46823092.1052632</v>
      </c>
      <c r="H27" s="688">
        <f>SUMIF('FC1. Perfil de pagos'!$C$276:$C$405,"R04",'FC1. Perfil de pagos'!M$276:M$405)</f>
        <v>53632615.914787</v>
      </c>
      <c r="I27" s="688">
        <f>SUMIF('FC1. Perfil de pagos'!$C$276:$C$405,"R04",'FC1. Perfil de pagos'!N$276:N$405)</f>
        <v>49632615.914787</v>
      </c>
      <c r="J27" s="688">
        <f>SUMIF('FC1. Perfil de pagos'!$C$276:$C$405,"R04",'FC1. Perfil de pagos'!O$276:O$405)</f>
        <v>49632615.914787</v>
      </c>
      <c r="K27" s="688">
        <f>SUMIF('FC1. Perfil de pagos'!$C$276:$C$405,"R04",'FC1. Perfil de pagos'!P$276:P$405)</f>
        <v>49632615.914787</v>
      </c>
      <c r="L27" s="688">
        <f>SUMIF('FC1. Perfil de pagos'!$C$276:$C$405,"R04",'FC1. Perfil de pagos'!Q$276:Q$405)</f>
        <v>49632615.914787</v>
      </c>
      <c r="M27" s="688">
        <f>SUMIF('FC1. Perfil de pagos'!$C$276:$C$405,"R04",'FC1. Perfil de pagos'!R$276:R$405)</f>
        <v>49632615.914787</v>
      </c>
      <c r="N27" s="688">
        <f>SUMIF('FC1. Perfil de pagos'!$C$276:$C$405,"R04",'FC1. Perfil de pagos'!S$276:S$405)</f>
        <v>109632615.914787</v>
      </c>
      <c r="O27" s="688">
        <f>SUMIF('FC1. Perfil de pagos'!$C$276:$C$405,"R04",'FC1. Perfil de pagos'!T$276:T$405)</f>
        <v>49632615.914787</v>
      </c>
      <c r="P27" s="688">
        <f>SUMIF('FC1. Perfil de pagos'!$C$276:$C$405,"R04",'FC1. Perfil de pagos'!U$276:U$405)</f>
        <v>68396252.2784233</v>
      </c>
      <c r="Q27" s="688">
        <f>SUMIF('FC1. Perfil de pagos'!$C$276:$C$405,"R04",'FC1. Perfil de pagos'!V$276:V$405)</f>
        <v>68396252.2784233</v>
      </c>
      <c r="R27" s="688">
        <f>SUMIF('FC1. Perfil de pagos'!$C$276:$C$405,"R04",'FC1. Perfil de pagos'!W$276:W$405)</f>
        <v>68396252.2784233</v>
      </c>
      <c r="S27" s="688">
        <f>SUMIF('FC1. Perfil de pagos'!$C$276:$C$405,"R04",'FC1. Perfil de pagos'!X$276:X$405)</f>
        <v>68396252.2784233</v>
      </c>
      <c r="T27" s="688">
        <f>SUMIF('FC1. Perfil de pagos'!$C$276:$C$405,"R04",'FC1. Perfil de pagos'!Y$276:Y$405)</f>
        <v>66333752.2784233</v>
      </c>
      <c r="U27" s="688">
        <f>SUMIF('FC1. Perfil de pagos'!$C$276:$C$405,"R04",'FC1. Perfil de pagos'!Z$276:Z$405)</f>
        <v>84333752.2784233</v>
      </c>
      <c r="V27" s="688">
        <f>SUMIF('FC1. Perfil de pagos'!$C$276:$C$405,"R04",'FC1. Perfil de pagos'!AA$276:AA$405)</f>
        <v>82190895.1355662</v>
      </c>
      <c r="W27" s="688">
        <f>SUMIF('FC1. Perfil de pagos'!$C$276:$C$405,"R04",'FC1. Perfil de pagos'!AB$276:AB$405)</f>
        <v>82190895.1355662</v>
      </c>
      <c r="X27" s="688">
        <f>SUMIF('FC1. Perfil de pagos'!$C$276:$C$405,"R04",'FC1. Perfil de pagos'!AC$276:AC$405)</f>
        <v>82190895.1355662</v>
      </c>
      <c r="Y27" s="688">
        <f>SUMIF('FC1. Perfil de pagos'!$C$276:$C$405,"R04",'FC1. Perfil de pagos'!AD$276:AD$405)</f>
        <v>44870303.030303</v>
      </c>
      <c r="Z27" s="688">
        <f>SUMIF('FC1. Perfil de pagos'!$C$276:$C$405,"R04",'FC1. Perfil de pagos'!AE$276:AE$405)</f>
        <v>67803636.3636364</v>
      </c>
      <c r="AA27" s="689">
        <f>SUM(C27:Z27)</f>
        <v>1396651250</v>
      </c>
      <c r="AB27" s="688">
        <f>SUMIF($C$4:$Z$4,AB$4,C27:Z27)</f>
        <v>563519495.614035</v>
      </c>
      <c r="AC27" s="688">
        <f>SUMIF($C$4:$Z$4,AC$4,C27:Z27)</f>
        <v>833131754.385965</v>
      </c>
    </row>
    <row r="28">
      <c r="B28" s="668" t="inlineStr">
        <is>
          <t>5. Materiales, insumos y documentación</t>
        </is>
      </c>
      <c r="C28" s="688">
        <f>SUMIF('FC1. Perfil de pagos'!$C$276:$C$405,"R05",'FC1. Perfil de pagos'!H$276:H$405)</f>
        <v>0</v>
      </c>
      <c r="D28" s="688">
        <f>SUMIF('FC1. Perfil de pagos'!$C$276:$C$405,"R05",'FC1. Perfil de pagos'!I$276:I$405)</f>
        <v>0</v>
      </c>
      <c r="E28" s="688">
        <f>SUMIF('FC1. Perfil de pagos'!$C$276:$C$405,"R05",'FC1. Perfil de pagos'!J$276:J$405)</f>
        <v>4285714.28571429</v>
      </c>
      <c r="F28" s="688">
        <f>SUMIF('FC1. Perfil de pagos'!$C$276:$C$405,"R05",'FC1. Perfil de pagos'!K$276:K$405)</f>
        <v>10285714.2857143</v>
      </c>
      <c r="G28" s="688">
        <f>SUMIF('FC1. Perfil de pagos'!$C$276:$C$405,"R05",'FC1. Perfil de pagos'!L$276:L$405)</f>
        <v>32756158.2857143</v>
      </c>
      <c r="H28" s="688">
        <f>SUMIF('FC1. Perfil de pagos'!$C$276:$C$405,"R05",'FC1. Perfil de pagos'!M$276:M$405)</f>
        <v>11503785.7142857</v>
      </c>
      <c r="I28" s="688">
        <f>SUMIF('FC1. Perfil de pagos'!$C$276:$C$405,"R05",'FC1. Perfil de pagos'!N$276:N$405)</f>
        <v>11503785.7142857</v>
      </c>
      <c r="J28" s="688">
        <f>SUMIF('FC1. Perfil de pagos'!$C$276:$C$405,"R05",'FC1. Perfil de pagos'!O$276:O$405)</f>
        <v>11503785.7142857</v>
      </c>
      <c r="K28" s="688">
        <f>SUMIF('FC1. Perfil de pagos'!$C$276:$C$405,"R05",'FC1. Perfil de pagos'!P$276:P$405)</f>
        <v>11503785.7142857</v>
      </c>
      <c r="L28" s="688">
        <f>SUMIF('FC1. Perfil de pagos'!$C$276:$C$405,"R05",'FC1. Perfil de pagos'!Q$276:Q$405)</f>
        <v>7218071.42857143</v>
      </c>
      <c r="M28" s="688">
        <f>SUMIF('FC1. Perfil de pagos'!$C$276:$C$405,"R05",'FC1. Perfil de pagos'!R$276:R$405)</f>
        <v>1218071.42857143</v>
      </c>
      <c r="N28" s="688">
        <f>SUMIF('FC1. Perfil de pagos'!$C$276:$C$405,"R05",'FC1. Perfil de pagos'!S$276:S$405)</f>
        <v>8718071.42857143</v>
      </c>
      <c r="O28" s="688">
        <f>SUMIF('FC1. Perfil de pagos'!$C$276:$C$405,"R05",'FC1. Perfil de pagos'!T$276:T$405)</f>
        <v>38678663.4285714</v>
      </c>
      <c r="P28" s="688">
        <f>SUMIF('FC1. Perfil de pagos'!$C$276:$C$405,"R05",'FC1. Perfil de pagos'!U$276:U$405)</f>
        <v>11518071.4285714</v>
      </c>
      <c r="Q28" s="688">
        <f>SUMIF('FC1. Perfil de pagos'!$C$276:$C$405,"R05",'FC1. Perfil de pagos'!V$276:V$405)</f>
        <v>11518071.4285714</v>
      </c>
      <c r="R28" s="688">
        <f>SUMIF('FC1. Perfil de pagos'!$C$276:$C$405,"R05",'FC1. Perfil de pagos'!W$276:W$405)</f>
        <v>11518071.4285714</v>
      </c>
      <c r="S28" s="688">
        <f>SUMIF('FC1. Perfil de pagos'!$C$276:$C$405,"R05",'FC1. Perfil de pagos'!X$276:X$405)</f>
        <v>11518071.4285714</v>
      </c>
      <c r="T28" s="688">
        <f>SUMIF('FC1. Perfil de pagos'!$C$276:$C$405,"R05",'FC1. Perfil de pagos'!Y$276:Y$405)</f>
        <v>33988515.4285714</v>
      </c>
      <c r="U28" s="688">
        <f>SUMIF('FC1. Perfil de pagos'!$C$276:$C$405,"R05",'FC1. Perfil de pagos'!Z$276:Z$405)</f>
        <v>11518071.4285714</v>
      </c>
      <c r="V28" s="688">
        <f>SUMIF('FC1. Perfil de pagos'!$C$276:$C$405,"R05",'FC1. Perfil de pagos'!AA$276:AA$405)</f>
        <v>3600000</v>
      </c>
      <c r="W28" s="688">
        <f>SUMIF('FC1. Perfil de pagos'!$C$276:$C$405,"R05",'FC1. Perfil de pagos'!AB$276:AB$405)</f>
        <v>3600000</v>
      </c>
      <c r="X28" s="688">
        <f>SUMIF('FC1. Perfil de pagos'!$C$276:$C$405,"R05",'FC1. Perfil de pagos'!AC$276:AC$405)</f>
        <v>3600000</v>
      </c>
      <c r="Y28" s="688">
        <f>SUMIF('FC1. Perfil de pagos'!$C$276:$C$405,"R05",'FC1. Perfil de pagos'!AD$276:AD$405)</f>
        <v>3600000</v>
      </c>
      <c r="Z28" s="688">
        <f>SUMIF('FC1. Perfil de pagos'!$C$276:$C$405,"R05",'FC1. Perfil de pagos'!AE$276:AE$405)</f>
        <v>0</v>
      </c>
      <c r="AA28" s="689">
        <f>SUM(C28:Z28)</f>
        <v>255154480</v>
      </c>
      <c r="AB28" s="688">
        <f>SUMIF($C$4:$Z$4,AB$4,C28:Z28)</f>
        <v>110496944</v>
      </c>
      <c r="AC28" s="688">
        <f>SUMIF($C$4:$Z$4,AC$4,C28:Z28)</f>
        <v>144657536</v>
      </c>
    </row>
    <row r="29">
      <c r="B29" s="668" t="inlineStr">
        <is>
          <t>6. Protección del conocimiento y divulgación</t>
        </is>
      </c>
      <c r="C29" s="688">
        <f>SUMIF('FC1. Perfil de pagos'!$C$276:$C$405,"R06",'FC1. Perfil de pagos'!H$276:H$405)</f>
        <v>0</v>
      </c>
      <c r="D29" s="688">
        <f>SUMIF('FC1. Perfil de pagos'!$C$276:$C$405,"R06",'FC1. Perfil de pagos'!I$276:I$405)</f>
        <v>35700000</v>
      </c>
      <c r="E29" s="688">
        <f>SUMIF('FC1. Perfil de pagos'!$C$276:$C$405,"R06",'FC1. Perfil de pagos'!J$276:J$405)</f>
        <v>35700000</v>
      </c>
      <c r="F29" s="688">
        <f>SUMIF('FC1. Perfil de pagos'!$C$276:$C$405,"R06",'FC1. Perfil de pagos'!K$276:K$405)</f>
        <v>35700000</v>
      </c>
      <c r="G29" s="688">
        <f>SUMIF('FC1. Perfil de pagos'!$C$276:$C$405,"R06",'FC1. Perfil de pagos'!L$276:L$405)</f>
        <v>0</v>
      </c>
      <c r="H29" s="688">
        <f>SUMIF('FC1. Perfil de pagos'!$C$276:$C$405,"R06",'FC1. Perfil de pagos'!M$276:M$405)</f>
        <v>0</v>
      </c>
      <c r="I29" s="688">
        <f>SUMIF('FC1. Perfil de pagos'!$C$276:$C$405,"R06",'FC1. Perfil de pagos'!N$276:N$405)</f>
        <v>0</v>
      </c>
      <c r="J29" s="688">
        <f>SUMIF('FC1. Perfil de pagos'!$C$276:$C$405,"R06",'FC1. Perfil de pagos'!O$276:O$405)</f>
        <v>0</v>
      </c>
      <c r="K29" s="688">
        <f>SUMIF('FC1. Perfil de pagos'!$C$276:$C$405,"R06",'FC1. Perfil de pagos'!P$276:P$405)</f>
        <v>0</v>
      </c>
      <c r="L29" s="688">
        <f>SUMIF('FC1. Perfil de pagos'!$C$276:$C$405,"R06",'FC1. Perfil de pagos'!Q$276:Q$405)</f>
        <v>0</v>
      </c>
      <c r="M29" s="688">
        <f>SUMIF('FC1. Perfil de pagos'!$C$276:$C$405,"R06",'FC1. Perfil de pagos'!R$276:R$405)</f>
        <v>0</v>
      </c>
      <c r="N29" s="688">
        <f>SUMIF('FC1. Perfil de pagos'!$C$276:$C$405,"R06",'FC1. Perfil de pagos'!S$276:S$405)</f>
        <v>9337606.83760684</v>
      </c>
      <c r="O29" s="688">
        <f>SUMIF('FC1. Perfil de pagos'!$C$276:$C$405,"R06",'FC1. Perfil de pagos'!T$276:T$405)</f>
        <v>9337606.83760684</v>
      </c>
      <c r="P29" s="688">
        <f>SUMIF('FC1. Perfil de pagos'!$C$276:$C$405,"R06",'FC1. Perfil de pagos'!U$276:U$405)</f>
        <v>9337606.83760684</v>
      </c>
      <c r="Q29" s="688">
        <f>SUMIF('FC1. Perfil de pagos'!$C$276:$C$405,"R06",'FC1. Perfil de pagos'!V$276:V$405)</f>
        <v>9337606.83760684</v>
      </c>
      <c r="R29" s="688">
        <f>SUMIF('FC1. Perfil de pagos'!$C$276:$C$405,"R06",'FC1. Perfil de pagos'!W$276:W$405)</f>
        <v>9337606.83760684</v>
      </c>
      <c r="S29" s="688">
        <f>SUMIF('FC1. Perfil de pagos'!$C$276:$C$405,"R06",'FC1. Perfil de pagos'!X$276:X$405)</f>
        <v>9337606.83760684</v>
      </c>
      <c r="T29" s="688">
        <f>SUMIF('FC1. Perfil de pagos'!$C$276:$C$405,"R06",'FC1. Perfil de pagos'!Y$276:Y$405)</f>
        <v>9337606.83760684</v>
      </c>
      <c r="U29" s="688">
        <f>SUMIF('FC1. Perfil de pagos'!$C$276:$C$405,"R06",'FC1. Perfil de pagos'!Z$276:Z$405)</f>
        <v>14408304.0376068</v>
      </c>
      <c r="V29" s="688">
        <f>SUMIF('FC1. Perfil de pagos'!$C$276:$C$405,"R06",'FC1. Perfil de pagos'!AA$276:AA$405)</f>
        <v>14408304.0376068</v>
      </c>
      <c r="W29" s="688">
        <f>SUMIF('FC1. Perfil de pagos'!$C$276:$C$405,"R06",'FC1. Perfil de pagos'!AB$276:AB$405)</f>
        <v>12186081.8153846</v>
      </c>
      <c r="X29" s="688">
        <f>SUMIF('FC1. Perfil de pagos'!$C$276:$C$405,"R06",'FC1. Perfil de pagos'!AC$276:AC$405)</f>
        <v>12186081.8153846</v>
      </c>
      <c r="Y29" s="688">
        <f>SUMIF('FC1. Perfil de pagos'!$C$276:$C$405,"R06",'FC1. Perfil de pagos'!AD$276:AD$405)</f>
        <v>19686081.8153846</v>
      </c>
      <c r="Z29" s="688">
        <f>SUMIF('FC1. Perfil de pagos'!$C$276:$C$405,"R06",'FC1. Perfil de pagos'!AE$276:AE$405)</f>
        <v>14615384.6153846</v>
      </c>
      <c r="AA29" s="689">
        <f>SUM(C29:Z29)</f>
        <v>259953486</v>
      </c>
      <c r="AB29" s="688">
        <f>SUMIF($C$4:$Z$4,AB$4,C29:Z29)</f>
        <v>116437606.837607</v>
      </c>
      <c r="AC29" s="688">
        <f>SUMIF($C$4:$Z$4,AC$4,C29:Z29)</f>
        <v>143515879.162393</v>
      </c>
    </row>
    <row r="30">
      <c r="B30" s="668" t="inlineStr">
        <is>
          <t>7. Gastos de viaje</t>
        </is>
      </c>
      <c r="C30" s="688">
        <f>SUMIF('FC1. Perfil de pagos'!$C$276:$C$405,"R08",'FC1. Perfil de pagos'!H$276:H$405)</f>
        <v>0</v>
      </c>
      <c r="D30" s="688">
        <f>SUMIF('FC1. Perfil de pagos'!$C$276:$C$405,"R08",'FC1. Perfil de pagos'!I$276:I$405)</f>
        <v>0</v>
      </c>
      <c r="E30" s="688">
        <f>SUMIF('FC1. Perfil de pagos'!$C$276:$C$405,"R08",'FC1. Perfil de pagos'!J$276:J$405)</f>
        <v>17516871.6666667</v>
      </c>
      <c r="F30" s="688">
        <f>SUMIF('FC1. Perfil de pagos'!$C$276:$C$405,"R08",'FC1. Perfil de pagos'!K$276:K$405)</f>
        <v>17516871.6666667</v>
      </c>
      <c r="G30" s="688">
        <f>SUMIF('FC1. Perfil de pagos'!$C$276:$C$405,"R08",'FC1. Perfil de pagos'!L$276:L$405)</f>
        <v>17516871.6666667</v>
      </c>
      <c r="H30" s="688">
        <f>SUMIF('FC1. Perfil de pagos'!$C$276:$C$405,"R08",'FC1. Perfil de pagos'!M$276:M$405)</f>
        <v>17516871.6666667</v>
      </c>
      <c r="I30" s="688">
        <f>SUMIF('FC1. Perfil de pagos'!$C$276:$C$405,"R08",'FC1. Perfil de pagos'!N$276:N$405)</f>
        <v>17516871.6666667</v>
      </c>
      <c r="J30" s="688">
        <f>SUMIF('FC1. Perfil de pagos'!$C$276:$C$405,"R08",'FC1. Perfil de pagos'!O$276:O$405)</f>
        <v>17516871.6666667</v>
      </c>
      <c r="K30" s="688">
        <f>SUMIF('FC1. Perfil de pagos'!$C$276:$C$405,"R08",'FC1. Perfil de pagos'!P$276:P$405)</f>
        <v>17516871.6666667</v>
      </c>
      <c r="L30" s="688">
        <f>SUMIF('FC1. Perfil de pagos'!$C$276:$C$405,"R08",'FC1. Perfil de pagos'!Q$276:Q$405)</f>
        <v>17516871.6666667</v>
      </c>
      <c r="M30" s="688">
        <f>SUMIF('FC1. Perfil de pagos'!$C$276:$C$405,"R08",'FC1. Perfil de pagos'!R$276:R$405)</f>
        <v>17516871.6666667</v>
      </c>
      <c r="N30" s="688">
        <f>SUMIF('FC1. Perfil de pagos'!$C$276:$C$405,"R08",'FC1. Perfil de pagos'!S$276:S$405)</f>
        <v>17516871.6666667</v>
      </c>
      <c r="O30" s="688">
        <f>SUMIF('FC1. Perfil de pagos'!$C$276:$C$405,"R08",'FC1. Perfil de pagos'!T$276:T$405)</f>
        <v>17516871.6666667</v>
      </c>
      <c r="P30" s="688">
        <f>SUMIF('FC1. Perfil de pagos'!$C$276:$C$405,"R08",'FC1. Perfil de pagos'!U$276:U$405)</f>
        <v>28241649.8484848</v>
      </c>
      <c r="Q30" s="688">
        <f>SUMIF('FC1. Perfil de pagos'!$C$276:$C$405,"R08",'FC1. Perfil de pagos'!V$276:V$405)</f>
        <v>28241649.8484848</v>
      </c>
      <c r="R30" s="688">
        <f>SUMIF('FC1. Perfil de pagos'!$C$276:$C$405,"R08",'FC1. Perfil de pagos'!W$276:W$405)</f>
        <v>28241649.8484848</v>
      </c>
      <c r="S30" s="688">
        <f>SUMIF('FC1. Perfil de pagos'!$C$276:$C$405,"R08",'FC1. Perfil de pagos'!X$276:X$405)</f>
        <v>28241649.8484848</v>
      </c>
      <c r="T30" s="688">
        <f>SUMIF('FC1. Perfil de pagos'!$C$276:$C$405,"R08",'FC1. Perfil de pagos'!Y$276:Y$405)</f>
        <v>28241649.8484848</v>
      </c>
      <c r="U30" s="688">
        <f>SUMIF('FC1. Perfil de pagos'!$C$276:$C$405,"R08",'FC1. Perfil de pagos'!Z$276:Z$405)</f>
        <v>28241649.8484848</v>
      </c>
      <c r="V30" s="688">
        <f>SUMIF('FC1. Perfil de pagos'!$C$276:$C$405,"R08",'FC1. Perfil de pagos'!AA$276:AA$405)</f>
        <v>28241649.8484848</v>
      </c>
      <c r="W30" s="688">
        <f>SUMIF('FC1. Perfil de pagos'!$C$276:$C$405,"R08",'FC1. Perfil de pagos'!AB$276:AB$405)</f>
        <v>10724778.1818182</v>
      </c>
      <c r="X30" s="688">
        <f>SUMIF('FC1. Perfil de pagos'!$C$276:$C$405,"R08",'FC1. Perfil de pagos'!AC$276:AC$405)</f>
        <v>10724778.1818182</v>
      </c>
      <c r="Y30" s="688">
        <f>SUMIF('FC1. Perfil de pagos'!$C$276:$C$405,"R08",'FC1. Perfil de pagos'!AD$276:AD$405)</f>
        <v>22724778.1818182</v>
      </c>
      <c r="Z30" s="688">
        <f>SUMIF('FC1. Perfil de pagos'!$C$276:$C$405,"R08",'FC1. Perfil de pagos'!AE$276:AE$405)</f>
        <v>22724778.1818182</v>
      </c>
      <c r="AA30" s="689">
        <f>SUM(C30:Z30)</f>
        <v>457276250</v>
      </c>
      <c r="AB30" s="688">
        <f>SUMIF($C$4:$Z$4,AB$4,C30:Z30)</f>
        <v>175168716.666667</v>
      </c>
      <c r="AC30" s="688">
        <f>SUMIF($C$4:$Z$4,AC$4,C30:Z30)</f>
        <v>282107533.333333</v>
      </c>
    </row>
    <row r="31">
      <c r="B31" s="668" t="inlineStr">
        <is>
          <t>8. Infraestructura</t>
        </is>
      </c>
      <c r="C31" s="688">
        <f>SUMIF('FC1. Perfil de pagos'!$C$276:$C$405,"R07",'FC1. Perfil de pagos'!H$276:H$405)</f>
        <v>0</v>
      </c>
      <c r="D31" s="688">
        <f>SUMIF('FC1. Perfil de pagos'!$C$276:$C$405,"R07",'FC1. Perfil de pagos'!I$276:I$405)</f>
        <v>0</v>
      </c>
      <c r="E31" s="688">
        <f>SUMIF('FC1. Perfil de pagos'!$C$276:$C$405,"R07",'FC1. Perfil de pagos'!J$276:J$405)</f>
        <v>0</v>
      </c>
      <c r="F31" s="688">
        <f>SUMIF('FC1. Perfil de pagos'!$C$276:$C$405,"R07",'FC1. Perfil de pagos'!K$276:K$405)</f>
        <v>0</v>
      </c>
      <c r="G31" s="688">
        <f>SUMIF('FC1. Perfil de pagos'!$C$276:$C$405,"R07",'FC1. Perfil de pagos'!L$276:L$405)</f>
        <v>0</v>
      </c>
      <c r="H31" s="688">
        <f>SUMIF('FC1. Perfil de pagos'!$C$276:$C$405,"R07",'FC1. Perfil de pagos'!M$276:M$405)</f>
        <v>9428571.42857143</v>
      </c>
      <c r="I31" s="688">
        <f>SUMIF('FC1. Perfil de pagos'!$C$276:$C$405,"R07",'FC1. Perfil de pagos'!N$276:N$405)</f>
        <v>9428571.42857143</v>
      </c>
      <c r="J31" s="688">
        <f>SUMIF('FC1. Perfil de pagos'!$C$276:$C$405,"R07",'FC1. Perfil de pagos'!O$276:O$405)</f>
        <v>9428571.42857143</v>
      </c>
      <c r="K31" s="688">
        <f>SUMIF('FC1. Perfil de pagos'!$C$276:$C$405,"R07",'FC1. Perfil de pagos'!P$276:P$405)</f>
        <v>9428571.42857143</v>
      </c>
      <c r="L31" s="688">
        <f>SUMIF('FC1. Perfil de pagos'!$C$276:$C$405,"R07",'FC1. Perfil de pagos'!Q$276:Q$405)</f>
        <v>9428571.42857143</v>
      </c>
      <c r="M31" s="688">
        <f>SUMIF('FC1. Perfil de pagos'!$C$276:$C$405,"R07",'FC1. Perfil de pagos'!R$276:R$405)</f>
        <v>9428571.42857143</v>
      </c>
      <c r="N31" s="688">
        <f>SUMIF('FC1. Perfil de pagos'!$C$276:$C$405,"R07",'FC1. Perfil de pagos'!S$276:S$405)</f>
        <v>9428571.42857143</v>
      </c>
      <c r="O31" s="688">
        <f>SUMIF('FC1. Perfil de pagos'!$C$276:$C$405,"R07",'FC1. Perfil de pagos'!T$276:T$405)</f>
        <v>9428571.42857143</v>
      </c>
      <c r="P31" s="688">
        <f>SUMIF('FC1. Perfil de pagos'!$C$276:$C$405,"R07",'FC1. Perfil de pagos'!U$276:U$405)</f>
        <v>9428571.42857143</v>
      </c>
      <c r="Q31" s="688">
        <f>SUMIF('FC1. Perfil de pagos'!$C$276:$C$405,"R07",'FC1. Perfil de pagos'!V$276:V$405)</f>
        <v>9428571.42857143</v>
      </c>
      <c r="R31" s="688">
        <f>SUMIF('FC1. Perfil de pagos'!$C$276:$C$405,"R07",'FC1. Perfil de pagos'!W$276:W$405)</f>
        <v>9428571.42857143</v>
      </c>
      <c r="S31" s="688">
        <f>SUMIF('FC1. Perfil de pagos'!$C$276:$C$405,"R07",'FC1. Perfil de pagos'!X$276:X$405)</f>
        <v>9428571.42857143</v>
      </c>
      <c r="T31" s="688">
        <f>SUMIF('FC1. Perfil de pagos'!$C$276:$C$405,"R07",'FC1. Perfil de pagos'!Y$276:Y$405)</f>
        <v>9428571.42857143</v>
      </c>
      <c r="U31" s="688">
        <f>SUMIF('FC1. Perfil de pagos'!$C$276:$C$405,"R07",'FC1. Perfil de pagos'!Z$276:Z$405)</f>
        <v>9428571.42857143</v>
      </c>
      <c r="V31" s="688">
        <f>SUMIF('FC1. Perfil de pagos'!$C$276:$C$405,"R07",'FC1. Perfil de pagos'!AA$276:AA$405)</f>
        <v>0</v>
      </c>
      <c r="W31" s="688">
        <f>SUMIF('FC1. Perfil de pagos'!$C$276:$C$405,"R07",'FC1. Perfil de pagos'!AB$276:AB$405)</f>
        <v>0</v>
      </c>
      <c r="X31" s="688">
        <f>SUMIF('FC1. Perfil de pagos'!$C$276:$C$405,"R07",'FC1. Perfil de pagos'!AC$276:AC$405)</f>
        <v>0</v>
      </c>
      <c r="Y31" s="688">
        <f>SUMIF('FC1. Perfil de pagos'!$C$276:$C$405,"R07",'FC1. Perfil de pagos'!AD$276:AD$405)</f>
        <v>0</v>
      </c>
      <c r="Z31" s="688">
        <f>SUMIF('FC1. Perfil de pagos'!$C$276:$C$405,"R07",'FC1. Perfil de pagos'!AE$276:AE$405)</f>
        <v>0</v>
      </c>
      <c r="AA31" s="689">
        <f>SUM(C31:Z31)</f>
        <v>132000000</v>
      </c>
      <c r="AB31" s="688">
        <f>SUMIF($C$4:$Z$4,AB$4,C31:Z31)</f>
        <v>66000000</v>
      </c>
      <c r="AC31" s="688">
        <f>SUMIF($C$4:$Z$4,AC$4,C31:Z31)</f>
        <v>66000000</v>
      </c>
    </row>
    <row r="32">
      <c r="B32" s="668" t="inlineStr">
        <is>
          <t>9. Administrativos</t>
        </is>
      </c>
      <c r="C32" s="688">
        <f>SUMIF('FC1. Perfil de pagos'!$C$276:$C$405,"R09",'FC1. Perfil de pagos'!H$276:H$405)</f>
        <v>7000000</v>
      </c>
      <c r="D32" s="688">
        <f>SUMIF('FC1. Perfil de pagos'!$C$276:$C$405,"R09",'FC1. Perfil de pagos'!I$276:I$405)</f>
        <v>7000000</v>
      </c>
      <c r="E32" s="688">
        <f>SUMIF('FC1. Perfil de pagos'!$C$276:$C$405,"R09",'FC1. Perfil de pagos'!J$276:J$405)</f>
        <v>7000000</v>
      </c>
      <c r="F32" s="688">
        <f>SUMIF('FC1. Perfil de pagos'!$C$276:$C$405,"R09",'FC1. Perfil de pagos'!K$276:K$405)</f>
        <v>7000000</v>
      </c>
      <c r="G32" s="688">
        <f>SUMIF('FC1. Perfil de pagos'!$C$276:$C$405,"R09",'FC1. Perfil de pagos'!L$276:L$405)</f>
        <v>7000000</v>
      </c>
      <c r="H32" s="688">
        <f>SUMIF('FC1. Perfil de pagos'!$C$276:$C$405,"R09",'FC1. Perfil de pagos'!M$276:M$405)</f>
        <v>7000000</v>
      </c>
      <c r="I32" s="688">
        <f>SUMIF('FC1. Perfil de pagos'!$C$276:$C$405,"R09",'FC1. Perfil de pagos'!N$276:N$405)</f>
        <v>7000000</v>
      </c>
      <c r="J32" s="688">
        <f>SUMIF('FC1. Perfil de pagos'!$C$276:$C$405,"R09",'FC1. Perfil de pagos'!O$276:O$405)</f>
        <v>7000000</v>
      </c>
      <c r="K32" s="688">
        <f>SUMIF('FC1. Perfil de pagos'!$C$276:$C$405,"R09",'FC1. Perfil de pagos'!P$276:P$405)</f>
        <v>7000000</v>
      </c>
      <c r="L32" s="688">
        <f>SUMIF('FC1. Perfil de pagos'!$C$276:$C$405,"R09",'FC1. Perfil de pagos'!Q$276:Q$405)</f>
        <v>7000000</v>
      </c>
      <c r="M32" s="688">
        <f>SUMIF('FC1. Perfil de pagos'!$C$276:$C$405,"R09",'FC1. Perfil de pagos'!R$276:R$405)</f>
        <v>7000000</v>
      </c>
      <c r="N32" s="688">
        <f>SUMIF('FC1. Perfil de pagos'!$C$276:$C$405,"R09",'FC1. Perfil de pagos'!S$276:S$405)</f>
        <v>7000000</v>
      </c>
      <c r="O32" s="688">
        <f>SUMIF('FC1. Perfil de pagos'!$C$276:$C$405,"R09",'FC1. Perfil de pagos'!T$276:T$405)</f>
        <v>7000000</v>
      </c>
      <c r="P32" s="688">
        <f>SUMIF('FC1. Perfil de pagos'!$C$276:$C$405,"R09",'FC1. Perfil de pagos'!U$276:U$405)</f>
        <v>7000000</v>
      </c>
      <c r="Q32" s="688">
        <f>SUMIF('FC1. Perfil de pagos'!$C$276:$C$405,"R09",'FC1. Perfil de pagos'!V$276:V$405)</f>
        <v>7000000</v>
      </c>
      <c r="R32" s="688">
        <f>SUMIF('FC1. Perfil de pagos'!$C$276:$C$405,"R09",'FC1. Perfil de pagos'!W$276:W$405)</f>
        <v>7000000</v>
      </c>
      <c r="S32" s="688">
        <f>SUMIF('FC1. Perfil de pagos'!$C$276:$C$405,"R09",'FC1. Perfil de pagos'!X$276:X$405)</f>
        <v>7000000</v>
      </c>
      <c r="T32" s="688">
        <f>SUMIF('FC1. Perfil de pagos'!$C$276:$C$405,"R09",'FC1. Perfil de pagos'!Y$276:Y$405)</f>
        <v>7000000</v>
      </c>
      <c r="U32" s="688">
        <f>SUMIF('FC1. Perfil de pagos'!$C$276:$C$405,"R09",'FC1. Perfil de pagos'!Z$276:Z$405)</f>
        <v>7000000</v>
      </c>
      <c r="V32" s="688">
        <f>SUMIF('FC1. Perfil de pagos'!$C$276:$C$405,"R09",'FC1. Perfil de pagos'!AA$276:AA$405)</f>
        <v>7000000</v>
      </c>
      <c r="W32" s="688">
        <f>SUMIF('FC1. Perfil de pagos'!$C$276:$C$405,"R09",'FC1. Perfil de pagos'!AB$276:AB$405)</f>
        <v>7000000</v>
      </c>
      <c r="X32" s="688">
        <f>SUMIF('FC1. Perfil de pagos'!$C$276:$C$405,"R09",'FC1. Perfil de pagos'!AC$276:AC$405)</f>
        <v>7000000</v>
      </c>
      <c r="Y32" s="688">
        <f>SUMIF('FC1. Perfil de pagos'!$C$276:$C$405,"R09",'FC1. Perfil de pagos'!AD$276:AD$405)</f>
        <v>7000000</v>
      </c>
      <c r="Z32" s="688">
        <f>SUMIF('FC1. Perfil de pagos'!$C$276:$C$405,"R09",'FC1. Perfil de pagos'!AE$276:AE$405)</f>
        <v>7000000</v>
      </c>
      <c r="AA32" s="689">
        <f>SUM(C32:Z32)</f>
        <v>168000000</v>
      </c>
      <c r="AB32" s="688">
        <f>SUMIF($C$4:$Z$4,AB$4,C32:Z32)</f>
        <v>84000000</v>
      </c>
      <c r="AC32" s="688">
        <f>SUMIF($C$4:$Z$4,AC$4,C32:Z32)</f>
        <v>84000000</v>
      </c>
    </row>
    <row r="33">
      <c r="B33" s="668" t="inlineStr">
        <is>
          <t>10. Seguimiento</t>
        </is>
      </c>
      <c r="C33" s="688">
        <f>SUMIF('FC1. Perfil de pagos'!$C$276:$C$405,"R10",'FC1. Perfil de pagos'!H$276:H$405)</f>
        <v>8000000</v>
      </c>
      <c r="D33" s="688">
        <f>SUMIF('FC1. Perfil de pagos'!$C$276:$C$405,"R10",'FC1. Perfil de pagos'!I$276:I$405)</f>
        <v>8000000</v>
      </c>
      <c r="E33" s="688">
        <f>SUMIF('FC1. Perfil de pagos'!$C$276:$C$405,"R10",'FC1. Perfil de pagos'!J$276:J$405)</f>
        <v>8000000</v>
      </c>
      <c r="F33" s="688">
        <f>SUMIF('FC1. Perfil de pagos'!$C$276:$C$405,"R10",'FC1. Perfil de pagos'!K$276:K$405)</f>
        <v>8000000</v>
      </c>
      <c r="G33" s="688">
        <f>SUMIF('FC1. Perfil de pagos'!$C$276:$C$405,"R10",'FC1. Perfil de pagos'!L$276:L$405)</f>
        <v>8000000</v>
      </c>
      <c r="H33" s="688">
        <f>SUMIF('FC1. Perfil de pagos'!$C$276:$C$405,"R10",'FC1. Perfil de pagos'!M$276:M$405)</f>
        <v>8000000</v>
      </c>
      <c r="I33" s="688">
        <f>SUMIF('FC1. Perfil de pagos'!$C$276:$C$405,"R10",'FC1. Perfil de pagos'!N$276:N$405)</f>
        <v>8000000</v>
      </c>
      <c r="J33" s="688">
        <f>SUMIF('FC1. Perfil de pagos'!$C$276:$C$405,"R10",'FC1. Perfil de pagos'!O$276:O$405)</f>
        <v>8000000</v>
      </c>
      <c r="K33" s="688">
        <f>SUMIF('FC1. Perfil de pagos'!$C$276:$C$405,"R10",'FC1. Perfil de pagos'!P$276:P$405)</f>
        <v>8000000</v>
      </c>
      <c r="L33" s="688">
        <f>SUMIF('FC1. Perfil de pagos'!$C$276:$C$405,"R10",'FC1. Perfil de pagos'!Q$276:Q$405)</f>
        <v>8000000</v>
      </c>
      <c r="M33" s="688">
        <f>SUMIF('FC1. Perfil de pagos'!$C$276:$C$405,"R10",'FC1. Perfil de pagos'!R$276:R$405)</f>
        <v>8000000</v>
      </c>
      <c r="N33" s="688">
        <f>SUMIF('FC1. Perfil de pagos'!$C$276:$C$405,"R10",'FC1. Perfil de pagos'!S$276:S$405)</f>
        <v>8000000</v>
      </c>
      <c r="O33" s="688">
        <f>SUMIF('FC1. Perfil de pagos'!$C$276:$C$405,"R10",'FC1. Perfil de pagos'!T$276:T$405)</f>
        <v>8000000</v>
      </c>
      <c r="P33" s="688">
        <f>SUMIF('FC1. Perfil de pagos'!$C$276:$C$405,"R10",'FC1. Perfil de pagos'!U$276:U$405)</f>
        <v>8000000</v>
      </c>
      <c r="Q33" s="688">
        <f>SUMIF('FC1. Perfil de pagos'!$C$276:$C$405,"R10",'FC1. Perfil de pagos'!V$276:V$405)</f>
        <v>8000000</v>
      </c>
      <c r="R33" s="688">
        <f>SUMIF('FC1. Perfil de pagos'!$C$276:$C$405,"R10",'FC1. Perfil de pagos'!W$276:W$405)</f>
        <v>8000000</v>
      </c>
      <c r="S33" s="688">
        <f>SUMIF('FC1. Perfil de pagos'!$C$276:$C$405,"R10",'FC1. Perfil de pagos'!X$276:X$405)</f>
        <v>8000000</v>
      </c>
      <c r="T33" s="688">
        <f>SUMIF('FC1. Perfil de pagos'!$C$276:$C$405,"R10",'FC1. Perfil de pagos'!Y$276:Y$405)</f>
        <v>8000000</v>
      </c>
      <c r="U33" s="688">
        <f>SUMIF('FC1. Perfil de pagos'!$C$276:$C$405,"R10",'FC1. Perfil de pagos'!Z$276:Z$405)</f>
        <v>8000000</v>
      </c>
      <c r="V33" s="688">
        <f>SUMIF('FC1. Perfil de pagos'!$C$276:$C$405,"R10",'FC1. Perfil de pagos'!AA$276:AA$405)</f>
        <v>8000000</v>
      </c>
      <c r="W33" s="688">
        <f>SUMIF('FC1. Perfil de pagos'!$C$276:$C$405,"R10",'FC1. Perfil de pagos'!AB$276:AB$405)</f>
        <v>8000000</v>
      </c>
      <c r="X33" s="688">
        <f>SUMIF('FC1. Perfil de pagos'!$C$276:$C$405,"R10",'FC1. Perfil de pagos'!AC$276:AC$405)</f>
        <v>8000000</v>
      </c>
      <c r="Y33" s="688">
        <f>SUMIF('FC1. Perfil de pagos'!$C$276:$C$405,"R10",'FC1. Perfil de pagos'!AD$276:AD$405)</f>
        <v>8000000</v>
      </c>
      <c r="Z33" s="688">
        <f>SUMIF('FC1. Perfil de pagos'!$C$276:$C$405,"R10",'FC1. Perfil de pagos'!AE$276:AE$405)</f>
        <v>8000000</v>
      </c>
      <c r="AA33" s="689">
        <f>SUM(C33:Z33)</f>
        <v>192000000</v>
      </c>
      <c r="AB33" s="688">
        <f>SUMIF($C$4:$Z$4,AB$4,C33:Z33)</f>
        <v>96000000</v>
      </c>
      <c r="AC33" s="688">
        <f>SUMIF($C$4:$Z$4,AC$4,C33:Z33)</f>
        <v>96000000</v>
      </c>
    </row>
    <row r="34">
      <c r="B34" s="668" t="inlineStr">
        <is>
          <t>11. Otros</t>
        </is>
      </c>
      <c r="C34" s="688">
        <f>SUMIF('FC1. Perfil de pagos'!$C$276:$C$405,"R11",'FC1. Perfil de pagos'!H$276:H$405)</f>
        <v>0</v>
      </c>
      <c r="D34" s="688">
        <f>SUMIF('FC1. Perfil de pagos'!$C$276:$C$405,"R11",'FC1. Perfil de pagos'!I$276:I$405)</f>
        <v>0</v>
      </c>
      <c r="E34" s="688">
        <f>SUMIF('FC1. Perfil de pagos'!$C$276:$C$405,"R11",'FC1. Perfil de pagos'!J$276:J$405)</f>
        <v>0</v>
      </c>
      <c r="F34" s="688">
        <f>SUMIF('FC1. Perfil de pagos'!$C$276:$C$405,"R11",'FC1. Perfil de pagos'!K$276:K$405)</f>
        <v>0</v>
      </c>
      <c r="G34" s="688">
        <f>SUMIF('FC1. Perfil de pagos'!$C$276:$C$405,"R11",'FC1. Perfil de pagos'!L$276:L$405)</f>
        <v>0</v>
      </c>
      <c r="H34" s="688">
        <f>SUMIF('FC1. Perfil de pagos'!$C$276:$C$405,"R11",'FC1. Perfil de pagos'!M$276:M$405)</f>
        <v>0</v>
      </c>
      <c r="I34" s="688">
        <f>SUMIF('FC1. Perfil de pagos'!$C$276:$C$405,"R11",'FC1. Perfil de pagos'!N$276:N$405)</f>
        <v>0</v>
      </c>
      <c r="J34" s="688">
        <f>SUMIF('FC1. Perfil de pagos'!$C$276:$C$405,"R11",'FC1. Perfil de pagos'!O$276:O$405)</f>
        <v>0</v>
      </c>
      <c r="K34" s="688">
        <f>SUMIF('FC1. Perfil de pagos'!$C$276:$C$405,"R11",'FC1. Perfil de pagos'!P$276:P$405)</f>
        <v>0</v>
      </c>
      <c r="L34" s="688">
        <f>SUMIF('FC1. Perfil de pagos'!$C$276:$C$405,"R11",'FC1. Perfil de pagos'!Q$276:Q$405)</f>
        <v>0</v>
      </c>
      <c r="M34" s="688">
        <f>SUMIF('FC1. Perfil de pagos'!$C$276:$C$405,"R11",'FC1. Perfil de pagos'!R$276:R$405)</f>
        <v>0</v>
      </c>
      <c r="N34" s="688">
        <f>SUMIF('FC1. Perfil de pagos'!$C$276:$C$405,"R11",'FC1. Perfil de pagos'!S$276:S$405)</f>
        <v>0</v>
      </c>
      <c r="O34" s="688">
        <f>SUMIF('FC1. Perfil de pagos'!$C$276:$C$405,"R11",'FC1. Perfil de pagos'!T$276:T$405)</f>
        <v>0</v>
      </c>
      <c r="P34" s="688">
        <f>SUMIF('FC1. Perfil de pagos'!$C$276:$C$405,"R11",'FC1. Perfil de pagos'!U$276:U$405)</f>
        <v>0</v>
      </c>
      <c r="Q34" s="688">
        <f>SUMIF('FC1. Perfil de pagos'!$C$276:$C$405,"R11",'FC1. Perfil de pagos'!V$276:V$405)</f>
        <v>0</v>
      </c>
      <c r="R34" s="688">
        <f>SUMIF('FC1. Perfil de pagos'!$C$276:$C$405,"R11",'FC1. Perfil de pagos'!W$276:W$405)</f>
        <v>0</v>
      </c>
      <c r="S34" s="688">
        <f>SUMIF('FC1. Perfil de pagos'!$C$276:$C$405,"R11",'FC1. Perfil de pagos'!X$276:X$405)</f>
        <v>0</v>
      </c>
      <c r="T34" s="688">
        <f>SUMIF('FC1. Perfil de pagos'!$C$276:$C$405,"R11",'FC1. Perfil de pagos'!Y$276:Y$405)</f>
        <v>0</v>
      </c>
      <c r="U34" s="688">
        <f>SUMIF('FC1. Perfil de pagos'!$C$276:$C$405,"R11",'FC1. Perfil de pagos'!Z$276:Z$405)</f>
        <v>0</v>
      </c>
      <c r="V34" s="688">
        <f>SUMIF('FC1. Perfil de pagos'!$C$276:$C$405,"R11",'FC1. Perfil de pagos'!AA$276:AA$405)</f>
        <v>0</v>
      </c>
      <c r="W34" s="688">
        <f>SUMIF('FC1. Perfil de pagos'!$C$276:$C$405,"R11",'FC1. Perfil de pagos'!AB$276:AB$405)</f>
        <v>0</v>
      </c>
      <c r="X34" s="688">
        <f>SUMIF('FC1. Perfil de pagos'!$C$276:$C$405,"R11",'FC1. Perfil de pagos'!AC$276:AC$405)</f>
        <v>0</v>
      </c>
      <c r="Y34" s="688">
        <f>SUMIF('FC1. Perfil de pagos'!$C$276:$C$405,"R11",'FC1. Perfil de pagos'!AD$276:AD$405)</f>
        <v>0</v>
      </c>
      <c r="Z34" s="688">
        <f>SUMIF('FC1. Perfil de pagos'!$C$276:$C$405,"R11",'FC1. Perfil de pagos'!AE$276:AE$405)</f>
        <v>0</v>
      </c>
      <c r="AA34" s="689">
        <f>SUM(C34:Z34)</f>
        <v>0</v>
      </c>
      <c r="AB34" s="688">
        <f>SUMIF($C$4:$Z$4,AB$4,C34:Z34)</f>
        <v>0</v>
      </c>
      <c r="AC34" s="688">
        <f>SUMIF($C$4:$Z$4,AC$4,C34:Z34)</f>
        <v>0</v>
      </c>
    </row>
    <row r="35">
      <c r="B35" s="656" t="inlineStr">
        <is>
          <t>TOTAL</t>
        </is>
      </c>
      <c r="C35" s="689">
        <f>SUM(C24:C34)</f>
        <v>228313118.083333</v>
      </c>
      <c r="D35" s="689">
        <f>SUM(D24:D34)</f>
        <v>265839764.112319</v>
      </c>
      <c r="E35" s="689">
        <f>SUM(E24:E34)</f>
        <v>312741900.71405</v>
      </c>
      <c r="F35" s="689">
        <f>SUM(F24:F34)</f>
        <v>1145249050.48598</v>
      </c>
      <c r="G35" s="689">
        <f>SUM(G24:G34)</f>
        <v>1805253752.90265</v>
      </c>
      <c r="H35" s="689">
        <f>SUM(H24:H34)</f>
        <v>1132547659.56931</v>
      </c>
      <c r="I35" s="689">
        <f>SUM(I24:I34)</f>
        <v>475761101.902647</v>
      </c>
      <c r="J35" s="689">
        <f>SUM(J24:J34)</f>
        <v>451761101.902647</v>
      </c>
      <c r="K35" s="689">
        <f>SUM(K24:K34)</f>
        <v>451761101.902647</v>
      </c>
      <c r="L35" s="689">
        <f>SUM(L24:L34)</f>
        <v>459856339.997885</v>
      </c>
      <c r="M35" s="689">
        <f>SUM(M24:M34)</f>
        <v>458364146.497885</v>
      </c>
      <c r="N35" s="689">
        <f>SUM(N24:N34)</f>
        <v>433340214.873953</v>
      </c>
      <c r="O35" s="689">
        <f>SUM(O24:O34)</f>
        <v>1305620156.20729</v>
      </c>
      <c r="P35" s="689">
        <f>SUM(P24:P34)</f>
        <v>388961962.752741</v>
      </c>
      <c r="Q35" s="689">
        <f>SUM(Q24:Q34)</f>
        <v>388961962.752741</v>
      </c>
      <c r="R35" s="689">
        <f>SUM(R24:R34)</f>
        <v>388961962.752741</v>
      </c>
      <c r="S35" s="689">
        <f>SUM(S24:S34)</f>
        <v>426461962.752741</v>
      </c>
      <c r="T35" s="689">
        <f>SUM(T24:T34)</f>
        <v>1113109418.75274</v>
      </c>
      <c r="U35" s="689">
        <f>SUM(U24:U34)</f>
        <v>466470159.952741</v>
      </c>
      <c r="V35" s="689">
        <f>SUM(V24:V34)</f>
        <v>420480659.952741</v>
      </c>
      <c r="W35" s="689">
        <f>SUM(W24:W34)</f>
        <v>375241566.063852</v>
      </c>
      <c r="X35" s="689">
        <f>SUM(X24:X34)</f>
        <v>375241566.063852</v>
      </c>
      <c r="Y35" s="689">
        <f>SUM(Y24:Y34)</f>
        <v>357420973.958589</v>
      </c>
      <c r="Z35" s="689">
        <f>SUM(Z24:Z34)</f>
        <v>371683610.091923</v>
      </c>
      <c r="AA35" s="689">
        <f>SUM(C35:Z35)</f>
        <v>13999405215</v>
      </c>
      <c r="AB35" s="689">
        <f>SUMIF($C$4:$Z$4,AB$4,C35:Z35)</f>
        <v>7620789252.94531</v>
      </c>
      <c r="AC35" s="689">
        <f>SUMIF($C$4:$Z$4,AC$4,C35:Z35)</f>
        <v>6378615962.05469</v>
      </c>
    </row>
    <row r="37">
      <c r="B37" s="686" t="inlineStr">
        <is>
          <t>3. EGRESOS POR FUENTE (COP)</t>
        </is>
      </c>
      <c r="C37" s="687" t="n"/>
      <c r="D37" s="687" t="n"/>
      <c r="E37" s="687" t="n"/>
      <c r="F37" s="687" t="n"/>
      <c r="G37" s="687" t="n"/>
      <c r="H37" s="687" t="n"/>
      <c r="I37" s="687" t="n"/>
      <c r="J37" s="687" t="n"/>
      <c r="K37" s="687" t="n"/>
      <c r="L37" s="687" t="n"/>
      <c r="M37" s="687" t="n"/>
      <c r="N37" s="687" t="n"/>
      <c r="O37" s="687" t="n"/>
      <c r="P37" s="687" t="n"/>
      <c r="Q37" s="687" t="n"/>
      <c r="R37" s="687" t="n"/>
      <c r="S37" s="687" t="n"/>
      <c r="T37" s="687" t="n"/>
      <c r="U37" s="687" t="n"/>
      <c r="V37" s="687" t="n"/>
      <c r="W37" s="687" t="n"/>
      <c r="X37" s="687" t="n"/>
      <c r="Y37" s="687" t="n"/>
      <c r="Z37" s="687" t="n"/>
      <c r="AA37" s="687" t="n"/>
      <c r="AB37" s="687" t="n"/>
      <c r="AC37" s="687" t="n"/>
    </row>
    <row r="38">
      <c r="B38" s="668" t="inlineStr">
        <is>
          <t>SGR (asignación para la CTeI)</t>
        </is>
      </c>
      <c r="C38" s="688">
        <f>C35</f>
        <v>228313118.083333</v>
      </c>
      <c r="D38" s="688">
        <f>D35</f>
        <v>265839764.112319</v>
      </c>
      <c r="E38" s="688">
        <f>E35</f>
        <v>312741900.71405</v>
      </c>
      <c r="F38" s="688">
        <f>F35</f>
        <v>1145249050.48598</v>
      </c>
      <c r="G38" s="688">
        <f>G35</f>
        <v>1805253752.90265</v>
      </c>
      <c r="H38" s="688">
        <f>H35</f>
        <v>1132547659.56931</v>
      </c>
      <c r="I38" s="688">
        <f>I35</f>
        <v>475761101.902647</v>
      </c>
      <c r="J38" s="688">
        <f>J35</f>
        <v>451761101.902647</v>
      </c>
      <c r="K38" s="688">
        <f>K35</f>
        <v>451761101.902647</v>
      </c>
      <c r="L38" s="688">
        <f>L35</f>
        <v>459856339.997885</v>
      </c>
      <c r="M38" s="688">
        <f>M35</f>
        <v>458364146.497885</v>
      </c>
      <c r="N38" s="688">
        <f>N35</f>
        <v>433340214.873953</v>
      </c>
      <c r="O38" s="688">
        <f>O35</f>
        <v>1305620156.20729</v>
      </c>
      <c r="P38" s="688">
        <f>P35</f>
        <v>388961962.752741</v>
      </c>
      <c r="Q38" s="688">
        <f>Q35</f>
        <v>388961962.752741</v>
      </c>
      <c r="R38" s="688">
        <f>R35</f>
        <v>388961962.752741</v>
      </c>
      <c r="S38" s="688">
        <f>S35</f>
        <v>426461962.752741</v>
      </c>
      <c r="T38" s="688">
        <f>T35</f>
        <v>1113109418.75274</v>
      </c>
      <c r="U38" s="688">
        <f>U35</f>
        <v>466470159.952741</v>
      </c>
      <c r="V38" s="688">
        <f>V35</f>
        <v>420480659.952741</v>
      </c>
      <c r="W38" s="688">
        <f>W35</f>
        <v>375241566.063852</v>
      </c>
      <c r="X38" s="688">
        <f>X35</f>
        <v>375241566.063852</v>
      </c>
      <c r="Y38" s="688">
        <f>Y35</f>
        <v>357420973.958589</v>
      </c>
      <c r="Z38" s="688">
        <f>Z35</f>
        <v>371683610.091923</v>
      </c>
      <c r="AA38" s="689">
        <f>SUM(C38:Z38)</f>
        <v>13999405215</v>
      </c>
      <c r="AB38" s="688">
        <f>SUMIF($C$4:$Z$4,AB$4,C38:Z38)</f>
        <v>7620789252.94531</v>
      </c>
      <c r="AC38" s="688">
        <f>SUMIF($C$4:$Z$4,AC$4,C38:Z38)</f>
        <v>6378615962.05469</v>
      </c>
    </row>
    <row r="39">
      <c r="B39" s="668" t="inlineStr">
        <is>
          <t>Contrapartida en efectivo — E1 Universidad Santo Tomás de Colombia, sede Villavicencio — entidad proponente y ejecutora</t>
        </is>
      </c>
      <c r="C39" s="688">
        <f>SUMPRODUCT('FC1. Perfil de pagos'!H$8:H$137,'FC1. Perfil de pagos'!$AG$8:$AG$137)</f>
        <v>0</v>
      </c>
      <c r="D39" s="688">
        <f>SUMPRODUCT('FC1. Perfil de pagos'!I$8:I$137,'FC1. Perfil de pagos'!$AG$8:$AG$137)</f>
        <v>0</v>
      </c>
      <c r="E39" s="688">
        <f>SUMPRODUCT('FC1. Perfil de pagos'!J$8:J$137,'FC1. Perfil de pagos'!$AG$8:$AG$137)</f>
        <v>0</v>
      </c>
      <c r="F39" s="688">
        <f>SUMPRODUCT('FC1. Perfil de pagos'!K$8:K$137,'FC1. Perfil de pagos'!$AG$8:$AG$137)</f>
        <v>0</v>
      </c>
      <c r="G39" s="688">
        <f>SUMPRODUCT('FC1. Perfil de pagos'!L$8:L$137,'FC1. Perfil de pagos'!$AG$8:$AG$137)</f>
        <v>0</v>
      </c>
      <c r="H39" s="688">
        <f>SUMPRODUCT('FC1. Perfil de pagos'!M$8:M$137,'FC1. Perfil de pagos'!$AG$8:$AG$137)</f>
        <v>0</v>
      </c>
      <c r="I39" s="688">
        <f>SUMPRODUCT('FC1. Perfil de pagos'!N$8:N$137,'FC1. Perfil de pagos'!$AG$8:$AG$137)</f>
        <v>0</v>
      </c>
      <c r="J39" s="688">
        <f>SUMPRODUCT('FC1. Perfil de pagos'!O$8:O$137,'FC1. Perfil de pagos'!$AG$8:$AG$137)</f>
        <v>0</v>
      </c>
      <c r="K39" s="688">
        <f>SUMPRODUCT('FC1. Perfil de pagos'!P$8:P$137,'FC1. Perfil de pagos'!$AG$8:$AG$137)</f>
        <v>0</v>
      </c>
      <c r="L39" s="688">
        <f>SUMPRODUCT('FC1. Perfil de pagos'!Q$8:Q$137,'FC1. Perfil de pagos'!$AG$8:$AG$137)</f>
        <v>0</v>
      </c>
      <c r="M39" s="688">
        <f>SUMPRODUCT('FC1. Perfil de pagos'!R$8:R$137,'FC1. Perfil de pagos'!$AG$8:$AG$137)</f>
        <v>0</v>
      </c>
      <c r="N39" s="688">
        <f>SUMPRODUCT('FC1. Perfil de pagos'!S$8:S$137,'FC1. Perfil de pagos'!$AG$8:$AG$137)</f>
        <v>0</v>
      </c>
      <c r="O39" s="688">
        <f>SUMPRODUCT('FC1. Perfil de pagos'!T$8:T$137,'FC1. Perfil de pagos'!$AG$8:$AG$137)</f>
        <v>0</v>
      </c>
      <c r="P39" s="688">
        <f>SUMPRODUCT('FC1. Perfil de pagos'!U$8:U$137,'FC1. Perfil de pagos'!$AG$8:$AG$137)</f>
        <v>0</v>
      </c>
      <c r="Q39" s="688">
        <f>SUMPRODUCT('FC1. Perfil de pagos'!V$8:V$137,'FC1. Perfil de pagos'!$AG$8:$AG$137)</f>
        <v>0</v>
      </c>
      <c r="R39" s="688">
        <f>SUMPRODUCT('FC1. Perfil de pagos'!W$8:W$137,'FC1. Perfil de pagos'!$AG$8:$AG$137)</f>
        <v>0</v>
      </c>
      <c r="S39" s="688">
        <f>SUMPRODUCT('FC1. Perfil de pagos'!X$8:X$137,'FC1. Perfil de pagos'!$AG$8:$AG$137)</f>
        <v>0</v>
      </c>
      <c r="T39" s="688">
        <f>SUMPRODUCT('FC1. Perfil de pagos'!Y$8:Y$137,'FC1. Perfil de pagos'!$AG$8:$AG$137)</f>
        <v>0</v>
      </c>
      <c r="U39" s="688">
        <f>SUMPRODUCT('FC1. Perfil de pagos'!Z$8:Z$137,'FC1. Perfil de pagos'!$AG$8:$AG$137)</f>
        <v>0</v>
      </c>
      <c r="V39" s="688">
        <f>SUMPRODUCT('FC1. Perfil de pagos'!AA$8:AA$137,'FC1. Perfil de pagos'!$AG$8:$AG$137)</f>
        <v>0</v>
      </c>
      <c r="W39" s="688">
        <f>SUMPRODUCT('FC1. Perfil de pagos'!AB$8:AB$137,'FC1. Perfil de pagos'!$AG$8:$AG$137)</f>
        <v>0</v>
      </c>
      <c r="X39" s="688">
        <f>SUMPRODUCT('FC1. Perfil de pagos'!AC$8:AC$137,'FC1. Perfil de pagos'!$AG$8:$AG$137)</f>
        <v>0</v>
      </c>
      <c r="Y39" s="688">
        <f>SUMPRODUCT('FC1. Perfil de pagos'!AD$8:AD$137,'FC1. Perfil de pagos'!$AG$8:$AG$137)</f>
        <v>0</v>
      </c>
      <c r="Z39" s="688">
        <f>SUMPRODUCT('FC1. Perfil de pagos'!AE$8:AE$137,'FC1. Perfil de pagos'!$AG$8:$AG$137)</f>
        <v>0</v>
      </c>
      <c r="AA39" s="689">
        <f>SUM(C39:Z39)</f>
        <v>0</v>
      </c>
      <c r="AB39" s="688">
        <f>SUMIF($C$4:$Z$4,AB$4,C39:Z39)</f>
        <v>0</v>
      </c>
      <c r="AC39" s="688">
        <f>SUMIF($C$4:$Z$4,AC$4,C39:Z39)</f>
        <v>0</v>
      </c>
    </row>
    <row r="40">
      <c r="B40" s="668" t="inlineStr">
        <is>
          <t>Contrapartida en efectivo — E2 Municipio de Manizales (Caldas)</t>
        </is>
      </c>
      <c r="C40" s="688">
        <f>SUMPRODUCT('FC1. Perfil de pagos'!H$8:H$137,'FC1. Perfil de pagos'!$AI$8:$AI$137)</f>
        <v>0</v>
      </c>
      <c r="D40" s="688">
        <f>SUMPRODUCT('FC1. Perfil de pagos'!I$8:I$137,'FC1. Perfil de pagos'!$AI$8:$AI$137)</f>
        <v>0</v>
      </c>
      <c r="E40" s="688">
        <f>SUMPRODUCT('FC1. Perfil de pagos'!J$8:J$137,'FC1. Perfil de pagos'!$AI$8:$AI$137)</f>
        <v>0</v>
      </c>
      <c r="F40" s="688">
        <f>SUMPRODUCT('FC1. Perfil de pagos'!K$8:K$137,'FC1. Perfil de pagos'!$AI$8:$AI$137)</f>
        <v>0</v>
      </c>
      <c r="G40" s="688">
        <f>SUMPRODUCT('FC1. Perfil de pagos'!L$8:L$137,'FC1. Perfil de pagos'!$AI$8:$AI$137)</f>
        <v>0</v>
      </c>
      <c r="H40" s="688">
        <f>SUMPRODUCT('FC1. Perfil de pagos'!M$8:M$137,'FC1. Perfil de pagos'!$AI$8:$AI$137)</f>
        <v>0</v>
      </c>
      <c r="I40" s="688">
        <f>SUMPRODUCT('FC1. Perfil de pagos'!N$8:N$137,'FC1. Perfil de pagos'!$AI$8:$AI$137)</f>
        <v>0</v>
      </c>
      <c r="J40" s="688">
        <f>SUMPRODUCT('FC1. Perfil de pagos'!O$8:O$137,'FC1. Perfil de pagos'!$AI$8:$AI$137)</f>
        <v>0</v>
      </c>
      <c r="K40" s="688">
        <f>SUMPRODUCT('FC1. Perfil de pagos'!P$8:P$137,'FC1. Perfil de pagos'!$AI$8:$AI$137)</f>
        <v>0</v>
      </c>
      <c r="L40" s="688">
        <f>SUMPRODUCT('FC1. Perfil de pagos'!Q$8:Q$137,'FC1. Perfil de pagos'!$AI$8:$AI$137)</f>
        <v>0</v>
      </c>
      <c r="M40" s="688">
        <f>SUMPRODUCT('FC1. Perfil de pagos'!R$8:R$137,'FC1. Perfil de pagos'!$AI$8:$AI$137)</f>
        <v>0</v>
      </c>
      <c r="N40" s="688">
        <f>SUMPRODUCT('FC1. Perfil de pagos'!S$8:S$137,'FC1. Perfil de pagos'!$AI$8:$AI$137)</f>
        <v>0</v>
      </c>
      <c r="O40" s="688">
        <f>SUMPRODUCT('FC1. Perfil de pagos'!T$8:T$137,'FC1. Perfil de pagos'!$AI$8:$AI$137)</f>
        <v>0</v>
      </c>
      <c r="P40" s="688">
        <f>SUMPRODUCT('FC1. Perfil de pagos'!U$8:U$137,'FC1. Perfil de pagos'!$AI$8:$AI$137)</f>
        <v>0</v>
      </c>
      <c r="Q40" s="688">
        <f>SUMPRODUCT('FC1. Perfil de pagos'!V$8:V$137,'FC1. Perfil de pagos'!$AI$8:$AI$137)</f>
        <v>0</v>
      </c>
      <c r="R40" s="688">
        <f>SUMPRODUCT('FC1. Perfil de pagos'!W$8:W$137,'FC1. Perfil de pagos'!$AI$8:$AI$137)</f>
        <v>0</v>
      </c>
      <c r="S40" s="688">
        <f>SUMPRODUCT('FC1. Perfil de pagos'!X$8:X$137,'FC1. Perfil de pagos'!$AI$8:$AI$137)</f>
        <v>0</v>
      </c>
      <c r="T40" s="688">
        <f>SUMPRODUCT('FC1. Perfil de pagos'!Y$8:Y$137,'FC1. Perfil de pagos'!$AI$8:$AI$137)</f>
        <v>0</v>
      </c>
      <c r="U40" s="688">
        <f>SUMPRODUCT('FC1. Perfil de pagos'!Z$8:Z$137,'FC1. Perfil de pagos'!$AI$8:$AI$137)</f>
        <v>0</v>
      </c>
      <c r="V40" s="688">
        <f>SUMPRODUCT('FC1. Perfil de pagos'!AA$8:AA$137,'FC1. Perfil de pagos'!$AI$8:$AI$137)</f>
        <v>0</v>
      </c>
      <c r="W40" s="688">
        <f>SUMPRODUCT('FC1. Perfil de pagos'!AB$8:AB$137,'FC1. Perfil de pagos'!$AI$8:$AI$137)</f>
        <v>0</v>
      </c>
      <c r="X40" s="688">
        <f>SUMPRODUCT('FC1. Perfil de pagos'!AC$8:AC$137,'FC1. Perfil de pagos'!$AI$8:$AI$137)</f>
        <v>0</v>
      </c>
      <c r="Y40" s="688">
        <f>SUMPRODUCT('FC1. Perfil de pagos'!AD$8:AD$137,'FC1. Perfil de pagos'!$AI$8:$AI$137)</f>
        <v>0</v>
      </c>
      <c r="Z40" s="688">
        <f>SUMPRODUCT('FC1. Perfil de pagos'!AE$8:AE$137,'FC1. Perfil de pagos'!$AI$8:$AI$137)</f>
        <v>0</v>
      </c>
      <c r="AA40" s="689">
        <f>SUM(C40:Z40)</f>
        <v>0</v>
      </c>
      <c r="AB40" s="688">
        <f>SUMIF($C$4:$Z$4,AB$4,C40:Z40)</f>
        <v>0</v>
      </c>
      <c r="AC40" s="688">
        <f>SUMIF($C$4:$Z$4,AC$4,C40:Z40)</f>
        <v>0</v>
      </c>
    </row>
    <row r="41">
      <c r="B41" s="668" t="inlineStr">
        <is>
          <t>Contrapartida en efectivo — E3 Municipio de Calarcá (Quindío)</t>
        </is>
      </c>
      <c r="C41" s="688">
        <f>SUMPRODUCT('FC1. Perfil de pagos'!H$8:H$137,'FC1. Perfil de pagos'!$AK$8:$AK$137)</f>
        <v>0</v>
      </c>
      <c r="D41" s="688">
        <f>SUMPRODUCT('FC1. Perfil de pagos'!I$8:I$137,'FC1. Perfil de pagos'!$AK$8:$AK$137)</f>
        <v>0</v>
      </c>
      <c r="E41" s="688">
        <f>SUMPRODUCT('FC1. Perfil de pagos'!J$8:J$137,'FC1. Perfil de pagos'!$AK$8:$AK$137)</f>
        <v>0</v>
      </c>
      <c r="F41" s="688">
        <f>SUMPRODUCT('FC1. Perfil de pagos'!K$8:K$137,'FC1. Perfil de pagos'!$AK$8:$AK$137)</f>
        <v>0</v>
      </c>
      <c r="G41" s="688">
        <f>SUMPRODUCT('FC1. Perfil de pagos'!L$8:L$137,'FC1. Perfil de pagos'!$AK$8:$AK$137)</f>
        <v>0</v>
      </c>
      <c r="H41" s="688">
        <f>SUMPRODUCT('FC1. Perfil de pagos'!M$8:M$137,'FC1. Perfil de pagos'!$AK$8:$AK$137)</f>
        <v>0</v>
      </c>
      <c r="I41" s="688">
        <f>SUMPRODUCT('FC1. Perfil de pagos'!N$8:N$137,'FC1. Perfil de pagos'!$AK$8:$AK$137)</f>
        <v>0</v>
      </c>
      <c r="J41" s="688">
        <f>SUMPRODUCT('FC1. Perfil de pagos'!O$8:O$137,'FC1. Perfil de pagos'!$AK$8:$AK$137)</f>
        <v>0</v>
      </c>
      <c r="K41" s="688">
        <f>SUMPRODUCT('FC1. Perfil de pagos'!P$8:P$137,'FC1. Perfil de pagos'!$AK$8:$AK$137)</f>
        <v>0</v>
      </c>
      <c r="L41" s="688">
        <f>SUMPRODUCT('FC1. Perfil de pagos'!Q$8:Q$137,'FC1. Perfil de pagos'!$AK$8:$AK$137)</f>
        <v>0</v>
      </c>
      <c r="M41" s="688">
        <f>SUMPRODUCT('FC1. Perfil de pagos'!R$8:R$137,'FC1. Perfil de pagos'!$AK$8:$AK$137)</f>
        <v>0</v>
      </c>
      <c r="N41" s="688">
        <f>SUMPRODUCT('FC1. Perfil de pagos'!S$8:S$137,'FC1. Perfil de pagos'!$AK$8:$AK$137)</f>
        <v>0</v>
      </c>
      <c r="O41" s="688">
        <f>SUMPRODUCT('FC1. Perfil de pagos'!T$8:T$137,'FC1. Perfil de pagos'!$AK$8:$AK$137)</f>
        <v>0</v>
      </c>
      <c r="P41" s="688">
        <f>SUMPRODUCT('FC1. Perfil de pagos'!U$8:U$137,'FC1. Perfil de pagos'!$AK$8:$AK$137)</f>
        <v>0</v>
      </c>
      <c r="Q41" s="688">
        <f>SUMPRODUCT('FC1. Perfil de pagos'!V$8:V$137,'FC1. Perfil de pagos'!$AK$8:$AK$137)</f>
        <v>0</v>
      </c>
      <c r="R41" s="688">
        <f>SUMPRODUCT('FC1. Perfil de pagos'!W$8:W$137,'FC1. Perfil de pagos'!$AK$8:$AK$137)</f>
        <v>0</v>
      </c>
      <c r="S41" s="688">
        <f>SUMPRODUCT('FC1. Perfil de pagos'!X$8:X$137,'FC1. Perfil de pagos'!$AK$8:$AK$137)</f>
        <v>0</v>
      </c>
      <c r="T41" s="688">
        <f>SUMPRODUCT('FC1. Perfil de pagos'!Y$8:Y$137,'FC1. Perfil de pagos'!$AK$8:$AK$137)</f>
        <v>0</v>
      </c>
      <c r="U41" s="688">
        <f>SUMPRODUCT('FC1. Perfil de pagos'!Z$8:Z$137,'FC1. Perfil de pagos'!$AK$8:$AK$137)</f>
        <v>0</v>
      </c>
      <c r="V41" s="688">
        <f>SUMPRODUCT('FC1. Perfil de pagos'!AA$8:AA$137,'FC1. Perfil de pagos'!$AK$8:$AK$137)</f>
        <v>0</v>
      </c>
      <c r="W41" s="688">
        <f>SUMPRODUCT('FC1. Perfil de pagos'!AB$8:AB$137,'FC1. Perfil de pagos'!$AK$8:$AK$137)</f>
        <v>0</v>
      </c>
      <c r="X41" s="688">
        <f>SUMPRODUCT('FC1. Perfil de pagos'!AC$8:AC$137,'FC1. Perfil de pagos'!$AK$8:$AK$137)</f>
        <v>0</v>
      </c>
      <c r="Y41" s="688">
        <f>SUMPRODUCT('FC1. Perfil de pagos'!AD$8:AD$137,'FC1. Perfil de pagos'!$AK$8:$AK$137)</f>
        <v>0</v>
      </c>
      <c r="Z41" s="688">
        <f>SUMPRODUCT('FC1. Perfil de pagos'!AE$8:AE$137,'FC1. Perfil de pagos'!$AK$8:$AK$137)</f>
        <v>0</v>
      </c>
      <c r="AA41" s="689">
        <f>SUM(C41:Z41)</f>
        <v>0</v>
      </c>
      <c r="AB41" s="688">
        <f>SUMIF($C$4:$Z$4,AB$4,C41:Z41)</f>
        <v>0</v>
      </c>
      <c r="AC41" s="688">
        <f>SUMIF($C$4:$Z$4,AC$4,C41:Z41)</f>
        <v>0</v>
      </c>
    </row>
    <row r="42">
      <c r="B42" s="668" t="inlineStr">
        <is>
          <t>Contrapartida en efectivo — E4 Avanciencia — oficina de transferencia de resultados de investigación (OTRI) [razón social y NIT por diligenciar]</t>
        </is>
      </c>
      <c r="C42" s="688">
        <f>SUMPRODUCT('FC1. Perfil de pagos'!H$8:H$137,'FC1. Perfil de pagos'!$AM$8:$AM$137)</f>
        <v>0</v>
      </c>
      <c r="D42" s="688">
        <f>SUMPRODUCT('FC1. Perfil de pagos'!I$8:I$137,'FC1. Perfil de pagos'!$AM$8:$AM$137)</f>
        <v>0</v>
      </c>
      <c r="E42" s="688">
        <f>SUMPRODUCT('FC1. Perfil de pagos'!J$8:J$137,'FC1. Perfil de pagos'!$AM$8:$AM$137)</f>
        <v>0</v>
      </c>
      <c r="F42" s="688">
        <f>SUMPRODUCT('FC1. Perfil de pagos'!K$8:K$137,'FC1. Perfil de pagos'!$AM$8:$AM$137)</f>
        <v>0</v>
      </c>
      <c r="G42" s="688">
        <f>SUMPRODUCT('FC1. Perfil de pagos'!L$8:L$137,'FC1. Perfil de pagos'!$AM$8:$AM$137)</f>
        <v>0</v>
      </c>
      <c r="H42" s="688">
        <f>SUMPRODUCT('FC1. Perfil de pagos'!M$8:M$137,'FC1. Perfil de pagos'!$AM$8:$AM$137)</f>
        <v>0</v>
      </c>
      <c r="I42" s="688">
        <f>SUMPRODUCT('FC1. Perfil de pagos'!N$8:N$137,'FC1. Perfil de pagos'!$AM$8:$AM$137)</f>
        <v>0</v>
      </c>
      <c r="J42" s="688">
        <f>SUMPRODUCT('FC1. Perfil de pagos'!O$8:O$137,'FC1. Perfil de pagos'!$AM$8:$AM$137)</f>
        <v>0</v>
      </c>
      <c r="K42" s="688">
        <f>SUMPRODUCT('FC1. Perfil de pagos'!P$8:P$137,'FC1. Perfil de pagos'!$AM$8:$AM$137)</f>
        <v>0</v>
      </c>
      <c r="L42" s="688">
        <f>SUMPRODUCT('FC1. Perfil de pagos'!Q$8:Q$137,'FC1. Perfil de pagos'!$AM$8:$AM$137)</f>
        <v>0</v>
      </c>
      <c r="M42" s="688">
        <f>SUMPRODUCT('FC1. Perfil de pagos'!R$8:R$137,'FC1. Perfil de pagos'!$AM$8:$AM$137)</f>
        <v>0</v>
      </c>
      <c r="N42" s="688">
        <f>SUMPRODUCT('FC1. Perfil de pagos'!S$8:S$137,'FC1. Perfil de pagos'!$AM$8:$AM$137)</f>
        <v>0</v>
      </c>
      <c r="O42" s="688">
        <f>SUMPRODUCT('FC1. Perfil de pagos'!T$8:T$137,'FC1. Perfil de pagos'!$AM$8:$AM$137)</f>
        <v>0</v>
      </c>
      <c r="P42" s="688">
        <f>SUMPRODUCT('FC1. Perfil de pagos'!U$8:U$137,'FC1. Perfil de pagos'!$AM$8:$AM$137)</f>
        <v>0</v>
      </c>
      <c r="Q42" s="688">
        <f>SUMPRODUCT('FC1. Perfil de pagos'!V$8:V$137,'FC1. Perfil de pagos'!$AM$8:$AM$137)</f>
        <v>0</v>
      </c>
      <c r="R42" s="688">
        <f>SUMPRODUCT('FC1. Perfil de pagos'!W$8:W$137,'FC1. Perfil de pagos'!$AM$8:$AM$137)</f>
        <v>0</v>
      </c>
      <c r="S42" s="688">
        <f>SUMPRODUCT('FC1. Perfil de pagos'!X$8:X$137,'FC1. Perfil de pagos'!$AM$8:$AM$137)</f>
        <v>0</v>
      </c>
      <c r="T42" s="688">
        <f>SUMPRODUCT('FC1. Perfil de pagos'!Y$8:Y$137,'FC1. Perfil de pagos'!$AM$8:$AM$137)</f>
        <v>0</v>
      </c>
      <c r="U42" s="688">
        <f>SUMPRODUCT('FC1. Perfil de pagos'!Z$8:Z$137,'FC1. Perfil de pagos'!$AM$8:$AM$137)</f>
        <v>0</v>
      </c>
      <c r="V42" s="688">
        <f>SUMPRODUCT('FC1. Perfil de pagos'!AA$8:AA$137,'FC1. Perfil de pagos'!$AM$8:$AM$137)</f>
        <v>0</v>
      </c>
      <c r="W42" s="688">
        <f>SUMPRODUCT('FC1. Perfil de pagos'!AB$8:AB$137,'FC1. Perfil de pagos'!$AM$8:$AM$137)</f>
        <v>0</v>
      </c>
      <c r="X42" s="688">
        <f>SUMPRODUCT('FC1. Perfil de pagos'!AC$8:AC$137,'FC1. Perfil de pagos'!$AM$8:$AM$137)</f>
        <v>0</v>
      </c>
      <c r="Y42" s="688">
        <f>SUMPRODUCT('FC1. Perfil de pagos'!AD$8:AD$137,'FC1. Perfil de pagos'!$AM$8:$AM$137)</f>
        <v>0</v>
      </c>
      <c r="Z42" s="688">
        <f>SUMPRODUCT('FC1. Perfil de pagos'!AE$8:AE$137,'FC1. Perfil de pagos'!$AM$8:$AM$137)</f>
        <v>0</v>
      </c>
      <c r="AA42" s="689">
        <f>SUM(C42:Z42)</f>
        <v>0</v>
      </c>
      <c r="AB42" s="688">
        <f>SUMIF($C$4:$Z$4,AB$4,C42:Z42)</f>
        <v>0</v>
      </c>
      <c r="AC42" s="688">
        <f>SUMIF($C$4:$Z$4,AC$4,C42:Z42)</f>
        <v>0</v>
      </c>
    </row>
    <row r="43">
      <c r="B43" s="668" t="inlineStr">
        <is>
          <t>Contrapartida en efectivo — E5 Gestión y Medio Ambiente — aliado tecnológico [razón social y NIT por diligenciar]</t>
        </is>
      </c>
      <c r="C43" s="688">
        <f>SUMPRODUCT('FC1. Perfil de pagos'!H$8:H$137,'FC1. Perfil de pagos'!$AO$8:$AO$137)</f>
        <v>0</v>
      </c>
      <c r="D43" s="688">
        <f>SUMPRODUCT('FC1. Perfil de pagos'!I$8:I$137,'FC1. Perfil de pagos'!$AO$8:$AO$137)</f>
        <v>0</v>
      </c>
      <c r="E43" s="688">
        <f>SUMPRODUCT('FC1. Perfil de pagos'!J$8:J$137,'FC1. Perfil de pagos'!$AO$8:$AO$137)</f>
        <v>0</v>
      </c>
      <c r="F43" s="688">
        <f>SUMPRODUCT('FC1. Perfil de pagos'!K$8:K$137,'FC1. Perfil de pagos'!$AO$8:$AO$137)</f>
        <v>0</v>
      </c>
      <c r="G43" s="688">
        <f>SUMPRODUCT('FC1. Perfil de pagos'!L$8:L$137,'FC1. Perfil de pagos'!$AO$8:$AO$137)</f>
        <v>0</v>
      </c>
      <c r="H43" s="688">
        <f>SUMPRODUCT('FC1. Perfil de pagos'!M$8:M$137,'FC1. Perfil de pagos'!$AO$8:$AO$137)</f>
        <v>0</v>
      </c>
      <c r="I43" s="688">
        <f>SUMPRODUCT('FC1. Perfil de pagos'!N$8:N$137,'FC1. Perfil de pagos'!$AO$8:$AO$137)</f>
        <v>0</v>
      </c>
      <c r="J43" s="688">
        <f>SUMPRODUCT('FC1. Perfil de pagos'!O$8:O$137,'FC1. Perfil de pagos'!$AO$8:$AO$137)</f>
        <v>0</v>
      </c>
      <c r="K43" s="688">
        <f>SUMPRODUCT('FC1. Perfil de pagos'!P$8:P$137,'FC1. Perfil de pagos'!$AO$8:$AO$137)</f>
        <v>0</v>
      </c>
      <c r="L43" s="688">
        <f>SUMPRODUCT('FC1. Perfil de pagos'!Q$8:Q$137,'FC1. Perfil de pagos'!$AO$8:$AO$137)</f>
        <v>0</v>
      </c>
      <c r="M43" s="688">
        <f>SUMPRODUCT('FC1. Perfil de pagos'!R$8:R$137,'FC1. Perfil de pagos'!$AO$8:$AO$137)</f>
        <v>0</v>
      </c>
      <c r="N43" s="688">
        <f>SUMPRODUCT('FC1. Perfil de pagos'!S$8:S$137,'FC1. Perfil de pagos'!$AO$8:$AO$137)</f>
        <v>18750000</v>
      </c>
      <c r="O43" s="688">
        <f>SUMPRODUCT('FC1. Perfil de pagos'!T$8:T$137,'FC1. Perfil de pagos'!$AO$8:$AO$137)</f>
        <v>18750000</v>
      </c>
      <c r="P43" s="688">
        <f>SUMPRODUCT('FC1. Perfil de pagos'!U$8:U$137,'FC1. Perfil de pagos'!$AO$8:$AO$137)</f>
        <v>18750000</v>
      </c>
      <c r="Q43" s="688">
        <f>SUMPRODUCT('FC1. Perfil de pagos'!V$8:V$137,'FC1. Perfil de pagos'!$AO$8:$AO$137)</f>
        <v>18750000</v>
      </c>
      <c r="R43" s="688">
        <f>SUMPRODUCT('FC1. Perfil de pagos'!W$8:W$137,'FC1. Perfil de pagos'!$AO$8:$AO$137)</f>
        <v>18750000</v>
      </c>
      <c r="S43" s="688">
        <f>SUMPRODUCT('FC1. Perfil de pagos'!X$8:X$137,'FC1. Perfil de pagos'!$AO$8:$AO$137)</f>
        <v>18750000</v>
      </c>
      <c r="T43" s="688">
        <f>SUMPRODUCT('FC1. Perfil de pagos'!Y$8:Y$137,'FC1. Perfil de pagos'!$AO$8:$AO$137)</f>
        <v>18750000</v>
      </c>
      <c r="U43" s="688">
        <f>SUMPRODUCT('FC1. Perfil de pagos'!Z$8:Z$137,'FC1. Perfil de pagos'!$AO$8:$AO$137)</f>
        <v>18750000</v>
      </c>
      <c r="V43" s="688">
        <f>SUMPRODUCT('FC1. Perfil de pagos'!AA$8:AA$137,'FC1. Perfil de pagos'!$AO$8:$AO$137)</f>
        <v>0</v>
      </c>
      <c r="W43" s="688">
        <f>SUMPRODUCT('FC1. Perfil de pagos'!AB$8:AB$137,'FC1. Perfil de pagos'!$AO$8:$AO$137)</f>
        <v>0</v>
      </c>
      <c r="X43" s="688">
        <f>SUMPRODUCT('FC1. Perfil de pagos'!AC$8:AC$137,'FC1. Perfil de pagos'!$AO$8:$AO$137)</f>
        <v>0</v>
      </c>
      <c r="Y43" s="688">
        <f>SUMPRODUCT('FC1. Perfil de pagos'!AD$8:AD$137,'FC1. Perfil de pagos'!$AO$8:$AO$137)</f>
        <v>0</v>
      </c>
      <c r="Z43" s="688">
        <f>SUMPRODUCT('FC1. Perfil de pagos'!AE$8:AE$137,'FC1. Perfil de pagos'!$AO$8:$AO$137)</f>
        <v>0</v>
      </c>
      <c r="AA43" s="689">
        <f>SUM(C43:Z43)</f>
        <v>150000000</v>
      </c>
      <c r="AB43" s="688">
        <f>SUMIF($C$4:$Z$4,AB$4,C43:Z43)</f>
        <v>18750000</v>
      </c>
      <c r="AC43" s="688">
        <f>SUMIF($C$4:$Z$4,AC$4,C43:Z43)</f>
        <v>131250000</v>
      </c>
    </row>
    <row r="44">
      <c r="B44" s="668" t="inlineStr">
        <is>
          <t>Contrapartida en especie (valorada, sin caja) — E1 Universidad Santo Tomás de Colombia, sede Villavicencio — entidad proponente y ejecutora</t>
        </is>
      </c>
      <c r="C44" s="688">
        <f>SUMPRODUCT('FC1. Perfil de pagos'!H$8:H$137,'FC1. Perfil de pagos'!$AH$8:$AH$137)</f>
        <v>25000000</v>
      </c>
      <c r="D44" s="688">
        <f>SUMPRODUCT('FC1. Perfil de pagos'!I$8:I$137,'FC1. Perfil de pagos'!$AH$8:$AH$137)</f>
        <v>44897233.201581</v>
      </c>
      <c r="E44" s="688">
        <f>SUMPRODUCT('FC1. Perfil de pagos'!J$8:J$137,'FC1. Perfil de pagos'!$AH$8:$AH$137)</f>
        <v>53988142.2924901</v>
      </c>
      <c r="F44" s="688">
        <f>SUMPRODUCT('FC1. Perfil de pagos'!K$8:K$137,'FC1. Perfil de pagos'!$AH$8:$AH$137)</f>
        <v>53988142.2924901</v>
      </c>
      <c r="G44" s="688">
        <f>SUMPRODUCT('FC1. Perfil de pagos'!L$8:L$137,'FC1. Perfil de pagos'!$AH$8:$AH$137)</f>
        <v>53988142.2924901</v>
      </c>
      <c r="H44" s="688">
        <f>SUMPRODUCT('FC1. Perfil de pagos'!M$8:M$137,'FC1. Perfil de pagos'!$AH$8:$AH$137)</f>
        <v>53988142.2924901</v>
      </c>
      <c r="I44" s="688">
        <f>SUMPRODUCT('FC1. Perfil de pagos'!N$8:N$137,'FC1. Perfil de pagos'!$AH$8:$AH$137)</f>
        <v>53988142.2924901</v>
      </c>
      <c r="J44" s="688">
        <f>SUMPRODUCT('FC1. Perfil de pagos'!O$8:O$137,'FC1. Perfil de pagos'!$AH$8:$AH$137)</f>
        <v>53988142.2924901</v>
      </c>
      <c r="K44" s="688">
        <f>SUMPRODUCT('FC1. Perfil de pagos'!P$8:P$137,'FC1. Perfil de pagos'!$AH$8:$AH$137)</f>
        <v>53988142.2924901</v>
      </c>
      <c r="L44" s="688">
        <f>SUMPRODUCT('FC1. Perfil de pagos'!Q$8:Q$137,'FC1. Perfil de pagos'!$AH$8:$AH$137)</f>
        <v>53988142.2924901</v>
      </c>
      <c r="M44" s="688">
        <f>SUMPRODUCT('FC1. Perfil de pagos'!R$8:R$137,'FC1. Perfil de pagos'!$AH$8:$AH$137)</f>
        <v>53988142.2924901</v>
      </c>
      <c r="N44" s="688">
        <f>SUMPRODUCT('FC1. Perfil de pagos'!S$8:S$137,'FC1. Perfil de pagos'!$AH$8:$AH$137)</f>
        <v>53988142.2924901</v>
      </c>
      <c r="O44" s="688">
        <f>SUMPRODUCT('FC1. Perfil de pagos'!T$8:T$137,'FC1. Perfil de pagos'!$AH$8:$AH$137)</f>
        <v>53988142.2924901</v>
      </c>
      <c r="P44" s="688">
        <f>SUMPRODUCT('FC1. Perfil de pagos'!U$8:U$137,'FC1. Perfil de pagos'!$AH$8:$AH$137)</f>
        <v>53988142.2924901</v>
      </c>
      <c r="Q44" s="688">
        <f>SUMPRODUCT('FC1. Perfil de pagos'!V$8:V$137,'FC1. Perfil de pagos'!$AH$8:$AH$137)</f>
        <v>53988142.2924901</v>
      </c>
      <c r="R44" s="688">
        <f>SUMPRODUCT('FC1. Perfil de pagos'!W$8:W$137,'FC1. Perfil de pagos'!$AH$8:$AH$137)</f>
        <v>53988142.2924901</v>
      </c>
      <c r="S44" s="688">
        <f>SUMPRODUCT('FC1. Perfil de pagos'!X$8:X$137,'FC1. Perfil de pagos'!$AH$8:$AH$137)</f>
        <v>53988142.2924901</v>
      </c>
      <c r="T44" s="688">
        <f>SUMPRODUCT('FC1. Perfil de pagos'!Y$8:Y$137,'FC1. Perfil de pagos'!$AH$8:$AH$137)</f>
        <v>53988142.2924901</v>
      </c>
      <c r="U44" s="688">
        <f>SUMPRODUCT('FC1. Perfil de pagos'!Z$8:Z$137,'FC1. Perfil de pagos'!$AH$8:$AH$137)</f>
        <v>53988142.2924901</v>
      </c>
      <c r="V44" s="688">
        <f>SUMPRODUCT('FC1. Perfil de pagos'!AA$8:AA$137,'FC1. Perfil de pagos'!$AH$8:$AH$137)</f>
        <v>53988142.2924901</v>
      </c>
      <c r="W44" s="688">
        <f>SUMPRODUCT('FC1. Perfil de pagos'!AB$8:AB$137,'FC1. Perfil de pagos'!$AH$8:$AH$137)</f>
        <v>53988142.2924901</v>
      </c>
      <c r="X44" s="688">
        <f>SUMPRODUCT('FC1. Perfil de pagos'!AC$8:AC$137,'FC1. Perfil de pagos'!$AH$8:$AH$137)</f>
        <v>53988142.2924901</v>
      </c>
      <c r="Y44" s="688">
        <f>SUMPRODUCT('FC1. Perfil de pagos'!AD$8:AD$137,'FC1. Perfil de pagos'!$AH$8:$AH$137)</f>
        <v>53988142.2924901</v>
      </c>
      <c r="Z44" s="688">
        <f>SUMPRODUCT('FC1. Perfil de pagos'!AE$8:AE$137,'FC1. Perfil de pagos'!$AH$8:$AH$137)</f>
        <v>40351778.6561265</v>
      </c>
      <c r="AA44" s="689">
        <f>SUM(C44:Z44)</f>
        <v>1244000000</v>
      </c>
      <c r="AB44" s="688">
        <f>SUMIF($C$4:$Z$4,AB$4,C44:Z44)</f>
        <v>609778656.126482</v>
      </c>
      <c r="AC44" s="688">
        <f>SUMIF($C$4:$Z$4,AC$4,C44:Z44)</f>
        <v>634221343.873518</v>
      </c>
    </row>
    <row r="45">
      <c r="B45" s="668" t="inlineStr">
        <is>
          <t>Contrapartida en especie (valorada, sin caja) — E2 Municipio de Manizales (Caldas)</t>
        </is>
      </c>
      <c r="C45" s="688">
        <f>SUMPRODUCT('FC1. Perfil de pagos'!H$8:H$137,'FC1. Perfil de pagos'!$AJ$8:$AJ$137)</f>
        <v>0</v>
      </c>
      <c r="D45" s="688">
        <f>SUMPRODUCT('FC1. Perfil de pagos'!I$8:I$137,'FC1. Perfil de pagos'!$AJ$8:$AJ$137)</f>
        <v>0</v>
      </c>
      <c r="E45" s="688">
        <f>SUMPRODUCT('FC1. Perfil de pagos'!J$8:J$137,'FC1. Perfil de pagos'!$AJ$8:$AJ$137)</f>
        <v>2727272.72727273</v>
      </c>
      <c r="F45" s="688">
        <f>SUMPRODUCT('FC1. Perfil de pagos'!K$8:K$137,'FC1. Perfil de pagos'!$AJ$8:$AJ$137)</f>
        <v>2727272.72727273</v>
      </c>
      <c r="G45" s="688">
        <f>SUMPRODUCT('FC1. Perfil de pagos'!L$8:L$137,'FC1. Perfil de pagos'!$AJ$8:$AJ$137)</f>
        <v>2727272.72727273</v>
      </c>
      <c r="H45" s="688">
        <f>SUMPRODUCT('FC1. Perfil de pagos'!M$8:M$137,'FC1. Perfil de pagos'!$AJ$8:$AJ$137)</f>
        <v>2727272.72727273</v>
      </c>
      <c r="I45" s="688">
        <f>SUMPRODUCT('FC1. Perfil de pagos'!N$8:N$137,'FC1. Perfil de pagos'!$AJ$8:$AJ$137)</f>
        <v>2727272.72727273</v>
      </c>
      <c r="J45" s="688">
        <f>SUMPRODUCT('FC1. Perfil de pagos'!O$8:O$137,'FC1. Perfil de pagos'!$AJ$8:$AJ$137)</f>
        <v>2727272.72727273</v>
      </c>
      <c r="K45" s="688">
        <f>SUMPRODUCT('FC1. Perfil de pagos'!P$8:P$137,'FC1. Perfil de pagos'!$AJ$8:$AJ$137)</f>
        <v>2727272.72727273</v>
      </c>
      <c r="L45" s="688">
        <f>SUMPRODUCT('FC1. Perfil de pagos'!Q$8:Q$137,'FC1. Perfil de pagos'!$AJ$8:$AJ$137)</f>
        <v>2727272.72727273</v>
      </c>
      <c r="M45" s="688">
        <f>SUMPRODUCT('FC1. Perfil de pagos'!R$8:R$137,'FC1. Perfil de pagos'!$AJ$8:$AJ$137)</f>
        <v>2727272.72727273</v>
      </c>
      <c r="N45" s="688">
        <f>SUMPRODUCT('FC1. Perfil de pagos'!S$8:S$137,'FC1. Perfil de pagos'!$AJ$8:$AJ$137)</f>
        <v>2727272.72727273</v>
      </c>
      <c r="O45" s="688">
        <f>SUMPRODUCT('FC1. Perfil de pagos'!T$8:T$137,'FC1. Perfil de pagos'!$AJ$8:$AJ$137)</f>
        <v>2727272.72727273</v>
      </c>
      <c r="P45" s="688">
        <f>SUMPRODUCT('FC1. Perfil de pagos'!U$8:U$137,'FC1. Perfil de pagos'!$AJ$8:$AJ$137)</f>
        <v>2727272.72727273</v>
      </c>
      <c r="Q45" s="688">
        <f>SUMPRODUCT('FC1. Perfil de pagos'!V$8:V$137,'FC1. Perfil de pagos'!$AJ$8:$AJ$137)</f>
        <v>2727272.72727273</v>
      </c>
      <c r="R45" s="688">
        <f>SUMPRODUCT('FC1. Perfil de pagos'!W$8:W$137,'FC1. Perfil de pagos'!$AJ$8:$AJ$137)</f>
        <v>2727272.72727273</v>
      </c>
      <c r="S45" s="688">
        <f>SUMPRODUCT('FC1. Perfil de pagos'!X$8:X$137,'FC1. Perfil de pagos'!$AJ$8:$AJ$137)</f>
        <v>2727272.72727273</v>
      </c>
      <c r="T45" s="688">
        <f>SUMPRODUCT('FC1. Perfil de pagos'!Y$8:Y$137,'FC1. Perfil de pagos'!$AJ$8:$AJ$137)</f>
        <v>2727272.72727273</v>
      </c>
      <c r="U45" s="688">
        <f>SUMPRODUCT('FC1. Perfil de pagos'!Z$8:Z$137,'FC1. Perfil de pagos'!$AJ$8:$AJ$137)</f>
        <v>2727272.72727273</v>
      </c>
      <c r="V45" s="688">
        <f>SUMPRODUCT('FC1. Perfil de pagos'!AA$8:AA$137,'FC1. Perfil de pagos'!$AJ$8:$AJ$137)</f>
        <v>2727272.72727273</v>
      </c>
      <c r="W45" s="688">
        <f>SUMPRODUCT('FC1. Perfil de pagos'!AB$8:AB$137,'FC1. Perfil de pagos'!$AJ$8:$AJ$137)</f>
        <v>2727272.72727273</v>
      </c>
      <c r="X45" s="688">
        <f>SUMPRODUCT('FC1. Perfil de pagos'!AC$8:AC$137,'FC1. Perfil de pagos'!$AJ$8:$AJ$137)</f>
        <v>2727272.72727273</v>
      </c>
      <c r="Y45" s="688">
        <f>SUMPRODUCT('FC1. Perfil de pagos'!AD$8:AD$137,'FC1. Perfil de pagos'!$AJ$8:$AJ$137)</f>
        <v>2727272.72727273</v>
      </c>
      <c r="Z45" s="688">
        <f>SUMPRODUCT('FC1. Perfil de pagos'!AE$8:AE$137,'FC1. Perfil de pagos'!$AJ$8:$AJ$137)</f>
        <v>2727272.72727273</v>
      </c>
      <c r="AA45" s="689">
        <f>SUM(C45:Z45)</f>
        <v>60000000</v>
      </c>
      <c r="AB45" s="688">
        <f>SUMIF($C$4:$Z$4,AB$4,C45:Z45)</f>
        <v>27272727.2727273</v>
      </c>
      <c r="AC45" s="688">
        <f>SUMIF($C$4:$Z$4,AC$4,C45:Z45)</f>
        <v>32727272.7272727</v>
      </c>
    </row>
    <row r="46">
      <c r="B46" s="668" t="inlineStr">
        <is>
          <t>Contrapartida en especie (valorada, sin caja) — E3 Municipio de Calarcá (Quindío)</t>
        </is>
      </c>
      <c r="C46" s="688">
        <f>SUMPRODUCT('FC1. Perfil de pagos'!H$8:H$137,'FC1. Perfil de pagos'!$AL$8:$AL$137)</f>
        <v>0</v>
      </c>
      <c r="D46" s="688">
        <f>SUMPRODUCT('FC1. Perfil de pagos'!I$8:I$137,'FC1. Perfil de pagos'!$AL$8:$AL$137)</f>
        <v>0</v>
      </c>
      <c r="E46" s="688">
        <f>SUMPRODUCT('FC1. Perfil de pagos'!J$8:J$137,'FC1. Perfil de pagos'!$AL$8:$AL$137)</f>
        <v>2727272.72727273</v>
      </c>
      <c r="F46" s="688">
        <f>SUMPRODUCT('FC1. Perfil de pagos'!K$8:K$137,'FC1. Perfil de pagos'!$AL$8:$AL$137)</f>
        <v>2727272.72727273</v>
      </c>
      <c r="G46" s="688">
        <f>SUMPRODUCT('FC1. Perfil de pagos'!L$8:L$137,'FC1. Perfil de pagos'!$AL$8:$AL$137)</f>
        <v>2727272.72727273</v>
      </c>
      <c r="H46" s="688">
        <f>SUMPRODUCT('FC1. Perfil de pagos'!M$8:M$137,'FC1. Perfil de pagos'!$AL$8:$AL$137)</f>
        <v>2727272.72727273</v>
      </c>
      <c r="I46" s="688">
        <f>SUMPRODUCT('FC1. Perfil de pagos'!N$8:N$137,'FC1. Perfil de pagos'!$AL$8:$AL$137)</f>
        <v>2727272.72727273</v>
      </c>
      <c r="J46" s="688">
        <f>SUMPRODUCT('FC1. Perfil de pagos'!O$8:O$137,'FC1. Perfil de pagos'!$AL$8:$AL$137)</f>
        <v>2727272.72727273</v>
      </c>
      <c r="K46" s="688">
        <f>SUMPRODUCT('FC1. Perfil de pagos'!P$8:P$137,'FC1. Perfil de pagos'!$AL$8:$AL$137)</f>
        <v>2727272.72727273</v>
      </c>
      <c r="L46" s="688">
        <f>SUMPRODUCT('FC1. Perfil de pagos'!Q$8:Q$137,'FC1. Perfil de pagos'!$AL$8:$AL$137)</f>
        <v>2727272.72727273</v>
      </c>
      <c r="M46" s="688">
        <f>SUMPRODUCT('FC1. Perfil de pagos'!R$8:R$137,'FC1. Perfil de pagos'!$AL$8:$AL$137)</f>
        <v>2727272.72727273</v>
      </c>
      <c r="N46" s="688">
        <f>SUMPRODUCT('FC1. Perfil de pagos'!S$8:S$137,'FC1. Perfil de pagos'!$AL$8:$AL$137)</f>
        <v>2727272.72727273</v>
      </c>
      <c r="O46" s="688">
        <f>SUMPRODUCT('FC1. Perfil de pagos'!T$8:T$137,'FC1. Perfil de pagos'!$AL$8:$AL$137)</f>
        <v>2727272.72727273</v>
      </c>
      <c r="P46" s="688">
        <f>SUMPRODUCT('FC1. Perfil de pagos'!U$8:U$137,'FC1. Perfil de pagos'!$AL$8:$AL$137)</f>
        <v>2727272.72727273</v>
      </c>
      <c r="Q46" s="688">
        <f>SUMPRODUCT('FC1. Perfil de pagos'!V$8:V$137,'FC1. Perfil de pagos'!$AL$8:$AL$137)</f>
        <v>2727272.72727273</v>
      </c>
      <c r="R46" s="688">
        <f>SUMPRODUCT('FC1. Perfil de pagos'!W$8:W$137,'FC1. Perfil de pagos'!$AL$8:$AL$137)</f>
        <v>2727272.72727273</v>
      </c>
      <c r="S46" s="688">
        <f>SUMPRODUCT('FC1. Perfil de pagos'!X$8:X$137,'FC1. Perfil de pagos'!$AL$8:$AL$137)</f>
        <v>2727272.72727273</v>
      </c>
      <c r="T46" s="688">
        <f>SUMPRODUCT('FC1. Perfil de pagos'!Y$8:Y$137,'FC1. Perfil de pagos'!$AL$8:$AL$137)</f>
        <v>2727272.72727273</v>
      </c>
      <c r="U46" s="688">
        <f>SUMPRODUCT('FC1. Perfil de pagos'!Z$8:Z$137,'FC1. Perfil de pagos'!$AL$8:$AL$137)</f>
        <v>2727272.72727273</v>
      </c>
      <c r="V46" s="688">
        <f>SUMPRODUCT('FC1. Perfil de pagos'!AA$8:AA$137,'FC1. Perfil de pagos'!$AL$8:$AL$137)</f>
        <v>2727272.72727273</v>
      </c>
      <c r="W46" s="688">
        <f>SUMPRODUCT('FC1. Perfil de pagos'!AB$8:AB$137,'FC1. Perfil de pagos'!$AL$8:$AL$137)</f>
        <v>2727272.72727273</v>
      </c>
      <c r="X46" s="688">
        <f>SUMPRODUCT('FC1. Perfil de pagos'!AC$8:AC$137,'FC1. Perfil de pagos'!$AL$8:$AL$137)</f>
        <v>2727272.72727273</v>
      </c>
      <c r="Y46" s="688">
        <f>SUMPRODUCT('FC1. Perfil de pagos'!AD$8:AD$137,'FC1. Perfil de pagos'!$AL$8:$AL$137)</f>
        <v>2727272.72727273</v>
      </c>
      <c r="Z46" s="688">
        <f>SUMPRODUCT('FC1. Perfil de pagos'!AE$8:AE$137,'FC1. Perfil de pagos'!$AL$8:$AL$137)</f>
        <v>2727272.72727273</v>
      </c>
      <c r="AA46" s="689">
        <f>SUM(C46:Z46)</f>
        <v>60000000</v>
      </c>
      <c r="AB46" s="688">
        <f>SUMIF($C$4:$Z$4,AB$4,C46:Z46)</f>
        <v>27272727.2727273</v>
      </c>
      <c r="AC46" s="688">
        <f>SUMIF($C$4:$Z$4,AC$4,C46:Z46)</f>
        <v>32727272.7272727</v>
      </c>
    </row>
    <row r="47">
      <c r="B47" s="668" t="inlineStr">
        <is>
          <t>Contrapartida en especie (valorada, sin caja) — E4 Avanciencia — oficina de transferencia de resultados de investigación (OTRI) [razón social y NIT por diligenciar]</t>
        </is>
      </c>
      <c r="C47" s="688">
        <f>SUMPRODUCT('FC1. Perfil de pagos'!H$8:H$137,'FC1. Perfil de pagos'!$AN$8:$AN$137)</f>
        <v>0</v>
      </c>
      <c r="D47" s="688">
        <f>SUMPRODUCT('FC1. Perfil de pagos'!I$8:I$137,'FC1. Perfil de pagos'!$AN$8:$AN$137)</f>
        <v>6521739.13043478</v>
      </c>
      <c r="E47" s="688">
        <f>SUMPRODUCT('FC1. Perfil de pagos'!J$8:J$137,'FC1. Perfil de pagos'!$AN$8:$AN$137)</f>
        <v>6521739.13043478</v>
      </c>
      <c r="F47" s="688">
        <f>SUMPRODUCT('FC1. Perfil de pagos'!K$8:K$137,'FC1. Perfil de pagos'!$AN$8:$AN$137)</f>
        <v>6521739.13043478</v>
      </c>
      <c r="G47" s="688">
        <f>SUMPRODUCT('FC1. Perfil de pagos'!L$8:L$137,'FC1. Perfil de pagos'!$AN$8:$AN$137)</f>
        <v>6521739.13043478</v>
      </c>
      <c r="H47" s="688">
        <f>SUMPRODUCT('FC1. Perfil de pagos'!M$8:M$137,'FC1. Perfil de pagos'!$AN$8:$AN$137)</f>
        <v>6521739.13043478</v>
      </c>
      <c r="I47" s="688">
        <f>SUMPRODUCT('FC1. Perfil de pagos'!N$8:N$137,'FC1. Perfil de pagos'!$AN$8:$AN$137)</f>
        <v>6521739.13043478</v>
      </c>
      <c r="J47" s="688">
        <f>SUMPRODUCT('FC1. Perfil de pagos'!O$8:O$137,'FC1. Perfil de pagos'!$AN$8:$AN$137)</f>
        <v>6521739.13043478</v>
      </c>
      <c r="K47" s="688">
        <f>SUMPRODUCT('FC1. Perfil de pagos'!P$8:P$137,'FC1. Perfil de pagos'!$AN$8:$AN$137)</f>
        <v>6521739.13043478</v>
      </c>
      <c r="L47" s="688">
        <f>SUMPRODUCT('FC1. Perfil de pagos'!Q$8:Q$137,'FC1. Perfil de pagos'!$AN$8:$AN$137)</f>
        <v>6521739.13043478</v>
      </c>
      <c r="M47" s="688">
        <f>SUMPRODUCT('FC1. Perfil de pagos'!R$8:R$137,'FC1. Perfil de pagos'!$AN$8:$AN$137)</f>
        <v>6521739.13043478</v>
      </c>
      <c r="N47" s="688">
        <f>SUMPRODUCT('FC1. Perfil de pagos'!S$8:S$137,'FC1. Perfil de pagos'!$AN$8:$AN$137)</f>
        <v>6521739.13043478</v>
      </c>
      <c r="O47" s="688">
        <f>SUMPRODUCT('FC1. Perfil de pagos'!T$8:T$137,'FC1. Perfil de pagos'!$AN$8:$AN$137)</f>
        <v>6521739.13043478</v>
      </c>
      <c r="P47" s="688">
        <f>SUMPRODUCT('FC1. Perfil de pagos'!U$8:U$137,'FC1. Perfil de pagos'!$AN$8:$AN$137)</f>
        <v>6521739.13043478</v>
      </c>
      <c r="Q47" s="688">
        <f>SUMPRODUCT('FC1. Perfil de pagos'!V$8:V$137,'FC1. Perfil de pagos'!$AN$8:$AN$137)</f>
        <v>6521739.13043478</v>
      </c>
      <c r="R47" s="688">
        <f>SUMPRODUCT('FC1. Perfil de pagos'!W$8:W$137,'FC1. Perfil de pagos'!$AN$8:$AN$137)</f>
        <v>6521739.13043478</v>
      </c>
      <c r="S47" s="688">
        <f>SUMPRODUCT('FC1. Perfil de pagos'!X$8:X$137,'FC1. Perfil de pagos'!$AN$8:$AN$137)</f>
        <v>6521739.13043478</v>
      </c>
      <c r="T47" s="688">
        <f>SUMPRODUCT('FC1. Perfil de pagos'!Y$8:Y$137,'FC1. Perfil de pagos'!$AN$8:$AN$137)</f>
        <v>6521739.13043478</v>
      </c>
      <c r="U47" s="688">
        <f>SUMPRODUCT('FC1. Perfil de pagos'!Z$8:Z$137,'FC1. Perfil de pagos'!$AN$8:$AN$137)</f>
        <v>6521739.13043478</v>
      </c>
      <c r="V47" s="688">
        <f>SUMPRODUCT('FC1. Perfil de pagos'!AA$8:AA$137,'FC1. Perfil de pagos'!$AN$8:$AN$137)</f>
        <v>6521739.13043478</v>
      </c>
      <c r="W47" s="688">
        <f>SUMPRODUCT('FC1. Perfil de pagos'!AB$8:AB$137,'FC1. Perfil de pagos'!$AN$8:$AN$137)</f>
        <v>6521739.13043478</v>
      </c>
      <c r="X47" s="688">
        <f>SUMPRODUCT('FC1. Perfil de pagos'!AC$8:AC$137,'FC1. Perfil de pagos'!$AN$8:$AN$137)</f>
        <v>6521739.13043478</v>
      </c>
      <c r="Y47" s="688">
        <f>SUMPRODUCT('FC1. Perfil de pagos'!AD$8:AD$137,'FC1. Perfil de pagos'!$AN$8:$AN$137)</f>
        <v>6521739.13043478</v>
      </c>
      <c r="Z47" s="688">
        <f>SUMPRODUCT('FC1. Perfil de pagos'!AE$8:AE$137,'FC1. Perfil de pagos'!$AN$8:$AN$137)</f>
        <v>6521739.13043478</v>
      </c>
      <c r="AA47" s="689">
        <f>SUM(C47:Z47)</f>
        <v>150000000</v>
      </c>
      <c r="AB47" s="688">
        <f>SUMIF($C$4:$Z$4,AB$4,C47:Z47)</f>
        <v>71739130.4347826</v>
      </c>
      <c r="AC47" s="688">
        <f>SUMIF($C$4:$Z$4,AC$4,C47:Z47)</f>
        <v>78260869.5652174</v>
      </c>
    </row>
    <row r="48">
      <c r="B48" s="668" t="inlineStr">
        <is>
          <t>Contrapartida en especie (valorada, sin caja) — E5 Gestión y Medio Ambiente — aliado tecnológico [razón social y NIT por diligenciar]</t>
        </is>
      </c>
      <c r="C48" s="688">
        <f>SUMPRODUCT('FC1. Perfil de pagos'!H$8:H$137,'FC1. Perfil de pagos'!$AP$8:$AP$137)</f>
        <v>0</v>
      </c>
      <c r="D48" s="688">
        <f>SUMPRODUCT('FC1. Perfil de pagos'!I$8:I$137,'FC1. Perfil de pagos'!$AP$8:$AP$137)</f>
        <v>5000000</v>
      </c>
      <c r="E48" s="688">
        <f>SUMPRODUCT('FC1. Perfil de pagos'!J$8:J$137,'FC1. Perfil de pagos'!$AP$8:$AP$137)</f>
        <v>5000000</v>
      </c>
      <c r="F48" s="688">
        <f>SUMPRODUCT('FC1. Perfil de pagos'!K$8:K$137,'FC1. Perfil de pagos'!$AP$8:$AP$137)</f>
        <v>5000000</v>
      </c>
      <c r="G48" s="688">
        <f>SUMPRODUCT('FC1. Perfil de pagos'!L$8:L$137,'FC1. Perfil de pagos'!$AP$8:$AP$137)</f>
        <v>5000000</v>
      </c>
      <c r="H48" s="688">
        <f>SUMPRODUCT('FC1. Perfil de pagos'!M$8:M$137,'FC1. Perfil de pagos'!$AP$8:$AP$137)</f>
        <v>5000000</v>
      </c>
      <c r="I48" s="688">
        <f>SUMPRODUCT('FC1. Perfil de pagos'!N$8:N$137,'FC1. Perfil de pagos'!$AP$8:$AP$137)</f>
        <v>5000000</v>
      </c>
      <c r="J48" s="688">
        <f>SUMPRODUCT('FC1. Perfil de pagos'!O$8:O$137,'FC1. Perfil de pagos'!$AP$8:$AP$137)</f>
        <v>5000000</v>
      </c>
      <c r="K48" s="688">
        <f>SUMPRODUCT('FC1. Perfil de pagos'!P$8:P$137,'FC1. Perfil de pagos'!$AP$8:$AP$137)</f>
        <v>5000000</v>
      </c>
      <c r="L48" s="688">
        <f>SUMPRODUCT('FC1. Perfil de pagos'!Q$8:Q$137,'FC1. Perfil de pagos'!$AP$8:$AP$137)</f>
        <v>5000000</v>
      </c>
      <c r="M48" s="688">
        <f>SUMPRODUCT('FC1. Perfil de pagos'!R$8:R$137,'FC1. Perfil de pagos'!$AP$8:$AP$137)</f>
        <v>5000000</v>
      </c>
      <c r="N48" s="688">
        <f>SUMPRODUCT('FC1. Perfil de pagos'!S$8:S$137,'FC1. Perfil de pagos'!$AP$8:$AP$137)</f>
        <v>5000000</v>
      </c>
      <c r="O48" s="688">
        <f>SUMPRODUCT('FC1. Perfil de pagos'!T$8:T$137,'FC1. Perfil de pagos'!$AP$8:$AP$137)</f>
        <v>5000000</v>
      </c>
      <c r="P48" s="688">
        <f>SUMPRODUCT('FC1. Perfil de pagos'!U$8:U$137,'FC1. Perfil de pagos'!$AP$8:$AP$137)</f>
        <v>5000000</v>
      </c>
      <c r="Q48" s="688">
        <f>SUMPRODUCT('FC1. Perfil de pagos'!V$8:V$137,'FC1. Perfil de pagos'!$AP$8:$AP$137)</f>
        <v>5000000</v>
      </c>
      <c r="R48" s="688">
        <f>SUMPRODUCT('FC1. Perfil de pagos'!W$8:W$137,'FC1. Perfil de pagos'!$AP$8:$AP$137)</f>
        <v>5000000</v>
      </c>
      <c r="S48" s="688">
        <f>SUMPRODUCT('FC1. Perfil de pagos'!X$8:X$137,'FC1. Perfil de pagos'!$AP$8:$AP$137)</f>
        <v>5000000</v>
      </c>
      <c r="T48" s="688">
        <f>SUMPRODUCT('FC1. Perfil de pagos'!Y$8:Y$137,'FC1. Perfil de pagos'!$AP$8:$AP$137)</f>
        <v>5000000</v>
      </c>
      <c r="U48" s="688">
        <f>SUMPRODUCT('FC1. Perfil de pagos'!Z$8:Z$137,'FC1. Perfil de pagos'!$AP$8:$AP$137)</f>
        <v>5000000</v>
      </c>
      <c r="V48" s="688">
        <f>SUMPRODUCT('FC1. Perfil de pagos'!AA$8:AA$137,'FC1. Perfil de pagos'!$AP$8:$AP$137)</f>
        <v>5000000</v>
      </c>
      <c r="W48" s="688">
        <f>SUMPRODUCT('FC1. Perfil de pagos'!AB$8:AB$137,'FC1. Perfil de pagos'!$AP$8:$AP$137)</f>
        <v>5000000</v>
      </c>
      <c r="X48" s="688">
        <f>SUMPRODUCT('FC1. Perfil de pagos'!AC$8:AC$137,'FC1. Perfil de pagos'!$AP$8:$AP$137)</f>
        <v>5000000</v>
      </c>
      <c r="Y48" s="688">
        <f>SUMPRODUCT('FC1. Perfil de pagos'!AD$8:AD$137,'FC1. Perfil de pagos'!$AP$8:$AP$137)</f>
        <v>5000000</v>
      </c>
      <c r="Z48" s="688">
        <f>SUMPRODUCT('FC1. Perfil de pagos'!AE$8:AE$137,'FC1. Perfil de pagos'!$AP$8:$AP$137)</f>
        <v>0</v>
      </c>
      <c r="AA48" s="689">
        <f>SUM(C48:Z48)</f>
        <v>110000000</v>
      </c>
      <c r="AB48" s="688">
        <f>SUMIF($C$4:$Z$4,AB$4,C48:Z48)</f>
        <v>55000000</v>
      </c>
      <c r="AC48" s="688">
        <f>SUMIF($C$4:$Z$4,AC$4,C48:Z48)</f>
        <v>55000000</v>
      </c>
    </row>
    <row r="49">
      <c r="B49" s="656" t="inlineStr">
        <is>
          <t>Egresos de caja (SGR + efectivo)</t>
        </is>
      </c>
      <c r="C49" s="689">
        <f>C38+C39+C40+C41+C42+C43</f>
        <v>228313118.083333</v>
      </c>
      <c r="D49" s="689">
        <f>D38+D39+D40+D41+D42+D43</f>
        <v>265839764.112319</v>
      </c>
      <c r="E49" s="689">
        <f>E38+E39+E40+E41+E42+E43</f>
        <v>312741900.71405</v>
      </c>
      <c r="F49" s="689">
        <f>F38+F39+F40+F41+F42+F43</f>
        <v>1145249050.48598</v>
      </c>
      <c r="G49" s="689">
        <f>G38+G39+G40+G41+G42+G43</f>
        <v>1805253752.90265</v>
      </c>
      <c r="H49" s="689">
        <f>H38+H39+H40+H41+H42+H43</f>
        <v>1132547659.56931</v>
      </c>
      <c r="I49" s="689">
        <f>I38+I39+I40+I41+I42+I43</f>
        <v>475761101.902647</v>
      </c>
      <c r="J49" s="689">
        <f>J38+J39+J40+J41+J42+J43</f>
        <v>451761101.902647</v>
      </c>
      <c r="K49" s="689">
        <f>K38+K39+K40+K41+K42+K43</f>
        <v>451761101.902647</v>
      </c>
      <c r="L49" s="689">
        <f>L38+L39+L40+L41+L42+L43</f>
        <v>459856339.997885</v>
      </c>
      <c r="M49" s="689">
        <f>M38+M39+M40+M41+M42+M43</f>
        <v>458364146.497885</v>
      </c>
      <c r="N49" s="689">
        <f>N38+N39+N40+N41+N42+N43</f>
        <v>452090214.873953</v>
      </c>
      <c r="O49" s="689">
        <f>O38+O39+O40+O41+O42+O43</f>
        <v>1324370156.20729</v>
      </c>
      <c r="P49" s="689">
        <f>P38+P39+P40+P41+P42+P43</f>
        <v>407711962.752741</v>
      </c>
      <c r="Q49" s="689">
        <f>Q38+Q39+Q40+Q41+Q42+Q43</f>
        <v>407711962.752741</v>
      </c>
      <c r="R49" s="689">
        <f>R38+R39+R40+R41+R42+R43</f>
        <v>407711962.752741</v>
      </c>
      <c r="S49" s="689">
        <f>S38+S39+S40+S41+S42+S43</f>
        <v>445211962.752741</v>
      </c>
      <c r="T49" s="689">
        <f>T38+T39+T40+T41+T42+T43</f>
        <v>1131859418.75274</v>
      </c>
      <c r="U49" s="689">
        <f>U38+U39+U40+U41+U42+U43</f>
        <v>485220159.952741</v>
      </c>
      <c r="V49" s="689">
        <f>V38+V39+V40+V41+V42+V43</f>
        <v>420480659.952741</v>
      </c>
      <c r="W49" s="689">
        <f>W38+W39+W40+W41+W42+W43</f>
        <v>375241566.063852</v>
      </c>
      <c r="X49" s="689">
        <f>X38+X39+X40+X41+X42+X43</f>
        <v>375241566.063852</v>
      </c>
      <c r="Y49" s="689">
        <f>Y38+Y39+Y40+Y41+Y42+Y43</f>
        <v>357420973.958589</v>
      </c>
      <c r="Z49" s="689">
        <f>Z38+Z39+Z40+Z41+Z42+Z43</f>
        <v>371683610.091923</v>
      </c>
      <c r="AA49" s="689">
        <f>SUM(C49:Z49)</f>
        <v>14149405215</v>
      </c>
      <c r="AB49" s="689">
        <f>SUMIF($C$4:$Z$4,AB$4,C49:Z49)</f>
        <v>7639539252.94531</v>
      </c>
      <c r="AC49" s="689">
        <f>SUMIF($C$4:$Z$4,AC$4,C49:Z49)</f>
        <v>6509865962.05469</v>
      </c>
    </row>
    <row r="50">
      <c r="B50" s="656" t="inlineStr">
        <is>
          <t>Egresos valorados totales (caja + especie)</t>
        </is>
      </c>
      <c r="C50" s="689">
        <f>C49+C44+C45+C46+C47+C48</f>
        <v>253313118.083333</v>
      </c>
      <c r="D50" s="689">
        <f>D49+D44+D45+D46+D47+D48</f>
        <v>322258736.444335</v>
      </c>
      <c r="E50" s="689">
        <f>E49+E44+E45+E46+E47+E48</f>
        <v>383706327.591521</v>
      </c>
      <c r="F50" s="689">
        <f>F49+F44+F45+F46+F47+F48</f>
        <v>1216213477.36345</v>
      </c>
      <c r="G50" s="689">
        <f>G49+G44+G45+G46+G47+G48</f>
        <v>1876218179.78012</v>
      </c>
      <c r="H50" s="689">
        <f>H49+H44+H45+H46+H47+H48</f>
        <v>1203512086.44678</v>
      </c>
      <c r="I50" s="689">
        <f>I49+I44+I45+I46+I47+I48</f>
        <v>546725528.780117</v>
      </c>
      <c r="J50" s="689">
        <f>J49+J44+J45+J46+J47+J48</f>
        <v>522725528.780117</v>
      </c>
      <c r="K50" s="689">
        <f>K49+K44+K45+K46+K47+K48</f>
        <v>522725528.780117</v>
      </c>
      <c r="L50" s="689">
        <f>L49+L44+L45+L46+L47+L48</f>
        <v>530820766.875355</v>
      </c>
      <c r="M50" s="689">
        <f>M49+M44+M45+M46+M47+M48</f>
        <v>529328573.375356</v>
      </c>
      <c r="N50" s="689">
        <f>N49+N44+N45+N46+N47+N48</f>
        <v>523054641.751424</v>
      </c>
      <c r="O50" s="689">
        <f>O49+O44+O45+O46+O47+O48</f>
        <v>1395334583.08476</v>
      </c>
      <c r="P50" s="689">
        <f>P49+P44+P45+P46+P47+P48</f>
        <v>478676389.630212</v>
      </c>
      <c r="Q50" s="689">
        <f>Q49+Q44+Q45+Q46+Q47+Q48</f>
        <v>478676389.630212</v>
      </c>
      <c r="R50" s="689">
        <f>R49+R44+R45+R46+R47+R48</f>
        <v>478676389.630212</v>
      </c>
      <c r="S50" s="689">
        <f>S49+S44+S45+S46+S47+S48</f>
        <v>516176389.630212</v>
      </c>
      <c r="T50" s="689">
        <f>T49+T44+T45+T46+T47+T48</f>
        <v>1202823845.63021</v>
      </c>
      <c r="U50" s="689">
        <f>U49+U44+U45+U46+U47+U48</f>
        <v>556184586.830212</v>
      </c>
      <c r="V50" s="689">
        <f>V49+V44+V45+V46+V47+V48</f>
        <v>491445086.830212</v>
      </c>
      <c r="W50" s="689">
        <f>W49+W44+W45+W46+W47+W48</f>
        <v>446205992.941323</v>
      </c>
      <c r="X50" s="689">
        <f>X49+X44+X45+X46+X47+X48</f>
        <v>446205992.941323</v>
      </c>
      <c r="Y50" s="689">
        <f>Y49+Y44+Y45+Y46+Y47+Y48</f>
        <v>428385400.83606</v>
      </c>
      <c r="Z50" s="689">
        <f>Z49+Z44+Z45+Z46+Z47+Z48</f>
        <v>424011673.333029</v>
      </c>
      <c r="AA50" s="689">
        <f>SUM(C50:Z50)</f>
        <v>15773405215</v>
      </c>
      <c r="AB50" s="689">
        <f>SUMIF($C$4:$Z$4,AB$4,C50:Z50)</f>
        <v>8430602494.05203</v>
      </c>
      <c r="AC50" s="689">
        <f>SUMIF($C$4:$Z$4,AC$4,C50:Z50)</f>
        <v>7342802720.94797</v>
      </c>
    </row>
    <row r="51">
      <c r="B51" s="668" t="inlineStr">
        <is>
          <t>Contrapartida valorada (efectivo + especie)</t>
        </is>
      </c>
      <c r="C51" s="688">
        <f>C50-C38</f>
        <v>25000000</v>
      </c>
      <c r="D51" s="688">
        <f>D50-D38</f>
        <v>56418972.3320158</v>
      </c>
      <c r="E51" s="688">
        <f>E50-E38</f>
        <v>70964426.8774704</v>
      </c>
      <c r="F51" s="688">
        <f>F50-F38</f>
        <v>70964426.8774703</v>
      </c>
      <c r="G51" s="688">
        <f>G50-G38</f>
        <v>70964426.8774703</v>
      </c>
      <c r="H51" s="688">
        <f>H50-H38</f>
        <v>70964426.8774703</v>
      </c>
      <c r="I51" s="688">
        <f>I50-I38</f>
        <v>70964426.8774704</v>
      </c>
      <c r="J51" s="688">
        <f>J50-J38</f>
        <v>70964426.8774704</v>
      </c>
      <c r="K51" s="688">
        <f>K50-K38</f>
        <v>70964426.8774704</v>
      </c>
      <c r="L51" s="688">
        <f>L50-L38</f>
        <v>70964426.8774704</v>
      </c>
      <c r="M51" s="688">
        <f>M50-M38</f>
        <v>70964426.8774704</v>
      </c>
      <c r="N51" s="688">
        <f>N50-N38</f>
        <v>89714426.8774704</v>
      </c>
      <c r="O51" s="688">
        <f>O50-O38</f>
        <v>89714426.8774703</v>
      </c>
      <c r="P51" s="688">
        <f>P50-P38</f>
        <v>89714426.8774704</v>
      </c>
      <c r="Q51" s="688">
        <f>Q50-Q38</f>
        <v>89714426.8774704</v>
      </c>
      <c r="R51" s="688">
        <f>R50-R38</f>
        <v>89714426.8774704</v>
      </c>
      <c r="S51" s="688">
        <f>S50-S38</f>
        <v>89714426.8774704</v>
      </c>
      <c r="T51" s="688">
        <f>T50-T38</f>
        <v>89714426.8774703</v>
      </c>
      <c r="U51" s="688">
        <f>U50-U38</f>
        <v>89714426.8774704</v>
      </c>
      <c r="V51" s="688">
        <f>V50-V38</f>
        <v>70964426.8774704</v>
      </c>
      <c r="W51" s="688">
        <f>W50-W38</f>
        <v>70964426.8774704</v>
      </c>
      <c r="X51" s="688">
        <f>X50-X38</f>
        <v>70964426.8774704</v>
      </c>
      <c r="Y51" s="688">
        <f>Y50-Y38</f>
        <v>70964426.8774704</v>
      </c>
      <c r="Z51" s="688">
        <f>Z50-Z38</f>
        <v>52328063.2411068</v>
      </c>
      <c r="AA51" s="689">
        <f>SUM(C51:Z51)</f>
        <v>1774000000</v>
      </c>
      <c r="AB51" s="688">
        <f>SUMIF($C$4:$Z$4,AB$4,C51:Z51)</f>
        <v>809813241.10672</v>
      </c>
      <c r="AC51" s="688">
        <f>SUMIF($C$4:$Z$4,AC$4,C51:Z51)</f>
        <v>964186758.893281</v>
      </c>
    </row>
    <row r="53">
      <c r="B53" s="686" t="inlineStr">
        <is>
          <t>4. INGRESOS DE CAJA (COP)</t>
        </is>
      </c>
      <c r="C53" s="687" t="n"/>
      <c r="D53" s="687" t="n"/>
      <c r="E53" s="687" t="n"/>
      <c r="F53" s="687" t="n"/>
      <c r="G53" s="687" t="n"/>
      <c r="H53" s="687" t="n"/>
      <c r="I53" s="687" t="n"/>
      <c r="J53" s="687" t="n"/>
      <c r="K53" s="687" t="n"/>
      <c r="L53" s="687" t="n"/>
      <c r="M53" s="687" t="n"/>
      <c r="N53" s="687" t="n"/>
      <c r="O53" s="687" t="n"/>
      <c r="P53" s="687" t="n"/>
      <c r="Q53" s="687" t="n"/>
      <c r="R53" s="687" t="n"/>
      <c r="S53" s="687" t="n"/>
      <c r="T53" s="687" t="n"/>
      <c r="U53" s="687" t="n"/>
      <c r="V53" s="687" t="n"/>
      <c r="W53" s="687" t="n"/>
      <c r="X53" s="687" t="n"/>
      <c r="Y53" s="687" t="n"/>
      <c r="Z53" s="687" t="n"/>
      <c r="AA53" s="687" t="n"/>
      <c r="AB53" s="687" t="n"/>
      <c r="AC53" s="687" t="n"/>
    </row>
    <row r="54">
      <c r="B54" s="668" t="inlineStr">
        <is>
          <t>Giro SGR — tramo 1 (llega M1 · cubre M1–M6)</t>
        </is>
      </c>
      <c r="C54" s="688">
        <f>SUM(C35:H35)</f>
        <v>4889945245.86764</v>
      </c>
      <c r="AA54" s="689">
        <f>SUM(C54:Z54)</f>
        <v>4889945245.86764</v>
      </c>
      <c r="AB54" s="688">
        <f>SUMIF($C$4:$Z$4,AB$4,C54:Z54)</f>
        <v>4889945245.86764</v>
      </c>
      <c r="AC54" s="688">
        <f>SUMIF($C$4:$Z$4,AC$4,C54:Z54)</f>
        <v>0</v>
      </c>
    </row>
    <row r="55">
      <c r="B55" s="668" t="inlineStr">
        <is>
          <t>Giro SGR — tramo 2 (llega M7 · cubre M7–M12)</t>
        </is>
      </c>
      <c r="I55" s="688">
        <f>SUM(I35:N35)</f>
        <v>2730844007.07766</v>
      </c>
      <c r="AA55" s="689">
        <f>SUM(C55:Z55)</f>
        <v>2730844007.07766</v>
      </c>
      <c r="AB55" s="688">
        <f>SUMIF($C$4:$Z$4,AB$4,C55:Z55)</f>
        <v>2730844007.07766</v>
      </c>
      <c r="AC55" s="688">
        <f>SUMIF($C$4:$Z$4,AC$4,C55:Z55)</f>
        <v>0</v>
      </c>
    </row>
    <row r="56">
      <c r="B56" s="668" t="inlineStr">
        <is>
          <t>Giro SGR — tramo 3 (llega M13 · cubre M13–M18)</t>
        </is>
      </c>
      <c r="O56" s="688">
        <f>SUM(O35:T35)</f>
        <v>4012077425.97099</v>
      </c>
      <c r="AA56" s="689">
        <f>SUM(C56:Z56)</f>
        <v>4012077425.97099</v>
      </c>
      <c r="AB56" s="688">
        <f>SUMIF($C$4:$Z$4,AB$4,C56:Z56)</f>
        <v>0</v>
      </c>
      <c r="AC56" s="688">
        <f>SUMIF($C$4:$Z$4,AC$4,C56:Z56)</f>
        <v>4012077425.97099</v>
      </c>
    </row>
    <row r="57">
      <c r="B57" s="668" t="inlineStr">
        <is>
          <t>Giro SGR — tramo 4 (llega M19 · cubre M19–M24)</t>
        </is>
      </c>
      <c r="U57" s="688">
        <f>SUM(U35:Z35)</f>
        <v>2366538536.0837</v>
      </c>
      <c r="AA57" s="689">
        <f>SUM(C57:Z57)</f>
        <v>2366538536.0837</v>
      </c>
      <c r="AB57" s="688">
        <f>SUMIF($C$4:$Z$4,AB$4,C57:Z57)</f>
        <v>0</v>
      </c>
      <c r="AC57" s="688">
        <f>SUMIF($C$4:$Z$4,AC$4,C57:Z57)</f>
        <v>2366538536.0837</v>
      </c>
    </row>
    <row r="58">
      <c r="B58" s="656" t="inlineStr">
        <is>
          <t>Giros SGR (total)</t>
        </is>
      </c>
      <c r="C58" s="689">
        <f>SUM(C54:C57)</f>
        <v>4889945245.86764</v>
      </c>
      <c r="D58" s="689">
        <f>SUM(D54:D57)</f>
        <v>0</v>
      </c>
      <c r="E58" s="689">
        <f>SUM(E54:E57)</f>
        <v>0</v>
      </c>
      <c r="F58" s="689">
        <f>SUM(F54:F57)</f>
        <v>0</v>
      </c>
      <c r="G58" s="689">
        <f>SUM(G54:G57)</f>
        <v>0</v>
      </c>
      <c r="H58" s="689">
        <f>SUM(H54:H57)</f>
        <v>0</v>
      </c>
      <c r="I58" s="689">
        <f>SUM(I54:I57)</f>
        <v>2730844007.07766</v>
      </c>
      <c r="J58" s="689">
        <f>SUM(J54:J57)</f>
        <v>0</v>
      </c>
      <c r="K58" s="689">
        <f>SUM(K54:K57)</f>
        <v>0</v>
      </c>
      <c r="L58" s="689">
        <f>SUM(L54:L57)</f>
        <v>0</v>
      </c>
      <c r="M58" s="689">
        <f>SUM(M54:M57)</f>
        <v>0</v>
      </c>
      <c r="N58" s="689">
        <f>SUM(N54:N57)</f>
        <v>0</v>
      </c>
      <c r="O58" s="689">
        <f>SUM(O54:O57)</f>
        <v>4012077425.97099</v>
      </c>
      <c r="P58" s="689">
        <f>SUM(P54:P57)</f>
        <v>0</v>
      </c>
      <c r="Q58" s="689">
        <f>SUM(Q54:Q57)</f>
        <v>0</v>
      </c>
      <c r="R58" s="689">
        <f>SUM(R54:R57)</f>
        <v>0</v>
      </c>
      <c r="S58" s="689">
        <f>SUM(S54:S57)</f>
        <v>0</v>
      </c>
      <c r="T58" s="689">
        <f>SUM(T54:T57)</f>
        <v>0</v>
      </c>
      <c r="U58" s="689">
        <f>SUM(U54:U57)</f>
        <v>2366538536.0837</v>
      </c>
      <c r="V58" s="689">
        <f>SUM(V54:V57)</f>
        <v>0</v>
      </c>
      <c r="W58" s="689">
        <f>SUM(W54:W57)</f>
        <v>0</v>
      </c>
      <c r="X58" s="689">
        <f>SUM(X54:X57)</f>
        <v>0</v>
      </c>
      <c r="Y58" s="689">
        <f>SUM(Y54:Y57)</f>
        <v>0</v>
      </c>
      <c r="Z58" s="689">
        <f>SUM(Z54:Z57)</f>
        <v>0</v>
      </c>
      <c r="AA58" s="689">
        <f>SUM(C58:Z58)</f>
        <v>13999405215</v>
      </c>
      <c r="AB58" s="689">
        <f>SUMIF($C$4:$Z$4,AB$4,C58:Z58)</f>
        <v>7620789252.94531</v>
      </c>
      <c r="AC58" s="689">
        <f>SUMIF($C$4:$Z$4,AC$4,C58:Z58)</f>
        <v>6378615962.05469</v>
      </c>
    </row>
    <row r="59">
      <c r="B59" s="668" t="inlineStr">
        <is>
          <t>Aporte en efectivo recibido — E1 Universidad Santo Tomás de Colombia, sede Villavicencio — entidad proponente y ejecutora</t>
        </is>
      </c>
      <c r="C59" s="688">
        <f>C39</f>
        <v>0</v>
      </c>
      <c r="D59" s="688">
        <f>D39</f>
        <v>0</v>
      </c>
      <c r="E59" s="688">
        <f>E39</f>
        <v>0</v>
      </c>
      <c r="F59" s="688">
        <f>F39</f>
        <v>0</v>
      </c>
      <c r="G59" s="688">
        <f>G39</f>
        <v>0</v>
      </c>
      <c r="H59" s="688">
        <f>H39</f>
        <v>0</v>
      </c>
      <c r="I59" s="688">
        <f>I39</f>
        <v>0</v>
      </c>
      <c r="J59" s="688">
        <f>J39</f>
        <v>0</v>
      </c>
      <c r="K59" s="688">
        <f>K39</f>
        <v>0</v>
      </c>
      <c r="L59" s="688">
        <f>L39</f>
        <v>0</v>
      </c>
      <c r="M59" s="688">
        <f>M39</f>
        <v>0</v>
      </c>
      <c r="N59" s="688">
        <f>N39</f>
        <v>0</v>
      </c>
      <c r="O59" s="688">
        <f>O39</f>
        <v>0</v>
      </c>
      <c r="P59" s="688">
        <f>P39</f>
        <v>0</v>
      </c>
      <c r="Q59" s="688">
        <f>Q39</f>
        <v>0</v>
      </c>
      <c r="R59" s="688">
        <f>R39</f>
        <v>0</v>
      </c>
      <c r="S59" s="688">
        <f>S39</f>
        <v>0</v>
      </c>
      <c r="T59" s="688">
        <f>T39</f>
        <v>0</v>
      </c>
      <c r="U59" s="688">
        <f>U39</f>
        <v>0</v>
      </c>
      <c r="V59" s="688">
        <f>V39</f>
        <v>0</v>
      </c>
      <c r="W59" s="688">
        <f>W39</f>
        <v>0</v>
      </c>
      <c r="X59" s="688">
        <f>X39</f>
        <v>0</v>
      </c>
      <c r="Y59" s="688">
        <f>Y39</f>
        <v>0</v>
      </c>
      <c r="Z59" s="688">
        <f>Z39</f>
        <v>0</v>
      </c>
      <c r="AA59" s="689">
        <f>SUM(C59:Z59)</f>
        <v>0</v>
      </c>
      <c r="AB59" s="688">
        <f>SUMIF($C$4:$Z$4,AB$4,C59:Z59)</f>
        <v>0</v>
      </c>
      <c r="AC59" s="688">
        <f>SUMIF($C$4:$Z$4,AC$4,C59:Z59)</f>
        <v>0</v>
      </c>
    </row>
    <row r="60">
      <c r="B60" s="668" t="inlineStr">
        <is>
          <t>Aporte en efectivo recibido — E2 Municipio de Manizales (Caldas)</t>
        </is>
      </c>
      <c r="C60" s="688">
        <f>C40</f>
        <v>0</v>
      </c>
      <c r="D60" s="688">
        <f>D40</f>
        <v>0</v>
      </c>
      <c r="E60" s="688">
        <f>E40</f>
        <v>0</v>
      </c>
      <c r="F60" s="688">
        <f>F40</f>
        <v>0</v>
      </c>
      <c r="G60" s="688">
        <f>G40</f>
        <v>0</v>
      </c>
      <c r="H60" s="688">
        <f>H40</f>
        <v>0</v>
      </c>
      <c r="I60" s="688">
        <f>I40</f>
        <v>0</v>
      </c>
      <c r="J60" s="688">
        <f>J40</f>
        <v>0</v>
      </c>
      <c r="K60" s="688">
        <f>K40</f>
        <v>0</v>
      </c>
      <c r="L60" s="688">
        <f>L40</f>
        <v>0</v>
      </c>
      <c r="M60" s="688">
        <f>M40</f>
        <v>0</v>
      </c>
      <c r="N60" s="688">
        <f>N40</f>
        <v>0</v>
      </c>
      <c r="O60" s="688">
        <f>O40</f>
        <v>0</v>
      </c>
      <c r="P60" s="688">
        <f>P40</f>
        <v>0</v>
      </c>
      <c r="Q60" s="688">
        <f>Q40</f>
        <v>0</v>
      </c>
      <c r="R60" s="688">
        <f>R40</f>
        <v>0</v>
      </c>
      <c r="S60" s="688">
        <f>S40</f>
        <v>0</v>
      </c>
      <c r="T60" s="688">
        <f>T40</f>
        <v>0</v>
      </c>
      <c r="U60" s="688">
        <f>U40</f>
        <v>0</v>
      </c>
      <c r="V60" s="688">
        <f>V40</f>
        <v>0</v>
      </c>
      <c r="W60" s="688">
        <f>W40</f>
        <v>0</v>
      </c>
      <c r="X60" s="688">
        <f>X40</f>
        <v>0</v>
      </c>
      <c r="Y60" s="688">
        <f>Y40</f>
        <v>0</v>
      </c>
      <c r="Z60" s="688">
        <f>Z40</f>
        <v>0</v>
      </c>
      <c r="AA60" s="689">
        <f>SUM(C60:Z60)</f>
        <v>0</v>
      </c>
      <c r="AB60" s="688">
        <f>SUMIF($C$4:$Z$4,AB$4,C60:Z60)</f>
        <v>0</v>
      </c>
      <c r="AC60" s="688">
        <f>SUMIF($C$4:$Z$4,AC$4,C60:Z60)</f>
        <v>0</v>
      </c>
    </row>
    <row r="61">
      <c r="B61" s="668" t="inlineStr">
        <is>
          <t>Aporte en efectivo recibido — E3 Municipio de Calarcá (Quindío)</t>
        </is>
      </c>
      <c r="C61" s="688">
        <f>C41</f>
        <v>0</v>
      </c>
      <c r="D61" s="688">
        <f>D41</f>
        <v>0</v>
      </c>
      <c r="E61" s="688">
        <f>E41</f>
        <v>0</v>
      </c>
      <c r="F61" s="688">
        <f>F41</f>
        <v>0</v>
      </c>
      <c r="G61" s="688">
        <f>G41</f>
        <v>0</v>
      </c>
      <c r="H61" s="688">
        <f>H41</f>
        <v>0</v>
      </c>
      <c r="I61" s="688">
        <f>I41</f>
        <v>0</v>
      </c>
      <c r="J61" s="688">
        <f>J41</f>
        <v>0</v>
      </c>
      <c r="K61" s="688">
        <f>K41</f>
        <v>0</v>
      </c>
      <c r="L61" s="688">
        <f>L41</f>
        <v>0</v>
      </c>
      <c r="M61" s="688">
        <f>M41</f>
        <v>0</v>
      </c>
      <c r="N61" s="688">
        <f>N41</f>
        <v>0</v>
      </c>
      <c r="O61" s="688">
        <f>O41</f>
        <v>0</v>
      </c>
      <c r="P61" s="688">
        <f>P41</f>
        <v>0</v>
      </c>
      <c r="Q61" s="688">
        <f>Q41</f>
        <v>0</v>
      </c>
      <c r="R61" s="688">
        <f>R41</f>
        <v>0</v>
      </c>
      <c r="S61" s="688">
        <f>S41</f>
        <v>0</v>
      </c>
      <c r="T61" s="688">
        <f>T41</f>
        <v>0</v>
      </c>
      <c r="U61" s="688">
        <f>U41</f>
        <v>0</v>
      </c>
      <c r="V61" s="688">
        <f>V41</f>
        <v>0</v>
      </c>
      <c r="W61" s="688">
        <f>W41</f>
        <v>0</v>
      </c>
      <c r="X61" s="688">
        <f>X41</f>
        <v>0</v>
      </c>
      <c r="Y61" s="688">
        <f>Y41</f>
        <v>0</v>
      </c>
      <c r="Z61" s="688">
        <f>Z41</f>
        <v>0</v>
      </c>
      <c r="AA61" s="689">
        <f>SUM(C61:Z61)</f>
        <v>0</v>
      </c>
      <c r="AB61" s="688">
        <f>SUMIF($C$4:$Z$4,AB$4,C61:Z61)</f>
        <v>0</v>
      </c>
      <c r="AC61" s="688">
        <f>SUMIF($C$4:$Z$4,AC$4,C61:Z61)</f>
        <v>0</v>
      </c>
    </row>
    <row r="62">
      <c r="B62" s="668" t="inlineStr">
        <is>
          <t>Aporte en efectivo recibido — E4 Avanciencia — oficina de transferencia de resultados de investigación (OTRI) [razón social y NIT por diligenciar]</t>
        </is>
      </c>
      <c r="C62" s="688">
        <f>C42</f>
        <v>0</v>
      </c>
      <c r="D62" s="688">
        <f>D42</f>
        <v>0</v>
      </c>
      <c r="E62" s="688">
        <f>E42</f>
        <v>0</v>
      </c>
      <c r="F62" s="688">
        <f>F42</f>
        <v>0</v>
      </c>
      <c r="G62" s="688">
        <f>G42</f>
        <v>0</v>
      </c>
      <c r="H62" s="688">
        <f>H42</f>
        <v>0</v>
      </c>
      <c r="I62" s="688">
        <f>I42</f>
        <v>0</v>
      </c>
      <c r="J62" s="688">
        <f>J42</f>
        <v>0</v>
      </c>
      <c r="K62" s="688">
        <f>K42</f>
        <v>0</v>
      </c>
      <c r="L62" s="688">
        <f>L42</f>
        <v>0</v>
      </c>
      <c r="M62" s="688">
        <f>M42</f>
        <v>0</v>
      </c>
      <c r="N62" s="688">
        <f>N42</f>
        <v>0</v>
      </c>
      <c r="O62" s="688">
        <f>O42</f>
        <v>0</v>
      </c>
      <c r="P62" s="688">
        <f>P42</f>
        <v>0</v>
      </c>
      <c r="Q62" s="688">
        <f>Q42</f>
        <v>0</v>
      </c>
      <c r="R62" s="688">
        <f>R42</f>
        <v>0</v>
      </c>
      <c r="S62" s="688">
        <f>S42</f>
        <v>0</v>
      </c>
      <c r="T62" s="688">
        <f>T42</f>
        <v>0</v>
      </c>
      <c r="U62" s="688">
        <f>U42</f>
        <v>0</v>
      </c>
      <c r="V62" s="688">
        <f>V42</f>
        <v>0</v>
      </c>
      <c r="W62" s="688">
        <f>W42</f>
        <v>0</v>
      </c>
      <c r="X62" s="688">
        <f>X42</f>
        <v>0</v>
      </c>
      <c r="Y62" s="688">
        <f>Y42</f>
        <v>0</v>
      </c>
      <c r="Z62" s="688">
        <f>Z42</f>
        <v>0</v>
      </c>
      <c r="AA62" s="689">
        <f>SUM(C62:Z62)</f>
        <v>0</v>
      </c>
      <c r="AB62" s="688">
        <f>SUMIF($C$4:$Z$4,AB$4,C62:Z62)</f>
        <v>0</v>
      </c>
      <c r="AC62" s="688">
        <f>SUMIF($C$4:$Z$4,AC$4,C62:Z62)</f>
        <v>0</v>
      </c>
    </row>
    <row r="63">
      <c r="B63" s="668" t="inlineStr">
        <is>
          <t>Aporte en efectivo recibido — E5 Gestión y Medio Ambiente — aliado tecnológico [razón social y NIT por diligenciar]</t>
        </is>
      </c>
      <c r="C63" s="688">
        <f>C43</f>
        <v>0</v>
      </c>
      <c r="D63" s="688">
        <f>D43</f>
        <v>0</v>
      </c>
      <c r="E63" s="688">
        <f>E43</f>
        <v>0</v>
      </c>
      <c r="F63" s="688">
        <f>F43</f>
        <v>0</v>
      </c>
      <c r="G63" s="688">
        <f>G43</f>
        <v>0</v>
      </c>
      <c r="H63" s="688">
        <f>H43</f>
        <v>0</v>
      </c>
      <c r="I63" s="688">
        <f>I43</f>
        <v>0</v>
      </c>
      <c r="J63" s="688">
        <f>J43</f>
        <v>0</v>
      </c>
      <c r="K63" s="688">
        <f>K43</f>
        <v>0</v>
      </c>
      <c r="L63" s="688">
        <f>L43</f>
        <v>0</v>
      </c>
      <c r="M63" s="688">
        <f>M43</f>
        <v>0</v>
      </c>
      <c r="N63" s="688">
        <f>N43</f>
        <v>18750000</v>
      </c>
      <c r="O63" s="688">
        <f>O43</f>
        <v>18750000</v>
      </c>
      <c r="P63" s="688">
        <f>P43</f>
        <v>18750000</v>
      </c>
      <c r="Q63" s="688">
        <f>Q43</f>
        <v>18750000</v>
      </c>
      <c r="R63" s="688">
        <f>R43</f>
        <v>18750000</v>
      </c>
      <c r="S63" s="688">
        <f>S43</f>
        <v>18750000</v>
      </c>
      <c r="T63" s="688">
        <f>T43</f>
        <v>18750000</v>
      </c>
      <c r="U63" s="688">
        <f>U43</f>
        <v>18750000</v>
      </c>
      <c r="V63" s="688">
        <f>V43</f>
        <v>0</v>
      </c>
      <c r="W63" s="688">
        <f>W43</f>
        <v>0</v>
      </c>
      <c r="X63" s="688">
        <f>X43</f>
        <v>0</v>
      </c>
      <c r="Y63" s="688">
        <f>Y43</f>
        <v>0</v>
      </c>
      <c r="Z63" s="688">
        <f>Z43</f>
        <v>0</v>
      </c>
      <c r="AA63" s="689">
        <f>SUM(C63:Z63)</f>
        <v>150000000</v>
      </c>
      <c r="AB63" s="688">
        <f>SUMIF($C$4:$Z$4,AB$4,C63:Z63)</f>
        <v>18750000</v>
      </c>
      <c r="AC63" s="688">
        <f>SUMIF($C$4:$Z$4,AC$4,C63:Z63)</f>
        <v>131250000</v>
      </c>
    </row>
    <row r="64">
      <c r="B64" s="656" t="inlineStr">
        <is>
          <t>Ingresos de caja (giros + aportes en efectivo)</t>
        </is>
      </c>
      <c r="C64" s="689">
        <f>C58+C59+C60+C61+C62+C63</f>
        <v>4889945245.86764</v>
      </c>
      <c r="D64" s="689">
        <f>D58+D59+D60+D61+D62+D63</f>
        <v>0</v>
      </c>
      <c r="E64" s="689">
        <f>E58+E59+E60+E61+E62+E63</f>
        <v>0</v>
      </c>
      <c r="F64" s="689">
        <f>F58+F59+F60+F61+F62+F63</f>
        <v>0</v>
      </c>
      <c r="G64" s="689">
        <f>G58+G59+G60+G61+G62+G63</f>
        <v>0</v>
      </c>
      <c r="H64" s="689">
        <f>H58+H59+H60+H61+H62+H63</f>
        <v>0</v>
      </c>
      <c r="I64" s="689">
        <f>I58+I59+I60+I61+I62+I63</f>
        <v>2730844007.07766</v>
      </c>
      <c r="J64" s="689">
        <f>J58+J59+J60+J61+J62+J63</f>
        <v>0</v>
      </c>
      <c r="K64" s="689">
        <f>K58+K59+K60+K61+K62+K63</f>
        <v>0</v>
      </c>
      <c r="L64" s="689">
        <f>L58+L59+L60+L61+L62+L63</f>
        <v>0</v>
      </c>
      <c r="M64" s="689">
        <f>M58+M59+M60+M61+M62+M63</f>
        <v>0</v>
      </c>
      <c r="N64" s="689">
        <f>N58+N59+N60+N61+N62+N63</f>
        <v>18750000</v>
      </c>
      <c r="O64" s="689">
        <f>O58+O59+O60+O61+O62+O63</f>
        <v>4030827425.97099</v>
      </c>
      <c r="P64" s="689">
        <f>P58+P59+P60+P61+P62+P63</f>
        <v>18750000</v>
      </c>
      <c r="Q64" s="689">
        <f>Q58+Q59+Q60+Q61+Q62+Q63</f>
        <v>18750000</v>
      </c>
      <c r="R64" s="689">
        <f>R58+R59+R60+R61+R62+R63</f>
        <v>18750000</v>
      </c>
      <c r="S64" s="689">
        <f>S58+S59+S60+S61+S62+S63</f>
        <v>18750000</v>
      </c>
      <c r="T64" s="689">
        <f>T58+T59+T60+T61+T62+T63</f>
        <v>18750000</v>
      </c>
      <c r="U64" s="689">
        <f>U58+U59+U60+U61+U62+U63</f>
        <v>2385288536.0837</v>
      </c>
      <c r="V64" s="689">
        <f>V58+V59+V60+V61+V62+V63</f>
        <v>0</v>
      </c>
      <c r="W64" s="689">
        <f>W58+W59+W60+W61+W62+W63</f>
        <v>0</v>
      </c>
      <c r="X64" s="689">
        <f>X58+X59+X60+X61+X62+X63</f>
        <v>0</v>
      </c>
      <c r="Y64" s="689">
        <f>Y58+Y59+Y60+Y61+Y62+Y63</f>
        <v>0</v>
      </c>
      <c r="Z64" s="689">
        <f>Z58+Z59+Z60+Z61+Z62+Z63</f>
        <v>0</v>
      </c>
      <c r="AA64" s="689">
        <f>SUM(C64:Z64)</f>
        <v>14149405215</v>
      </c>
      <c r="AB64" s="689">
        <f>SUMIF($C$4:$Z$4,AB$4,C64:Z64)</f>
        <v>7639539252.94531</v>
      </c>
      <c r="AC64" s="689">
        <f>SUMIF($C$4:$Z$4,AC$4,C64:Z64)</f>
        <v>6509865962.05469</v>
      </c>
    </row>
    <row r="65">
      <c r="B65" s="668" t="inlineStr">
        <is>
          <t>Tramos que cubren el mes (debe ser 1)</t>
        </is>
      </c>
      <c r="C65" s="690">
        <f>IF(AND(1&gt;=1,1&lt;=6),1,0)+IF(AND(1&gt;=7,1&lt;=12),1,0)+IF(AND(1&gt;=13,1&lt;=18),1,0)+IF(AND(1&gt;=19,1&lt;=24),1,0)</f>
        <v>1</v>
      </c>
      <c r="D65" s="690">
        <f>IF(AND(2&gt;=1,2&lt;=6),1,0)+IF(AND(2&gt;=7,2&lt;=12),1,0)+IF(AND(2&gt;=13,2&lt;=18),1,0)+IF(AND(2&gt;=19,2&lt;=24),1,0)</f>
        <v>1</v>
      </c>
      <c r="E65" s="690">
        <f>IF(AND(3&gt;=1,3&lt;=6),1,0)+IF(AND(3&gt;=7,3&lt;=12),1,0)+IF(AND(3&gt;=13,3&lt;=18),1,0)+IF(AND(3&gt;=19,3&lt;=24),1,0)</f>
        <v>1</v>
      </c>
      <c r="F65" s="690">
        <f>IF(AND(4&gt;=1,4&lt;=6),1,0)+IF(AND(4&gt;=7,4&lt;=12),1,0)+IF(AND(4&gt;=13,4&lt;=18),1,0)+IF(AND(4&gt;=19,4&lt;=24),1,0)</f>
        <v>1</v>
      </c>
      <c r="G65" s="690">
        <f>IF(AND(5&gt;=1,5&lt;=6),1,0)+IF(AND(5&gt;=7,5&lt;=12),1,0)+IF(AND(5&gt;=13,5&lt;=18),1,0)+IF(AND(5&gt;=19,5&lt;=24),1,0)</f>
        <v>1</v>
      </c>
      <c r="H65" s="690">
        <f>IF(AND(6&gt;=1,6&lt;=6),1,0)+IF(AND(6&gt;=7,6&lt;=12),1,0)+IF(AND(6&gt;=13,6&lt;=18),1,0)+IF(AND(6&gt;=19,6&lt;=24),1,0)</f>
        <v>1</v>
      </c>
      <c r="I65" s="690">
        <f>IF(AND(7&gt;=1,7&lt;=6),1,0)+IF(AND(7&gt;=7,7&lt;=12),1,0)+IF(AND(7&gt;=13,7&lt;=18),1,0)+IF(AND(7&gt;=19,7&lt;=24),1,0)</f>
        <v>1</v>
      </c>
      <c r="J65" s="690">
        <f>IF(AND(8&gt;=1,8&lt;=6),1,0)+IF(AND(8&gt;=7,8&lt;=12),1,0)+IF(AND(8&gt;=13,8&lt;=18),1,0)+IF(AND(8&gt;=19,8&lt;=24),1,0)</f>
        <v>1</v>
      </c>
      <c r="K65" s="690">
        <f>IF(AND(9&gt;=1,9&lt;=6),1,0)+IF(AND(9&gt;=7,9&lt;=12),1,0)+IF(AND(9&gt;=13,9&lt;=18),1,0)+IF(AND(9&gt;=19,9&lt;=24),1,0)</f>
        <v>1</v>
      </c>
      <c r="L65" s="690">
        <f>IF(AND(10&gt;=1,10&lt;=6),1,0)+IF(AND(10&gt;=7,10&lt;=12),1,0)+IF(AND(10&gt;=13,10&lt;=18),1,0)+IF(AND(10&gt;=19,10&lt;=24),1,0)</f>
        <v>1</v>
      </c>
      <c r="M65" s="690">
        <f>IF(AND(11&gt;=1,11&lt;=6),1,0)+IF(AND(11&gt;=7,11&lt;=12),1,0)+IF(AND(11&gt;=13,11&lt;=18),1,0)+IF(AND(11&gt;=19,11&lt;=24),1,0)</f>
        <v>1</v>
      </c>
      <c r="N65" s="690">
        <f>IF(AND(12&gt;=1,12&lt;=6),1,0)+IF(AND(12&gt;=7,12&lt;=12),1,0)+IF(AND(12&gt;=13,12&lt;=18),1,0)+IF(AND(12&gt;=19,12&lt;=24),1,0)</f>
        <v>1</v>
      </c>
      <c r="O65" s="690">
        <f>IF(AND(13&gt;=1,13&lt;=6),1,0)+IF(AND(13&gt;=7,13&lt;=12),1,0)+IF(AND(13&gt;=13,13&lt;=18),1,0)+IF(AND(13&gt;=19,13&lt;=24),1,0)</f>
        <v>1</v>
      </c>
      <c r="P65" s="690">
        <f>IF(AND(14&gt;=1,14&lt;=6),1,0)+IF(AND(14&gt;=7,14&lt;=12),1,0)+IF(AND(14&gt;=13,14&lt;=18),1,0)+IF(AND(14&gt;=19,14&lt;=24),1,0)</f>
        <v>1</v>
      </c>
      <c r="Q65" s="690">
        <f>IF(AND(15&gt;=1,15&lt;=6),1,0)+IF(AND(15&gt;=7,15&lt;=12),1,0)+IF(AND(15&gt;=13,15&lt;=18),1,0)+IF(AND(15&gt;=19,15&lt;=24),1,0)</f>
        <v>1</v>
      </c>
      <c r="R65" s="690">
        <f>IF(AND(16&gt;=1,16&lt;=6),1,0)+IF(AND(16&gt;=7,16&lt;=12),1,0)+IF(AND(16&gt;=13,16&lt;=18),1,0)+IF(AND(16&gt;=19,16&lt;=24),1,0)</f>
        <v>1</v>
      </c>
      <c r="S65" s="690">
        <f>IF(AND(17&gt;=1,17&lt;=6),1,0)+IF(AND(17&gt;=7,17&lt;=12),1,0)+IF(AND(17&gt;=13,17&lt;=18),1,0)+IF(AND(17&gt;=19,17&lt;=24),1,0)</f>
        <v>1</v>
      </c>
      <c r="T65" s="690">
        <f>IF(AND(18&gt;=1,18&lt;=6),1,0)+IF(AND(18&gt;=7,18&lt;=12),1,0)+IF(AND(18&gt;=13,18&lt;=18),1,0)+IF(AND(18&gt;=19,18&lt;=24),1,0)</f>
        <v>1</v>
      </c>
      <c r="U65" s="690">
        <f>IF(AND(19&gt;=1,19&lt;=6),1,0)+IF(AND(19&gt;=7,19&lt;=12),1,0)+IF(AND(19&gt;=13,19&lt;=18),1,0)+IF(AND(19&gt;=19,19&lt;=24),1,0)</f>
        <v>1</v>
      </c>
      <c r="V65" s="690">
        <f>IF(AND(20&gt;=1,20&lt;=6),1,0)+IF(AND(20&gt;=7,20&lt;=12),1,0)+IF(AND(20&gt;=13,20&lt;=18),1,0)+IF(AND(20&gt;=19,20&lt;=24),1,0)</f>
        <v>1</v>
      </c>
      <c r="W65" s="690">
        <f>IF(AND(21&gt;=1,21&lt;=6),1,0)+IF(AND(21&gt;=7,21&lt;=12),1,0)+IF(AND(21&gt;=13,21&lt;=18),1,0)+IF(AND(21&gt;=19,21&lt;=24),1,0)</f>
        <v>1</v>
      </c>
      <c r="X65" s="690">
        <f>IF(AND(22&gt;=1,22&lt;=6),1,0)+IF(AND(22&gt;=7,22&lt;=12),1,0)+IF(AND(22&gt;=13,22&lt;=18),1,0)+IF(AND(22&gt;=19,22&lt;=24),1,0)</f>
        <v>1</v>
      </c>
      <c r="Y65" s="690">
        <f>IF(AND(23&gt;=1,23&lt;=6),1,0)+IF(AND(23&gt;=7,23&lt;=12),1,0)+IF(AND(23&gt;=13,23&lt;=18),1,0)+IF(AND(23&gt;=19,23&lt;=24),1,0)</f>
        <v>1</v>
      </c>
      <c r="Z65" s="690">
        <f>IF(AND(24&gt;=1,24&lt;=6),1,0)+IF(AND(24&gt;=7,24&lt;=12),1,0)+IF(AND(24&gt;=13,24&lt;=18),1,0)+IF(AND(24&gt;=19,24&lt;=24),1,0)</f>
        <v>1</v>
      </c>
    </row>
    <row r="67">
      <c r="B67" s="686" t="inlineStr">
        <is>
          <t>5. SALDOS (COP)</t>
        </is>
      </c>
      <c r="C67" s="687" t="n"/>
      <c r="D67" s="687" t="n"/>
      <c r="E67" s="687" t="n"/>
      <c r="F67" s="687" t="n"/>
      <c r="G67" s="687" t="n"/>
      <c r="H67" s="687" t="n"/>
      <c r="I67" s="687" t="n"/>
      <c r="J67" s="687" t="n"/>
      <c r="K67" s="687" t="n"/>
      <c r="L67" s="687" t="n"/>
      <c r="M67" s="687" t="n"/>
      <c r="N67" s="687" t="n"/>
      <c r="O67" s="687" t="n"/>
      <c r="P67" s="687" t="n"/>
      <c r="Q67" s="687" t="n"/>
      <c r="R67" s="687" t="n"/>
      <c r="S67" s="687" t="n"/>
      <c r="T67" s="687" t="n"/>
      <c r="U67" s="687" t="n"/>
      <c r="V67" s="687" t="n"/>
      <c r="W67" s="687" t="n"/>
      <c r="X67" s="687" t="n"/>
      <c r="Y67" s="687" t="n"/>
      <c r="Z67" s="687" t="n"/>
      <c r="AA67" s="687" t="n"/>
      <c r="AB67" s="687" t="n"/>
      <c r="AC67" s="687" t="n"/>
    </row>
    <row r="68">
      <c r="B68" s="668" t="inlineStr">
        <is>
          <t>Saldo inicial cuenta SGR</t>
        </is>
      </c>
      <c r="C68" s="688" t="n">
        <v>0</v>
      </c>
      <c r="D68" s="688">
        <f>C71</f>
        <v>4661632127.78431</v>
      </c>
      <c r="E68" s="688">
        <f>D71</f>
        <v>4395792363.67199</v>
      </c>
      <c r="F68" s="688">
        <f>E71</f>
        <v>4083050462.95794</v>
      </c>
      <c r="G68" s="688">
        <f>F71</f>
        <v>2937801412.47196</v>
      </c>
      <c r="H68" s="688">
        <f>G71</f>
        <v>1132547659.56931</v>
      </c>
      <c r="I68" s="688">
        <f>H71</f>
        <v>0</v>
      </c>
      <c r="J68" s="688">
        <f>I71</f>
        <v>2255082905.17502</v>
      </c>
      <c r="K68" s="688">
        <f>J71</f>
        <v>1803321803.27237</v>
      </c>
      <c r="L68" s="688">
        <f>K71</f>
        <v>1351560701.36972</v>
      </c>
      <c r="M68" s="688">
        <f>L71</f>
        <v>891704361.371838</v>
      </c>
      <c r="N68" s="688">
        <f>M71</f>
        <v>433340214.873953</v>
      </c>
      <c r="O68" s="688">
        <f>N71</f>
        <v>0</v>
      </c>
      <c r="P68" s="688">
        <f>O71</f>
        <v>2706457269.76371</v>
      </c>
      <c r="Q68" s="688">
        <f>P71</f>
        <v>2317495307.01097</v>
      </c>
      <c r="R68" s="688">
        <f>Q71</f>
        <v>1928533344.25822</v>
      </c>
      <c r="S68" s="688">
        <f>R71</f>
        <v>1539571381.50548</v>
      </c>
      <c r="T68" s="688">
        <f>S71</f>
        <v>1113109418.75274</v>
      </c>
      <c r="U68" s="688">
        <f>T71</f>
        <v>0</v>
      </c>
      <c r="V68" s="688">
        <f>U71</f>
        <v>1900068376.13096</v>
      </c>
      <c r="W68" s="688">
        <f>V71</f>
        <v>1479587716.17822</v>
      </c>
      <c r="X68" s="688">
        <f>W71</f>
        <v>1104346150.11436</v>
      </c>
      <c r="Y68" s="688">
        <f>X71</f>
        <v>729104584.050512</v>
      </c>
      <c r="Z68" s="688">
        <f>Y71</f>
        <v>371683610.091923</v>
      </c>
    </row>
    <row r="69">
      <c r="B69" s="668" t="inlineStr">
        <is>
          <t>(+) Giros SGR</t>
        </is>
      </c>
      <c r="C69" s="688">
        <f>C58</f>
        <v>4889945245.86764</v>
      </c>
      <c r="D69" s="688">
        <f>D58</f>
        <v>0</v>
      </c>
      <c r="E69" s="688">
        <f>E58</f>
        <v>0</v>
      </c>
      <c r="F69" s="688">
        <f>F58</f>
        <v>0</v>
      </c>
      <c r="G69" s="688">
        <f>G58</f>
        <v>0</v>
      </c>
      <c r="H69" s="688">
        <f>H58</f>
        <v>0</v>
      </c>
      <c r="I69" s="688">
        <f>I58</f>
        <v>2730844007.07766</v>
      </c>
      <c r="J69" s="688">
        <f>J58</f>
        <v>0</v>
      </c>
      <c r="K69" s="688">
        <f>K58</f>
        <v>0</v>
      </c>
      <c r="L69" s="688">
        <f>L58</f>
        <v>0</v>
      </c>
      <c r="M69" s="688">
        <f>M58</f>
        <v>0</v>
      </c>
      <c r="N69" s="688">
        <f>N58</f>
        <v>0</v>
      </c>
      <c r="O69" s="688">
        <f>O58</f>
        <v>4012077425.97099</v>
      </c>
      <c r="P69" s="688">
        <f>P58</f>
        <v>0</v>
      </c>
      <c r="Q69" s="688">
        <f>Q58</f>
        <v>0</v>
      </c>
      <c r="R69" s="688">
        <f>R58</f>
        <v>0</v>
      </c>
      <c r="S69" s="688">
        <f>S58</f>
        <v>0</v>
      </c>
      <c r="T69" s="688">
        <f>T58</f>
        <v>0</v>
      </c>
      <c r="U69" s="688">
        <f>U58</f>
        <v>2366538536.0837</v>
      </c>
      <c r="V69" s="688">
        <f>V58</f>
        <v>0</v>
      </c>
      <c r="W69" s="688">
        <f>W58</f>
        <v>0</v>
      </c>
      <c r="X69" s="688">
        <f>X58</f>
        <v>0</v>
      </c>
      <c r="Y69" s="688">
        <f>Y58</f>
        <v>0</v>
      </c>
      <c r="Z69" s="688">
        <f>Z58</f>
        <v>0</v>
      </c>
      <c r="AA69" s="689">
        <f>SUM(C69:Z69)</f>
        <v>13999405215</v>
      </c>
      <c r="AB69" s="688">
        <f>SUMIF($C$4:$Z$4,AB$4,C69:Z69)</f>
        <v>7620789252.94531</v>
      </c>
      <c r="AC69" s="688">
        <f>SUMIF($C$4:$Z$4,AC$4,C69:Z69)</f>
        <v>6378615962.05469</v>
      </c>
    </row>
    <row r="70">
      <c r="B70" s="668" t="inlineStr">
        <is>
          <t>(−) Pagos con cargo al SGR</t>
        </is>
      </c>
      <c r="C70" s="688">
        <f>C35</f>
        <v>228313118.083333</v>
      </c>
      <c r="D70" s="688">
        <f>D35</f>
        <v>265839764.112319</v>
      </c>
      <c r="E70" s="688">
        <f>E35</f>
        <v>312741900.71405</v>
      </c>
      <c r="F70" s="688">
        <f>F35</f>
        <v>1145249050.48598</v>
      </c>
      <c r="G70" s="688">
        <f>G35</f>
        <v>1805253752.90265</v>
      </c>
      <c r="H70" s="688">
        <f>H35</f>
        <v>1132547659.56931</v>
      </c>
      <c r="I70" s="688">
        <f>I35</f>
        <v>475761101.902647</v>
      </c>
      <c r="J70" s="688">
        <f>J35</f>
        <v>451761101.902647</v>
      </c>
      <c r="K70" s="688">
        <f>K35</f>
        <v>451761101.902647</v>
      </c>
      <c r="L70" s="688">
        <f>L35</f>
        <v>459856339.997885</v>
      </c>
      <c r="M70" s="688">
        <f>M35</f>
        <v>458364146.497885</v>
      </c>
      <c r="N70" s="688">
        <f>N35</f>
        <v>433340214.873953</v>
      </c>
      <c r="O70" s="688">
        <f>O35</f>
        <v>1305620156.20729</v>
      </c>
      <c r="P70" s="688">
        <f>P35</f>
        <v>388961962.752741</v>
      </c>
      <c r="Q70" s="688">
        <f>Q35</f>
        <v>388961962.752741</v>
      </c>
      <c r="R70" s="688">
        <f>R35</f>
        <v>388961962.752741</v>
      </c>
      <c r="S70" s="688">
        <f>S35</f>
        <v>426461962.752741</v>
      </c>
      <c r="T70" s="688">
        <f>T35</f>
        <v>1113109418.75274</v>
      </c>
      <c r="U70" s="688">
        <f>U35</f>
        <v>466470159.952741</v>
      </c>
      <c r="V70" s="688">
        <f>V35</f>
        <v>420480659.952741</v>
      </c>
      <c r="W70" s="688">
        <f>W35</f>
        <v>375241566.063852</v>
      </c>
      <c r="X70" s="688">
        <f>X35</f>
        <v>375241566.063852</v>
      </c>
      <c r="Y70" s="688">
        <f>Y35</f>
        <v>357420973.958589</v>
      </c>
      <c r="Z70" s="688">
        <f>Z35</f>
        <v>371683610.091923</v>
      </c>
      <c r="AA70" s="689">
        <f>SUM(C70:Z70)</f>
        <v>13999405215</v>
      </c>
      <c r="AB70" s="688">
        <f>SUMIF($C$4:$Z$4,AB$4,C70:Z70)</f>
        <v>7620789252.94531</v>
      </c>
      <c r="AC70" s="688">
        <f>SUMIF($C$4:$Z$4,AC$4,C70:Z70)</f>
        <v>6378615962.05469</v>
      </c>
    </row>
    <row r="71">
      <c r="B71" s="656" t="inlineStr">
        <is>
          <t>Saldo final cuenta SGR</t>
        </is>
      </c>
      <c r="C71" s="689">
        <f>C68+C69-C70</f>
        <v>4661632127.78431</v>
      </c>
      <c r="D71" s="689">
        <f>D68+D69-D70</f>
        <v>4395792363.67199</v>
      </c>
      <c r="E71" s="689">
        <f>E68+E69-E70</f>
        <v>4083050462.95794</v>
      </c>
      <c r="F71" s="689">
        <f>F68+F69-F70</f>
        <v>2937801412.47196</v>
      </c>
      <c r="G71" s="689">
        <f>G68+G69-G70</f>
        <v>1132547659.56931</v>
      </c>
      <c r="H71" s="689">
        <f>H68+H69-H70</f>
        <v>0</v>
      </c>
      <c r="I71" s="689">
        <f>I68+I69-I70</f>
        <v>2255082905.17502</v>
      </c>
      <c r="J71" s="689">
        <f>J68+J69-J70</f>
        <v>1803321803.27237</v>
      </c>
      <c r="K71" s="689">
        <f>K68+K69-K70</f>
        <v>1351560701.36972</v>
      </c>
      <c r="L71" s="689">
        <f>L68+L69-L70</f>
        <v>891704361.371838</v>
      </c>
      <c r="M71" s="689">
        <f>M68+M69-M70</f>
        <v>433340214.873953</v>
      </c>
      <c r="N71" s="689">
        <f>N68+N69-N70</f>
        <v>0</v>
      </c>
      <c r="O71" s="689">
        <f>O68+O69-O70</f>
        <v>2706457269.76371</v>
      </c>
      <c r="P71" s="689">
        <f>P68+P69-P70</f>
        <v>2317495307.01097</v>
      </c>
      <c r="Q71" s="689">
        <f>Q68+Q69-Q70</f>
        <v>1928533344.25822</v>
      </c>
      <c r="R71" s="689">
        <f>R68+R69-R70</f>
        <v>1539571381.50548</v>
      </c>
      <c r="S71" s="689">
        <f>S68+S69-S70</f>
        <v>1113109418.75274</v>
      </c>
      <c r="T71" s="689">
        <f>T68+T69-T70</f>
        <v>0</v>
      </c>
      <c r="U71" s="689">
        <f>U68+U69-U70</f>
        <v>1900068376.13096</v>
      </c>
      <c r="V71" s="689">
        <f>V68+V69-V70</f>
        <v>1479587716.17822</v>
      </c>
      <c r="W71" s="689">
        <f>W68+W69-W70</f>
        <v>1104346150.11436</v>
      </c>
      <c r="X71" s="689">
        <f>X68+X69-X70</f>
        <v>729104584.050512</v>
      </c>
      <c r="Y71" s="689">
        <f>Y68+Y69-Y70</f>
        <v>371683610.091923</v>
      </c>
      <c r="Z71" s="689">
        <f>Z68+Z69-Z70</f>
        <v>0</v>
      </c>
    </row>
    <row r="72">
      <c r="B72" s="668" t="inlineStr">
        <is>
          <t>Saldo mínimo de la cuenta SGR</t>
        </is>
      </c>
      <c r="C72" s="688">
        <f>MIN(C71:Z71)</f>
        <v>0</v>
      </c>
    </row>
    <row r="73">
      <c r="B73" s="668" t="inlineStr">
        <is>
          <t>Mes del saldo mínimo</t>
        </is>
      </c>
      <c r="C73" s="668" t="str">
        <f>INDEX(C6:Z6,MATCH(C72,C71:Z71,0))</f>
        <v>Mes 6</v>
      </c>
    </row>
    <row r="74">
      <c r="B74" s="668" t="inlineStr">
        <is>
          <t>Saldo de contrapartida en efectivo (aporte oportuno)</t>
        </is>
      </c>
      <c r="C74" s="688">
        <f>C64-C49-(C58-C38)</f>
        <v>0</v>
      </c>
      <c r="D74" s="688">
        <f>D64-D49-(D58-D38)</f>
        <v>0</v>
      </c>
      <c r="E74" s="688">
        <f>E64-E49-(E58-E38)</f>
        <v>0</v>
      </c>
      <c r="F74" s="688">
        <f>F64-F49-(F58-F38)</f>
        <v>0</v>
      </c>
      <c r="G74" s="688">
        <f>G64-G49-(G58-G38)</f>
        <v>0</v>
      </c>
      <c r="H74" s="688">
        <f>H64-H49-(H58-H38)</f>
        <v>0</v>
      </c>
      <c r="I74" s="688">
        <f>I64-I49-(I58-I38)</f>
        <v>0</v>
      </c>
      <c r="J74" s="688">
        <f>J64-J49-(J58-J38)</f>
        <v>0</v>
      </c>
      <c r="K74" s="688">
        <f>K64-K49-(K58-K38)</f>
        <v>0</v>
      </c>
      <c r="L74" s="688">
        <f>L64-L49-(L58-L38)</f>
        <v>0</v>
      </c>
      <c r="M74" s="688">
        <f>M64-M49-(M58-M38)</f>
        <v>0</v>
      </c>
      <c r="N74" s="688">
        <f>N64-N49-(N58-N38)</f>
        <v>0</v>
      </c>
      <c r="O74" s="688">
        <f>O64-O49-(O58-O38)</f>
        <v>0</v>
      </c>
      <c r="P74" s="688">
        <f>P64-P49-(P58-P38)</f>
        <v>0</v>
      </c>
      <c r="Q74" s="688">
        <f>Q64-Q49-(Q58-Q38)</f>
        <v>0</v>
      </c>
      <c r="R74" s="688">
        <f>R64-R49-(R58-R38)</f>
        <v>0</v>
      </c>
      <c r="S74" s="688">
        <f>S64-S49-(S58-S38)</f>
        <v>0</v>
      </c>
      <c r="T74" s="688">
        <f>T64-T49-(T58-T38)</f>
        <v>0</v>
      </c>
      <c r="U74" s="688">
        <f>U64-U49-(U58-U38)</f>
        <v>0</v>
      </c>
      <c r="V74" s="688">
        <f>V64-V49-(V58-V38)</f>
        <v>0</v>
      </c>
      <c r="W74" s="688">
        <f>W64-W49-(W58-W38)</f>
        <v>0</v>
      </c>
      <c r="X74" s="688">
        <f>X64-X49-(X58-X38)</f>
        <v>0</v>
      </c>
      <c r="Y74" s="688">
        <f>Y64-Y49-(Y58-Y38)</f>
        <v>0</v>
      </c>
      <c r="Z74" s="688">
        <f>Z64-Z49-(Z58-Z38)</f>
        <v>0</v>
      </c>
    </row>
    <row r="75">
      <c r="B75" s="668" t="inlineStr">
        <is>
          <t>Flujo neto de caja (ingresos − egresos de caja)</t>
        </is>
      </c>
      <c r="C75" s="688">
        <f>C64-C49</f>
        <v>4661632127.78431</v>
      </c>
      <c r="D75" s="688">
        <f>D64-D49</f>
        <v>-265839764.112319</v>
      </c>
      <c r="E75" s="688">
        <f>E64-E49</f>
        <v>-312741900.71405</v>
      </c>
      <c r="F75" s="688">
        <f>F64-F49</f>
        <v>-1145249050.48598</v>
      </c>
      <c r="G75" s="688">
        <f>G64-G49</f>
        <v>-1805253752.90265</v>
      </c>
      <c r="H75" s="688">
        <f>H64-H49</f>
        <v>-1132547659.56931</v>
      </c>
      <c r="I75" s="688">
        <f>I64-I49</f>
        <v>2255082905.17502</v>
      </c>
      <c r="J75" s="688">
        <f>J64-J49</f>
        <v>-451761101.902647</v>
      </c>
      <c r="K75" s="688">
        <f>K64-K49</f>
        <v>-451761101.902647</v>
      </c>
      <c r="L75" s="688">
        <f>L64-L49</f>
        <v>-459856339.997885</v>
      </c>
      <c r="M75" s="688">
        <f>M64-M49</f>
        <v>-458364146.497885</v>
      </c>
      <c r="N75" s="688">
        <f>N64-N49</f>
        <v>-433340214.873953</v>
      </c>
      <c r="O75" s="688">
        <f>O64-O49</f>
        <v>2706457269.76371</v>
      </c>
      <c r="P75" s="688">
        <f>P64-P49</f>
        <v>-388961962.752741</v>
      </c>
      <c r="Q75" s="688">
        <f>Q64-Q49</f>
        <v>-388961962.752741</v>
      </c>
      <c r="R75" s="688">
        <f>R64-R49</f>
        <v>-388961962.752741</v>
      </c>
      <c r="S75" s="688">
        <f>S64-S49</f>
        <v>-426461962.752741</v>
      </c>
      <c r="T75" s="688">
        <f>T64-T49</f>
        <v>-1113109418.75274</v>
      </c>
      <c r="U75" s="688">
        <f>U64-U49</f>
        <v>1900068376.13096</v>
      </c>
      <c r="V75" s="688">
        <f>V64-V49</f>
        <v>-420480659.952741</v>
      </c>
      <c r="W75" s="688">
        <f>W64-W49</f>
        <v>-375241566.063852</v>
      </c>
      <c r="X75" s="688">
        <f>X64-X49</f>
        <v>-375241566.063852</v>
      </c>
      <c r="Y75" s="688">
        <f>Y64-Y49</f>
        <v>-357420973.958589</v>
      </c>
      <c r="Z75" s="688">
        <f>Z64-Z49</f>
        <v>-371683610.091923</v>
      </c>
      <c r="AA75" s="689">
        <f>SUM(C75:Z75)</f>
        <v>0</v>
      </c>
      <c r="AB75" s="688">
        <f>SUMIF($C$4:$Z$4,AB$4,C75:Z75)</f>
        <v>0</v>
      </c>
      <c r="AC75" s="688">
        <f>SUMIF($C$4:$Z$4,AC$4,C75:Z75)</f>
        <v>0</v>
      </c>
    </row>
    <row r="76">
      <c r="B76" s="668" t="inlineStr">
        <is>
          <t>Flujo neto acumulado</t>
        </is>
      </c>
      <c r="C76" s="688">
        <f>SUM($C75:C75)</f>
        <v>4661632127.78431</v>
      </c>
      <c r="D76" s="688">
        <f>SUM($C75:D75)</f>
        <v>4395792363.67199</v>
      </c>
      <c r="E76" s="688">
        <f>SUM($C75:E75)</f>
        <v>4083050462.95794</v>
      </c>
      <c r="F76" s="688">
        <f>SUM($C75:F75)</f>
        <v>2937801412.47196</v>
      </c>
      <c r="G76" s="688">
        <f>SUM($C75:G75)</f>
        <v>1132547659.56931</v>
      </c>
      <c r="H76" s="688">
        <f>SUM($C75:H75)</f>
        <v>0</v>
      </c>
      <c r="I76" s="688">
        <f>SUM($C75:I75)</f>
        <v>2255082905.17502</v>
      </c>
      <c r="J76" s="688">
        <f>SUM($C75:J75)</f>
        <v>1803321803.27237</v>
      </c>
      <c r="K76" s="688">
        <f>SUM($C75:K75)</f>
        <v>1351560701.36972</v>
      </c>
      <c r="L76" s="688">
        <f>SUM($C75:L75)</f>
        <v>891704361.371839</v>
      </c>
      <c r="M76" s="688">
        <f>SUM($C75:M75)</f>
        <v>433340214.873954</v>
      </c>
      <c r="N76" s="688">
        <f>SUM($C75:N75)</f>
        <v>0</v>
      </c>
      <c r="O76" s="688">
        <f>SUM($C75:O75)</f>
        <v>2706457269.76371</v>
      </c>
      <c r="P76" s="688">
        <f>SUM($C75:P75)</f>
        <v>2317495307.01097</v>
      </c>
      <c r="Q76" s="688">
        <f>SUM($C75:Q75)</f>
        <v>1928533344.25822</v>
      </c>
      <c r="R76" s="688">
        <f>SUM($C75:R75)</f>
        <v>1539571381.50548</v>
      </c>
      <c r="S76" s="688">
        <f>SUM($C75:S75)</f>
        <v>1113109418.75274</v>
      </c>
      <c r="T76" s="688">
        <f>SUM($C75:T75)</f>
        <v>0</v>
      </c>
      <c r="U76" s="688">
        <f>SUM($C75:U75)</f>
        <v>1900068376.13096</v>
      </c>
      <c r="V76" s="688">
        <f>SUM($C75:V75)</f>
        <v>1479587716.17822</v>
      </c>
      <c r="W76" s="688">
        <f>SUM($C75:W75)</f>
        <v>1104346150.11436</v>
      </c>
      <c r="X76" s="688">
        <f>SUM($C75:X75)</f>
        <v>729104584.050512</v>
      </c>
      <c r="Y76" s="688">
        <f>SUM($C75:Y75)</f>
        <v>371683610.091923</v>
      </c>
      <c r="Z76" s="688">
        <f>SUM($C75:Z75)</f>
        <v>0</v>
      </c>
    </row>
    <row r="78">
      <c r="B78" s="686" t="inlineStr">
        <is>
          <t>6. INDICADORES — CURVA S</t>
        </is>
      </c>
      <c r="C78" s="687" t="n"/>
      <c r="D78" s="687" t="n"/>
      <c r="E78" s="687" t="n"/>
      <c r="F78" s="687" t="n"/>
      <c r="G78" s="687" t="n"/>
      <c r="H78" s="687" t="n"/>
      <c r="I78" s="687" t="n"/>
      <c r="J78" s="687" t="n"/>
      <c r="K78" s="687" t="n"/>
      <c r="L78" s="687" t="n"/>
      <c r="M78" s="687" t="n"/>
      <c r="N78" s="687" t="n"/>
      <c r="O78" s="687" t="n"/>
      <c r="P78" s="687" t="n"/>
      <c r="Q78" s="687" t="n"/>
      <c r="R78" s="687" t="n"/>
      <c r="S78" s="687" t="n"/>
      <c r="T78" s="687" t="n"/>
      <c r="U78" s="687" t="n"/>
      <c r="V78" s="687" t="n"/>
      <c r="W78" s="687" t="n"/>
      <c r="X78" s="687" t="n"/>
      <c r="Y78" s="687" t="n"/>
      <c r="Z78" s="687" t="n"/>
      <c r="AA78" s="687" t="n"/>
      <c r="AB78" s="687" t="n"/>
      <c r="AC78" s="687" t="n"/>
    </row>
    <row r="79">
      <c r="B79" s="668" t="inlineStr">
        <is>
          <t>Ejecución acumulada, todas las fuentes (%)</t>
        </is>
      </c>
      <c r="C79" s="691">
        <f>SUM($C21:C21)/$AA$21</f>
        <v>0.0160595074196433</v>
      </c>
      <c r="D79" s="691">
        <f>SUM($C21:D21)/$AA$21</f>
        <v>0.0364900189072882</v>
      </c>
      <c r="E79" s="691">
        <f>SUM($C21:E21)/$AA$21</f>
        <v>0.0608161756477889</v>
      </c>
      <c r="F79" s="691">
        <f>SUM($C21:F21)/$AA$21</f>
        <v>0.137921496964639</v>
      </c>
      <c r="G79" s="691">
        <f>SUM($C21:G21)/$AA$21</f>
        <v>0.256869698333098</v>
      </c>
      <c r="H79" s="691">
        <f>SUM($C21:H21)/$AA$21</f>
        <v>0.333169778755953</v>
      </c>
      <c r="I79" s="691">
        <f>SUM($C21:I21)/$AA$21</f>
        <v>0.367831002589865</v>
      </c>
      <c r="J79" s="691">
        <f>SUM($C21:J21)/$AA$21</f>
        <v>0.400970677990014</v>
      </c>
      <c r="K79" s="691">
        <f>SUM($C21:K21)/$AA$21</f>
        <v>0.434110353390163</v>
      </c>
      <c r="L79" s="691">
        <f>SUM($C21:L21)/$AA$21</f>
        <v>0.467763249492177</v>
      </c>
      <c r="M79" s="691">
        <f>SUM($C21:M21)/$AA$21</f>
        <v>0.501321543732407</v>
      </c>
      <c r="N79" s="691">
        <f>SUM($C21:N21)/$AA$21</f>
        <v>0.534482084187807</v>
      </c>
      <c r="O79" s="691">
        <f>SUM($C21:O21)/$AA$21</f>
        <v>0.622943298749</v>
      </c>
      <c r="P79" s="691">
        <f>SUM($C21:P21)/$AA$21</f>
        <v>0.653290353370726</v>
      </c>
      <c r="Q79" s="691">
        <f>SUM($C21:Q21)/$AA$21</f>
        <v>0.683637407992451</v>
      </c>
      <c r="R79" s="691">
        <f>SUM($C21:R21)/$AA$21</f>
        <v>0.713984462614176</v>
      </c>
      <c r="S79" s="691">
        <f>SUM($C21:S21)/$AA$21</f>
        <v>0.746708936663657</v>
      </c>
      <c r="T79" s="691">
        <f>SUM($C21:T21)/$AA$21</f>
        <v>0.822965384097491</v>
      </c>
      <c r="U79" s="691">
        <f>SUM($C21:U21)/$AA$21</f>
        <v>0.858226291888112</v>
      </c>
      <c r="V79" s="691">
        <f>SUM($C21:V21)/$AA$21</f>
        <v>0.889382854477581</v>
      </c>
      <c r="W79" s="691">
        <f>SUM($C21:W21)/$AA$21</f>
        <v>0.917671355714904</v>
      </c>
      <c r="X79" s="691">
        <f>SUM($C21:X21)/$AA$21</f>
        <v>0.945959856952227</v>
      </c>
      <c r="Y79" s="691">
        <f>SUM($C21:Y21)/$AA$21</f>
        <v>0.973118570939279</v>
      </c>
      <c r="Z79" s="691">
        <f>SUM($C21:Z21)/$AA$21</f>
        <v>1</v>
      </c>
    </row>
    <row r="80">
      <c r="B80" s="668" t="inlineStr">
        <is>
          <t>SGR girado acumulado (%)</t>
        </is>
      </c>
      <c r="C80" s="691">
        <f>SUM($C58:C58)/$AA$35</f>
        <v>0.34929664301939</v>
      </c>
      <c r="D80" s="691">
        <f>SUM($C58:D58)/$AA$35</f>
        <v>0.34929664301939</v>
      </c>
      <c r="E80" s="691">
        <f>SUM($C58:E58)/$AA$35</f>
        <v>0.34929664301939</v>
      </c>
      <c r="F80" s="691">
        <f>SUM($C58:F58)/$AA$35</f>
        <v>0.34929664301939</v>
      </c>
      <c r="G80" s="691">
        <f>SUM($C58:G58)/$AA$35</f>
        <v>0.34929664301939</v>
      </c>
      <c r="H80" s="691">
        <f>SUM($C58:H58)/$AA$35</f>
        <v>0.34929664301939</v>
      </c>
      <c r="I80" s="691">
        <f>SUM($C58:I58)/$AA$35</f>
        <v>0.544365216657907</v>
      </c>
      <c r="J80" s="691">
        <f>SUM($C58:J58)/$AA$35</f>
        <v>0.544365216657907</v>
      </c>
      <c r="K80" s="691">
        <f>SUM($C58:K58)/$AA$35</f>
        <v>0.544365216657907</v>
      </c>
      <c r="L80" s="691">
        <f>SUM($C58:L58)/$AA$35</f>
        <v>0.544365216657907</v>
      </c>
      <c r="M80" s="691">
        <f>SUM($C58:M58)/$AA$35</f>
        <v>0.544365216657907</v>
      </c>
      <c r="N80" s="691">
        <f>SUM($C58:N58)/$AA$35</f>
        <v>0.544365216657907</v>
      </c>
      <c r="O80" s="691">
        <f>SUM($C58:O58)/$AA$35</f>
        <v>0.830954351292867</v>
      </c>
      <c r="P80" s="691">
        <f>SUM($C58:P58)/$AA$35</f>
        <v>0.830954351292867</v>
      </c>
      <c r="Q80" s="691">
        <f>SUM($C58:Q58)/$AA$35</f>
        <v>0.830954351292867</v>
      </c>
      <c r="R80" s="691">
        <f>SUM($C58:R58)/$AA$35</f>
        <v>0.830954351292867</v>
      </c>
      <c r="S80" s="691">
        <f>SUM($C58:S58)/$AA$35</f>
        <v>0.830954351292867</v>
      </c>
      <c r="T80" s="691">
        <f>SUM($C58:T58)/$AA$35</f>
        <v>0.830954351292867</v>
      </c>
      <c r="U80" s="691">
        <f>SUM($C58:U58)/$AA$35</f>
        <v>1</v>
      </c>
      <c r="V80" s="691">
        <f>SUM($C58:V58)/$AA$35</f>
        <v>1</v>
      </c>
      <c r="W80" s="691">
        <f>SUM($C58:W58)/$AA$35</f>
        <v>1</v>
      </c>
      <c r="X80" s="691">
        <f>SUM($C58:X58)/$AA$35</f>
        <v>1</v>
      </c>
      <c r="Y80" s="691">
        <f>SUM($C58:Y58)/$AA$35</f>
        <v>1</v>
      </c>
      <c r="Z80" s="691">
        <f>SUM($C58:Z58)/$AA$35</f>
        <v>1</v>
      </c>
    </row>
    <row r="81">
      <c r="B81" s="668" t="inlineStr">
        <is>
          <t>SGR pagado acumulado (%)</t>
        </is>
      </c>
      <c r="C81" s="691">
        <f>SUM($C35:C35)/$AA$35</f>
        <v>0.0163087727354803</v>
      </c>
      <c r="D81" s="691">
        <f>SUM($C35:D35)/$AA$35</f>
        <v>0.0352981340711661</v>
      </c>
      <c r="E81" s="691">
        <f>SUM($C35:E35)/$AA$35</f>
        <v>0.0576377903573457</v>
      </c>
      <c r="F81" s="691">
        <f>SUM($C35:F35)/$AA$35</f>
        <v>0.139444769503779</v>
      </c>
      <c r="G81" s="691">
        <f>SUM($C35:G35)/$AA$35</f>
        <v>0.268396944626789</v>
      </c>
      <c r="H81" s="691">
        <f>SUM($C35:H35)/$AA$35</f>
        <v>0.34929664301939</v>
      </c>
      <c r="I81" s="691">
        <f>SUM($C35:I35)/$AA$35</f>
        <v>0.383281022683812</v>
      </c>
      <c r="J81" s="691">
        <f>SUM($C35:J35)/$AA$35</f>
        <v>0.415551043800037</v>
      </c>
      <c r="K81" s="691">
        <f>SUM($C35:K35)/$AA$35</f>
        <v>0.447821064916263</v>
      </c>
      <c r="L81" s="691">
        <f>SUM($C35:L35)/$AA$35</f>
        <v>0.480669341891999</v>
      </c>
      <c r="M81" s="691">
        <f>SUM($C35:M35)/$AA$35</f>
        <v>0.513411029089307</v>
      </c>
      <c r="N81" s="691">
        <f>SUM($C35:N35)/$AA$35</f>
        <v>0.544365216657907</v>
      </c>
      <c r="O81" s="691">
        <f>SUM($C35:O35)/$AA$35</f>
        <v>0.63762776147005</v>
      </c>
      <c r="P81" s="691">
        <f>SUM($C35:P35)/$AA$35</f>
        <v>0.6654119392104</v>
      </c>
      <c r="Q81" s="691">
        <f>SUM($C35:Q35)/$AA$35</f>
        <v>0.69319611695075</v>
      </c>
      <c r="R81" s="691">
        <f>SUM($C35:R35)/$AA$35</f>
        <v>0.7209802946911</v>
      </c>
      <c r="S81" s="691">
        <f>SUM($C35:S35)/$AA$35</f>
        <v>0.751443157663006</v>
      </c>
      <c r="T81" s="691">
        <f>SUM($C35:T35)/$AA$35</f>
        <v>0.830954351292867</v>
      </c>
      <c r="U81" s="691">
        <f>SUM($C35:U35)/$AA$35</f>
        <v>0.86427506405093</v>
      </c>
      <c r="V81" s="691">
        <f>SUM($C35:V35)/$AA$35</f>
        <v>0.894310672956814</v>
      </c>
      <c r="W81" s="691">
        <f>SUM($C35:W35)/$AA$35</f>
        <v>0.921114780724321</v>
      </c>
      <c r="X81" s="691">
        <f>SUM($C35:X35)/$AA$35</f>
        <v>0.947918888491827</v>
      </c>
      <c r="Y81" s="691">
        <f>SUM($C35:Y35)/$AA$35</f>
        <v>0.973450042742268</v>
      </c>
      <c r="Z81" s="691">
        <f>SUM($C35:Z35)/$AA$35</f>
        <v>1</v>
      </c>
    </row>
    <row r="83">
      <c r="B83" s="686" t="inlineStr">
        <is>
          <t>7. CONTROLES (OK / ERROR)</t>
        </is>
      </c>
      <c r="C83" s="687" t="n"/>
      <c r="D83" s="687" t="n"/>
      <c r="E83" s="687" t="n"/>
      <c r="F83" s="687" t="n"/>
      <c r="G83" s="687" t="n"/>
      <c r="H83" s="687" t="n"/>
      <c r="I83" s="687" t="n"/>
      <c r="J83" s="687" t="n"/>
      <c r="K83" s="687" t="n"/>
      <c r="L83" s="687" t="n"/>
      <c r="M83" s="687" t="n"/>
      <c r="N83" s="687" t="n"/>
      <c r="O83" s="687" t="n"/>
      <c r="P83" s="687" t="n"/>
      <c r="Q83" s="687" t="n"/>
      <c r="R83" s="687" t="n"/>
      <c r="S83" s="687" t="n"/>
      <c r="T83" s="687" t="n"/>
      <c r="U83" s="687" t="n"/>
      <c r="V83" s="687" t="n"/>
      <c r="W83" s="687" t="n"/>
      <c r="X83" s="687" t="n"/>
      <c r="Y83" s="687" t="n"/>
      <c r="Z83" s="687" t="n"/>
      <c r="AA83" s="687" t="n"/>
      <c r="AB83" s="687" t="n"/>
      <c r="AC83" s="687" t="n"/>
    </row>
    <row r="84">
      <c r="B84" s="668" t="inlineStr">
        <is>
          <t>K1 · Σ fracciones = 100 % en todos los ítems</t>
        </is>
      </c>
      <c r="C84" s="656" t="str">
        <f>IF(AND(MIN('FC1. Perfil de pagos'!AF8:AF137)&gt;0.999999,MAX('FC1. Perfil de pagos'!AF8:AF137)&lt;1.000001),"OK","ERROR")</f>
        <v>OK</v>
      </c>
    </row>
    <row r="85">
      <c r="B85" s="668" t="inlineStr">
        <is>
          <t>K2 · Egresos totales (FC2) = TOTAL de RESUMEN</t>
        </is>
      </c>
      <c r="C85" s="656" t="str">
        <f>IF(ABS(AA21-'RESUMEN'!$O$23)&lt;1,"OK","ERROR")</f>
        <v>OK</v>
      </c>
    </row>
    <row r="86">
      <c r="B86" s="668" t="inlineStr">
        <is>
          <t>K3 · Egresos SGR (FC2) = SGR de RESUMEN</t>
        </is>
      </c>
      <c r="C86" s="656" t="str">
        <f>IF(ABS(AA35-'RESUMEN'!$N$23)&lt;1,"OK","ERROR")</f>
        <v>OK</v>
      </c>
    </row>
    <row r="87">
      <c r="B87" s="668" t="inlineStr">
        <is>
          <t>K4 · Giros SGR = SGR solicitado</t>
        </is>
      </c>
      <c r="C87" s="656" t="str">
        <f>IF(ABS(AA58-'RESUMEN'!$N$23)&lt;1,"OK","ERROR")</f>
        <v>OK</v>
      </c>
    </row>
    <row r="88">
      <c r="B88" s="668" t="inlineStr">
        <is>
          <t>K5 · Saldo de la cuenta SGR ≥ 0 en todos los meses</t>
        </is>
      </c>
      <c r="C88" s="656" t="str">
        <f>IF(C72&gt;-0.5,"OK","ERROR")</f>
        <v>OK</v>
      </c>
    </row>
    <row r="89">
      <c r="B89" s="668" t="inlineStr">
        <is>
          <t>K6 · Saldo final de la cuenta SGR = 0</t>
        </is>
      </c>
      <c r="C89" s="656" t="str">
        <f>IF(ABS(Z71)&lt;1,"OK","ERROR")</f>
        <v>OK</v>
      </c>
    </row>
    <row r="90">
      <c r="B90" s="668" t="inlineStr">
        <is>
          <t>K7 · Egresos valorados = SGR + efectivo + especie</t>
        </is>
      </c>
      <c r="C90" s="656" t="str">
        <f>IF(ABS(AA50-AA21)&lt;1,"OK","ERROR")</f>
        <v>OK</v>
      </c>
    </row>
    <row r="91">
      <c r="B91" s="668" t="inlineStr">
        <is>
          <t>K8 · Σ vigencias = total</t>
        </is>
      </c>
      <c r="C91" s="656" t="str">
        <f>IF(ABS(SUM(AB21:AC21)-AA21)&lt;1,"OK","ERROR")</f>
        <v>OK</v>
      </c>
    </row>
    <row r="92">
      <c r="B92" s="668" t="inlineStr">
        <is>
          <t>K9 · Especie total (FC2) = Σ especie de RESUMEN</t>
        </is>
      </c>
      <c r="C92" s="656" t="str">
        <f>IF(ABS(SUM(AA44:AA48)-('RESUMEN'!$D$23+'RESUMEN'!$F$23+'RESUMEN'!$H$23+'RESUMEN'!$J$23+'RESUMEN'!$L$23))&lt;1,"OK","ERROR")</f>
        <v>OK</v>
      </c>
    </row>
    <row r="93">
      <c r="B93" s="668" t="inlineStr">
        <is>
          <t>K10 · Efectivo total (FC2) = Σ efectivo de RESUMEN</t>
        </is>
      </c>
      <c r="C93" s="656" t="str">
        <f>IF(ABS(SUM(AA39:AA43)-('RESUMEN'!$E$23+'RESUMEN'!$G$23+'RESUMEN'!$I$23+'RESUMEN'!$K$23+'RESUMEN'!$M$23))&lt;1,"OK","ERROR")</f>
        <v>OK</v>
      </c>
    </row>
    <row r="94">
      <c r="B94" s="668" t="inlineStr">
        <is>
          <t>K11 · Tramos de giro cubren M1–Mn sin superposición</t>
        </is>
      </c>
      <c r="C94" s="656" t="str">
        <f>IF(AND(MIN(C65:Z65)=1,MAX(C65:Z65)=1),"OK","ERROR")</f>
        <v>OK</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337"/>
  <sheetViews>
    <sheetView showGridLines="0" workbookViewId="0">
      <selection activeCell="A1" sqref="A1"/>
    </sheetView>
  </sheetViews>
  <sheetFormatPr baseColWidth="10" defaultColWidth="12.58203125" defaultRowHeight="15" customHeight="1"/>
  <cols>
    <col width="5" customWidth="1" style="336" min="1" max="1"/>
    <col width="7" customWidth="1" style="336" min="2" max="2"/>
    <col width="45.33203125" customWidth="1" style="336" min="3" max="3"/>
    <col width="7.83203125" customWidth="1" style="336" min="4" max="4"/>
    <col width="9" customWidth="1" style="336" min="5" max="5"/>
    <col width="12" customWidth="1" style="336" min="6" max="6"/>
    <col width="13.83203125" customWidth="1" style="336" min="7" max="7"/>
    <col width="2.33203125" customWidth="1" style="336" min="8" max="8"/>
    <col width="14" customWidth="1" style="336" min="9" max="9"/>
    <col width="10" customWidth="1" style="336" min="10" max="11"/>
    <col width="9.33203125" customWidth="1" style="336" min="12" max="26"/>
  </cols>
  <sheetData>
    <row r="1" ht="11.25" customHeight="1" s="336">
      <c r="A1" s="387" t="n"/>
      <c r="B1" s="222" t="n"/>
      <c r="C1" s="1" t="n"/>
      <c r="D1" s="387" t="n"/>
      <c r="E1" s="1" t="n"/>
      <c r="F1" s="1" t="n"/>
      <c r="G1" s="1" t="n"/>
      <c r="H1" s="1" t="n"/>
      <c r="I1" s="1" t="n"/>
      <c r="J1" s="1" t="n"/>
      <c r="K1" s="1" t="n"/>
      <c r="L1" s="251" t="n"/>
      <c r="M1" s="251" t="n"/>
      <c r="N1" s="251" t="n"/>
      <c r="O1" s="251" t="n"/>
      <c r="P1" s="251" t="n"/>
      <c r="Q1" s="251" t="n"/>
      <c r="R1" s="251" t="n"/>
      <c r="S1" s="251" t="n"/>
      <c r="T1" s="251" t="n"/>
      <c r="U1" s="251" t="n"/>
      <c r="V1" s="251" t="n"/>
      <c r="W1" s="251" t="n"/>
      <c r="X1" s="251" t="n"/>
      <c r="Y1" s="251" t="n"/>
      <c r="Z1" s="251" t="n"/>
    </row>
    <row r="2" ht="11.25" customHeight="1" s="336">
      <c r="A2" s="387" t="n"/>
      <c r="B2" s="222" t="n"/>
      <c r="C2" s="1" t="n"/>
      <c r="D2" s="387" t="n"/>
      <c r="E2" s="1" t="n"/>
      <c r="F2" s="1" t="n"/>
      <c r="G2" s="1" t="n"/>
      <c r="H2" s="1" t="n"/>
      <c r="I2" s="1" t="n"/>
      <c r="J2" s="1" t="n"/>
      <c r="K2" s="1" t="n"/>
      <c r="L2" s="251" t="n"/>
      <c r="M2" s="251" t="n"/>
      <c r="N2" s="251" t="n"/>
      <c r="O2" s="251" t="n"/>
      <c r="P2" s="251" t="n"/>
      <c r="Q2" s="251" t="n"/>
      <c r="R2" s="251" t="n"/>
      <c r="S2" s="251" t="n"/>
      <c r="T2" s="251" t="n"/>
      <c r="U2" s="251" t="n"/>
      <c r="V2" s="251" t="n"/>
      <c r="W2" s="251" t="n"/>
      <c r="X2" s="251" t="n"/>
      <c r="Y2" s="251" t="n"/>
      <c r="Z2" s="251" t="n"/>
    </row>
    <row r="3" ht="11.25" customHeight="1" s="336">
      <c r="A3" s="387" t="n"/>
      <c r="B3" s="222" t="n"/>
      <c r="C3" s="1" t="n"/>
      <c r="D3" s="387" t="n"/>
      <c r="E3" s="1" t="n"/>
      <c r="F3" s="1" t="n"/>
      <c r="G3" s="1" t="n"/>
      <c r="H3" s="1" t="n"/>
      <c r="I3" s="1" t="n"/>
      <c r="J3" s="1" t="n"/>
      <c r="K3" s="1" t="n"/>
      <c r="L3" s="251" t="n"/>
      <c r="M3" s="251" t="n"/>
      <c r="N3" s="251" t="n"/>
      <c r="O3" s="251" t="n"/>
      <c r="P3" s="251" t="n"/>
      <c r="Q3" s="251" t="n"/>
      <c r="R3" s="251" t="n"/>
      <c r="S3" s="251" t="n"/>
      <c r="T3" s="251" t="n"/>
      <c r="U3" s="251" t="n"/>
      <c r="V3" s="251" t="n"/>
      <c r="W3" s="251" t="n"/>
      <c r="X3" s="251" t="n"/>
      <c r="Y3" s="251" t="n"/>
      <c r="Z3" s="251" t="n"/>
    </row>
    <row r="4" ht="11.25" customHeight="1" s="336">
      <c r="A4" s="387" t="n"/>
      <c r="B4" s="222" t="n"/>
      <c r="C4" s="1" t="n"/>
      <c r="D4" s="387" t="n"/>
      <c r="E4" s="1" t="n"/>
      <c r="F4" s="1" t="n"/>
      <c r="G4" s="1" t="n"/>
      <c r="H4" s="1" t="n"/>
      <c r="I4" s="1" t="n"/>
      <c r="J4" s="1" t="n"/>
      <c r="K4" s="1" t="n"/>
      <c r="L4" s="251" t="n"/>
      <c r="M4" s="251" t="n"/>
      <c r="N4" s="251" t="n"/>
      <c r="O4" s="251" t="n"/>
      <c r="P4" s="251" t="n"/>
      <c r="Q4" s="251" t="n"/>
      <c r="R4" s="251" t="n"/>
      <c r="S4" s="251" t="n"/>
      <c r="T4" s="251" t="n"/>
      <c r="U4" s="251" t="n"/>
      <c r="V4" s="251" t="n"/>
      <c r="W4" s="251" t="n"/>
      <c r="X4" s="251" t="n"/>
      <c r="Y4" s="251" t="n"/>
      <c r="Z4" s="251" t="n"/>
    </row>
    <row r="5" ht="11.25" customHeight="1" s="336">
      <c r="A5" s="387" t="n"/>
      <c r="B5" s="222" t="n"/>
      <c r="C5" s="1" t="n"/>
      <c r="D5" s="387" t="n"/>
      <c r="E5" s="1" t="n"/>
      <c r="F5" s="1" t="n"/>
      <c r="G5" s="1" t="n"/>
      <c r="H5" s="1" t="n"/>
      <c r="I5" s="1" t="n"/>
      <c r="J5" s="1" t="n"/>
      <c r="K5" s="1" t="n"/>
      <c r="L5" s="251" t="n"/>
      <c r="M5" s="251" t="n"/>
      <c r="N5" s="251" t="n"/>
      <c r="O5" s="251" t="n"/>
      <c r="P5" s="251" t="n"/>
      <c r="Q5" s="251" t="n"/>
      <c r="R5" s="251" t="n"/>
      <c r="S5" s="251" t="n"/>
      <c r="T5" s="251" t="n"/>
      <c r="U5" s="251" t="n"/>
      <c r="V5" s="251" t="n"/>
      <c r="W5" s="251" t="n"/>
      <c r="X5" s="251" t="n"/>
      <c r="Y5" s="251" t="n"/>
      <c r="Z5" s="251" t="n"/>
    </row>
    <row r="6" ht="11.25" customHeight="1" s="336">
      <c r="A6" s="387" t="n"/>
      <c r="B6" s="222" t="n"/>
      <c r="C6" s="1" t="n"/>
      <c r="D6" s="387" t="n"/>
      <c r="E6" s="1" t="n"/>
      <c r="F6" s="1" t="n"/>
      <c r="G6" s="1" t="n"/>
      <c r="H6" s="1" t="n"/>
      <c r="I6" s="1" t="n"/>
      <c r="J6" s="1" t="n"/>
      <c r="K6" s="1" t="n"/>
      <c r="L6" s="251" t="n"/>
      <c r="M6" s="251" t="n"/>
      <c r="N6" s="251" t="n"/>
      <c r="O6" s="251" t="n"/>
      <c r="P6" s="251" t="n"/>
      <c r="Q6" s="251" t="n"/>
      <c r="R6" s="251" t="n"/>
      <c r="S6" s="251" t="n"/>
      <c r="T6" s="251" t="n"/>
      <c r="U6" s="251" t="n"/>
      <c r="V6" s="251" t="n"/>
      <c r="W6" s="251" t="n"/>
      <c r="X6" s="251" t="n"/>
      <c r="Y6" s="251" t="n"/>
      <c r="Z6" s="251" t="n"/>
    </row>
    <row r="7" ht="11.25" customHeight="1" s="336">
      <c r="A7" s="692" t="n"/>
      <c r="B7" s="693" t="n"/>
      <c r="C7" s="693" t="n"/>
      <c r="D7" s="693" t="n"/>
      <c r="E7" s="693" t="n"/>
      <c r="F7" s="693" t="n"/>
      <c r="G7" s="694" t="n"/>
      <c r="H7" s="1" t="n"/>
      <c r="I7" s="1" t="n"/>
      <c r="J7" s="1" t="n"/>
      <c r="K7" s="1" t="n"/>
      <c r="L7" s="251" t="n"/>
      <c r="M7" s="251" t="n"/>
      <c r="N7" s="251" t="n"/>
      <c r="O7" s="251" t="n"/>
      <c r="P7" s="251" t="n"/>
      <c r="Q7" s="251" t="n"/>
      <c r="R7" s="251" t="n"/>
      <c r="S7" s="251" t="n"/>
      <c r="T7" s="251" t="n"/>
      <c r="U7" s="251" t="n"/>
      <c r="V7" s="251" t="n"/>
      <c r="W7" s="251" t="n"/>
      <c r="X7" s="251" t="n"/>
      <c r="Y7" s="251" t="n"/>
      <c r="Z7" s="251" t="n"/>
    </row>
    <row r="8" ht="11.25" customHeight="1" s="336">
      <c r="A8" s="695" t="inlineStr">
        <is>
          <t>Implementación de una red IoT híbrida Edge-Cloud y gemelo digital para la gestión anticipada del riesgo por material particulado posterremoto</t>
        </is>
      </c>
      <c r="G8" s="696" t="n"/>
      <c r="H8" s="1" t="n"/>
      <c r="I8" s="1" t="n"/>
      <c r="J8" s="1" t="n"/>
      <c r="K8" s="1" t="n"/>
      <c r="L8" s="251" t="n"/>
      <c r="M8" s="251" t="n"/>
      <c r="N8" s="251" t="n"/>
      <c r="O8" s="251" t="n"/>
      <c r="P8" s="251" t="n"/>
      <c r="Q8" s="251" t="n"/>
      <c r="R8" s="251" t="n"/>
      <c r="S8" s="251" t="n"/>
      <c r="T8" s="251" t="n"/>
      <c r="U8" s="251" t="n"/>
      <c r="V8" s="251" t="n"/>
      <c r="W8" s="251" t="n"/>
      <c r="X8" s="251" t="n"/>
      <c r="Y8" s="251" t="n"/>
      <c r="Z8" s="251" t="n"/>
    </row>
    <row r="9" ht="11.25" customHeight="1" s="336">
      <c r="A9" s="439" t="n"/>
      <c r="B9" s="697" t="n"/>
      <c r="G9" s="696" t="n"/>
      <c r="H9" s="1" t="n"/>
      <c r="I9" s="1" t="n"/>
      <c r="J9" s="1" t="n"/>
      <c r="K9" s="1" t="n"/>
      <c r="L9" s="251" t="n"/>
      <c r="M9" s="251" t="n"/>
      <c r="N9" s="251" t="n"/>
      <c r="O9" s="251" t="n"/>
      <c r="P9" s="251" t="n"/>
      <c r="Q9" s="251" t="n"/>
      <c r="R9" s="251" t="n"/>
      <c r="S9" s="251" t="n"/>
      <c r="T9" s="251" t="n"/>
      <c r="U9" s="251" t="n"/>
      <c r="V9" s="251" t="n"/>
      <c r="W9" s="251" t="n"/>
      <c r="X9" s="251" t="n"/>
      <c r="Y9" s="251" t="n"/>
      <c r="Z9" s="251" t="n"/>
    </row>
    <row r="10" ht="11.25" customHeight="1" s="336">
      <c r="A10" s="698" t="inlineStr">
        <is>
          <t>CUADRO DE CANTIDADES Y PRECIOS</t>
        </is>
      </c>
      <c r="G10" s="696" t="n"/>
      <c r="H10" s="1" t="n"/>
      <c r="I10" s="1" t="n"/>
      <c r="J10" s="1" t="n"/>
      <c r="K10" s="1" t="n"/>
      <c r="L10" s="251" t="n"/>
      <c r="M10" s="251" t="n"/>
      <c r="N10" s="251" t="n"/>
      <c r="O10" s="251" t="n"/>
      <c r="P10" s="251" t="n"/>
      <c r="Q10" s="251" t="n"/>
      <c r="R10" s="251" t="n"/>
      <c r="S10" s="251" t="n"/>
      <c r="T10" s="251" t="n"/>
      <c r="U10" s="251" t="n"/>
      <c r="V10" s="251" t="n"/>
      <c r="W10" s="251" t="n"/>
      <c r="X10" s="251" t="n"/>
      <c r="Y10" s="251" t="n"/>
      <c r="Z10" s="251" t="n"/>
    </row>
    <row r="11" ht="11.25" customHeight="1" s="336">
      <c r="A11" s="699" t="n"/>
      <c r="B11" s="700" t="n"/>
      <c r="C11" s="700" t="n"/>
      <c r="D11" s="700" t="n"/>
      <c r="E11" s="700" t="n"/>
      <c r="F11" s="700" t="n"/>
      <c r="G11" s="701" t="n"/>
      <c r="H11" s="1" t="n"/>
      <c r="I11" s="1" t="n"/>
      <c r="J11" s="1" t="n"/>
      <c r="K11" s="1" t="n"/>
      <c r="L11" s="251" t="n"/>
      <c r="M11" s="251" t="n"/>
      <c r="N11" s="251" t="n"/>
      <c r="O11" s="251" t="n"/>
      <c r="P11" s="251" t="n"/>
      <c r="Q11" s="251" t="n"/>
      <c r="R11" s="251" t="n"/>
      <c r="S11" s="251" t="n"/>
      <c r="T11" s="251" t="n"/>
      <c r="U11" s="251" t="n"/>
      <c r="V11" s="251" t="n"/>
      <c r="W11" s="251" t="n"/>
      <c r="X11" s="251" t="n"/>
      <c r="Y11" s="251" t="n"/>
      <c r="Z11" s="251" t="n"/>
    </row>
    <row r="12" ht="11.25" customHeight="1" s="336">
      <c r="A12" s="702" t="inlineStr">
        <is>
          <t>FECHA :</t>
        </is>
      </c>
      <c r="B12" s="703" t="n"/>
      <c r="C12" s="1" t="n"/>
      <c r="D12" s="387" t="n"/>
      <c r="E12" s="1" t="n"/>
      <c r="F12" s="1" t="n"/>
      <c r="G12" s="1" t="n"/>
      <c r="H12" s="1" t="n"/>
      <c r="I12" s="1" t="n"/>
      <c r="J12" s="1" t="n"/>
      <c r="K12" s="1" t="n"/>
      <c r="L12" s="251" t="n"/>
      <c r="M12" s="251" t="n"/>
      <c r="N12" s="251" t="n"/>
      <c r="O12" s="251" t="n"/>
      <c r="P12" s="251" t="n"/>
      <c r="Q12" s="251" t="n"/>
      <c r="R12" s="251" t="n"/>
      <c r="S12" s="251" t="n"/>
      <c r="T12" s="251" t="n"/>
      <c r="U12" s="251" t="n"/>
      <c r="V12" s="251" t="n"/>
      <c r="W12" s="251" t="n"/>
      <c r="X12" s="251" t="n"/>
      <c r="Y12" s="251" t="n"/>
      <c r="Z12" s="251" t="n"/>
    </row>
    <row r="13" ht="11.25" customHeight="1" s="336">
      <c r="A13" s="704" t="n"/>
      <c r="B13" s="450" t="n"/>
      <c r="C13" s="1" t="n"/>
      <c r="D13" s="387" t="n"/>
      <c r="E13" s="1" t="n"/>
      <c r="F13" s="1" t="n"/>
      <c r="G13" s="1" t="n"/>
      <c r="H13" s="1" t="n"/>
      <c r="I13" s="1" t="n"/>
      <c r="J13" s="1" t="n"/>
      <c r="K13" s="1" t="n"/>
      <c r="L13" s="251" t="n"/>
      <c r="M13" s="251" t="n"/>
      <c r="N13" s="251" t="n"/>
      <c r="O13" s="251" t="n"/>
      <c r="P13" s="251" t="n"/>
      <c r="Q13" s="251" t="n"/>
      <c r="R13" s="251" t="n"/>
      <c r="S13" s="251" t="n"/>
      <c r="T13" s="251" t="n"/>
      <c r="U13" s="251" t="n"/>
      <c r="V13" s="251" t="n"/>
      <c r="W13" s="251" t="n"/>
      <c r="X13" s="251" t="n"/>
      <c r="Y13" s="251" t="n"/>
      <c r="Z13" s="251" t="n"/>
    </row>
    <row r="14" ht="11.25" customHeight="1" s="336">
      <c r="A14" s="253" t="n"/>
      <c r="B14" s="253" t="n"/>
      <c r="C14" s="1" t="n"/>
      <c r="D14" s="387" t="n"/>
      <c r="E14" s="1" t="n"/>
      <c r="F14" s="1" t="n"/>
      <c r="G14" s="1" t="n"/>
      <c r="H14" s="1" t="n"/>
      <c r="I14" s="1" t="n"/>
      <c r="J14" s="1" t="n"/>
      <c r="K14" s="1" t="n"/>
      <c r="L14" s="251" t="n"/>
      <c r="M14" s="251" t="n"/>
      <c r="N14" s="251" t="n"/>
      <c r="O14" s="251" t="n"/>
      <c r="P14" s="251" t="n"/>
      <c r="Q14" s="251" t="n"/>
      <c r="R14" s="251" t="n"/>
      <c r="S14" s="251" t="n"/>
      <c r="T14" s="251" t="n"/>
      <c r="U14" s="251" t="n"/>
      <c r="V14" s="251" t="n"/>
      <c r="W14" s="251" t="n"/>
      <c r="X14" s="251" t="n"/>
      <c r="Y14" s="251" t="n"/>
      <c r="Z14" s="251" t="n"/>
    </row>
    <row r="15" ht="11.25" customHeight="1" s="336">
      <c r="A15" s="254" t="inlineStr">
        <is>
          <t>ITEM</t>
        </is>
      </c>
      <c r="B15" s="255" t="n"/>
      <c r="C15" s="256" t="n"/>
      <c r="D15" s="256" t="inlineStr">
        <is>
          <t>UND</t>
        </is>
      </c>
      <c r="E15" s="256" t="inlineStr">
        <is>
          <t>CANTIDAD</t>
        </is>
      </c>
      <c r="F15" s="256" t="inlineStr">
        <is>
          <t>VR. UNITARIO</t>
        </is>
      </c>
      <c r="G15" s="256" t="inlineStr">
        <is>
          <t>VR. TOTAL</t>
        </is>
      </c>
      <c r="H15" s="387" t="n"/>
      <c r="I15" s="387" t="n"/>
      <c r="J15" s="387" t="n"/>
      <c r="K15" s="387" t="n"/>
      <c r="L15" s="257" t="n"/>
      <c r="M15" s="257" t="n"/>
      <c r="N15" s="257" t="n"/>
      <c r="O15" s="257" t="n"/>
      <c r="P15" s="257" t="n"/>
      <c r="Q15" s="257" t="n"/>
      <c r="R15" s="257" t="n"/>
      <c r="S15" s="257" t="n"/>
      <c r="T15" s="257" t="n"/>
      <c r="U15" s="257" t="n"/>
      <c r="V15" s="257" t="n"/>
      <c r="W15" s="257" t="n"/>
      <c r="X15" s="257" t="n"/>
      <c r="Y15" s="257" t="n"/>
      <c r="Z15" s="257" t="n"/>
    </row>
    <row r="16" ht="66" customHeight="1" s="336">
      <c r="A16" s="258" t="n"/>
      <c r="B16" s="705" t="inlineStr">
        <is>
          <t>PRELIMINARES</t>
        </is>
      </c>
      <c r="C16" s="510" t="n"/>
      <c r="D16" s="510" t="n"/>
      <c r="E16" s="510" t="n"/>
      <c r="F16" s="510" t="n"/>
      <c r="G16" s="510" t="n"/>
      <c r="H16" s="387" t="n"/>
      <c r="I16" s="1" t="n"/>
      <c r="J16" s="1" t="n"/>
      <c r="K16" s="1" t="n"/>
      <c r="L16" s="251" t="n"/>
      <c r="M16" s="251" t="n"/>
      <c r="N16" s="251" t="n"/>
      <c r="O16" s="251" t="n"/>
      <c r="P16" s="251" t="n"/>
      <c r="Q16" s="251" t="n"/>
      <c r="R16" s="251" t="n"/>
      <c r="S16" s="251" t="n"/>
      <c r="T16" s="251" t="n"/>
      <c r="U16" s="251" t="n"/>
      <c r="V16" s="251" t="n"/>
      <c r="W16" s="251" t="n"/>
      <c r="X16" s="251" t="n"/>
      <c r="Y16" s="251" t="n"/>
      <c r="Z16" s="251" t="n"/>
    </row>
    <row r="17" ht="11.25" customHeight="1" s="336">
      <c r="A17" s="222" t="n"/>
      <c r="B17" s="259" t="n"/>
      <c r="C17" s="259" t="inlineStr">
        <is>
          <t>OBRAS PRELIMINARES</t>
        </is>
      </c>
      <c r="D17" s="259" t="n"/>
      <c r="E17" s="259" t="n"/>
      <c r="F17" s="259" t="n"/>
      <c r="G17" s="259" t="n"/>
      <c r="H17" s="1" t="n"/>
      <c r="I17" s="1" t="n"/>
      <c r="J17" s="1" t="n"/>
      <c r="K17" s="1" t="n"/>
      <c r="L17" s="251" t="n"/>
      <c r="M17" s="251" t="n"/>
      <c r="N17" s="251" t="n"/>
      <c r="O17" s="251" t="n"/>
      <c r="P17" s="251" t="n"/>
      <c r="Q17" s="251" t="n"/>
      <c r="R17" s="251" t="n"/>
      <c r="S17" s="251" t="n"/>
      <c r="T17" s="251" t="n"/>
      <c r="U17" s="251" t="n"/>
      <c r="V17" s="251" t="n"/>
      <c r="W17" s="251" t="n"/>
      <c r="X17" s="251" t="n"/>
      <c r="Y17" s="251" t="n"/>
      <c r="Z17" s="251" t="n"/>
    </row>
    <row r="18" ht="11.25" customHeight="1" s="336">
      <c r="A18" s="222" t="n"/>
      <c r="B18" s="222" t="n"/>
      <c r="C18" s="178" t="n"/>
      <c r="D18" s="178" t="n"/>
      <c r="E18" s="178" t="n"/>
      <c r="F18" s="218" t="n"/>
      <c r="G18" s="218" t="n"/>
      <c r="H18" s="1" t="n"/>
      <c r="I18" s="1" t="n"/>
      <c r="J18" s="1" t="n"/>
      <c r="K18" s="1" t="n"/>
      <c r="L18" s="251" t="n"/>
      <c r="M18" s="251" t="n"/>
      <c r="N18" s="251" t="n"/>
      <c r="O18" s="251" t="n"/>
      <c r="P18" s="251" t="n"/>
      <c r="Q18" s="251" t="n"/>
      <c r="R18" s="251" t="n"/>
      <c r="S18" s="251" t="n"/>
      <c r="T18" s="251" t="n"/>
      <c r="U18" s="251" t="n"/>
      <c r="V18" s="251" t="n"/>
      <c r="W18" s="251" t="n"/>
      <c r="X18" s="251" t="n"/>
      <c r="Y18" s="251" t="n"/>
      <c r="Z18" s="251" t="n"/>
    </row>
    <row r="19" ht="11.25" customHeight="1" s="336">
      <c r="A19" s="222" t="n"/>
      <c r="B19" s="260" t="n"/>
      <c r="C19" s="210" t="n"/>
      <c r="D19" s="261" t="inlineStr">
        <is>
          <t>Globales, unidades, Metros cuadrados, Metro cúbicos, etc</t>
        </is>
      </c>
      <c r="E19" s="262" t="n"/>
      <c r="F19" s="262" t="n"/>
      <c r="G19" s="262">
        <f>E19*F19</f>
        <v>0</v>
      </c>
      <c r="H19" s="1" t="n"/>
      <c r="I19" s="1" t="n"/>
      <c r="J19" s="1" t="n"/>
      <c r="K19" s="1" t="n"/>
      <c r="L19" s="251" t="n"/>
      <c r="M19" s="251" t="n"/>
      <c r="N19" s="251" t="n"/>
      <c r="O19" s="251" t="n"/>
      <c r="P19" s="251" t="n"/>
      <c r="Q19" s="251" t="n"/>
      <c r="R19" s="251" t="n"/>
      <c r="S19" s="251" t="n"/>
      <c r="T19" s="251" t="n"/>
      <c r="U19" s="251" t="n"/>
      <c r="V19" s="251" t="n"/>
      <c r="W19" s="251" t="n"/>
      <c r="X19" s="251" t="n"/>
      <c r="Y19" s="251" t="n"/>
      <c r="Z19" s="251" t="n"/>
    </row>
    <row r="20" ht="11.25" customHeight="1" s="336">
      <c r="A20" s="1" t="n"/>
      <c r="B20" s="263" t="inlineStr">
        <is>
          <t xml:space="preserve">SUBTOTAL PRELIMINARES  </t>
        </is>
      </c>
      <c r="C20" s="264" t="n"/>
      <c r="D20" s="264" t="n"/>
      <c r="E20" s="264" t="n"/>
      <c r="F20" s="264" t="n"/>
      <c r="G20" s="706">
        <f>SUM(G19)</f>
        <v>0</v>
      </c>
      <c r="H20" s="1" t="n"/>
      <c r="I20" s="1" t="n"/>
      <c r="J20" s="1" t="n"/>
      <c r="K20" s="1" t="n"/>
      <c r="L20" s="251" t="n"/>
      <c r="M20" s="251" t="n"/>
      <c r="N20" s="251" t="n"/>
      <c r="O20" s="251" t="n"/>
      <c r="P20" s="251" t="n"/>
      <c r="Q20" s="251" t="n"/>
      <c r="R20" s="251" t="n"/>
      <c r="S20" s="251" t="n"/>
      <c r="T20" s="251" t="n"/>
      <c r="U20" s="251" t="n"/>
      <c r="V20" s="251" t="n"/>
      <c r="W20" s="251" t="n"/>
      <c r="X20" s="251" t="n"/>
      <c r="Y20" s="251" t="n"/>
      <c r="Z20" s="251" t="n"/>
    </row>
    <row r="21" ht="11.25" customHeight="1" s="336">
      <c r="A21" s="258" t="n"/>
      <c r="B21" s="705" t="inlineStr">
        <is>
          <t>CIMENTACION</t>
        </is>
      </c>
      <c r="C21" s="510" t="n"/>
      <c r="D21" s="510" t="n"/>
      <c r="E21" s="510" t="n"/>
      <c r="F21" s="510" t="n"/>
      <c r="G21" s="510" t="n"/>
      <c r="H21" s="1" t="n"/>
      <c r="I21" s="1" t="n"/>
      <c r="J21" s="1" t="n"/>
      <c r="K21" s="1" t="n"/>
      <c r="L21" s="251" t="n"/>
      <c r="M21" s="251" t="n"/>
      <c r="N21" s="251" t="n"/>
      <c r="O21" s="251" t="n"/>
      <c r="P21" s="251" t="n"/>
      <c r="Q21" s="251" t="n"/>
      <c r="R21" s="251" t="n"/>
      <c r="S21" s="251" t="n"/>
      <c r="T21" s="251" t="n"/>
      <c r="U21" s="251" t="n"/>
      <c r="V21" s="251" t="n"/>
      <c r="W21" s="251" t="n"/>
      <c r="X21" s="251" t="n"/>
      <c r="Y21" s="251" t="n"/>
      <c r="Z21" s="251" t="n"/>
    </row>
    <row r="22" ht="11.25" customHeight="1" s="336">
      <c r="A22" s="222" t="n"/>
      <c r="B22" s="259" t="n"/>
      <c r="C22" s="259" t="inlineStr">
        <is>
          <t>EXCAVACIONES   Y LLENOS</t>
        </is>
      </c>
      <c r="D22" s="259" t="n"/>
      <c r="E22" s="259" t="n"/>
      <c r="F22" s="259" t="n"/>
      <c r="G22" s="259" t="n"/>
      <c r="H22" s="1" t="n"/>
      <c r="I22" s="1" t="n"/>
      <c r="J22" s="1" t="n"/>
      <c r="K22" s="1" t="n"/>
      <c r="L22" s="251" t="n"/>
      <c r="M22" s="251" t="n"/>
      <c r="N22" s="251" t="n"/>
      <c r="O22" s="251" t="n"/>
      <c r="P22" s="251" t="n"/>
      <c r="Q22" s="251" t="n"/>
      <c r="R22" s="251" t="n"/>
      <c r="S22" s="251" t="n"/>
      <c r="T22" s="251" t="n"/>
      <c r="U22" s="251" t="n"/>
      <c r="V22" s="251" t="n"/>
      <c r="W22" s="251" t="n"/>
      <c r="X22" s="251" t="n"/>
      <c r="Y22" s="251" t="n"/>
      <c r="Z22" s="251" t="n"/>
    </row>
    <row r="23" ht="11.25" customHeight="1" s="336">
      <c r="A23" s="222" t="n"/>
      <c r="B23" s="260" t="n"/>
      <c r="C23" s="210" t="n"/>
      <c r="D23" s="261" t="inlineStr">
        <is>
          <t>Globales, unidades, Metros cuadrados, Metro cúbicos, etc</t>
        </is>
      </c>
      <c r="E23" s="262" t="n"/>
      <c r="F23" s="262" t="n"/>
      <c r="G23" s="262">
        <f>E23*F23</f>
        <v>0</v>
      </c>
      <c r="H23" s="1" t="n"/>
      <c r="I23" s="1" t="n"/>
      <c r="J23" s="1" t="n"/>
      <c r="K23" s="1" t="n"/>
      <c r="L23" s="251" t="n"/>
      <c r="M23" s="251" t="n"/>
      <c r="N23" s="251" t="n"/>
      <c r="O23" s="251" t="n"/>
      <c r="P23" s="251" t="n"/>
      <c r="Q23" s="251" t="n"/>
      <c r="R23" s="251" t="n"/>
      <c r="S23" s="251" t="n"/>
      <c r="T23" s="251" t="n"/>
      <c r="U23" s="251" t="n"/>
      <c r="V23" s="251" t="n"/>
      <c r="W23" s="251" t="n"/>
      <c r="X23" s="251" t="n"/>
      <c r="Y23" s="251" t="n"/>
      <c r="Z23" s="251" t="n"/>
    </row>
    <row r="24" ht="11.25" customHeight="1" s="336">
      <c r="A24" s="1" t="n"/>
      <c r="B24" s="263" t="inlineStr">
        <is>
          <t xml:space="preserve">SUBTOTAL CIMIENTOS  </t>
        </is>
      </c>
      <c r="C24" s="264" t="n"/>
      <c r="D24" s="264" t="n"/>
      <c r="E24" s="264" t="n"/>
      <c r="F24" s="264" t="n"/>
      <c r="G24" s="706">
        <f>SUM(G23)</f>
        <v>0</v>
      </c>
      <c r="H24" s="1" t="n"/>
      <c r="I24" s="1" t="n"/>
      <c r="J24" s="1" t="n"/>
      <c r="K24" s="1" t="n"/>
      <c r="L24" s="251" t="n"/>
      <c r="M24" s="251" t="n"/>
      <c r="N24" s="251" t="n"/>
      <c r="O24" s="251" t="n"/>
      <c r="P24" s="251" t="n"/>
      <c r="Q24" s="251" t="n"/>
      <c r="R24" s="251" t="n"/>
      <c r="S24" s="251" t="n"/>
      <c r="T24" s="251" t="n"/>
      <c r="U24" s="251" t="n"/>
      <c r="V24" s="251" t="n"/>
      <c r="W24" s="251" t="n"/>
      <c r="X24" s="251" t="n"/>
      <c r="Y24" s="251" t="n"/>
      <c r="Z24" s="251" t="n"/>
    </row>
    <row r="25" ht="11.25" customHeight="1" s="336">
      <c r="A25" s="258" t="n"/>
      <c r="B25" s="705" t="inlineStr">
        <is>
          <t>DESAGÜES E INSTALACIONES SUBTERRANEAS</t>
        </is>
      </c>
      <c r="C25" s="510" t="n"/>
      <c r="D25" s="510" t="n"/>
      <c r="E25" s="510" t="n"/>
      <c r="F25" s="510" t="n"/>
      <c r="G25" s="510" t="n"/>
      <c r="H25" s="1" t="n"/>
      <c r="I25" s="1" t="n"/>
      <c r="J25" s="1" t="n"/>
      <c r="K25" s="1" t="n"/>
      <c r="L25" s="251" t="n"/>
      <c r="M25" s="251" t="n"/>
      <c r="N25" s="251" t="n"/>
      <c r="O25" s="251" t="n"/>
      <c r="P25" s="251" t="n"/>
      <c r="Q25" s="251" t="n"/>
      <c r="R25" s="251" t="n"/>
      <c r="S25" s="251" t="n"/>
      <c r="T25" s="251" t="n"/>
      <c r="U25" s="251" t="n"/>
      <c r="V25" s="251" t="n"/>
      <c r="W25" s="251" t="n"/>
      <c r="X25" s="251" t="n"/>
      <c r="Y25" s="251" t="n"/>
      <c r="Z25" s="251" t="n"/>
    </row>
    <row r="26" ht="11.25" customHeight="1" s="336">
      <c r="A26" s="222" t="n"/>
      <c r="B26" s="258" t="n"/>
      <c r="C26" s="259" t="inlineStr">
        <is>
          <t xml:space="preserve">ACTIVIDADES PRELIMINARES </t>
        </is>
      </c>
      <c r="D26" s="259" t="n"/>
      <c r="E26" s="259" t="n"/>
      <c r="F26" s="259" t="n"/>
      <c r="G26" s="259" t="n"/>
      <c r="H26" s="1" t="n"/>
      <c r="I26" s="1" t="n"/>
      <c r="J26" s="1" t="n"/>
      <c r="K26" s="1" t="n"/>
      <c r="L26" s="251" t="n"/>
      <c r="M26" s="251" t="n"/>
      <c r="N26" s="251" t="n"/>
      <c r="O26" s="251" t="n"/>
      <c r="P26" s="251" t="n"/>
      <c r="Q26" s="251" t="n"/>
      <c r="R26" s="251" t="n"/>
      <c r="S26" s="251" t="n"/>
      <c r="T26" s="251" t="n"/>
      <c r="U26" s="251" t="n"/>
      <c r="V26" s="251" t="n"/>
      <c r="W26" s="251" t="n"/>
      <c r="X26" s="251" t="n"/>
      <c r="Y26" s="251" t="n"/>
      <c r="Z26" s="251" t="n"/>
    </row>
    <row r="27" ht="11.25" customHeight="1" s="336">
      <c r="A27" s="222" t="n"/>
      <c r="B27" s="159" t="n"/>
      <c r="C27" s="159" t="n"/>
      <c r="D27" s="159" t="n"/>
      <c r="E27" s="159" t="n"/>
      <c r="F27" s="159" t="n"/>
      <c r="G27" s="159" t="n"/>
      <c r="H27" s="1" t="n"/>
      <c r="I27" s="1" t="n"/>
      <c r="J27" s="1" t="n"/>
      <c r="K27" s="1" t="n"/>
      <c r="L27" s="251" t="n"/>
      <c r="M27" s="251" t="n"/>
      <c r="N27" s="251" t="n"/>
      <c r="O27" s="251" t="n"/>
      <c r="P27" s="251" t="n"/>
      <c r="Q27" s="251" t="n"/>
      <c r="R27" s="251" t="n"/>
      <c r="S27" s="251" t="n"/>
      <c r="T27" s="251" t="n"/>
      <c r="U27" s="251" t="n"/>
      <c r="V27" s="251" t="n"/>
      <c r="W27" s="251" t="n"/>
      <c r="X27" s="251" t="n"/>
      <c r="Y27" s="251" t="n"/>
      <c r="Z27" s="251" t="n"/>
    </row>
    <row r="28" ht="11.25" customHeight="1" s="336">
      <c r="A28" s="222" t="n"/>
      <c r="B28" s="260" t="n"/>
      <c r="C28" s="13" t="n"/>
      <c r="D28" s="261" t="inlineStr">
        <is>
          <t>Globales, unidades, Metros cuadrados, Metro cúbicos, etc</t>
        </is>
      </c>
      <c r="E28" s="262" t="n"/>
      <c r="F28" s="266" t="n"/>
      <c r="G28" s="707">
        <f>+ROUND(F28*E28,0)</f>
        <v>0</v>
      </c>
      <c r="H28" s="1" t="n"/>
      <c r="I28" s="1" t="n"/>
      <c r="J28" s="1" t="n"/>
      <c r="K28" s="1" t="n"/>
      <c r="L28" s="251" t="n"/>
      <c r="M28" s="251" t="n"/>
      <c r="N28" s="251" t="n"/>
      <c r="O28" s="251" t="n"/>
      <c r="P28" s="251" t="n"/>
      <c r="Q28" s="251" t="n"/>
      <c r="R28" s="251" t="n"/>
      <c r="S28" s="251" t="n"/>
      <c r="T28" s="251" t="n"/>
      <c r="U28" s="251" t="n"/>
      <c r="V28" s="251" t="n"/>
      <c r="W28" s="251" t="n"/>
      <c r="X28" s="251" t="n"/>
      <c r="Y28" s="251" t="n"/>
      <c r="Z28" s="251" t="n"/>
    </row>
    <row r="29" ht="11.25" customHeight="1" s="336">
      <c r="A29" s="222" t="n"/>
      <c r="B29" s="258" t="n"/>
      <c r="C29" s="708" t="inlineStr">
        <is>
          <t>MOVIMIENTO DE TIERRA</t>
        </is>
      </c>
      <c r="D29" s="450" t="n"/>
      <c r="E29" s="450" t="n"/>
      <c r="F29" s="259" t="n"/>
      <c r="G29" s="259" t="n"/>
      <c r="H29" s="1" t="n"/>
      <c r="I29" s="1" t="n"/>
      <c r="J29" s="1" t="n"/>
      <c r="K29" s="1" t="n"/>
      <c r="L29" s="251" t="n"/>
      <c r="M29" s="251" t="n"/>
      <c r="N29" s="251" t="n"/>
      <c r="O29" s="251" t="n"/>
      <c r="P29" s="251" t="n"/>
      <c r="Q29" s="251" t="n"/>
      <c r="R29" s="251" t="n"/>
      <c r="S29" s="251" t="n"/>
      <c r="T29" s="251" t="n"/>
      <c r="U29" s="251" t="n"/>
      <c r="V29" s="251" t="n"/>
      <c r="W29" s="251" t="n"/>
      <c r="X29" s="251" t="n"/>
      <c r="Y29" s="251" t="n"/>
      <c r="Z29" s="251" t="n"/>
    </row>
    <row r="30" ht="11.25" customHeight="1" s="336">
      <c r="A30" s="222" t="n"/>
      <c r="B30" s="260" t="n"/>
      <c r="C30" s="268" t="n"/>
      <c r="D30" s="261" t="inlineStr">
        <is>
          <t>Globales, unidades, Metros cuadrados, Metro cúbicos, etc</t>
        </is>
      </c>
      <c r="E30" s="262" t="n"/>
      <c r="F30" s="266" t="n"/>
      <c r="G30" s="707">
        <f>+ROUND(F30*E30,0)</f>
        <v>0</v>
      </c>
      <c r="H30" s="1" t="n"/>
      <c r="I30" s="1" t="n"/>
      <c r="J30" s="1" t="n"/>
      <c r="K30" s="1" t="n"/>
      <c r="L30" s="251" t="n"/>
      <c r="M30" s="251" t="n"/>
      <c r="N30" s="251" t="n"/>
      <c r="O30" s="251" t="n"/>
      <c r="P30" s="251" t="n"/>
      <c r="Q30" s="251" t="n"/>
      <c r="R30" s="251" t="n"/>
      <c r="S30" s="251" t="n"/>
      <c r="T30" s="251" t="n"/>
      <c r="U30" s="251" t="n"/>
      <c r="V30" s="251" t="n"/>
      <c r="W30" s="251" t="n"/>
      <c r="X30" s="251" t="n"/>
      <c r="Y30" s="251" t="n"/>
      <c r="Z30" s="251" t="n"/>
    </row>
    <row r="31" ht="11.25" customHeight="1" s="336">
      <c r="A31" s="222" t="n"/>
      <c r="B31" s="263" t="inlineStr">
        <is>
          <t xml:space="preserve">SUBTOTAL ACTIVIDADES PRELIMINARES INSTALACIONES HIDROSANITARIAS  </t>
        </is>
      </c>
      <c r="C31" s="264" t="n"/>
      <c r="D31" s="264" t="n"/>
      <c r="E31" s="264" t="n"/>
      <c r="F31" s="264" t="n"/>
      <c r="G31" s="706">
        <f>SUM(G28:G30)</f>
        <v>0</v>
      </c>
      <c r="H31" s="1" t="n"/>
      <c r="I31" s="1" t="n"/>
      <c r="J31" s="1" t="n"/>
      <c r="K31" s="1" t="n"/>
      <c r="L31" s="251" t="n"/>
      <c r="M31" s="251" t="n"/>
      <c r="N31" s="251" t="n"/>
      <c r="O31" s="251" t="n"/>
      <c r="P31" s="251" t="n"/>
      <c r="Q31" s="251" t="n"/>
      <c r="R31" s="251" t="n"/>
      <c r="S31" s="251" t="n"/>
      <c r="T31" s="251" t="n"/>
      <c r="U31" s="251" t="n"/>
      <c r="V31" s="251" t="n"/>
      <c r="W31" s="251" t="n"/>
      <c r="X31" s="251" t="n"/>
      <c r="Y31" s="251" t="n"/>
      <c r="Z31" s="251" t="n"/>
    </row>
    <row r="32" ht="11.25" customHeight="1" s="336">
      <c r="A32" s="222" t="n"/>
      <c r="B32" s="258" t="n"/>
      <c r="C32" s="269" t="inlineStr">
        <is>
          <t xml:space="preserve">SUMINISTRO Y COLOCACION DE TUBERIAS Y ACCESORIOS RED DE AGUAS RESIDUALES </t>
        </is>
      </c>
      <c r="D32" s="259" t="n"/>
      <c r="E32" s="259" t="n"/>
      <c r="F32" s="259" t="n"/>
      <c r="G32" s="259" t="n"/>
      <c r="H32" s="1" t="n"/>
      <c r="I32" s="1" t="n"/>
      <c r="J32" s="1" t="n"/>
      <c r="K32" s="1" t="n"/>
      <c r="L32" s="251" t="n"/>
      <c r="M32" s="251" t="n"/>
      <c r="N32" s="251" t="n"/>
      <c r="O32" s="251" t="n"/>
      <c r="P32" s="251" t="n"/>
      <c r="Q32" s="251" t="n"/>
      <c r="R32" s="251" t="n"/>
      <c r="S32" s="251" t="n"/>
      <c r="T32" s="251" t="n"/>
      <c r="U32" s="251" t="n"/>
      <c r="V32" s="251" t="n"/>
      <c r="W32" s="251" t="n"/>
      <c r="X32" s="251" t="n"/>
      <c r="Y32" s="251" t="n"/>
      <c r="Z32" s="251" t="n"/>
    </row>
    <row r="33" ht="11.25" customHeight="1" s="336">
      <c r="A33" s="222" t="n"/>
      <c r="B33" s="270" t="n"/>
      <c r="C33" s="10" t="n"/>
      <c r="D33" s="261" t="inlineStr">
        <is>
          <t>Globales, unidades, Metros cuadrados, Metro cúbicos, etc</t>
        </is>
      </c>
      <c r="E33" s="271" t="n"/>
      <c r="F33" s="262" t="n"/>
      <c r="G33" s="262">
        <f>E33*F33</f>
        <v>0</v>
      </c>
      <c r="H33" s="1" t="n"/>
      <c r="I33" s="1" t="n"/>
      <c r="J33" s="1" t="n"/>
      <c r="K33" s="1" t="n"/>
      <c r="L33" s="251" t="n"/>
      <c r="M33" s="251" t="n"/>
      <c r="N33" s="251" t="n"/>
      <c r="O33" s="251" t="n"/>
      <c r="P33" s="251" t="n"/>
      <c r="Q33" s="251" t="n"/>
      <c r="R33" s="251" t="n"/>
      <c r="S33" s="251" t="n"/>
      <c r="T33" s="251" t="n"/>
      <c r="U33" s="251" t="n"/>
      <c r="V33" s="251" t="n"/>
      <c r="W33" s="251" t="n"/>
      <c r="X33" s="251" t="n"/>
      <c r="Y33" s="251" t="n"/>
      <c r="Z33" s="251" t="n"/>
    </row>
    <row r="34" ht="11.25" customHeight="1" s="336">
      <c r="A34" s="222" t="n"/>
      <c r="B34" s="272" t="n"/>
      <c r="C34" s="269" t="inlineStr">
        <is>
          <t xml:space="preserve">OBRAS EN CONCRETO RED DE AGUAS RESIDUALES </t>
        </is>
      </c>
      <c r="D34" s="269" t="n"/>
      <c r="E34" s="273" t="n"/>
      <c r="F34" s="269" t="n"/>
      <c r="G34" s="274" t="n"/>
      <c r="H34" s="1" t="n"/>
      <c r="I34" s="1" t="n"/>
      <c r="J34" s="1" t="n"/>
      <c r="K34" s="1" t="n"/>
      <c r="L34" s="251" t="n"/>
      <c r="M34" s="251" t="n"/>
      <c r="N34" s="251" t="n"/>
      <c r="O34" s="251" t="n"/>
      <c r="P34" s="251" t="n"/>
      <c r="Q34" s="251" t="n"/>
      <c r="R34" s="251" t="n"/>
      <c r="S34" s="251" t="n"/>
      <c r="T34" s="251" t="n"/>
      <c r="U34" s="251" t="n"/>
      <c r="V34" s="251" t="n"/>
      <c r="W34" s="251" t="n"/>
      <c r="X34" s="251" t="n"/>
      <c r="Y34" s="251" t="n"/>
      <c r="Z34" s="251" t="n"/>
    </row>
    <row r="35" ht="11.25" customHeight="1" s="336">
      <c r="A35" s="222" t="n"/>
      <c r="B35" s="270" t="n"/>
      <c r="C35" s="275" t="n"/>
      <c r="D35" s="261" t="inlineStr">
        <is>
          <t>Globales, unidades, Metros cuadrados, Metro cúbicos, etc</t>
        </is>
      </c>
      <c r="E35" s="276" t="n"/>
      <c r="F35" s="262" t="n"/>
      <c r="G35" s="262">
        <f>E35*F35</f>
        <v>0</v>
      </c>
      <c r="H35" s="1" t="n"/>
      <c r="I35" s="1" t="n"/>
      <c r="J35" s="1" t="n"/>
      <c r="K35" s="1" t="n"/>
      <c r="L35" s="251" t="n"/>
      <c r="M35" s="251" t="n"/>
      <c r="N35" s="251" t="n"/>
      <c r="O35" s="251" t="n"/>
      <c r="P35" s="251" t="n"/>
      <c r="Q35" s="251" t="n"/>
      <c r="R35" s="251" t="n"/>
      <c r="S35" s="251" t="n"/>
      <c r="T35" s="251" t="n"/>
      <c r="U35" s="251" t="n"/>
      <c r="V35" s="251" t="n"/>
      <c r="W35" s="251" t="n"/>
      <c r="X35" s="251" t="n"/>
      <c r="Y35" s="251" t="n"/>
      <c r="Z35" s="251" t="n"/>
    </row>
    <row r="36" ht="11.25" customHeight="1" s="336">
      <c r="A36" s="222" t="n"/>
      <c r="B36" s="272" t="n"/>
      <c r="C36" s="269" t="inlineStr">
        <is>
          <t xml:space="preserve">OBRAS VARIAS RED DE AGUAS RESIDUALES </t>
        </is>
      </c>
      <c r="D36" s="269" t="n"/>
      <c r="E36" s="269" t="n"/>
      <c r="F36" s="274" t="n"/>
      <c r="G36" s="274" t="n"/>
      <c r="H36" s="1" t="n"/>
      <c r="I36" s="1" t="n"/>
      <c r="J36" s="1" t="n"/>
      <c r="K36" s="1" t="n"/>
      <c r="L36" s="251" t="n"/>
      <c r="M36" s="251" t="n"/>
      <c r="N36" s="251" t="n"/>
      <c r="O36" s="251" t="n"/>
      <c r="P36" s="251" t="n"/>
      <c r="Q36" s="251" t="n"/>
      <c r="R36" s="251" t="n"/>
      <c r="S36" s="251" t="n"/>
      <c r="T36" s="251" t="n"/>
      <c r="U36" s="251" t="n"/>
      <c r="V36" s="251" t="n"/>
      <c r="W36" s="251" t="n"/>
      <c r="X36" s="251" t="n"/>
      <c r="Y36" s="251" t="n"/>
      <c r="Z36" s="251" t="n"/>
    </row>
    <row r="37" ht="11.25" customHeight="1" s="336">
      <c r="A37" s="222" t="n"/>
      <c r="B37" s="270" t="n"/>
      <c r="C37" s="275" t="n"/>
      <c r="D37" s="261" t="inlineStr">
        <is>
          <t>Globales, unidades, Metros cuadrados, Metro cúbicos, etc</t>
        </is>
      </c>
      <c r="E37" s="276" t="n"/>
      <c r="F37" s="262" t="n"/>
      <c r="G37" s="262">
        <f>E37*F37</f>
        <v>0</v>
      </c>
      <c r="H37" s="1" t="n"/>
      <c r="I37" s="1" t="n"/>
      <c r="J37" s="1" t="n"/>
      <c r="K37" s="1" t="n"/>
      <c r="L37" s="251" t="n"/>
      <c r="M37" s="251" t="n"/>
      <c r="N37" s="251" t="n"/>
      <c r="O37" s="251" t="n"/>
      <c r="P37" s="251" t="n"/>
      <c r="Q37" s="251" t="n"/>
      <c r="R37" s="251" t="n"/>
      <c r="S37" s="251" t="n"/>
      <c r="T37" s="251" t="n"/>
      <c r="U37" s="251" t="n"/>
      <c r="V37" s="251" t="n"/>
      <c r="W37" s="251" t="n"/>
      <c r="X37" s="251" t="n"/>
      <c r="Y37" s="251" t="n"/>
      <c r="Z37" s="251" t="n"/>
    </row>
    <row r="38" ht="11.25" customHeight="1" s="336">
      <c r="A38" s="1" t="n"/>
      <c r="B38" s="263" t="inlineStr">
        <is>
          <t>SUBTOTAL RED DE AGUAS RESIDUALES PARA EL BLOQUE D</t>
        </is>
      </c>
      <c r="C38" s="264" t="n"/>
      <c r="D38" s="264" t="n"/>
      <c r="E38" s="264" t="n"/>
      <c r="F38" s="264" t="n"/>
      <c r="G38" s="706">
        <f>SUM(G33:G37)</f>
        <v>0</v>
      </c>
      <c r="H38" s="1" t="n"/>
      <c r="I38" s="1" t="n"/>
      <c r="J38" s="1" t="n"/>
      <c r="K38" s="1" t="n"/>
      <c r="L38" s="251" t="n"/>
      <c r="M38" s="251" t="n"/>
      <c r="N38" s="251" t="n"/>
      <c r="O38" s="251" t="n"/>
      <c r="P38" s="251" t="n"/>
      <c r="Q38" s="251" t="n"/>
      <c r="R38" s="251" t="n"/>
      <c r="S38" s="251" t="n"/>
      <c r="T38" s="251" t="n"/>
      <c r="U38" s="251" t="n"/>
      <c r="V38" s="251" t="n"/>
      <c r="W38" s="251" t="n"/>
      <c r="X38" s="251" t="n"/>
      <c r="Y38" s="251" t="n"/>
      <c r="Z38" s="251" t="n"/>
    </row>
    <row r="39" ht="11.25" customHeight="1" s="336">
      <c r="A39" s="222" t="n"/>
      <c r="B39" s="272" t="n"/>
      <c r="C39" s="277" t="inlineStr">
        <is>
          <t>SUMINISTRO Y COLOCACION DE TUBERIAS Y ACCESORIOS RED DE AGUAS LLUVIAS</t>
        </is>
      </c>
      <c r="D39" s="269" t="n"/>
      <c r="E39" s="269" t="n"/>
      <c r="F39" s="269" t="n"/>
      <c r="G39" s="269" t="n"/>
      <c r="H39" s="1" t="n"/>
      <c r="I39" s="1" t="n"/>
      <c r="J39" s="1" t="n"/>
      <c r="K39" s="1" t="n"/>
      <c r="L39" s="251" t="n"/>
      <c r="M39" s="251" t="n"/>
      <c r="N39" s="251" t="n"/>
      <c r="O39" s="251" t="n"/>
      <c r="P39" s="251" t="n"/>
      <c r="Q39" s="251" t="n"/>
      <c r="R39" s="251" t="n"/>
      <c r="S39" s="251" t="n"/>
      <c r="T39" s="251" t="n"/>
      <c r="U39" s="251" t="n"/>
      <c r="V39" s="251" t="n"/>
      <c r="W39" s="251" t="n"/>
      <c r="X39" s="251" t="n"/>
      <c r="Y39" s="251" t="n"/>
      <c r="Z39" s="251" t="n"/>
    </row>
    <row r="40" ht="11.25" customHeight="1" s="336">
      <c r="A40" s="222" t="n"/>
      <c r="B40" s="270" t="n"/>
      <c r="C40" s="278" t="n"/>
      <c r="D40" s="261" t="inlineStr">
        <is>
          <t>Globales, unidades, Metros cuadrados, Metro cúbicos, etc</t>
        </is>
      </c>
      <c r="E40" s="279" t="n"/>
      <c r="F40" s="262" t="n"/>
      <c r="G40" s="262">
        <f>E40*F40</f>
        <v>0</v>
      </c>
      <c r="H40" s="1" t="n"/>
      <c r="I40" s="1" t="n"/>
      <c r="J40" s="1" t="n"/>
      <c r="K40" s="1" t="n"/>
      <c r="L40" s="251" t="n"/>
      <c r="M40" s="251" t="n"/>
      <c r="N40" s="251" t="n"/>
      <c r="O40" s="251" t="n"/>
      <c r="P40" s="251" t="n"/>
      <c r="Q40" s="251" t="n"/>
      <c r="R40" s="251" t="n"/>
      <c r="S40" s="251" t="n"/>
      <c r="T40" s="251" t="n"/>
      <c r="U40" s="251" t="n"/>
      <c r="V40" s="251" t="n"/>
      <c r="W40" s="251" t="n"/>
      <c r="X40" s="251" t="n"/>
      <c r="Y40" s="251" t="n"/>
      <c r="Z40" s="251" t="n"/>
    </row>
    <row r="41" ht="11.25" customHeight="1" s="336">
      <c r="A41" s="222" t="n"/>
      <c r="B41" s="272" t="n"/>
      <c r="C41" s="280" t="inlineStr">
        <is>
          <t>OBRAS EN CONCRETO RED DE AGUAS LLUVIAS</t>
        </is>
      </c>
      <c r="D41" s="281" t="n"/>
      <c r="E41" s="282" t="n"/>
      <c r="F41" s="283" t="n"/>
      <c r="G41" s="284" t="n"/>
      <c r="H41" s="181" t="n"/>
      <c r="I41" s="1" t="n"/>
      <c r="J41" s="1" t="n"/>
      <c r="K41" s="1" t="n"/>
      <c r="L41" s="251" t="n"/>
      <c r="M41" s="251" t="n"/>
      <c r="N41" s="251" t="n"/>
      <c r="O41" s="251" t="n"/>
      <c r="P41" s="251" t="n"/>
      <c r="Q41" s="251" t="n"/>
      <c r="R41" s="251" t="n"/>
      <c r="S41" s="251" t="n"/>
      <c r="T41" s="251" t="n"/>
      <c r="U41" s="251" t="n"/>
      <c r="V41" s="251" t="n"/>
      <c r="W41" s="251" t="n"/>
      <c r="X41" s="251" t="n"/>
      <c r="Y41" s="251" t="n"/>
      <c r="Z41" s="251" t="n"/>
    </row>
    <row r="42" ht="11.25" customHeight="1" s="336">
      <c r="A42" s="222" t="n"/>
      <c r="B42" s="270" t="n"/>
      <c r="C42" s="278" t="n"/>
      <c r="D42" s="261" t="inlineStr">
        <is>
          <t>Globales, unidades, Metros cuadrados, Metro cúbicos, etc</t>
        </is>
      </c>
      <c r="E42" s="279" t="n"/>
      <c r="F42" s="262" t="n"/>
      <c r="G42" s="262">
        <f>E42*F42</f>
        <v>0</v>
      </c>
      <c r="H42" s="181" t="n"/>
      <c r="I42" s="1" t="n"/>
      <c r="J42" s="1" t="n"/>
      <c r="K42" s="1" t="n"/>
      <c r="L42" s="251" t="n"/>
      <c r="M42" s="251" t="n"/>
      <c r="N42" s="251" t="n"/>
      <c r="O42" s="251" t="n"/>
      <c r="P42" s="251" t="n"/>
      <c r="Q42" s="251" t="n"/>
      <c r="R42" s="251" t="n"/>
      <c r="S42" s="251" t="n"/>
      <c r="T42" s="251" t="n"/>
      <c r="U42" s="251" t="n"/>
      <c r="V42" s="251" t="n"/>
      <c r="W42" s="251" t="n"/>
      <c r="X42" s="251" t="n"/>
      <c r="Y42" s="251" t="n"/>
      <c r="Z42" s="251" t="n"/>
    </row>
    <row r="43" ht="11.25" customHeight="1" s="336">
      <c r="A43" s="222" t="n"/>
      <c r="B43" s="272" t="n"/>
      <c r="C43" s="280" t="inlineStr">
        <is>
          <t>OBRAS VARIAS RED DE AGUAS LLUVIAS</t>
        </is>
      </c>
      <c r="D43" s="281" t="n"/>
      <c r="E43" s="282" t="n"/>
      <c r="F43" s="283" t="n"/>
      <c r="G43" s="284" t="n"/>
      <c r="H43" s="181" t="n"/>
      <c r="I43" s="1" t="n"/>
      <c r="J43" s="1" t="n"/>
      <c r="K43" s="1" t="n"/>
      <c r="L43" s="251" t="n"/>
      <c r="M43" s="251" t="n"/>
      <c r="N43" s="251" t="n"/>
      <c r="O43" s="251" t="n"/>
      <c r="P43" s="251" t="n"/>
      <c r="Q43" s="251" t="n"/>
      <c r="R43" s="251" t="n"/>
      <c r="S43" s="251" t="n"/>
      <c r="T43" s="251" t="n"/>
      <c r="U43" s="251" t="n"/>
      <c r="V43" s="251" t="n"/>
      <c r="W43" s="251" t="n"/>
      <c r="X43" s="251" t="n"/>
      <c r="Y43" s="251" t="n"/>
      <c r="Z43" s="251" t="n"/>
    </row>
    <row r="44" ht="11.25" customHeight="1" s="336">
      <c r="A44" s="222" t="n"/>
      <c r="B44" s="270" t="n"/>
      <c r="C44" s="278" t="n"/>
      <c r="D44" s="261" t="inlineStr">
        <is>
          <t>Globales, unidades, Metros cuadrados, Metro cúbicos, etc</t>
        </is>
      </c>
      <c r="E44" s="285" t="n"/>
      <c r="F44" s="262" t="n"/>
      <c r="G44" s="262">
        <f>E44*F44</f>
        <v>0</v>
      </c>
      <c r="H44" s="181" t="n"/>
      <c r="I44" s="1" t="n"/>
      <c r="J44" s="1" t="n"/>
      <c r="K44" s="1" t="n"/>
      <c r="L44" s="251" t="n"/>
      <c r="M44" s="251" t="n"/>
      <c r="N44" s="251" t="n"/>
      <c r="O44" s="251" t="n"/>
      <c r="P44" s="251" t="n"/>
      <c r="Q44" s="251" t="n"/>
      <c r="R44" s="251" t="n"/>
      <c r="S44" s="251" t="n"/>
      <c r="T44" s="251" t="n"/>
      <c r="U44" s="251" t="n"/>
      <c r="V44" s="251" t="n"/>
      <c r="W44" s="251" t="n"/>
      <c r="X44" s="251" t="n"/>
      <c r="Y44" s="251" t="n"/>
      <c r="Z44" s="251" t="n"/>
    </row>
    <row r="45" ht="11.25" customHeight="1" s="336">
      <c r="A45" s="222" t="n"/>
      <c r="B45" s="709" t="inlineStr">
        <is>
          <t>SUBTOTAL RED DE AGUAS LLUVIIAS PARA EL BLOQUE D</t>
        </is>
      </c>
      <c r="C45" s="450" t="n"/>
      <c r="D45" s="450" t="n"/>
      <c r="E45" s="450" t="n"/>
      <c r="F45" s="286" t="n"/>
      <c r="G45" s="287">
        <f>SUM(G40:G44)</f>
        <v>0</v>
      </c>
      <c r="H45" s="181" t="n"/>
      <c r="I45" s="1" t="n"/>
      <c r="J45" s="1" t="n"/>
      <c r="K45" s="1" t="n"/>
      <c r="L45" s="251" t="n"/>
      <c r="M45" s="251" t="n"/>
      <c r="N45" s="251" t="n"/>
      <c r="O45" s="251" t="n"/>
      <c r="P45" s="251" t="n"/>
      <c r="Q45" s="251" t="n"/>
      <c r="R45" s="251" t="n"/>
      <c r="S45" s="251" t="n"/>
      <c r="T45" s="251" t="n"/>
      <c r="U45" s="251" t="n"/>
      <c r="V45" s="251" t="n"/>
      <c r="W45" s="251" t="n"/>
      <c r="X45" s="251" t="n"/>
      <c r="Y45" s="251" t="n"/>
      <c r="Z45" s="251" t="n"/>
    </row>
    <row r="46" ht="11.25" customHeight="1" s="336">
      <c r="A46" s="258" t="n"/>
      <c r="B46" s="705" t="inlineStr">
        <is>
          <t>ESTRUCTURAS EN CONCRETO Y METALICAS</t>
        </is>
      </c>
      <c r="C46" s="510" t="n"/>
      <c r="D46" s="510" t="n"/>
      <c r="E46" s="510" t="n"/>
      <c r="F46" s="510" t="n"/>
      <c r="G46" s="510" t="n"/>
      <c r="H46" s="181" t="n"/>
      <c r="I46" s="1" t="n"/>
      <c r="J46" s="1" t="n"/>
      <c r="K46" s="1" t="n"/>
      <c r="L46" s="251" t="n"/>
      <c r="M46" s="251" t="n"/>
      <c r="N46" s="251" t="n"/>
      <c r="O46" s="251" t="n"/>
      <c r="P46" s="251" t="n"/>
      <c r="Q46" s="251" t="n"/>
      <c r="R46" s="251" t="n"/>
      <c r="S46" s="251" t="n"/>
      <c r="T46" s="251" t="n"/>
      <c r="U46" s="251" t="n"/>
      <c r="V46" s="251" t="n"/>
      <c r="W46" s="251" t="n"/>
      <c r="X46" s="251" t="n"/>
      <c r="Y46" s="251" t="n"/>
      <c r="Z46" s="251" t="n"/>
    </row>
    <row r="47" ht="11.25" customHeight="1" s="336">
      <c r="A47" s="222" t="n"/>
      <c r="B47" s="259" t="n"/>
      <c r="C47" s="710" t="inlineStr">
        <is>
          <t>ESTRUCTURAS EN CONCRETO</t>
        </is>
      </c>
      <c r="D47" s="450" t="n"/>
      <c r="E47" s="450" t="n"/>
      <c r="F47" s="450" t="n"/>
      <c r="G47" s="450" t="n"/>
      <c r="H47" s="181" t="n"/>
      <c r="I47" s="1" t="n"/>
      <c r="J47" s="1" t="n"/>
      <c r="K47" s="1" t="n"/>
      <c r="L47" s="251" t="n"/>
      <c r="M47" s="251" t="n"/>
      <c r="N47" s="251" t="n"/>
      <c r="O47" s="251" t="n"/>
      <c r="P47" s="251" t="n"/>
      <c r="Q47" s="251" t="n"/>
      <c r="R47" s="251" t="n"/>
      <c r="S47" s="251" t="n"/>
      <c r="T47" s="251" t="n"/>
      <c r="U47" s="251" t="n"/>
      <c r="V47" s="251" t="n"/>
      <c r="W47" s="251" t="n"/>
      <c r="X47" s="251" t="n"/>
      <c r="Y47" s="251" t="n"/>
      <c r="Z47" s="251" t="n"/>
    </row>
    <row r="48" ht="11.25" customHeight="1" s="336">
      <c r="A48" s="222" t="n"/>
      <c r="B48" s="260" t="n"/>
      <c r="C48" s="210" t="n"/>
      <c r="D48" s="261" t="inlineStr">
        <is>
          <t>Globales, unidades, Metros cuadrados, Metro cúbicos, etc</t>
        </is>
      </c>
      <c r="E48" s="262" t="n"/>
      <c r="F48" s="262" t="n"/>
      <c r="G48" s="262">
        <f>E48*F48</f>
        <v>0</v>
      </c>
      <c r="H48" s="181" t="n"/>
      <c r="I48" s="1" t="n"/>
      <c r="J48" s="1" t="n"/>
      <c r="K48" s="1" t="n"/>
      <c r="L48" s="251" t="n"/>
      <c r="M48" s="251" t="n"/>
      <c r="N48" s="251" t="n"/>
      <c r="O48" s="251" t="n"/>
      <c r="P48" s="251" t="n"/>
      <c r="Q48" s="251" t="n"/>
      <c r="R48" s="251" t="n"/>
      <c r="S48" s="251" t="n"/>
      <c r="T48" s="251" t="n"/>
      <c r="U48" s="251" t="n"/>
      <c r="V48" s="251" t="n"/>
      <c r="W48" s="251" t="n"/>
      <c r="X48" s="251" t="n"/>
      <c r="Y48" s="251" t="n"/>
      <c r="Z48" s="251" t="n"/>
    </row>
    <row r="49" ht="11.25" customHeight="1" s="336">
      <c r="A49" s="1" t="n"/>
      <c r="B49" s="288" t="inlineStr">
        <is>
          <t>SUBTOTAL ESTRUCTURAS EN CONCRETO Y METALICAS</t>
        </is>
      </c>
      <c r="C49" s="289" t="n"/>
      <c r="D49" s="289" t="n"/>
      <c r="E49" s="289" t="n"/>
      <c r="F49" s="289" t="n"/>
      <c r="G49" s="711">
        <f>SUM(G48)</f>
        <v>0</v>
      </c>
      <c r="H49" s="1" t="n"/>
      <c r="I49" s="1" t="n"/>
      <c r="J49" s="1" t="n"/>
      <c r="K49" s="1" t="n"/>
      <c r="L49" s="251" t="n"/>
      <c r="M49" s="251" t="n"/>
      <c r="N49" s="251" t="n"/>
      <c r="O49" s="251" t="n"/>
      <c r="P49" s="251" t="n"/>
      <c r="Q49" s="251" t="n"/>
      <c r="R49" s="251" t="n"/>
      <c r="S49" s="251" t="n"/>
      <c r="T49" s="251" t="n"/>
      <c r="U49" s="251" t="n"/>
      <c r="V49" s="251" t="n"/>
      <c r="W49" s="251" t="n"/>
      <c r="X49" s="251" t="n"/>
      <c r="Y49" s="251" t="n"/>
      <c r="Z49" s="251" t="n"/>
    </row>
    <row r="50" ht="11.25" customHeight="1" s="336">
      <c r="A50" s="258" t="n"/>
      <c r="B50" s="705" t="inlineStr">
        <is>
          <t xml:space="preserve">MAMPOSTERIA </t>
        </is>
      </c>
      <c r="C50" s="510" t="n"/>
      <c r="D50" s="510" t="n"/>
      <c r="E50" s="510" t="n"/>
      <c r="F50" s="510" t="n"/>
      <c r="G50" s="510" t="n"/>
      <c r="H50" s="1" t="n"/>
      <c r="I50" s="1" t="n"/>
      <c r="J50" s="1" t="n"/>
      <c r="K50" s="1" t="n"/>
      <c r="L50" s="251" t="n"/>
      <c r="M50" s="251" t="n"/>
      <c r="N50" s="251" t="n"/>
      <c r="O50" s="251" t="n"/>
      <c r="P50" s="251" t="n"/>
      <c r="Q50" s="251" t="n"/>
      <c r="R50" s="251" t="n"/>
      <c r="S50" s="251" t="n"/>
      <c r="T50" s="251" t="n"/>
      <c r="U50" s="251" t="n"/>
      <c r="V50" s="251" t="n"/>
      <c r="W50" s="251" t="n"/>
      <c r="X50" s="251" t="n"/>
      <c r="Y50" s="251" t="n"/>
      <c r="Z50" s="251" t="n"/>
    </row>
    <row r="51" ht="11.25" customHeight="1" s="336">
      <c r="A51" s="222" t="n"/>
      <c r="B51" s="259" t="n"/>
      <c r="C51" s="708" t="inlineStr">
        <is>
          <t>MAMPOSTERIA EN BLOQUE Y ARCILLA</t>
        </is>
      </c>
      <c r="D51" s="450" t="n"/>
      <c r="E51" s="450" t="n"/>
      <c r="F51" s="450" t="n"/>
      <c r="G51" s="450" t="n"/>
      <c r="H51" s="1" t="n"/>
      <c r="I51" s="1" t="n"/>
      <c r="J51" s="1" t="n"/>
      <c r="K51" s="1" t="n"/>
      <c r="L51" s="251" t="n"/>
      <c r="M51" s="251" t="n"/>
      <c r="N51" s="251" t="n"/>
      <c r="O51" s="251" t="n"/>
      <c r="P51" s="251" t="n"/>
      <c r="Q51" s="251" t="n"/>
      <c r="R51" s="251" t="n"/>
      <c r="S51" s="251" t="n"/>
      <c r="T51" s="251" t="n"/>
      <c r="U51" s="251" t="n"/>
      <c r="V51" s="251" t="n"/>
      <c r="W51" s="251" t="n"/>
      <c r="X51" s="251" t="n"/>
      <c r="Y51" s="251" t="n"/>
      <c r="Z51" s="251" t="n"/>
    </row>
    <row r="52" ht="11.25" customHeight="1" s="336">
      <c r="A52" s="222" t="n"/>
      <c r="B52" s="260" t="n"/>
      <c r="C52" s="210" t="n"/>
      <c r="D52" s="261" t="inlineStr">
        <is>
          <t>Globales, unidades, Metros cuadrados, Metro cúbicos, etc</t>
        </is>
      </c>
      <c r="E52" s="262" t="n"/>
      <c r="F52" s="262" t="n"/>
      <c r="G52" s="262">
        <f>E52*F52</f>
        <v>0</v>
      </c>
      <c r="H52" s="1" t="n"/>
      <c r="I52" s="1" t="n"/>
      <c r="J52" s="1" t="n"/>
      <c r="K52" s="1" t="n"/>
      <c r="L52" s="251" t="n"/>
      <c r="M52" s="251" t="n"/>
      <c r="N52" s="251" t="n"/>
      <c r="O52" s="251" t="n"/>
      <c r="P52" s="251" t="n"/>
      <c r="Q52" s="251" t="n"/>
      <c r="R52" s="251" t="n"/>
      <c r="S52" s="251" t="n"/>
      <c r="T52" s="251" t="n"/>
      <c r="U52" s="251" t="n"/>
      <c r="V52" s="251" t="n"/>
      <c r="W52" s="251" t="n"/>
      <c r="X52" s="251" t="n"/>
      <c r="Y52" s="251" t="n"/>
      <c r="Z52" s="251" t="n"/>
    </row>
    <row r="53" ht="11.25" customHeight="1" s="336">
      <c r="A53" s="1" t="n"/>
      <c r="B53" s="288" t="inlineStr">
        <is>
          <t xml:space="preserve">SUBTOTAL MAMPOSTERIA  </t>
        </is>
      </c>
      <c r="C53" s="289" t="n"/>
      <c r="D53" s="289" t="n"/>
      <c r="E53" s="289" t="n"/>
      <c r="F53" s="289" t="n"/>
      <c r="G53" s="711">
        <f>SUM(G52)</f>
        <v>0</v>
      </c>
      <c r="H53" s="1" t="n"/>
      <c r="I53" s="1" t="n"/>
      <c r="J53" s="1" t="n"/>
      <c r="K53" s="1" t="n"/>
      <c r="L53" s="251" t="n"/>
      <c r="M53" s="251" t="n"/>
      <c r="N53" s="251" t="n"/>
      <c r="O53" s="251" t="n"/>
      <c r="P53" s="251" t="n"/>
      <c r="Q53" s="251" t="n"/>
      <c r="R53" s="251" t="n"/>
      <c r="S53" s="251" t="n"/>
      <c r="T53" s="251" t="n"/>
      <c r="U53" s="251" t="n"/>
      <c r="V53" s="251" t="n"/>
      <c r="W53" s="251" t="n"/>
      <c r="X53" s="251" t="n"/>
      <c r="Y53" s="251" t="n"/>
      <c r="Z53" s="251" t="n"/>
    </row>
    <row r="54" ht="11.25" customHeight="1" s="336">
      <c r="A54" s="258" t="n"/>
      <c r="B54" s="712" t="inlineStr">
        <is>
          <t xml:space="preserve">PREFABRICADOS </t>
        </is>
      </c>
      <c r="C54" s="450" t="n"/>
      <c r="D54" s="450" t="n"/>
      <c r="E54" s="450" t="n"/>
      <c r="F54" s="450" t="n"/>
      <c r="G54" s="450" t="n"/>
      <c r="H54" s="1" t="n"/>
      <c r="I54" s="1" t="n"/>
      <c r="J54" s="1" t="n"/>
      <c r="K54" s="1" t="n"/>
      <c r="L54" s="251" t="n"/>
      <c r="M54" s="251" t="n"/>
      <c r="N54" s="251" t="n"/>
      <c r="O54" s="251" t="n"/>
      <c r="P54" s="251" t="n"/>
      <c r="Q54" s="251" t="n"/>
      <c r="R54" s="251" t="n"/>
      <c r="S54" s="251" t="n"/>
      <c r="T54" s="251" t="n"/>
      <c r="U54" s="251" t="n"/>
      <c r="V54" s="251" t="n"/>
      <c r="W54" s="251" t="n"/>
      <c r="X54" s="251" t="n"/>
      <c r="Y54" s="251" t="n"/>
      <c r="Z54" s="251" t="n"/>
    </row>
    <row r="55" ht="11.25" customHeight="1" s="336">
      <c r="A55" s="222" t="n"/>
      <c r="B55" s="13" t="n"/>
      <c r="C55" s="713" t="inlineStr">
        <is>
          <t>ELEMENTOS PREFABRICADOS EN CONCRETO Y FIBROCEMENTO</t>
        </is>
      </c>
      <c r="D55" s="450" t="n"/>
      <c r="E55" s="450" t="n"/>
      <c r="F55" s="450" t="n"/>
      <c r="G55" s="450" t="n"/>
      <c r="H55" s="1" t="n"/>
      <c r="I55" s="1" t="n"/>
      <c r="J55" s="1" t="n"/>
      <c r="K55" s="1" t="n"/>
      <c r="L55" s="251" t="n"/>
      <c r="M55" s="251" t="n"/>
      <c r="N55" s="251" t="n"/>
      <c r="O55" s="251" t="n"/>
      <c r="P55" s="251" t="n"/>
      <c r="Q55" s="251" t="n"/>
      <c r="R55" s="251" t="n"/>
      <c r="S55" s="251" t="n"/>
      <c r="T55" s="251" t="n"/>
      <c r="U55" s="251" t="n"/>
      <c r="V55" s="251" t="n"/>
      <c r="W55" s="251" t="n"/>
      <c r="X55" s="251" t="n"/>
      <c r="Y55" s="251" t="n"/>
      <c r="Z55" s="251" t="n"/>
    </row>
    <row r="56" ht="11.25" customHeight="1" s="336">
      <c r="A56" s="222" t="n"/>
      <c r="B56" s="5" t="n"/>
      <c r="C56" s="13" t="n"/>
      <c r="D56" s="261" t="inlineStr">
        <is>
          <t>Globales, unidades, Metros cuadrados, Metro cúbicos, etc</t>
        </is>
      </c>
      <c r="E56" s="262" t="n"/>
      <c r="F56" s="262" t="n"/>
      <c r="G56" s="262">
        <f>E56*F56</f>
        <v>0</v>
      </c>
      <c r="H56" s="1" t="n"/>
      <c r="I56" s="1" t="n"/>
      <c r="J56" s="1" t="n"/>
      <c r="K56" s="1" t="n"/>
      <c r="L56" s="251" t="n"/>
      <c r="M56" s="251" t="n"/>
      <c r="N56" s="251" t="n"/>
      <c r="O56" s="251" t="n"/>
      <c r="P56" s="251" t="n"/>
      <c r="Q56" s="251" t="n"/>
      <c r="R56" s="251" t="n"/>
      <c r="S56" s="251" t="n"/>
      <c r="T56" s="251" t="n"/>
      <c r="U56" s="251" t="n"/>
      <c r="V56" s="251" t="n"/>
      <c r="W56" s="251" t="n"/>
      <c r="X56" s="251" t="n"/>
      <c r="Y56" s="251" t="n"/>
      <c r="Z56" s="251" t="n"/>
    </row>
    <row r="57" ht="11.25" customHeight="1" s="336">
      <c r="A57" s="1" t="n"/>
      <c r="B57" s="288" t="inlineStr">
        <is>
          <t xml:space="preserve">SUBTOTAL PREFABRICADOS  </t>
        </is>
      </c>
      <c r="C57" s="289" t="n"/>
      <c r="D57" s="289" t="n"/>
      <c r="E57" s="289" t="n"/>
      <c r="F57" s="289" t="n"/>
      <c r="G57" s="711">
        <f>SUM(G56)</f>
        <v>0</v>
      </c>
      <c r="H57" s="1" t="n"/>
      <c r="I57" s="1" t="n"/>
      <c r="J57" s="1" t="n"/>
      <c r="K57" s="1" t="n"/>
      <c r="L57" s="251" t="n"/>
      <c r="M57" s="251" t="n"/>
      <c r="N57" s="251" t="n"/>
      <c r="O57" s="251" t="n"/>
      <c r="P57" s="251" t="n"/>
      <c r="Q57" s="251" t="n"/>
      <c r="R57" s="251" t="n"/>
      <c r="S57" s="251" t="n"/>
      <c r="T57" s="251" t="n"/>
      <c r="U57" s="251" t="n"/>
      <c r="V57" s="251" t="n"/>
      <c r="W57" s="251" t="n"/>
      <c r="X57" s="251" t="n"/>
      <c r="Y57" s="251" t="n"/>
      <c r="Z57" s="251" t="n"/>
    </row>
    <row r="58" ht="11.25" customHeight="1" s="336">
      <c r="A58" s="258" t="n"/>
      <c r="B58" s="712" t="inlineStr">
        <is>
          <t>INSTALACION HIDRAULICA Y DE GAS</t>
        </is>
      </c>
      <c r="C58" s="450" t="n"/>
      <c r="D58" s="450" t="n"/>
      <c r="E58" s="450" t="n"/>
      <c r="F58" s="450" t="n"/>
      <c r="G58" s="450" t="n"/>
      <c r="H58" s="1" t="n"/>
      <c r="I58" s="1" t="n"/>
      <c r="J58" s="1" t="n"/>
      <c r="K58" s="1" t="n"/>
      <c r="L58" s="251" t="n"/>
      <c r="M58" s="251" t="n"/>
      <c r="N58" s="251" t="n"/>
      <c r="O58" s="251" t="n"/>
      <c r="P58" s="251" t="n"/>
      <c r="Q58" s="251" t="n"/>
      <c r="R58" s="251" t="n"/>
      <c r="S58" s="251" t="n"/>
      <c r="T58" s="251" t="n"/>
      <c r="U58" s="251" t="n"/>
      <c r="V58" s="251" t="n"/>
      <c r="W58" s="251" t="n"/>
      <c r="X58" s="251" t="n"/>
      <c r="Y58" s="251" t="n"/>
      <c r="Z58" s="251" t="n"/>
    </row>
    <row r="59" ht="11.25" customHeight="1" s="336">
      <c r="A59" s="222" t="n"/>
      <c r="B59" s="272" t="n"/>
      <c r="C59" s="714" t="inlineStr">
        <is>
          <t>RED DE AGUA POTABLE PARA EL BLOQUE D</t>
        </is>
      </c>
      <c r="D59" s="450" t="n"/>
      <c r="E59" s="450" t="n"/>
      <c r="F59" s="450" t="n"/>
      <c r="G59" s="451" t="n"/>
      <c r="H59" s="1" t="n"/>
      <c r="I59" s="1" t="n"/>
      <c r="J59" s="1" t="n"/>
      <c r="K59" s="1" t="n"/>
      <c r="L59" s="251" t="n"/>
      <c r="M59" s="251" t="n"/>
      <c r="N59" s="251" t="n"/>
      <c r="O59" s="251" t="n"/>
      <c r="P59" s="251" t="n"/>
      <c r="Q59" s="251" t="n"/>
      <c r="R59" s="251" t="n"/>
      <c r="S59" s="251" t="n"/>
      <c r="T59" s="251" t="n"/>
      <c r="U59" s="251" t="n"/>
      <c r="V59" s="251" t="n"/>
      <c r="W59" s="251" t="n"/>
      <c r="X59" s="251" t="n"/>
      <c r="Y59" s="251" t="n"/>
      <c r="Z59" s="251" t="n"/>
    </row>
    <row r="60" ht="11.25" customHeight="1" s="336">
      <c r="A60" s="222" t="n"/>
      <c r="B60" s="270" t="n"/>
      <c r="C60" s="275" t="n"/>
      <c r="D60" s="261" t="inlineStr">
        <is>
          <t>Globales, unidades, Metros cuadrados, Metro cúbicos, etc</t>
        </is>
      </c>
      <c r="E60" s="271" t="n"/>
      <c r="F60" s="262" t="n"/>
      <c r="G60" s="262">
        <f>E60*F60</f>
        <v>0</v>
      </c>
      <c r="H60" s="1" t="n"/>
      <c r="I60" s="1" t="n"/>
      <c r="J60" s="1" t="n"/>
      <c r="K60" s="1" t="n"/>
      <c r="L60" s="251" t="n"/>
      <c r="M60" s="251" t="n"/>
      <c r="N60" s="251" t="n"/>
      <c r="O60" s="251" t="n"/>
      <c r="P60" s="251" t="n"/>
      <c r="Q60" s="251" t="n"/>
      <c r="R60" s="251" t="n"/>
      <c r="S60" s="251" t="n"/>
      <c r="T60" s="251" t="n"/>
      <c r="U60" s="251" t="n"/>
      <c r="V60" s="251" t="n"/>
      <c r="W60" s="251" t="n"/>
      <c r="X60" s="251" t="n"/>
      <c r="Y60" s="251" t="n"/>
      <c r="Z60" s="251" t="n"/>
    </row>
    <row r="61" ht="11.25" customHeight="1" s="336">
      <c r="A61" s="1" t="n"/>
      <c r="B61" s="709" t="inlineStr">
        <is>
          <t>SUBTOTAL RED DE AGUA POTABLE PARA EL BLOQUE D</t>
        </is>
      </c>
      <c r="C61" s="450" t="n"/>
      <c r="D61" s="450" t="n"/>
      <c r="E61" s="450" t="n"/>
      <c r="F61" s="289" t="n"/>
      <c r="G61" s="711">
        <f>SUM(G60)</f>
        <v>0</v>
      </c>
      <c r="H61" s="1" t="n"/>
      <c r="I61" s="1" t="n"/>
      <c r="J61" s="1" t="n"/>
      <c r="K61" s="1" t="n"/>
      <c r="L61" s="251" t="n"/>
      <c r="M61" s="251" t="n"/>
      <c r="N61" s="251" t="n"/>
      <c r="O61" s="251" t="n"/>
      <c r="P61" s="251" t="n"/>
      <c r="Q61" s="251" t="n"/>
      <c r="R61" s="251" t="n"/>
      <c r="S61" s="251" t="n"/>
      <c r="T61" s="251" t="n"/>
      <c r="U61" s="251" t="n"/>
      <c r="V61" s="251" t="n"/>
      <c r="W61" s="251" t="n"/>
      <c r="X61" s="251" t="n"/>
      <c r="Y61" s="251" t="n"/>
      <c r="Z61" s="251" t="n"/>
    </row>
    <row r="62" ht="11.25" customHeight="1" s="336">
      <c r="A62" s="222" t="n"/>
      <c r="B62" s="705" t="n"/>
      <c r="C62" s="510" t="n"/>
      <c r="D62" s="510" t="n"/>
      <c r="E62" s="510" t="n"/>
      <c r="F62" s="510" t="n"/>
      <c r="G62" s="510" t="n"/>
      <c r="H62" s="1" t="n"/>
      <c r="I62" s="1" t="n"/>
      <c r="J62" s="1" t="n"/>
      <c r="K62" s="1" t="n"/>
      <c r="L62" s="251" t="n"/>
      <c r="M62" s="251" t="n"/>
      <c r="N62" s="251" t="n"/>
      <c r="O62" s="251" t="n"/>
      <c r="P62" s="251" t="n"/>
      <c r="Q62" s="251" t="n"/>
      <c r="R62" s="251" t="n"/>
      <c r="S62" s="251" t="n"/>
      <c r="T62" s="251" t="n"/>
      <c r="U62" s="251" t="n"/>
      <c r="V62" s="251" t="n"/>
      <c r="W62" s="251" t="n"/>
      <c r="X62" s="251" t="n"/>
      <c r="Y62" s="251" t="n"/>
      <c r="Z62" s="251" t="n"/>
    </row>
    <row r="63" ht="11.25" customHeight="1" s="336">
      <c r="A63" s="222" t="n"/>
      <c r="B63" s="259" t="n"/>
      <c r="C63" s="714" t="inlineStr">
        <is>
          <t>RED CONTRA INCENDIOS BLOQUE D
 SUMINISTRO Y COLOCACION DE TUBERIAS Y ACCESORIOS</t>
        </is>
      </c>
      <c r="D63" s="450" t="n"/>
      <c r="E63" s="450" t="n"/>
      <c r="F63" s="450" t="n"/>
      <c r="G63" s="451" t="n"/>
      <c r="H63" s="1" t="n"/>
      <c r="I63" s="1" t="n"/>
      <c r="J63" s="1" t="n"/>
      <c r="K63" s="1" t="n"/>
      <c r="L63" s="251" t="n"/>
      <c r="M63" s="251" t="n"/>
      <c r="N63" s="251" t="n"/>
      <c r="O63" s="251" t="n"/>
      <c r="P63" s="251" t="n"/>
      <c r="Q63" s="251" t="n"/>
      <c r="R63" s="251" t="n"/>
      <c r="S63" s="251" t="n"/>
      <c r="T63" s="251" t="n"/>
      <c r="U63" s="251" t="n"/>
      <c r="V63" s="251" t="n"/>
      <c r="W63" s="251" t="n"/>
      <c r="X63" s="251" t="n"/>
      <c r="Y63" s="251" t="n"/>
      <c r="Z63" s="251" t="n"/>
    </row>
    <row r="64" ht="11.25" customHeight="1" s="336">
      <c r="A64" s="222" t="n"/>
      <c r="B64" s="5" t="n"/>
      <c r="C64" s="13" t="n"/>
      <c r="D64" s="261" t="inlineStr">
        <is>
          <t>Globales, unidades, Metros cuadrados, Metro cúbicos, etc</t>
        </is>
      </c>
      <c r="E64" s="271" t="n"/>
      <c r="F64" s="262" t="n"/>
      <c r="G64" s="262">
        <f>ROUND((F64*E64),0)</f>
        <v>0</v>
      </c>
      <c r="H64" s="1" t="n"/>
      <c r="I64" s="1" t="n"/>
      <c r="J64" s="1" t="n"/>
      <c r="K64" s="1" t="n"/>
      <c r="L64" s="251" t="n"/>
      <c r="M64" s="251" t="n"/>
      <c r="N64" s="251" t="n"/>
      <c r="O64" s="251" t="n"/>
      <c r="P64" s="251" t="n"/>
      <c r="Q64" s="251" t="n"/>
      <c r="R64" s="251" t="n"/>
      <c r="S64" s="251" t="n"/>
      <c r="T64" s="251" t="n"/>
      <c r="U64" s="251" t="n"/>
      <c r="V64" s="251" t="n"/>
      <c r="W64" s="251" t="n"/>
      <c r="X64" s="251" t="n"/>
      <c r="Y64" s="251" t="n"/>
      <c r="Z64" s="251" t="n"/>
    </row>
    <row r="65" ht="11.25" customHeight="1" s="336">
      <c r="A65" s="1" t="n"/>
      <c r="B65" s="709" t="inlineStr">
        <is>
          <t>SUBTOTAL RED CONTRA INCENDIOS BLOQUE D</t>
        </is>
      </c>
      <c r="C65" s="450" t="n"/>
      <c r="D65" s="450" t="n"/>
      <c r="E65" s="450" t="n"/>
      <c r="F65" s="289" t="n"/>
      <c r="G65" s="711">
        <f>SUM(G64)</f>
        <v>0</v>
      </c>
      <c r="H65" s="1" t="n"/>
      <c r="I65" s="1" t="n"/>
      <c r="J65" s="1" t="n"/>
      <c r="K65" s="1" t="n"/>
      <c r="L65" s="251" t="n"/>
      <c r="M65" s="251" t="n"/>
      <c r="N65" s="251" t="n"/>
      <c r="O65" s="251" t="n"/>
      <c r="P65" s="251" t="n"/>
      <c r="Q65" s="251" t="n"/>
      <c r="R65" s="251" t="n"/>
      <c r="S65" s="251" t="n"/>
      <c r="T65" s="251" t="n"/>
      <c r="U65" s="251" t="n"/>
      <c r="V65" s="251" t="n"/>
      <c r="W65" s="251" t="n"/>
      <c r="X65" s="251" t="n"/>
      <c r="Y65" s="251" t="n"/>
      <c r="Z65" s="251" t="n"/>
    </row>
    <row r="66" ht="11.25" customHeight="1" s="336">
      <c r="A66" s="222" t="n"/>
      <c r="B66" s="291" t="n"/>
      <c r="C66" s="714" t="inlineStr">
        <is>
          <t xml:space="preserve">INSTALACIONES DE RED GAS </t>
        </is>
      </c>
      <c r="D66" s="450" t="n"/>
      <c r="E66" s="450" t="n"/>
      <c r="F66" s="450" t="n"/>
      <c r="G66" s="451" t="n"/>
      <c r="H66" s="1" t="n"/>
      <c r="I66" s="1" t="n"/>
      <c r="J66" s="1" t="n"/>
      <c r="K66" s="1" t="n"/>
      <c r="L66" s="251" t="n"/>
      <c r="M66" s="251" t="n"/>
      <c r="N66" s="251" t="n"/>
      <c r="O66" s="251" t="n"/>
      <c r="P66" s="251" t="n"/>
      <c r="Q66" s="251" t="n"/>
      <c r="R66" s="251" t="n"/>
      <c r="S66" s="251" t="n"/>
      <c r="T66" s="251" t="n"/>
      <c r="U66" s="251" t="n"/>
      <c r="V66" s="251" t="n"/>
      <c r="W66" s="251" t="n"/>
      <c r="X66" s="251" t="n"/>
      <c r="Y66" s="251" t="n"/>
      <c r="Z66" s="251" t="n"/>
    </row>
    <row r="67" ht="11.25" customHeight="1" s="336">
      <c r="A67" s="222" t="n"/>
      <c r="B67" s="5" t="n"/>
      <c r="C67" s="75" t="n"/>
      <c r="D67" s="261" t="inlineStr">
        <is>
          <t>Globales, unidades, Metros cuadrados, Metro cúbicos, etc</t>
        </is>
      </c>
      <c r="E67" s="271" t="n"/>
      <c r="F67" s="292" t="n"/>
      <c r="G67" s="262">
        <f>ROUND((F67*E67),0)</f>
        <v>0</v>
      </c>
      <c r="H67" s="1" t="n"/>
      <c r="I67" s="1" t="n"/>
      <c r="J67" s="1" t="n"/>
      <c r="K67" s="1" t="n"/>
      <c r="L67" s="251" t="n"/>
      <c r="M67" s="251" t="n"/>
      <c r="N67" s="251" t="n"/>
      <c r="O67" s="251" t="n"/>
      <c r="P67" s="251" t="n"/>
      <c r="Q67" s="251" t="n"/>
      <c r="R67" s="251" t="n"/>
      <c r="S67" s="251" t="n"/>
      <c r="T67" s="251" t="n"/>
      <c r="U67" s="251" t="n"/>
      <c r="V67" s="251" t="n"/>
      <c r="W67" s="251" t="n"/>
      <c r="X67" s="251" t="n"/>
      <c r="Y67" s="251" t="n"/>
      <c r="Z67" s="251" t="n"/>
    </row>
    <row r="68" ht="11.25" customHeight="1" s="336">
      <c r="A68" s="1" t="n"/>
      <c r="B68" s="709" t="inlineStr">
        <is>
          <t xml:space="preserve">SUBTOTAL INSTALACIONES DE RED GAS </t>
        </is>
      </c>
      <c r="C68" s="450" t="n"/>
      <c r="D68" s="450" t="n"/>
      <c r="E68" s="450" t="n"/>
      <c r="F68" s="289" t="n"/>
      <c r="G68" s="711">
        <f>SUM(G67)</f>
        <v>0</v>
      </c>
      <c r="H68" s="1" t="n"/>
      <c r="I68" s="1" t="n"/>
      <c r="J68" s="1" t="n"/>
      <c r="K68" s="1" t="n"/>
      <c r="L68" s="251" t="n"/>
      <c r="M68" s="251" t="n"/>
      <c r="N68" s="251" t="n"/>
      <c r="O68" s="251" t="n"/>
      <c r="P68" s="251" t="n"/>
      <c r="Q68" s="251" t="n"/>
      <c r="R68" s="251" t="n"/>
      <c r="S68" s="251" t="n"/>
      <c r="T68" s="251" t="n"/>
      <c r="U68" s="251" t="n"/>
      <c r="V68" s="251" t="n"/>
      <c r="W68" s="251" t="n"/>
      <c r="X68" s="251" t="n"/>
      <c r="Y68" s="251" t="n"/>
      <c r="Z68" s="251" t="n"/>
    </row>
    <row r="69" ht="11.25" customHeight="1" s="336">
      <c r="A69" s="258" t="n"/>
      <c r="B69" s="705" t="inlineStr">
        <is>
          <t xml:space="preserve">INSTALACION ELECTRICA, TELEFONICA Y COMUNICACIONES </t>
        </is>
      </c>
      <c r="C69" s="510" t="n"/>
      <c r="D69" s="510" t="n"/>
      <c r="E69" s="510" t="n"/>
      <c r="F69" s="510" t="n"/>
      <c r="G69" s="510" t="n"/>
      <c r="H69" s="1" t="n"/>
      <c r="I69" s="1" t="n"/>
      <c r="J69" s="1" t="n"/>
      <c r="K69" s="1" t="n"/>
      <c r="L69" s="251" t="n"/>
      <c r="M69" s="251" t="n"/>
      <c r="N69" s="251" t="n"/>
      <c r="O69" s="251" t="n"/>
      <c r="P69" s="251" t="n"/>
      <c r="Q69" s="251" t="n"/>
      <c r="R69" s="251" t="n"/>
      <c r="S69" s="251" t="n"/>
      <c r="T69" s="251" t="n"/>
      <c r="U69" s="251" t="n"/>
      <c r="V69" s="251" t="n"/>
      <c r="W69" s="251" t="n"/>
      <c r="X69" s="251" t="n"/>
      <c r="Y69" s="251" t="n"/>
      <c r="Z69" s="251" t="n"/>
    </row>
    <row r="70" ht="11.25" customHeight="1" s="336">
      <c r="A70" s="222" t="n"/>
      <c r="B70" s="259" t="n"/>
      <c r="C70" s="714" t="inlineStr">
        <is>
          <t>SALIDAS DE ALUMBRADO Y TOMAS</t>
        </is>
      </c>
      <c r="D70" s="450" t="n"/>
      <c r="E70" s="450" t="n"/>
      <c r="F70" s="450" t="n"/>
      <c r="G70" s="451" t="n"/>
      <c r="H70" s="1" t="n"/>
      <c r="I70" s="1" t="n"/>
      <c r="J70" s="1" t="n"/>
      <c r="K70" s="1" t="n"/>
      <c r="L70" s="251" t="n"/>
      <c r="M70" s="251" t="n"/>
      <c r="N70" s="251" t="n"/>
      <c r="O70" s="251" t="n"/>
      <c r="P70" s="251" t="n"/>
      <c r="Q70" s="251" t="n"/>
      <c r="R70" s="251" t="n"/>
      <c r="S70" s="251" t="n"/>
      <c r="T70" s="251" t="n"/>
      <c r="U70" s="251" t="n"/>
      <c r="V70" s="251" t="n"/>
      <c r="W70" s="251" t="n"/>
      <c r="X70" s="251" t="n"/>
      <c r="Y70" s="251" t="n"/>
      <c r="Z70" s="251" t="n"/>
    </row>
    <row r="71" ht="11.25" customHeight="1" s="336">
      <c r="A71" s="218" t="n"/>
      <c r="B71" s="293" t="n"/>
      <c r="C71" s="714" t="inlineStr">
        <is>
          <t>TOMAS</t>
        </is>
      </c>
      <c r="D71" s="450" t="n"/>
      <c r="E71" s="450" t="n"/>
      <c r="F71" s="450" t="n"/>
      <c r="G71" s="451" t="n"/>
      <c r="H71" s="1" t="n"/>
      <c r="I71" s="1" t="n"/>
      <c r="J71" s="1" t="n"/>
      <c r="K71" s="1" t="n"/>
      <c r="L71" s="251" t="n"/>
      <c r="M71" s="251" t="n"/>
      <c r="N71" s="251" t="n"/>
      <c r="O71" s="251" t="n"/>
      <c r="P71" s="251" t="n"/>
      <c r="Q71" s="251" t="n"/>
      <c r="R71" s="251" t="n"/>
      <c r="S71" s="251" t="n"/>
      <c r="T71" s="251" t="n"/>
      <c r="U71" s="251" t="n"/>
      <c r="V71" s="251" t="n"/>
      <c r="W71" s="251" t="n"/>
      <c r="X71" s="251" t="n"/>
      <c r="Y71" s="251" t="n"/>
      <c r="Z71" s="251" t="n"/>
    </row>
    <row r="72" ht="11.25" customHeight="1" s="336">
      <c r="A72" s="218" t="n"/>
      <c r="B72" s="260" t="n"/>
      <c r="C72" s="294" t="n"/>
      <c r="D72" s="261" t="inlineStr">
        <is>
          <t>Globales, unidades, Metros cuadrados, Metro cúbicos, etc</t>
        </is>
      </c>
      <c r="E72" s="271" t="n"/>
      <c r="F72" s="262" t="n"/>
      <c r="G72" s="262">
        <f>E72*F72</f>
        <v>0</v>
      </c>
      <c r="H72" s="1" t="n"/>
      <c r="I72" s="1" t="n"/>
      <c r="J72" s="1" t="n"/>
      <c r="K72" s="1" t="n"/>
      <c r="L72" s="251" t="n"/>
      <c r="M72" s="251" t="n"/>
      <c r="N72" s="251" t="n"/>
      <c r="O72" s="251" t="n"/>
      <c r="P72" s="251" t="n"/>
      <c r="Q72" s="251" t="n"/>
      <c r="R72" s="251" t="n"/>
      <c r="S72" s="251" t="n"/>
      <c r="T72" s="251" t="n"/>
      <c r="U72" s="251" t="n"/>
      <c r="V72" s="251" t="n"/>
      <c r="W72" s="251" t="n"/>
      <c r="X72" s="251" t="n"/>
      <c r="Y72" s="251" t="n"/>
      <c r="Z72" s="251" t="n"/>
    </row>
    <row r="73" ht="11.25" customHeight="1" s="336">
      <c r="A73" s="218" t="n"/>
      <c r="B73" s="295" t="n"/>
      <c r="C73" s="714" t="inlineStr">
        <is>
          <t>ACOMETIDAS</t>
        </is>
      </c>
      <c r="D73" s="450" t="n"/>
      <c r="E73" s="450" t="n"/>
      <c r="F73" s="450" t="n"/>
      <c r="G73" s="451" t="n"/>
      <c r="H73" s="1" t="n"/>
      <c r="I73" s="1" t="n"/>
      <c r="J73" s="1" t="n"/>
      <c r="K73" s="1" t="n"/>
      <c r="L73" s="251" t="n"/>
      <c r="M73" s="251" t="n"/>
      <c r="N73" s="251" t="n"/>
      <c r="O73" s="251" t="n"/>
      <c r="P73" s="251" t="n"/>
      <c r="Q73" s="251" t="n"/>
      <c r="R73" s="251" t="n"/>
      <c r="S73" s="251" t="n"/>
      <c r="T73" s="251" t="n"/>
      <c r="U73" s="251" t="n"/>
      <c r="V73" s="251" t="n"/>
      <c r="W73" s="251" t="n"/>
      <c r="X73" s="251" t="n"/>
      <c r="Y73" s="251" t="n"/>
      <c r="Z73" s="251" t="n"/>
    </row>
    <row r="74" ht="11.25" customHeight="1" s="336">
      <c r="A74" s="218" t="n"/>
      <c r="B74" s="260" t="n"/>
      <c r="C74" s="296" t="n"/>
      <c r="D74" s="261" t="inlineStr">
        <is>
          <t>Globales, unidades, Metros cuadrados, Metro cúbicos, etc</t>
        </is>
      </c>
      <c r="E74" s="271" t="n"/>
      <c r="F74" s="262" t="n"/>
      <c r="G74" s="262">
        <f>E74*F74</f>
        <v>0</v>
      </c>
      <c r="H74" s="1" t="n"/>
      <c r="I74" s="1" t="n"/>
      <c r="J74" s="1" t="n"/>
      <c r="K74" s="1" t="n"/>
      <c r="L74" s="251" t="n"/>
      <c r="M74" s="251" t="n"/>
      <c r="N74" s="251" t="n"/>
      <c r="O74" s="251" t="n"/>
      <c r="P74" s="251" t="n"/>
      <c r="Q74" s="251" t="n"/>
      <c r="R74" s="251" t="n"/>
      <c r="S74" s="251" t="n"/>
      <c r="T74" s="251" t="n"/>
      <c r="U74" s="251" t="n"/>
      <c r="V74" s="251" t="n"/>
      <c r="W74" s="251" t="n"/>
      <c r="X74" s="251" t="n"/>
      <c r="Y74" s="251" t="n"/>
      <c r="Z74" s="251" t="n"/>
    </row>
    <row r="75" ht="11.25" customHeight="1" s="336">
      <c r="A75" s="218" t="n"/>
      <c r="B75" s="295" t="n"/>
      <c r="C75" s="714" t="inlineStr">
        <is>
          <t>CAMARAS ELECTRICAS</t>
        </is>
      </c>
      <c r="D75" s="450" t="n"/>
      <c r="E75" s="450" t="n"/>
      <c r="F75" s="450" t="n"/>
      <c r="G75" s="451" t="n"/>
      <c r="H75" s="1" t="n"/>
      <c r="I75" s="1" t="n"/>
      <c r="J75" s="1" t="n"/>
      <c r="K75" s="1" t="n"/>
      <c r="L75" s="251" t="n"/>
      <c r="M75" s="251" t="n"/>
      <c r="N75" s="251" t="n"/>
      <c r="O75" s="251" t="n"/>
      <c r="P75" s="251" t="n"/>
      <c r="Q75" s="251" t="n"/>
      <c r="R75" s="251" t="n"/>
      <c r="S75" s="251" t="n"/>
      <c r="T75" s="251" t="n"/>
      <c r="U75" s="251" t="n"/>
      <c r="V75" s="251" t="n"/>
      <c r="W75" s="251" t="n"/>
      <c r="X75" s="251" t="n"/>
      <c r="Y75" s="251" t="n"/>
      <c r="Z75" s="251" t="n"/>
    </row>
    <row r="76" ht="11.25" customHeight="1" s="336">
      <c r="A76" s="218" t="n"/>
      <c r="B76" s="260" t="n"/>
      <c r="C76" s="296" t="n"/>
      <c r="D76" s="261" t="inlineStr">
        <is>
          <t>Globales, unidades, Metros cuadrados, Metro cúbicos, etc</t>
        </is>
      </c>
      <c r="E76" s="271" t="n"/>
      <c r="F76" s="262" t="n"/>
      <c r="G76" s="262">
        <f>E76*F76</f>
        <v>0</v>
      </c>
      <c r="H76" s="1" t="n"/>
      <c r="I76" s="1" t="n"/>
      <c r="J76" s="1" t="n"/>
      <c r="K76" s="1" t="n"/>
      <c r="L76" s="251" t="n"/>
      <c r="M76" s="251" t="n"/>
      <c r="N76" s="251" t="n"/>
      <c r="O76" s="251" t="n"/>
      <c r="P76" s="251" t="n"/>
      <c r="Q76" s="251" t="n"/>
      <c r="R76" s="251" t="n"/>
      <c r="S76" s="251" t="n"/>
      <c r="T76" s="251" t="n"/>
      <c r="U76" s="251" t="n"/>
      <c r="V76" s="251" t="n"/>
      <c r="W76" s="251" t="n"/>
      <c r="X76" s="251" t="n"/>
      <c r="Y76" s="251" t="n"/>
      <c r="Z76" s="251" t="n"/>
    </row>
    <row r="77" ht="11.25" customHeight="1" s="336">
      <c r="A77" s="218" t="n"/>
      <c r="B77" s="295" t="n"/>
      <c r="C77" s="714" t="inlineStr">
        <is>
          <t>SISTEMA DE PUESTA A TIERRA</t>
        </is>
      </c>
      <c r="D77" s="450" t="n"/>
      <c r="E77" s="450" t="n"/>
      <c r="F77" s="450" t="n"/>
      <c r="G77" s="451" t="n"/>
      <c r="H77" s="1" t="n"/>
      <c r="I77" s="1" t="n"/>
      <c r="J77" s="1" t="n"/>
      <c r="K77" s="1" t="n"/>
      <c r="L77" s="251" t="n"/>
      <c r="M77" s="251" t="n"/>
      <c r="N77" s="251" t="n"/>
      <c r="O77" s="251" t="n"/>
      <c r="P77" s="251" t="n"/>
      <c r="Q77" s="251" t="n"/>
      <c r="R77" s="251" t="n"/>
      <c r="S77" s="251" t="n"/>
      <c r="T77" s="251" t="n"/>
      <c r="U77" s="251" t="n"/>
      <c r="V77" s="251" t="n"/>
      <c r="W77" s="251" t="n"/>
      <c r="X77" s="251" t="n"/>
      <c r="Y77" s="251" t="n"/>
      <c r="Z77" s="251" t="n"/>
    </row>
    <row r="78" ht="11.25" customHeight="1" s="336">
      <c r="A78" s="218" t="n"/>
      <c r="B78" s="297" t="n"/>
      <c r="C78" s="296" t="n"/>
      <c r="D78" s="261" t="inlineStr">
        <is>
          <t>Globales, unidades, Metros cuadrados, Metro cúbicos, etc</t>
        </is>
      </c>
      <c r="E78" s="271" t="n"/>
      <c r="F78" s="262" t="n"/>
      <c r="G78" s="262">
        <f>E78*F78</f>
        <v>0</v>
      </c>
      <c r="H78" s="1" t="n"/>
      <c r="I78" s="1" t="n"/>
      <c r="J78" s="1" t="n"/>
      <c r="K78" s="1" t="n"/>
      <c r="L78" s="251" t="n"/>
      <c r="M78" s="251" t="n"/>
      <c r="N78" s="251" t="n"/>
      <c r="O78" s="251" t="n"/>
      <c r="P78" s="251" t="n"/>
      <c r="Q78" s="251" t="n"/>
      <c r="R78" s="251" t="n"/>
      <c r="S78" s="251" t="n"/>
      <c r="T78" s="251" t="n"/>
      <c r="U78" s="251" t="n"/>
      <c r="V78" s="251" t="n"/>
      <c r="W78" s="251" t="n"/>
      <c r="X78" s="251" t="n"/>
      <c r="Y78" s="251" t="n"/>
      <c r="Z78" s="251" t="n"/>
    </row>
    <row r="79" ht="11.25" customHeight="1" s="336">
      <c r="A79" s="218" t="n"/>
      <c r="B79" s="295" t="n"/>
      <c r="C79" s="714" t="inlineStr">
        <is>
          <t>CARCAMO</t>
        </is>
      </c>
      <c r="D79" s="450" t="n"/>
      <c r="E79" s="450" t="n"/>
      <c r="F79" s="450" t="n"/>
      <c r="G79" s="451" t="n"/>
      <c r="H79" s="1" t="n"/>
      <c r="I79" s="1" t="n"/>
      <c r="J79" s="1" t="n"/>
      <c r="K79" s="1" t="n"/>
      <c r="L79" s="251" t="n"/>
      <c r="M79" s="251" t="n"/>
      <c r="N79" s="251" t="n"/>
      <c r="O79" s="251" t="n"/>
      <c r="P79" s="251" t="n"/>
      <c r="Q79" s="251" t="n"/>
      <c r="R79" s="251" t="n"/>
      <c r="S79" s="251" t="n"/>
      <c r="T79" s="251" t="n"/>
      <c r="U79" s="251" t="n"/>
      <c r="V79" s="251" t="n"/>
      <c r="W79" s="251" t="n"/>
      <c r="X79" s="251" t="n"/>
      <c r="Y79" s="251" t="n"/>
      <c r="Z79" s="251" t="n"/>
    </row>
    <row r="80" ht="11.25" customHeight="1" s="336">
      <c r="A80" s="218" t="n"/>
      <c r="B80" s="297" t="n"/>
      <c r="C80" s="296" t="n"/>
      <c r="D80" s="261" t="inlineStr">
        <is>
          <t>Globales, unidades, Metros cuadrados, Metro cúbicos, etc</t>
        </is>
      </c>
      <c r="E80" s="271" t="n"/>
      <c r="F80" s="262" t="n"/>
      <c r="G80" s="262">
        <f>E80*F80</f>
        <v>0</v>
      </c>
      <c r="H80" s="1" t="n"/>
      <c r="I80" s="1" t="n"/>
      <c r="J80" s="1" t="n"/>
      <c r="K80" s="1" t="n"/>
      <c r="L80" s="251" t="n"/>
      <c r="M80" s="251" t="n"/>
      <c r="N80" s="251" t="n"/>
      <c r="O80" s="251" t="n"/>
      <c r="P80" s="251" t="n"/>
      <c r="Q80" s="251" t="n"/>
      <c r="R80" s="251" t="n"/>
      <c r="S80" s="251" t="n"/>
      <c r="T80" s="251" t="n"/>
      <c r="U80" s="251" t="n"/>
      <c r="V80" s="251" t="n"/>
      <c r="W80" s="251" t="n"/>
      <c r="X80" s="251" t="n"/>
      <c r="Y80" s="251" t="n"/>
      <c r="Z80" s="251" t="n"/>
    </row>
    <row r="81" ht="11.25" customHeight="1" s="336">
      <c r="A81" s="1" t="n"/>
      <c r="B81" s="263" t="inlineStr">
        <is>
          <t xml:space="preserve">SUBTOTAL INSTALACION ELECTRICA, TELEFONICA Y COMUNICACIONES </t>
        </is>
      </c>
      <c r="C81" s="264" t="n"/>
      <c r="D81" s="264" t="n"/>
      <c r="E81" s="264" t="n"/>
      <c r="F81" s="264" t="n"/>
      <c r="G81" s="706">
        <f>SUM(G72:G80)</f>
        <v>0</v>
      </c>
      <c r="H81" s="1" t="n"/>
      <c r="I81" s="1" t="n"/>
      <c r="J81" s="1" t="n"/>
      <c r="K81" s="1" t="n"/>
      <c r="L81" s="251" t="n"/>
      <c r="M81" s="251" t="n"/>
      <c r="N81" s="251" t="n"/>
      <c r="O81" s="251" t="n"/>
      <c r="P81" s="251" t="n"/>
      <c r="Q81" s="251" t="n"/>
      <c r="R81" s="251" t="n"/>
      <c r="S81" s="251" t="n"/>
      <c r="T81" s="251" t="n"/>
      <c r="U81" s="251" t="n"/>
      <c r="V81" s="251" t="n"/>
      <c r="W81" s="251" t="n"/>
      <c r="X81" s="251" t="n"/>
      <c r="Y81" s="251" t="n"/>
      <c r="Z81" s="251" t="n"/>
    </row>
    <row r="82" ht="11.25" customHeight="1" s="336">
      <c r="A82" s="258" t="n"/>
      <c r="B82" s="705" t="inlineStr">
        <is>
          <t xml:space="preserve"> EQUIPOS ESPECIALES</t>
        </is>
      </c>
      <c r="C82" s="510" t="n"/>
      <c r="D82" s="510" t="n"/>
      <c r="E82" s="510" t="n"/>
      <c r="F82" s="510" t="n"/>
      <c r="G82" s="510" t="n"/>
      <c r="H82" s="1" t="n"/>
      <c r="I82" s="1" t="n"/>
      <c r="J82" s="1" t="n"/>
      <c r="K82" s="1" t="n"/>
      <c r="L82" s="251" t="n"/>
      <c r="M82" s="251" t="n"/>
      <c r="N82" s="251" t="n"/>
      <c r="O82" s="251" t="n"/>
      <c r="P82" s="251" t="n"/>
      <c r="Q82" s="251" t="n"/>
      <c r="R82" s="251" t="n"/>
      <c r="S82" s="251" t="n"/>
      <c r="T82" s="251" t="n"/>
      <c r="U82" s="251" t="n"/>
      <c r="V82" s="251" t="n"/>
      <c r="W82" s="251" t="n"/>
      <c r="X82" s="251" t="n"/>
      <c r="Y82" s="251" t="n"/>
      <c r="Z82" s="251" t="n"/>
    </row>
    <row r="83" ht="11.25" customHeight="1" s="336">
      <c r="A83" s="222" t="n"/>
      <c r="B83" s="259" t="n"/>
      <c r="C83" s="714" t="inlineStr">
        <is>
          <t>INSTALACIONES DE EQUIPOS ESPECIALES</t>
        </is>
      </c>
      <c r="D83" s="450" t="n"/>
      <c r="E83" s="450" t="n"/>
      <c r="F83" s="450" t="n"/>
      <c r="G83" s="451" t="n"/>
      <c r="H83" s="1" t="n"/>
      <c r="I83" s="1" t="n"/>
      <c r="J83" s="1" t="n"/>
      <c r="K83" s="1" t="n"/>
      <c r="L83" s="251" t="n"/>
      <c r="M83" s="251" t="n"/>
      <c r="N83" s="251" t="n"/>
      <c r="O83" s="251" t="n"/>
      <c r="P83" s="251" t="n"/>
      <c r="Q83" s="251" t="n"/>
      <c r="R83" s="251" t="n"/>
      <c r="S83" s="251" t="n"/>
      <c r="T83" s="251" t="n"/>
      <c r="U83" s="251" t="n"/>
      <c r="V83" s="251" t="n"/>
      <c r="W83" s="251" t="n"/>
      <c r="X83" s="251" t="n"/>
      <c r="Y83" s="251" t="n"/>
      <c r="Z83" s="251" t="n"/>
    </row>
    <row r="84" ht="11.25" customHeight="1" s="336">
      <c r="A84" s="222" t="n"/>
      <c r="B84" s="260" t="n"/>
      <c r="C84" s="75" t="n"/>
      <c r="D84" s="261" t="inlineStr">
        <is>
          <t>Globales, unidades, Metros cuadrados, Metro cúbicos, etc</t>
        </is>
      </c>
      <c r="E84" s="271" t="n"/>
      <c r="F84" s="262" t="n"/>
      <c r="G84" s="262">
        <f>E84*F84</f>
        <v>0</v>
      </c>
      <c r="H84" s="1" t="n"/>
      <c r="I84" s="1" t="n"/>
      <c r="J84" s="1" t="n"/>
      <c r="K84" s="1" t="n"/>
      <c r="L84" s="251" t="n"/>
      <c r="M84" s="251" t="n"/>
      <c r="N84" s="251" t="n"/>
      <c r="O84" s="251" t="n"/>
      <c r="P84" s="251" t="n"/>
      <c r="Q84" s="251" t="n"/>
      <c r="R84" s="251" t="n"/>
      <c r="S84" s="251" t="n"/>
      <c r="T84" s="251" t="n"/>
      <c r="U84" s="251" t="n"/>
      <c r="V84" s="251" t="n"/>
      <c r="W84" s="251" t="n"/>
      <c r="X84" s="251" t="n"/>
      <c r="Y84" s="251" t="n"/>
      <c r="Z84" s="251" t="n"/>
    </row>
    <row r="85" ht="11.25" customHeight="1" s="336">
      <c r="A85" s="1" t="n"/>
      <c r="B85" s="288" t="inlineStr">
        <is>
          <t xml:space="preserve">SUBTOTAL EQUIPOS ESPECIALES </t>
        </is>
      </c>
      <c r="C85" s="289" t="n"/>
      <c r="D85" s="289" t="n"/>
      <c r="E85" s="289" t="n"/>
      <c r="F85" s="289" t="n"/>
      <c r="G85" s="711">
        <f>SUM(G84)</f>
        <v>0</v>
      </c>
      <c r="H85" s="1" t="n"/>
      <c r="I85" s="1" t="n"/>
      <c r="J85" s="1" t="n"/>
      <c r="K85" s="1" t="n"/>
      <c r="L85" s="251" t="n"/>
      <c r="M85" s="251" t="n"/>
      <c r="N85" s="251" t="n"/>
      <c r="O85" s="251" t="n"/>
      <c r="P85" s="251" t="n"/>
      <c r="Q85" s="251" t="n"/>
      <c r="R85" s="251" t="n"/>
      <c r="S85" s="251" t="n"/>
      <c r="T85" s="251" t="n"/>
      <c r="U85" s="251" t="n"/>
      <c r="V85" s="251" t="n"/>
      <c r="W85" s="251" t="n"/>
      <c r="X85" s="251" t="n"/>
      <c r="Y85" s="251" t="n"/>
      <c r="Z85" s="251" t="n"/>
    </row>
    <row r="86" ht="11.25" customHeight="1" s="336">
      <c r="A86" s="258" t="n"/>
      <c r="B86" s="705" t="inlineStr">
        <is>
          <t>PAÑETES</t>
        </is>
      </c>
      <c r="C86" s="510" t="n"/>
      <c r="D86" s="510" t="n"/>
      <c r="E86" s="510" t="n"/>
      <c r="F86" s="510" t="n"/>
      <c r="G86" s="510" t="n"/>
      <c r="H86" s="1" t="n"/>
      <c r="I86" s="1" t="n"/>
      <c r="J86" s="1" t="n"/>
      <c r="K86" s="1" t="n"/>
      <c r="L86" s="251" t="n"/>
      <c r="M86" s="251" t="n"/>
      <c r="N86" s="251" t="n"/>
      <c r="O86" s="251" t="n"/>
      <c r="P86" s="251" t="n"/>
      <c r="Q86" s="251" t="n"/>
      <c r="R86" s="251" t="n"/>
      <c r="S86" s="251" t="n"/>
      <c r="T86" s="251" t="n"/>
      <c r="U86" s="251" t="n"/>
      <c r="V86" s="251" t="n"/>
      <c r="W86" s="251" t="n"/>
      <c r="X86" s="251" t="n"/>
      <c r="Y86" s="251" t="n"/>
      <c r="Z86" s="251" t="n"/>
    </row>
    <row r="87" ht="11.25" customHeight="1" s="336">
      <c r="A87" s="222" t="n"/>
      <c r="B87" s="259" t="n"/>
      <c r="C87" s="714" t="inlineStr">
        <is>
          <t>SOBRE MUROS Y PLACAS</t>
        </is>
      </c>
      <c r="D87" s="450" t="n"/>
      <c r="E87" s="450" t="n"/>
      <c r="F87" s="450" t="n"/>
      <c r="G87" s="451" t="n"/>
      <c r="H87" s="1" t="n"/>
      <c r="I87" s="1" t="n"/>
      <c r="J87" s="1" t="n"/>
      <c r="K87" s="1" t="n"/>
      <c r="L87" s="251" t="n"/>
      <c r="M87" s="251" t="n"/>
      <c r="N87" s="251" t="n"/>
      <c r="O87" s="251" t="n"/>
      <c r="P87" s="251" t="n"/>
      <c r="Q87" s="251" t="n"/>
      <c r="R87" s="251" t="n"/>
      <c r="S87" s="251" t="n"/>
      <c r="T87" s="251" t="n"/>
      <c r="U87" s="251" t="n"/>
      <c r="V87" s="251" t="n"/>
      <c r="W87" s="251" t="n"/>
      <c r="X87" s="251" t="n"/>
      <c r="Y87" s="251" t="n"/>
      <c r="Z87" s="251" t="n"/>
    </row>
    <row r="88" ht="11.25" customHeight="1" s="336">
      <c r="A88" s="222" t="n"/>
      <c r="B88" s="260" t="n"/>
      <c r="C88" s="210" t="n"/>
      <c r="D88" s="261" t="inlineStr">
        <is>
          <t>Globales, unidades, Metros cuadrados, Metro cúbicos, etc</t>
        </is>
      </c>
      <c r="E88" s="271" t="n"/>
      <c r="F88" s="262" t="n"/>
      <c r="G88" s="262">
        <f>E88*F88</f>
        <v>0</v>
      </c>
      <c r="H88" s="1" t="n"/>
      <c r="I88" s="1" t="n"/>
      <c r="J88" s="1" t="n"/>
      <c r="K88" s="1" t="n"/>
      <c r="L88" s="251" t="n"/>
      <c r="M88" s="251" t="n"/>
      <c r="N88" s="251" t="n"/>
      <c r="O88" s="251" t="n"/>
      <c r="P88" s="251" t="n"/>
      <c r="Q88" s="251" t="n"/>
      <c r="R88" s="251" t="n"/>
      <c r="S88" s="251" t="n"/>
      <c r="T88" s="251" t="n"/>
      <c r="U88" s="251" t="n"/>
      <c r="V88" s="251" t="n"/>
      <c r="W88" s="251" t="n"/>
      <c r="X88" s="251" t="n"/>
      <c r="Y88" s="251" t="n"/>
      <c r="Z88" s="251" t="n"/>
    </row>
    <row r="89" ht="11.25" customHeight="1" s="336">
      <c r="A89" s="1" t="n"/>
      <c r="B89" s="288" t="inlineStr">
        <is>
          <t xml:space="preserve">SUBTOTAL PAÑETES  </t>
        </is>
      </c>
      <c r="C89" s="289" t="n"/>
      <c r="D89" s="289" t="n"/>
      <c r="E89" s="289" t="n"/>
      <c r="F89" s="289" t="n"/>
      <c r="G89" s="711">
        <f>SUM(G88)</f>
        <v>0</v>
      </c>
      <c r="H89" s="1" t="n"/>
      <c r="I89" s="1" t="n"/>
      <c r="J89" s="1" t="n"/>
      <c r="K89" s="1" t="n"/>
      <c r="L89" s="251" t="n"/>
      <c r="M89" s="251" t="n"/>
      <c r="N89" s="251" t="n"/>
      <c r="O89" s="251" t="n"/>
      <c r="P89" s="251" t="n"/>
      <c r="Q89" s="251" t="n"/>
      <c r="R89" s="251" t="n"/>
      <c r="S89" s="251" t="n"/>
      <c r="T89" s="251" t="n"/>
      <c r="U89" s="251" t="n"/>
      <c r="V89" s="251" t="n"/>
      <c r="W89" s="251" t="n"/>
      <c r="X89" s="251" t="n"/>
      <c r="Y89" s="251" t="n"/>
      <c r="Z89" s="251" t="n"/>
    </row>
    <row r="90" ht="11.25" customHeight="1" s="336">
      <c r="A90" s="258" t="n"/>
      <c r="B90" s="705" t="inlineStr">
        <is>
          <t>PISOS</t>
        </is>
      </c>
      <c r="C90" s="510" t="n"/>
      <c r="D90" s="510" t="n"/>
      <c r="E90" s="510" t="n"/>
      <c r="F90" s="510" t="n"/>
      <c r="G90" s="510" t="n"/>
      <c r="H90" s="1" t="n"/>
      <c r="I90" s="1" t="n"/>
      <c r="J90" s="1" t="n"/>
      <c r="K90" s="1" t="n"/>
      <c r="L90" s="251" t="n"/>
      <c r="M90" s="251" t="n"/>
      <c r="N90" s="251" t="n"/>
      <c r="O90" s="251" t="n"/>
      <c r="P90" s="251" t="n"/>
      <c r="Q90" s="251" t="n"/>
      <c r="R90" s="251" t="n"/>
      <c r="S90" s="251" t="n"/>
      <c r="T90" s="251" t="n"/>
      <c r="U90" s="251" t="n"/>
      <c r="V90" s="251" t="n"/>
      <c r="W90" s="251" t="n"/>
      <c r="X90" s="251" t="n"/>
      <c r="Y90" s="251" t="n"/>
      <c r="Z90" s="251" t="n"/>
    </row>
    <row r="91" ht="11.25" customHeight="1" s="336">
      <c r="A91" s="222" t="n"/>
      <c r="B91" s="259" t="n"/>
      <c r="C91" s="714" t="inlineStr">
        <is>
          <t>PISOS Y AFINADOS</t>
        </is>
      </c>
      <c r="D91" s="450" t="n"/>
      <c r="E91" s="450" t="n"/>
      <c r="F91" s="450" t="n"/>
      <c r="G91" s="451" t="n"/>
      <c r="H91" s="1" t="n"/>
      <c r="I91" s="1" t="n"/>
      <c r="J91" s="1" t="n"/>
      <c r="K91" s="1" t="n"/>
      <c r="L91" s="251" t="n"/>
      <c r="M91" s="251" t="n"/>
      <c r="N91" s="251" t="n"/>
      <c r="O91" s="251" t="n"/>
      <c r="P91" s="251" t="n"/>
      <c r="Q91" s="251" t="n"/>
      <c r="R91" s="251" t="n"/>
      <c r="S91" s="251" t="n"/>
      <c r="T91" s="251" t="n"/>
      <c r="U91" s="251" t="n"/>
      <c r="V91" s="251" t="n"/>
      <c r="W91" s="251" t="n"/>
      <c r="X91" s="251" t="n"/>
      <c r="Y91" s="251" t="n"/>
      <c r="Z91" s="251" t="n"/>
    </row>
    <row r="92" ht="11.25" customHeight="1" s="336">
      <c r="A92" s="222" t="n"/>
      <c r="B92" s="5" t="n"/>
      <c r="C92" s="210" t="n"/>
      <c r="D92" s="261" t="inlineStr">
        <is>
          <t>Globales, unidades, Metros cuadrados, Metro cúbicos, etc</t>
        </is>
      </c>
      <c r="E92" s="271" t="n"/>
      <c r="F92" s="262" t="n"/>
      <c r="G92" s="262">
        <f>E92*F92</f>
        <v>0</v>
      </c>
      <c r="H92" s="1" t="n"/>
      <c r="I92" s="1" t="n"/>
      <c r="J92" s="1" t="n"/>
      <c r="K92" s="1" t="n"/>
      <c r="L92" s="251" t="n"/>
      <c r="M92" s="251" t="n"/>
      <c r="N92" s="251" t="n"/>
      <c r="O92" s="251" t="n"/>
      <c r="P92" s="251" t="n"/>
      <c r="Q92" s="251" t="n"/>
      <c r="R92" s="251" t="n"/>
      <c r="S92" s="251" t="n"/>
      <c r="T92" s="251" t="n"/>
      <c r="U92" s="251" t="n"/>
      <c r="V92" s="251" t="n"/>
      <c r="W92" s="251" t="n"/>
      <c r="X92" s="251" t="n"/>
      <c r="Y92" s="251" t="n"/>
      <c r="Z92" s="251" t="n"/>
    </row>
    <row r="93" ht="11.25" customHeight="1" s="336">
      <c r="A93" s="1" t="n"/>
      <c r="B93" s="288" t="inlineStr">
        <is>
          <t xml:space="preserve">SUBTOTAL PISOS </t>
        </is>
      </c>
      <c r="C93" s="289" t="n"/>
      <c r="D93" s="289" t="n"/>
      <c r="E93" s="289" t="n"/>
      <c r="F93" s="289" t="n"/>
      <c r="G93" s="711">
        <f>SUM(G92)</f>
        <v>0</v>
      </c>
      <c r="H93" s="1" t="n"/>
      <c r="I93" s="1" t="n"/>
      <c r="J93" s="1" t="n"/>
      <c r="K93" s="1" t="n"/>
      <c r="L93" s="251" t="n"/>
      <c r="M93" s="251" t="n"/>
      <c r="N93" s="251" t="n"/>
      <c r="O93" s="251" t="n"/>
      <c r="P93" s="251" t="n"/>
      <c r="Q93" s="251" t="n"/>
      <c r="R93" s="251" t="n"/>
      <c r="S93" s="251" t="n"/>
      <c r="T93" s="251" t="n"/>
      <c r="U93" s="251" t="n"/>
      <c r="V93" s="251" t="n"/>
      <c r="W93" s="251" t="n"/>
      <c r="X93" s="251" t="n"/>
      <c r="Y93" s="251" t="n"/>
      <c r="Z93" s="251" t="n"/>
    </row>
    <row r="94" ht="11.25" customHeight="1" s="336">
      <c r="A94" s="258" t="n"/>
      <c r="B94" s="705" t="inlineStr">
        <is>
          <t>CUBIERTA E IMPERMEABILIZACIONES</t>
        </is>
      </c>
      <c r="C94" s="510" t="n"/>
      <c r="D94" s="510" t="n"/>
      <c r="E94" s="510" t="n"/>
      <c r="F94" s="510" t="n"/>
      <c r="G94" s="510" t="n"/>
      <c r="H94" s="1" t="n"/>
      <c r="I94" s="1" t="n"/>
      <c r="J94" s="1" t="n"/>
      <c r="K94" s="1" t="n"/>
      <c r="L94" s="251" t="n"/>
      <c r="M94" s="251" t="n"/>
      <c r="N94" s="251" t="n"/>
      <c r="O94" s="251" t="n"/>
      <c r="P94" s="251" t="n"/>
      <c r="Q94" s="251" t="n"/>
      <c r="R94" s="251" t="n"/>
      <c r="S94" s="251" t="n"/>
      <c r="T94" s="251" t="n"/>
      <c r="U94" s="251" t="n"/>
      <c r="V94" s="251" t="n"/>
      <c r="W94" s="251" t="n"/>
      <c r="X94" s="251" t="n"/>
      <c r="Y94" s="251" t="n"/>
      <c r="Z94" s="251" t="n"/>
    </row>
    <row r="95" ht="11.25" customHeight="1" s="336">
      <c r="A95" s="222" t="n"/>
      <c r="B95" s="259" t="n"/>
      <c r="C95" s="715" t="n"/>
      <c r="D95" s="458" t="n"/>
      <c r="E95" s="458" t="n"/>
      <c r="F95" s="259" t="n"/>
      <c r="G95" s="259" t="n"/>
      <c r="H95" s="1" t="n"/>
      <c r="I95" s="1" t="n"/>
      <c r="J95" s="1" t="n"/>
      <c r="K95" s="1" t="n"/>
      <c r="L95" s="251" t="n"/>
      <c r="M95" s="251" t="n"/>
      <c r="N95" s="251" t="n"/>
      <c r="O95" s="251" t="n"/>
      <c r="P95" s="251" t="n"/>
      <c r="Q95" s="251" t="n"/>
      <c r="R95" s="251" t="n"/>
      <c r="S95" s="251" t="n"/>
      <c r="T95" s="251" t="n"/>
      <c r="U95" s="251" t="n"/>
      <c r="V95" s="251" t="n"/>
      <c r="W95" s="251" t="n"/>
      <c r="X95" s="251" t="n"/>
      <c r="Y95" s="251" t="n"/>
      <c r="Z95" s="251" t="n"/>
    </row>
    <row r="96" ht="11.25" customHeight="1" s="336">
      <c r="A96" s="222" t="n"/>
      <c r="B96" s="5" t="n"/>
      <c r="C96" s="32" t="n"/>
      <c r="D96" s="261" t="inlineStr">
        <is>
          <t>Globales, unidades, Metros cuadrados, Metro cúbicos, etc</t>
        </is>
      </c>
      <c r="E96" s="271" t="n"/>
      <c r="F96" s="298" t="n"/>
      <c r="G96" s="262">
        <f>E96*F96</f>
        <v>0</v>
      </c>
      <c r="H96" s="1" t="n"/>
      <c r="I96" s="1" t="n"/>
      <c r="J96" s="1" t="n"/>
      <c r="K96" s="1" t="n"/>
      <c r="L96" s="251" t="n"/>
      <c r="M96" s="251" t="n"/>
      <c r="N96" s="251" t="n"/>
      <c r="O96" s="251" t="n"/>
      <c r="P96" s="251" t="n"/>
      <c r="Q96" s="251" t="n"/>
      <c r="R96" s="251" t="n"/>
      <c r="S96" s="251" t="n"/>
      <c r="T96" s="251" t="n"/>
      <c r="U96" s="251" t="n"/>
      <c r="V96" s="251" t="n"/>
      <c r="W96" s="251" t="n"/>
      <c r="X96" s="251" t="n"/>
      <c r="Y96" s="251" t="n"/>
      <c r="Z96" s="251" t="n"/>
    </row>
    <row r="97" ht="11.25" customHeight="1" s="336">
      <c r="A97" s="1" t="n"/>
      <c r="B97" s="288" t="inlineStr">
        <is>
          <t xml:space="preserve">SUBTOTAL CUBIERTA E IMPERMEABILIZACIONES  </t>
        </is>
      </c>
      <c r="C97" s="289" t="n"/>
      <c r="D97" s="289" t="n"/>
      <c r="E97" s="289" t="n"/>
      <c r="F97" s="289" t="n"/>
      <c r="G97" s="711">
        <f>SUM(G96)</f>
        <v>0</v>
      </c>
      <c r="H97" s="1" t="n"/>
      <c r="I97" s="1" t="n"/>
      <c r="J97" s="1" t="n"/>
      <c r="K97" s="1" t="n"/>
      <c r="L97" s="251" t="n"/>
      <c r="M97" s="251" t="n"/>
      <c r="N97" s="251" t="n"/>
      <c r="O97" s="251" t="n"/>
      <c r="P97" s="251" t="n"/>
      <c r="Q97" s="251" t="n"/>
      <c r="R97" s="251" t="n"/>
      <c r="S97" s="251" t="n"/>
      <c r="T97" s="251" t="n"/>
      <c r="U97" s="251" t="n"/>
      <c r="V97" s="251" t="n"/>
      <c r="W97" s="251" t="n"/>
      <c r="X97" s="251" t="n"/>
      <c r="Y97" s="251" t="n"/>
      <c r="Z97" s="251" t="n"/>
    </row>
    <row r="98" ht="11.25" customHeight="1" s="336">
      <c r="A98" s="258" t="n"/>
      <c r="B98" s="705" t="inlineStr">
        <is>
          <t>CARPINTERIA METALICA</t>
        </is>
      </c>
      <c r="C98" s="510" t="n"/>
      <c r="D98" s="510" t="n"/>
      <c r="E98" s="510" t="n"/>
      <c r="F98" s="510" t="n"/>
      <c r="G98" s="510" t="n"/>
      <c r="H98" s="1" t="n"/>
      <c r="I98" s="1" t="n"/>
      <c r="J98" s="1" t="n"/>
      <c r="K98" s="1" t="n"/>
      <c r="L98" s="251" t="n"/>
      <c r="M98" s="251" t="n"/>
      <c r="N98" s="251" t="n"/>
      <c r="O98" s="251" t="n"/>
      <c r="P98" s="251" t="n"/>
      <c r="Q98" s="251" t="n"/>
      <c r="R98" s="251" t="n"/>
      <c r="S98" s="251" t="n"/>
      <c r="T98" s="251" t="n"/>
      <c r="U98" s="251" t="n"/>
      <c r="V98" s="251" t="n"/>
      <c r="W98" s="251" t="n"/>
      <c r="X98" s="251" t="n"/>
      <c r="Y98" s="251" t="n"/>
      <c r="Z98" s="251" t="n"/>
    </row>
    <row r="99" ht="11.25" customHeight="1" s="336">
      <c r="A99" s="222" t="n"/>
      <c r="B99" s="259" t="n"/>
      <c r="C99" s="714" t="inlineStr">
        <is>
          <t>CARPINTERIA EN LAMINA  Y ALUMINIO</t>
        </is>
      </c>
      <c r="D99" s="450" t="n"/>
      <c r="E99" s="450" t="n"/>
      <c r="F99" s="450" t="n"/>
      <c r="G99" s="451" t="n"/>
      <c r="H99" s="1" t="n"/>
      <c r="I99" s="1" t="n"/>
      <c r="J99" s="1" t="n"/>
      <c r="K99" s="1" t="n"/>
      <c r="L99" s="251" t="n"/>
      <c r="M99" s="251" t="n"/>
      <c r="N99" s="251" t="n"/>
      <c r="O99" s="251" t="n"/>
      <c r="P99" s="251" t="n"/>
      <c r="Q99" s="251" t="n"/>
      <c r="R99" s="251" t="n"/>
      <c r="S99" s="251" t="n"/>
      <c r="T99" s="251" t="n"/>
      <c r="U99" s="251" t="n"/>
      <c r="V99" s="251" t="n"/>
      <c r="W99" s="251" t="n"/>
      <c r="X99" s="251" t="n"/>
      <c r="Y99" s="251" t="n"/>
      <c r="Z99" s="251" t="n"/>
    </row>
    <row r="100" ht="11.25" customHeight="1" s="336">
      <c r="A100" s="222" t="n"/>
      <c r="B100" s="5" t="n"/>
      <c r="C100" s="13" t="n"/>
      <c r="D100" s="261" t="inlineStr">
        <is>
          <t>Globales, unidades, Metros cuadrados, Metro cúbicos, etc</t>
        </is>
      </c>
      <c r="E100" s="271" t="n"/>
      <c r="F100" s="262" t="n"/>
      <c r="G100" s="262">
        <f>E100*F100</f>
        <v>0</v>
      </c>
      <c r="H100" s="1" t="n"/>
      <c r="I100" s="1" t="n"/>
      <c r="J100" s="1" t="n"/>
      <c r="K100" s="1" t="n"/>
      <c r="L100" s="251" t="n"/>
      <c r="M100" s="251" t="n"/>
      <c r="N100" s="251" t="n"/>
      <c r="O100" s="251" t="n"/>
      <c r="P100" s="251" t="n"/>
      <c r="Q100" s="251" t="n"/>
      <c r="R100" s="251" t="n"/>
      <c r="S100" s="251" t="n"/>
      <c r="T100" s="251" t="n"/>
      <c r="U100" s="251" t="n"/>
      <c r="V100" s="251" t="n"/>
      <c r="W100" s="251" t="n"/>
      <c r="X100" s="251" t="n"/>
      <c r="Y100" s="251" t="n"/>
      <c r="Z100" s="251" t="n"/>
    </row>
    <row r="101" ht="11.25" customHeight="1" s="336">
      <c r="A101" s="1" t="n"/>
      <c r="B101" s="288" t="inlineStr">
        <is>
          <t>SUBTOTAL CARPINTERIA METELICA</t>
        </is>
      </c>
      <c r="C101" s="289" t="n"/>
      <c r="D101" s="289" t="n"/>
      <c r="E101" s="289" t="n"/>
      <c r="F101" s="289" t="n"/>
      <c r="G101" s="711">
        <f>SUM(G100)</f>
        <v>0</v>
      </c>
      <c r="H101" s="1" t="n"/>
      <c r="I101" s="1" t="n"/>
      <c r="J101" s="1" t="n"/>
      <c r="K101" s="1" t="n"/>
      <c r="L101" s="251" t="n"/>
      <c r="M101" s="251" t="n"/>
      <c r="N101" s="251" t="n"/>
      <c r="O101" s="251" t="n"/>
      <c r="P101" s="251" t="n"/>
      <c r="Q101" s="251" t="n"/>
      <c r="R101" s="251" t="n"/>
      <c r="S101" s="251" t="n"/>
      <c r="T101" s="251" t="n"/>
      <c r="U101" s="251" t="n"/>
      <c r="V101" s="251" t="n"/>
      <c r="W101" s="251" t="n"/>
      <c r="X101" s="251" t="n"/>
      <c r="Y101" s="251" t="n"/>
      <c r="Z101" s="251" t="n"/>
    </row>
    <row r="102" ht="11.25" customHeight="1" s="336">
      <c r="A102" s="258" t="n"/>
      <c r="B102" s="716" t="inlineStr">
        <is>
          <t>ENCHAPES</t>
        </is>
      </c>
      <c r="C102" s="510" t="n"/>
      <c r="D102" s="510" t="n"/>
      <c r="E102" s="510" t="n"/>
      <c r="F102" s="510" t="n"/>
      <c r="G102" s="510" t="n"/>
      <c r="H102" s="1" t="n"/>
      <c r="I102" s="1" t="n"/>
      <c r="J102" s="1" t="n"/>
      <c r="K102" s="1" t="n"/>
      <c r="L102" s="251" t="n"/>
      <c r="M102" s="251" t="n"/>
      <c r="N102" s="251" t="n"/>
      <c r="O102" s="251" t="n"/>
      <c r="P102" s="251" t="n"/>
      <c r="Q102" s="251" t="n"/>
      <c r="R102" s="251" t="n"/>
      <c r="S102" s="251" t="n"/>
      <c r="T102" s="251" t="n"/>
      <c r="U102" s="251" t="n"/>
      <c r="V102" s="251" t="n"/>
      <c r="W102" s="251" t="n"/>
      <c r="X102" s="251" t="n"/>
      <c r="Y102" s="251" t="n"/>
      <c r="Z102" s="251" t="n"/>
    </row>
    <row r="103" ht="11.25" customHeight="1" s="336">
      <c r="A103" s="222" t="n"/>
      <c r="B103" s="259" t="n"/>
      <c r="C103" s="714" t="inlineStr">
        <is>
          <t>ENCHAPES SOBRE MUROS</t>
        </is>
      </c>
      <c r="D103" s="450" t="n"/>
      <c r="E103" s="450" t="n"/>
      <c r="F103" s="450" t="n"/>
      <c r="G103" s="451" t="n"/>
      <c r="H103" s="1" t="n"/>
      <c r="I103" s="1" t="n"/>
      <c r="J103" s="1" t="n"/>
      <c r="K103" s="1" t="n"/>
      <c r="L103" s="251" t="n"/>
      <c r="M103" s="251" t="n"/>
      <c r="N103" s="251" t="n"/>
      <c r="O103" s="251" t="n"/>
      <c r="P103" s="251" t="n"/>
      <c r="Q103" s="251" t="n"/>
      <c r="R103" s="251" t="n"/>
      <c r="S103" s="251" t="n"/>
      <c r="T103" s="251" t="n"/>
      <c r="U103" s="251" t="n"/>
      <c r="V103" s="251" t="n"/>
      <c r="W103" s="251" t="n"/>
      <c r="X103" s="251" t="n"/>
      <c r="Y103" s="251" t="n"/>
      <c r="Z103" s="251" t="n"/>
    </row>
    <row r="104" ht="11.25" customHeight="1" s="336">
      <c r="A104" s="222" t="n"/>
      <c r="B104" s="5" t="n"/>
      <c r="C104" s="13" t="n"/>
      <c r="D104" s="261" t="inlineStr">
        <is>
          <t>Globales, unidades, Metros cuadrados, Metro cúbicos, etc</t>
        </is>
      </c>
      <c r="E104" s="271" t="n"/>
      <c r="F104" s="262" t="n"/>
      <c r="G104" s="262">
        <f>E104*F104</f>
        <v>0</v>
      </c>
      <c r="H104" s="1" t="n"/>
      <c r="I104" s="1" t="n"/>
      <c r="J104" s="1" t="n"/>
      <c r="K104" s="1" t="n"/>
      <c r="L104" s="251" t="n"/>
      <c r="M104" s="251" t="n"/>
      <c r="N104" s="251" t="n"/>
      <c r="O104" s="251" t="n"/>
      <c r="P104" s="251" t="n"/>
      <c r="Q104" s="251" t="n"/>
      <c r="R104" s="251" t="n"/>
      <c r="S104" s="251" t="n"/>
      <c r="T104" s="251" t="n"/>
      <c r="U104" s="251" t="n"/>
      <c r="V104" s="251" t="n"/>
      <c r="W104" s="251" t="n"/>
      <c r="X104" s="251" t="n"/>
      <c r="Y104" s="251" t="n"/>
      <c r="Z104" s="251" t="n"/>
    </row>
    <row r="105" ht="11.25" customHeight="1" s="336">
      <c r="A105" s="1" t="n"/>
      <c r="B105" s="288" t="inlineStr">
        <is>
          <t xml:space="preserve">SUBTOTAL ENCHAPES  </t>
        </is>
      </c>
      <c r="C105" s="289" t="n"/>
      <c r="D105" s="289" t="n"/>
      <c r="E105" s="289" t="n"/>
      <c r="F105" s="289" t="n"/>
      <c r="G105" s="711">
        <f>SUM(G104)</f>
        <v>0</v>
      </c>
      <c r="H105" s="1" t="n"/>
      <c r="I105" s="1" t="n"/>
      <c r="J105" s="1" t="n"/>
      <c r="K105" s="1" t="n"/>
      <c r="L105" s="251" t="n"/>
      <c r="M105" s="251" t="n"/>
      <c r="N105" s="251" t="n"/>
      <c r="O105" s="251" t="n"/>
      <c r="P105" s="251" t="n"/>
      <c r="Q105" s="251" t="n"/>
      <c r="R105" s="251" t="n"/>
      <c r="S105" s="251" t="n"/>
      <c r="T105" s="251" t="n"/>
      <c r="U105" s="251" t="n"/>
      <c r="V105" s="251" t="n"/>
      <c r="W105" s="251" t="n"/>
      <c r="X105" s="251" t="n"/>
      <c r="Y105" s="251" t="n"/>
      <c r="Z105" s="251" t="n"/>
    </row>
    <row r="106" ht="11.25" customHeight="1" s="336">
      <c r="A106" s="258" t="n"/>
      <c r="B106" s="705" t="inlineStr">
        <is>
          <t>APARATOS SANITARIOS</t>
        </is>
      </c>
      <c r="C106" s="510" t="n"/>
      <c r="D106" s="510" t="n"/>
      <c r="E106" s="510" t="n"/>
      <c r="F106" s="510" t="n"/>
      <c r="G106" s="510" t="n"/>
      <c r="H106" s="1" t="n"/>
      <c r="I106" s="1" t="n"/>
      <c r="J106" s="1" t="n"/>
      <c r="K106" s="1" t="n"/>
      <c r="L106" s="251" t="n"/>
      <c r="M106" s="251" t="n"/>
      <c r="N106" s="251" t="n"/>
      <c r="O106" s="251" t="n"/>
      <c r="P106" s="251" t="n"/>
      <c r="Q106" s="251" t="n"/>
      <c r="R106" s="251" t="n"/>
      <c r="S106" s="251" t="n"/>
      <c r="T106" s="251" t="n"/>
      <c r="U106" s="251" t="n"/>
      <c r="V106" s="251" t="n"/>
      <c r="W106" s="251" t="n"/>
      <c r="X106" s="251" t="n"/>
      <c r="Y106" s="251" t="n"/>
      <c r="Z106" s="251" t="n"/>
    </row>
    <row r="107" ht="11.25" customHeight="1" s="336">
      <c r="A107" s="222" t="n"/>
      <c r="B107" s="259" t="n"/>
      <c r="C107" s="714" t="inlineStr">
        <is>
          <t>APARATOS SANITARIOS Y ACCESORIOS</t>
        </is>
      </c>
      <c r="D107" s="450" t="n"/>
      <c r="E107" s="450" t="n"/>
      <c r="F107" s="450" t="n"/>
      <c r="G107" s="451" t="n"/>
      <c r="H107" s="1" t="n"/>
      <c r="I107" s="1" t="n"/>
      <c r="J107" s="1" t="n"/>
      <c r="K107" s="1" t="n"/>
      <c r="L107" s="251" t="n"/>
      <c r="M107" s="251" t="n"/>
      <c r="N107" s="251" t="n"/>
      <c r="O107" s="251" t="n"/>
      <c r="P107" s="251" t="n"/>
      <c r="Q107" s="251" t="n"/>
      <c r="R107" s="251" t="n"/>
      <c r="S107" s="251" t="n"/>
      <c r="T107" s="251" t="n"/>
      <c r="U107" s="251" t="n"/>
      <c r="V107" s="251" t="n"/>
      <c r="W107" s="251" t="n"/>
      <c r="X107" s="251" t="n"/>
      <c r="Y107" s="251" t="n"/>
      <c r="Z107" s="251" t="n"/>
    </row>
    <row r="108" ht="11.25" customHeight="1" s="336">
      <c r="A108" s="222" t="n"/>
      <c r="B108" s="5" t="n"/>
      <c r="C108" s="268" t="n"/>
      <c r="D108" s="261" t="inlineStr">
        <is>
          <t>Globales, unidades, Metros cuadrados, Metro cúbicos, etc</t>
        </is>
      </c>
      <c r="E108" s="271" t="n"/>
      <c r="F108" s="298" t="n"/>
      <c r="G108" s="262">
        <f>E108*F108</f>
        <v>0</v>
      </c>
      <c r="H108" s="1" t="n"/>
      <c r="I108" s="1" t="n"/>
      <c r="J108" s="1" t="n"/>
      <c r="K108" s="1" t="n"/>
      <c r="L108" s="251" t="n"/>
      <c r="M108" s="251" t="n"/>
      <c r="N108" s="251" t="n"/>
      <c r="O108" s="251" t="n"/>
      <c r="P108" s="251" t="n"/>
      <c r="Q108" s="251" t="n"/>
      <c r="R108" s="251" t="n"/>
      <c r="S108" s="251" t="n"/>
      <c r="T108" s="251" t="n"/>
      <c r="U108" s="251" t="n"/>
      <c r="V108" s="251" t="n"/>
      <c r="W108" s="251" t="n"/>
      <c r="X108" s="251" t="n"/>
      <c r="Y108" s="251" t="n"/>
      <c r="Z108" s="251" t="n"/>
    </row>
    <row r="109" ht="11.25" customHeight="1" s="336">
      <c r="A109" s="1" t="n"/>
      <c r="B109" s="289" t="inlineStr">
        <is>
          <t>SUBTOTAL APARATOS SANITARIOS</t>
        </is>
      </c>
      <c r="C109" s="289" t="n"/>
      <c r="D109" s="289" t="n"/>
      <c r="E109" s="289" t="n"/>
      <c r="F109" s="289" t="n"/>
      <c r="G109" s="711">
        <f>SUM(G108)</f>
        <v>0</v>
      </c>
      <c r="H109" s="1" t="n"/>
      <c r="I109" s="1" t="n"/>
      <c r="J109" s="1" t="n"/>
      <c r="K109" s="1" t="n"/>
      <c r="L109" s="251" t="n"/>
      <c r="M109" s="251" t="n"/>
      <c r="N109" s="251" t="n"/>
      <c r="O109" s="251" t="n"/>
      <c r="P109" s="251" t="n"/>
      <c r="Q109" s="251" t="n"/>
      <c r="R109" s="251" t="n"/>
      <c r="S109" s="251" t="n"/>
      <c r="T109" s="251" t="n"/>
      <c r="U109" s="251" t="n"/>
      <c r="V109" s="251" t="n"/>
      <c r="W109" s="251" t="n"/>
      <c r="X109" s="251" t="n"/>
      <c r="Y109" s="251" t="n"/>
      <c r="Z109" s="251" t="n"/>
    </row>
    <row r="110" ht="11.25" customHeight="1" s="336">
      <c r="A110" s="258" t="n"/>
      <c r="B110" s="705" t="inlineStr">
        <is>
          <t>CIELORASOS Y DIVISIONES</t>
        </is>
      </c>
      <c r="C110" s="510" t="n"/>
      <c r="D110" s="510" t="n"/>
      <c r="E110" s="510" t="n"/>
      <c r="F110" s="510" t="n"/>
      <c r="G110" s="510" t="n"/>
      <c r="H110" s="1" t="n"/>
      <c r="I110" s="1" t="n"/>
      <c r="J110" s="1" t="n"/>
      <c r="K110" s="1" t="n"/>
      <c r="L110" s="251" t="n"/>
      <c r="M110" s="251" t="n"/>
      <c r="N110" s="251" t="n"/>
      <c r="O110" s="251" t="n"/>
      <c r="P110" s="251" t="n"/>
      <c r="Q110" s="251" t="n"/>
      <c r="R110" s="251" t="n"/>
      <c r="S110" s="251" t="n"/>
      <c r="T110" s="251" t="n"/>
      <c r="U110" s="251" t="n"/>
      <c r="V110" s="251" t="n"/>
      <c r="W110" s="251" t="n"/>
      <c r="X110" s="251" t="n"/>
      <c r="Y110" s="251" t="n"/>
      <c r="Z110" s="251" t="n"/>
    </row>
    <row r="111" ht="11.25" customHeight="1" s="336">
      <c r="A111" s="222" t="n"/>
      <c r="B111" s="259" t="n"/>
      <c r="C111" s="714" t="inlineStr">
        <is>
          <t>CIELORASOS - DIVISIONES Y OTROS</t>
        </is>
      </c>
      <c r="D111" s="450" t="n"/>
      <c r="E111" s="450" t="n"/>
      <c r="F111" s="450" t="n"/>
      <c r="G111" s="451" t="n"/>
      <c r="H111" s="1" t="n"/>
      <c r="I111" s="1" t="n"/>
      <c r="J111" s="1" t="n"/>
      <c r="K111" s="1" t="n"/>
      <c r="L111" s="251" t="n"/>
      <c r="M111" s="251" t="n"/>
      <c r="N111" s="251" t="n"/>
      <c r="O111" s="251" t="n"/>
      <c r="P111" s="251" t="n"/>
      <c r="Q111" s="251" t="n"/>
      <c r="R111" s="251" t="n"/>
      <c r="S111" s="251" t="n"/>
      <c r="T111" s="251" t="n"/>
      <c r="U111" s="251" t="n"/>
      <c r="V111" s="251" t="n"/>
      <c r="W111" s="251" t="n"/>
      <c r="X111" s="251" t="n"/>
      <c r="Y111" s="251" t="n"/>
      <c r="Z111" s="251" t="n"/>
    </row>
    <row r="112" ht="11.25" customHeight="1" s="336">
      <c r="A112" s="222" t="n"/>
      <c r="B112" s="5" t="n"/>
      <c r="C112" s="268" t="n"/>
      <c r="D112" s="261" t="inlineStr">
        <is>
          <t>Globales, unidades, Metros cuadrados, Metro cúbicos, etc</t>
        </is>
      </c>
      <c r="E112" s="271" t="n"/>
      <c r="F112" s="262" t="n"/>
      <c r="G112" s="262">
        <f>E112*F112</f>
        <v>0</v>
      </c>
      <c r="H112" s="1" t="n"/>
      <c r="I112" s="1" t="n"/>
      <c r="J112" s="1" t="n"/>
      <c r="K112" s="1" t="n"/>
      <c r="L112" s="251" t="n"/>
      <c r="M112" s="251" t="n"/>
      <c r="N112" s="251" t="n"/>
      <c r="O112" s="251" t="n"/>
      <c r="P112" s="251" t="n"/>
      <c r="Q112" s="251" t="n"/>
      <c r="R112" s="251" t="n"/>
      <c r="S112" s="251" t="n"/>
      <c r="T112" s="251" t="n"/>
      <c r="U112" s="251" t="n"/>
      <c r="V112" s="251" t="n"/>
      <c r="W112" s="251" t="n"/>
      <c r="X112" s="251" t="n"/>
      <c r="Y112" s="251" t="n"/>
      <c r="Z112" s="251" t="n"/>
    </row>
    <row r="113" ht="11.25" customHeight="1" s="336">
      <c r="A113" s="1" t="n"/>
      <c r="B113" s="288" t="inlineStr">
        <is>
          <t xml:space="preserve">SUBTOTAL CIELORASOS Y DIVISIONES  </t>
        </is>
      </c>
      <c r="C113" s="289" t="n"/>
      <c r="D113" s="289" t="n"/>
      <c r="E113" s="289" t="n"/>
      <c r="F113" s="289" t="n"/>
      <c r="G113" s="711">
        <f>SUM(G112)</f>
        <v>0</v>
      </c>
      <c r="H113" s="1" t="n"/>
      <c r="I113" s="1" t="n"/>
      <c r="J113" s="1" t="n"/>
      <c r="K113" s="1" t="n"/>
      <c r="L113" s="251" t="n"/>
      <c r="M113" s="251" t="n"/>
      <c r="N113" s="251" t="n"/>
      <c r="O113" s="251" t="n"/>
      <c r="P113" s="251" t="n"/>
      <c r="Q113" s="251" t="n"/>
      <c r="R113" s="251" t="n"/>
      <c r="S113" s="251" t="n"/>
      <c r="T113" s="251" t="n"/>
      <c r="U113" s="251" t="n"/>
      <c r="V113" s="251" t="n"/>
      <c r="W113" s="251" t="n"/>
      <c r="X113" s="251" t="n"/>
      <c r="Y113" s="251" t="n"/>
      <c r="Z113" s="251" t="n"/>
    </row>
    <row r="114" ht="11.25" customHeight="1" s="336">
      <c r="A114" s="258" t="n"/>
      <c r="B114" s="705" t="inlineStr">
        <is>
          <t>PINTURA</t>
        </is>
      </c>
      <c r="C114" s="510" t="n"/>
      <c r="D114" s="510" t="n"/>
      <c r="E114" s="510" t="n"/>
      <c r="F114" s="510" t="n"/>
      <c r="G114" s="510" t="n"/>
      <c r="H114" s="1" t="n"/>
      <c r="I114" s="1" t="n"/>
      <c r="J114" s="1" t="n"/>
      <c r="K114" s="1" t="n"/>
      <c r="L114" s="251" t="n"/>
      <c r="M114" s="251" t="n"/>
      <c r="N114" s="251" t="n"/>
      <c r="O114" s="251" t="n"/>
      <c r="P114" s="251" t="n"/>
      <c r="Q114" s="251" t="n"/>
      <c r="R114" s="251" t="n"/>
      <c r="S114" s="251" t="n"/>
      <c r="T114" s="251" t="n"/>
      <c r="U114" s="251" t="n"/>
      <c r="V114" s="251" t="n"/>
      <c r="W114" s="251" t="n"/>
      <c r="X114" s="251" t="n"/>
      <c r="Y114" s="251" t="n"/>
      <c r="Z114" s="251" t="n"/>
    </row>
    <row r="115" ht="11.25" customHeight="1" s="336">
      <c r="A115" s="222" t="n"/>
      <c r="B115" s="259" t="n"/>
      <c r="C115" s="714" t="inlineStr">
        <is>
          <t>PINTURAS Y ESTUCOS SOBRE MAMPOSTERIA</t>
        </is>
      </c>
      <c r="D115" s="450" t="n"/>
      <c r="E115" s="450" t="n"/>
      <c r="F115" s="450" t="n"/>
      <c r="G115" s="451" t="n"/>
      <c r="H115" s="1" t="n"/>
      <c r="I115" s="1" t="n"/>
      <c r="J115" s="1" t="n"/>
      <c r="K115" s="1" t="n"/>
      <c r="L115" s="251" t="n"/>
      <c r="M115" s="251" t="n"/>
      <c r="N115" s="251" t="n"/>
      <c r="O115" s="251" t="n"/>
      <c r="P115" s="251" t="n"/>
      <c r="Q115" s="251" t="n"/>
      <c r="R115" s="251" t="n"/>
      <c r="S115" s="251" t="n"/>
      <c r="T115" s="251" t="n"/>
      <c r="U115" s="251" t="n"/>
      <c r="V115" s="251" t="n"/>
      <c r="W115" s="251" t="n"/>
      <c r="X115" s="251" t="n"/>
      <c r="Y115" s="251" t="n"/>
      <c r="Z115" s="251" t="n"/>
    </row>
    <row r="116" ht="11.25" customHeight="1" s="336">
      <c r="A116" s="222" t="n"/>
      <c r="B116" s="5" t="n"/>
      <c r="C116" s="13" t="n"/>
      <c r="D116" s="261" t="inlineStr">
        <is>
          <t>Globales, unidades, Metros cuadrados, Metro cúbicos, etc</t>
        </is>
      </c>
      <c r="E116" s="271" t="n"/>
      <c r="F116" s="262" t="n"/>
      <c r="G116" s="262">
        <f>E116*F116</f>
        <v>0</v>
      </c>
      <c r="H116" s="1" t="n"/>
      <c r="I116" s="1" t="n"/>
      <c r="J116" s="1" t="n"/>
      <c r="K116" s="1" t="n"/>
      <c r="L116" s="251" t="n"/>
      <c r="M116" s="251" t="n"/>
      <c r="N116" s="251" t="n"/>
      <c r="O116" s="251" t="n"/>
      <c r="P116" s="251" t="n"/>
      <c r="Q116" s="251" t="n"/>
      <c r="R116" s="251" t="n"/>
      <c r="S116" s="251" t="n"/>
      <c r="T116" s="251" t="n"/>
      <c r="U116" s="251" t="n"/>
      <c r="V116" s="251" t="n"/>
      <c r="W116" s="251" t="n"/>
      <c r="X116" s="251" t="n"/>
      <c r="Y116" s="251" t="n"/>
      <c r="Z116" s="251" t="n"/>
    </row>
    <row r="117" ht="11.25" customHeight="1" s="336">
      <c r="A117" s="1" t="n"/>
      <c r="B117" s="288" t="inlineStr">
        <is>
          <t xml:space="preserve">SUBTOTAL PINTURA  </t>
        </is>
      </c>
      <c r="C117" s="289" t="n"/>
      <c r="D117" s="289" t="n"/>
      <c r="E117" s="289" t="n"/>
      <c r="F117" s="289" t="n"/>
      <c r="G117" s="711">
        <f>SUM(G116)</f>
        <v>0</v>
      </c>
      <c r="H117" s="1" t="n"/>
      <c r="I117" s="1" t="n"/>
      <c r="J117" s="1" t="n"/>
      <c r="K117" s="1" t="n"/>
      <c r="L117" s="251" t="n"/>
      <c r="M117" s="251" t="n"/>
      <c r="N117" s="251" t="n"/>
      <c r="O117" s="251" t="n"/>
      <c r="P117" s="251" t="n"/>
      <c r="Q117" s="251" t="n"/>
      <c r="R117" s="251" t="n"/>
      <c r="S117" s="251" t="n"/>
      <c r="T117" s="251" t="n"/>
      <c r="U117" s="251" t="n"/>
      <c r="V117" s="251" t="n"/>
      <c r="W117" s="251" t="n"/>
      <c r="X117" s="251" t="n"/>
      <c r="Y117" s="251" t="n"/>
      <c r="Z117" s="251" t="n"/>
    </row>
    <row r="118" ht="11.25" customHeight="1" s="336">
      <c r="A118" s="258" t="n"/>
      <c r="B118" s="705" t="inlineStr">
        <is>
          <t>CONSTRUCCIONES ESPECIALES</t>
        </is>
      </c>
      <c r="C118" s="510" t="n"/>
      <c r="D118" s="510" t="n"/>
      <c r="E118" s="510" t="n"/>
      <c r="F118" s="510" t="n"/>
      <c r="G118" s="510" t="n"/>
      <c r="H118" s="1" t="n"/>
      <c r="I118" s="1" t="n"/>
      <c r="J118" s="1" t="n"/>
      <c r="K118" s="1" t="n"/>
      <c r="L118" s="251" t="n"/>
      <c r="M118" s="251" t="n"/>
      <c r="N118" s="251" t="n"/>
      <c r="O118" s="251" t="n"/>
      <c r="P118" s="251" t="n"/>
      <c r="Q118" s="251" t="n"/>
      <c r="R118" s="251" t="n"/>
      <c r="S118" s="251" t="n"/>
      <c r="T118" s="251" t="n"/>
      <c r="U118" s="251" t="n"/>
      <c r="V118" s="251" t="n"/>
      <c r="W118" s="251" t="n"/>
      <c r="X118" s="251" t="n"/>
      <c r="Y118" s="251" t="n"/>
      <c r="Z118" s="251" t="n"/>
    </row>
    <row r="119" ht="11.25" customHeight="1" s="336">
      <c r="A119" s="222" t="n"/>
      <c r="B119" s="259" t="n"/>
      <c r="C119" s="714" t="inlineStr">
        <is>
          <t>FACHADAS</t>
        </is>
      </c>
      <c r="D119" s="450" t="n"/>
      <c r="E119" s="450" t="n"/>
      <c r="F119" s="450" t="n"/>
      <c r="G119" s="451" t="n"/>
      <c r="H119" s="1" t="n"/>
      <c r="I119" s="1" t="n"/>
      <c r="J119" s="1" t="n"/>
      <c r="K119" s="1" t="n"/>
      <c r="L119" s="251" t="n"/>
      <c r="M119" s="251" t="n"/>
      <c r="N119" s="251" t="n"/>
      <c r="O119" s="251" t="n"/>
      <c r="P119" s="251" t="n"/>
      <c r="Q119" s="251" t="n"/>
      <c r="R119" s="251" t="n"/>
      <c r="S119" s="251" t="n"/>
      <c r="T119" s="251" t="n"/>
      <c r="U119" s="251" t="n"/>
      <c r="V119" s="251" t="n"/>
      <c r="W119" s="251" t="n"/>
      <c r="X119" s="251" t="n"/>
      <c r="Y119" s="251" t="n"/>
      <c r="Z119" s="251" t="n"/>
    </row>
    <row r="120" ht="11.25" customHeight="1" s="336">
      <c r="A120" s="222" t="n"/>
      <c r="B120" s="260" t="n"/>
      <c r="C120" s="210" t="n"/>
      <c r="D120" s="261" t="inlineStr">
        <is>
          <t>Globales, unidades, Metros cuadrados, Metro cúbicos, etc</t>
        </is>
      </c>
      <c r="E120" s="271" t="n"/>
      <c r="F120" s="262" t="n"/>
      <c r="G120" s="262">
        <f>E120*F120</f>
        <v>0</v>
      </c>
      <c r="H120" s="1" t="n"/>
      <c r="I120" s="1" t="n"/>
      <c r="J120" s="1" t="n"/>
      <c r="K120" s="1" t="n"/>
      <c r="L120" s="251" t="n"/>
      <c r="M120" s="251" t="n"/>
      <c r="N120" s="251" t="n"/>
      <c r="O120" s="251" t="n"/>
      <c r="P120" s="251" t="n"/>
      <c r="Q120" s="251" t="n"/>
      <c r="R120" s="251" t="n"/>
      <c r="S120" s="251" t="n"/>
      <c r="T120" s="251" t="n"/>
      <c r="U120" s="251" t="n"/>
      <c r="V120" s="251" t="n"/>
      <c r="W120" s="251" t="n"/>
      <c r="X120" s="251" t="n"/>
      <c r="Y120" s="251" t="n"/>
      <c r="Z120" s="251" t="n"/>
    </row>
    <row r="121" ht="11.25" customHeight="1" s="336">
      <c r="A121" s="1" t="n"/>
      <c r="B121" s="288" t="inlineStr">
        <is>
          <t xml:space="preserve">SUBTOTAL CERRADURAS Y VIDRIOS  </t>
        </is>
      </c>
      <c r="C121" s="289" t="n"/>
      <c r="D121" s="289" t="n"/>
      <c r="E121" s="289" t="n"/>
      <c r="F121" s="289" t="n"/>
      <c r="G121" s="711">
        <f>SUM(G120)</f>
        <v>0</v>
      </c>
      <c r="H121" s="1" t="n"/>
      <c r="I121" s="1" t="n"/>
      <c r="J121" s="1" t="n"/>
      <c r="K121" s="1" t="n"/>
      <c r="L121" s="251" t="n"/>
      <c r="M121" s="251" t="n"/>
      <c r="N121" s="251" t="n"/>
      <c r="O121" s="251" t="n"/>
      <c r="P121" s="251" t="n"/>
      <c r="Q121" s="251" t="n"/>
      <c r="R121" s="251" t="n"/>
      <c r="S121" s="251" t="n"/>
      <c r="T121" s="251" t="n"/>
      <c r="U121" s="251" t="n"/>
      <c r="V121" s="251" t="n"/>
      <c r="W121" s="251" t="n"/>
      <c r="X121" s="251" t="n"/>
      <c r="Y121" s="251" t="n"/>
      <c r="Z121" s="251" t="n"/>
    </row>
    <row r="122" ht="11.25" customHeight="1" s="336">
      <c r="A122" s="258" t="n"/>
      <c r="B122" s="705" t="inlineStr">
        <is>
          <t>OBRAS EXTERIORES</t>
        </is>
      </c>
      <c r="C122" s="510" t="n"/>
      <c r="D122" s="510" t="n"/>
      <c r="E122" s="510" t="n"/>
      <c r="F122" s="510" t="n"/>
      <c r="G122" s="510" t="n"/>
      <c r="H122" s="1" t="n"/>
      <c r="I122" s="1" t="n"/>
      <c r="J122" s="1" t="n"/>
      <c r="K122" s="1" t="n"/>
      <c r="L122" s="251" t="n"/>
      <c r="M122" s="251" t="n"/>
      <c r="N122" s="251" t="n"/>
      <c r="O122" s="251" t="n"/>
      <c r="P122" s="251" t="n"/>
      <c r="Q122" s="251" t="n"/>
      <c r="R122" s="251" t="n"/>
      <c r="S122" s="251" t="n"/>
      <c r="T122" s="251" t="n"/>
      <c r="U122" s="251" t="n"/>
      <c r="V122" s="251" t="n"/>
      <c r="W122" s="251" t="n"/>
      <c r="X122" s="251" t="n"/>
      <c r="Y122" s="251" t="n"/>
      <c r="Z122" s="251" t="n"/>
    </row>
    <row r="123" ht="11.25" customHeight="1" s="336">
      <c r="A123" s="222" t="n"/>
      <c r="B123" s="259" t="n"/>
      <c r="C123" s="714" t="inlineStr">
        <is>
          <t>MOVIMIENTO DE TIERRAS - ZONAS DURAS Y PLAZOLETAS</t>
        </is>
      </c>
      <c r="D123" s="450" t="n"/>
      <c r="E123" s="450" t="n"/>
      <c r="F123" s="450" t="n"/>
      <c r="G123" s="451" t="n"/>
      <c r="H123" s="1" t="n"/>
      <c r="I123" s="1" t="n"/>
      <c r="J123" s="1" t="n"/>
      <c r="K123" s="1" t="n"/>
      <c r="L123" s="251" t="n"/>
      <c r="M123" s="251" t="n"/>
      <c r="N123" s="251" t="n"/>
      <c r="O123" s="251" t="n"/>
      <c r="P123" s="251" t="n"/>
      <c r="Q123" s="251" t="n"/>
      <c r="R123" s="251" t="n"/>
      <c r="S123" s="251" t="n"/>
      <c r="T123" s="251" t="n"/>
      <c r="U123" s="251" t="n"/>
      <c r="V123" s="251" t="n"/>
      <c r="W123" s="251" t="n"/>
      <c r="X123" s="251" t="n"/>
      <c r="Y123" s="251" t="n"/>
      <c r="Z123" s="251" t="n"/>
    </row>
    <row r="124" ht="11.25" customHeight="1" s="336">
      <c r="A124" s="222" t="n"/>
      <c r="B124" s="5" t="n"/>
      <c r="C124" s="13" t="n"/>
      <c r="D124" s="261" t="inlineStr">
        <is>
          <t>Globales, unidades, Metros cuadrados, Metro cúbicos, etc</t>
        </is>
      </c>
      <c r="E124" s="271" t="n"/>
      <c r="F124" s="262" t="n"/>
      <c r="G124" s="262">
        <f>E124*F124</f>
        <v>0</v>
      </c>
      <c r="H124" s="1" t="n"/>
      <c r="I124" s="1" t="n"/>
      <c r="J124" s="1" t="n"/>
      <c r="K124" s="1" t="n"/>
      <c r="L124" s="251" t="n"/>
      <c r="M124" s="251" t="n"/>
      <c r="N124" s="251" t="n"/>
      <c r="O124" s="251" t="n"/>
      <c r="P124" s="251" t="n"/>
      <c r="Q124" s="251" t="n"/>
      <c r="R124" s="251" t="n"/>
      <c r="S124" s="251" t="n"/>
      <c r="T124" s="251" t="n"/>
      <c r="U124" s="251" t="n"/>
      <c r="V124" s="251" t="n"/>
      <c r="W124" s="251" t="n"/>
      <c r="X124" s="251" t="n"/>
      <c r="Y124" s="251" t="n"/>
      <c r="Z124" s="251" t="n"/>
    </row>
    <row r="125" ht="11.25" customHeight="1" s="336">
      <c r="A125" s="1" t="n"/>
      <c r="B125" s="288" t="inlineStr">
        <is>
          <t xml:space="preserve">SUBTOTAL OBRAS EXTERIORES  </t>
        </is>
      </c>
      <c r="C125" s="289" t="n"/>
      <c r="D125" s="289" t="n"/>
      <c r="E125" s="289" t="n"/>
      <c r="F125" s="289" t="n"/>
      <c r="G125" s="711">
        <f>SUM(G124)</f>
        <v>0</v>
      </c>
      <c r="H125" s="1" t="n"/>
      <c r="I125" s="1" t="n"/>
      <c r="J125" s="1" t="n"/>
      <c r="K125" s="1" t="n"/>
      <c r="L125" s="251" t="n"/>
      <c r="M125" s="251" t="n"/>
      <c r="N125" s="251" t="n"/>
      <c r="O125" s="251" t="n"/>
      <c r="P125" s="251" t="n"/>
      <c r="Q125" s="251" t="n"/>
      <c r="R125" s="251" t="n"/>
      <c r="S125" s="251" t="n"/>
      <c r="T125" s="251" t="n"/>
      <c r="U125" s="251" t="n"/>
      <c r="V125" s="251" t="n"/>
      <c r="W125" s="251" t="n"/>
      <c r="X125" s="251" t="n"/>
      <c r="Y125" s="251" t="n"/>
      <c r="Z125" s="251" t="n"/>
    </row>
    <row r="126" ht="11.25" customHeight="1" s="336">
      <c r="A126" s="258" t="n"/>
      <c r="B126" s="705" t="inlineStr">
        <is>
          <t>ASEO Y VARIOS</t>
        </is>
      </c>
      <c r="C126" s="510" t="n"/>
      <c r="D126" s="510" t="n"/>
      <c r="E126" s="510" t="n"/>
      <c r="F126" s="510" t="n"/>
      <c r="G126" s="510" t="n"/>
      <c r="H126" s="1" t="n"/>
      <c r="I126" s="1" t="n"/>
      <c r="J126" s="1" t="n"/>
      <c r="K126" s="1" t="n"/>
      <c r="L126" s="251" t="n"/>
      <c r="M126" s="251" t="n"/>
      <c r="N126" s="251" t="n"/>
      <c r="O126" s="251" t="n"/>
      <c r="P126" s="251" t="n"/>
      <c r="Q126" s="251" t="n"/>
      <c r="R126" s="251" t="n"/>
      <c r="S126" s="251" t="n"/>
      <c r="T126" s="251" t="n"/>
      <c r="U126" s="251" t="n"/>
      <c r="V126" s="251" t="n"/>
      <c r="W126" s="251" t="n"/>
      <c r="X126" s="251" t="n"/>
      <c r="Y126" s="251" t="n"/>
      <c r="Z126" s="251" t="n"/>
    </row>
    <row r="127" ht="11.25" customHeight="1" s="336">
      <c r="A127" s="222" t="n"/>
      <c r="B127" s="259" t="n"/>
      <c r="C127" s="714" t="n"/>
      <c r="D127" s="450" t="n"/>
      <c r="E127" s="450" t="n"/>
      <c r="F127" s="450" t="n"/>
      <c r="G127" s="451" t="n"/>
      <c r="H127" s="1" t="n"/>
      <c r="I127" s="1" t="n"/>
      <c r="J127" s="1" t="n"/>
      <c r="K127" s="1" t="n"/>
      <c r="L127" s="251" t="n"/>
      <c r="M127" s="251" t="n"/>
      <c r="N127" s="251" t="n"/>
      <c r="O127" s="251" t="n"/>
      <c r="P127" s="251" t="n"/>
      <c r="Q127" s="251" t="n"/>
      <c r="R127" s="251" t="n"/>
      <c r="S127" s="251" t="n"/>
      <c r="T127" s="251" t="n"/>
      <c r="U127" s="251" t="n"/>
      <c r="V127" s="251" t="n"/>
      <c r="W127" s="251" t="n"/>
      <c r="X127" s="251" t="n"/>
      <c r="Y127" s="251" t="n"/>
      <c r="Z127" s="251" t="n"/>
    </row>
    <row r="128" ht="11.25" customHeight="1" s="336">
      <c r="A128" s="222" t="n"/>
      <c r="B128" s="260" t="n"/>
      <c r="C128" s="210" t="n"/>
      <c r="D128" s="261" t="n"/>
      <c r="E128" s="271" t="n"/>
      <c r="F128" s="262" t="n"/>
      <c r="G128" s="262" t="n"/>
      <c r="H128" s="1" t="n"/>
      <c r="I128" s="1" t="n"/>
      <c r="J128" s="1" t="n"/>
      <c r="K128" s="1" t="n"/>
      <c r="L128" s="251" t="n"/>
      <c r="M128" s="251" t="n"/>
      <c r="N128" s="251" t="n"/>
      <c r="O128" s="251" t="n"/>
      <c r="P128" s="251" t="n"/>
      <c r="Q128" s="251" t="n"/>
      <c r="R128" s="251" t="n"/>
      <c r="S128" s="251" t="n"/>
      <c r="T128" s="251" t="n"/>
      <c r="U128" s="251" t="n"/>
      <c r="V128" s="251" t="n"/>
      <c r="W128" s="251" t="n"/>
      <c r="X128" s="251" t="n"/>
      <c r="Y128" s="251" t="n"/>
      <c r="Z128" s="251" t="n"/>
    </row>
    <row r="129" ht="11.25" customHeight="1" s="336">
      <c r="A129" s="1" t="n"/>
      <c r="B129" s="299" t="n"/>
      <c r="C129" s="300" t="n"/>
      <c r="D129" s="300" t="n"/>
      <c r="E129" s="300" t="n"/>
      <c r="F129" s="300" t="n"/>
      <c r="G129" s="711" t="n"/>
      <c r="H129" s="1" t="n"/>
      <c r="I129" s="1" t="n"/>
      <c r="J129" s="1" t="n"/>
      <c r="K129" s="1" t="n"/>
      <c r="L129" s="251" t="n"/>
      <c r="M129" s="251" t="n"/>
      <c r="N129" s="251" t="n"/>
      <c r="O129" s="251" t="n"/>
      <c r="P129" s="251" t="n"/>
      <c r="Q129" s="251" t="n"/>
      <c r="R129" s="251" t="n"/>
      <c r="S129" s="251" t="n"/>
      <c r="T129" s="251" t="n"/>
      <c r="U129" s="251" t="n"/>
      <c r="V129" s="251" t="n"/>
      <c r="W129" s="251" t="n"/>
      <c r="X129" s="251" t="n"/>
      <c r="Y129" s="251" t="n"/>
      <c r="Z129" s="251" t="n"/>
    </row>
    <row r="130" ht="11.25" customHeight="1" s="336">
      <c r="A130" s="222" t="n"/>
      <c r="B130" s="222" t="n"/>
      <c r="C130" s="301" t="inlineStr">
        <is>
          <t>TOTAL COSTOS DIRECTOS</t>
        </is>
      </c>
      <c r="D130" s="302" t="n"/>
      <c r="E130" s="303" t="n"/>
      <c r="F130" s="1" t="n"/>
      <c r="G130" s="304">
        <f>SUM(G129,G125,G121,G117,G113,G109,G105,G101,G97,G93,G89,G85,G81,G68,G65,G61,G57,G53,G49,G45,G38,G31,G24,G20)</f>
        <v>0</v>
      </c>
      <c r="H130" s="1" t="n"/>
      <c r="I130" s="1" t="n"/>
      <c r="J130" s="1" t="n"/>
      <c r="K130" s="1" t="n"/>
      <c r="L130" s="251" t="n"/>
      <c r="M130" s="251" t="n"/>
      <c r="N130" s="251" t="n"/>
      <c r="O130" s="251" t="n"/>
      <c r="P130" s="251" t="n"/>
      <c r="Q130" s="251" t="n"/>
      <c r="R130" s="251" t="n"/>
      <c r="S130" s="251" t="n"/>
      <c r="T130" s="251" t="n"/>
      <c r="U130" s="251" t="n"/>
      <c r="V130" s="251" t="n"/>
      <c r="W130" s="251" t="n"/>
      <c r="X130" s="251" t="n"/>
      <c r="Y130" s="251" t="n"/>
      <c r="Z130" s="251" t="n"/>
    </row>
    <row r="131" ht="11.25" customHeight="1" s="336">
      <c r="A131" s="222" t="n"/>
      <c r="B131" s="222" t="n"/>
      <c r="C131" s="305" t="inlineStr">
        <is>
          <t xml:space="preserve">ADMINISTRACION </t>
        </is>
      </c>
      <c r="D131" s="306" t="n"/>
      <c r="E131" s="307" t="n"/>
      <c r="F131" s="147" t="n"/>
      <c r="G131" s="308">
        <f>G130*F131</f>
        <v>0</v>
      </c>
      <c r="H131" s="1" t="n"/>
      <c r="I131" s="1" t="n"/>
      <c r="J131" s="1" t="n"/>
      <c r="K131" s="1" t="n"/>
      <c r="L131" s="251" t="n"/>
      <c r="M131" s="251" t="n"/>
      <c r="N131" s="251" t="n"/>
      <c r="O131" s="251" t="n"/>
      <c r="P131" s="251" t="n"/>
      <c r="Q131" s="251" t="n"/>
      <c r="R131" s="251" t="n"/>
      <c r="S131" s="251" t="n"/>
      <c r="T131" s="251" t="n"/>
      <c r="U131" s="251" t="n"/>
      <c r="V131" s="251" t="n"/>
      <c r="W131" s="251" t="n"/>
      <c r="X131" s="251" t="n"/>
      <c r="Y131" s="251" t="n"/>
      <c r="Z131" s="251" t="n"/>
    </row>
    <row r="132" ht="11.25" customHeight="1" s="336">
      <c r="A132" s="222" t="n"/>
      <c r="B132" s="222" t="n"/>
      <c r="C132" s="305" t="inlineStr">
        <is>
          <t xml:space="preserve">IMPREVISTOS </t>
        </is>
      </c>
      <c r="D132" s="306" t="n"/>
      <c r="E132" s="307" t="n"/>
      <c r="F132" s="147" t="n"/>
      <c r="G132" s="308">
        <f>G130*F132</f>
        <v>0</v>
      </c>
      <c r="H132" s="1" t="n"/>
      <c r="I132" s="1" t="n"/>
      <c r="J132" s="1" t="n"/>
      <c r="K132" s="1" t="n"/>
      <c r="L132" s="251" t="n"/>
      <c r="M132" s="251" t="n"/>
      <c r="N132" s="251" t="n"/>
      <c r="O132" s="251" t="n"/>
      <c r="P132" s="251" t="n"/>
      <c r="Q132" s="251" t="n"/>
      <c r="R132" s="251" t="n"/>
      <c r="S132" s="251" t="n"/>
      <c r="T132" s="251" t="n"/>
      <c r="U132" s="251" t="n"/>
      <c r="V132" s="251" t="n"/>
      <c r="W132" s="251" t="n"/>
      <c r="X132" s="251" t="n"/>
      <c r="Y132" s="251" t="n"/>
      <c r="Z132" s="251" t="n"/>
    </row>
    <row r="133" ht="11.25" customHeight="1" s="336">
      <c r="A133" s="222" t="n"/>
      <c r="B133" s="222" t="n"/>
      <c r="C133" s="309" t="inlineStr">
        <is>
          <t xml:space="preserve">UTILIDAD </t>
        </is>
      </c>
      <c r="D133" s="310" t="n"/>
      <c r="E133" s="311" t="n"/>
      <c r="F133" s="147" t="n"/>
      <c r="G133" s="312">
        <f>G130*F133</f>
        <v>0</v>
      </c>
      <c r="H133" s="1" t="n"/>
      <c r="I133" s="1" t="n"/>
      <c r="J133" s="1" t="n"/>
      <c r="K133" s="1" t="n"/>
      <c r="L133" s="251" t="n"/>
      <c r="M133" s="251" t="n"/>
      <c r="N133" s="251" t="n"/>
      <c r="O133" s="251" t="n"/>
      <c r="P133" s="251" t="n"/>
      <c r="Q133" s="251" t="n"/>
      <c r="R133" s="251" t="n"/>
      <c r="S133" s="251" t="n"/>
      <c r="T133" s="251" t="n"/>
      <c r="U133" s="251" t="n"/>
      <c r="V133" s="251" t="n"/>
      <c r="W133" s="251" t="n"/>
      <c r="X133" s="251" t="n"/>
      <c r="Y133" s="251" t="n"/>
      <c r="Z133" s="251" t="n"/>
    </row>
    <row r="134" ht="11.25" customHeight="1" s="336">
      <c r="A134" s="222" t="n"/>
      <c r="B134" s="222" t="n"/>
      <c r="C134" s="313" t="n"/>
      <c r="D134" s="313" t="n"/>
      <c r="E134" s="314" t="n"/>
      <c r="F134" s="1" t="n"/>
      <c r="G134" s="315" t="n"/>
      <c r="H134" s="1" t="n"/>
      <c r="I134" s="1" t="n"/>
      <c r="J134" s="1" t="n"/>
      <c r="K134" s="1" t="n"/>
      <c r="L134" s="251" t="n"/>
      <c r="M134" s="251" t="n"/>
      <c r="N134" s="251" t="n"/>
      <c r="O134" s="251" t="n"/>
      <c r="P134" s="251" t="n"/>
      <c r="Q134" s="251" t="n"/>
      <c r="R134" s="251" t="n"/>
      <c r="S134" s="251" t="n"/>
      <c r="T134" s="251" t="n"/>
      <c r="U134" s="251" t="n"/>
      <c r="V134" s="251" t="n"/>
      <c r="W134" s="251" t="n"/>
      <c r="X134" s="251" t="n"/>
      <c r="Y134" s="251" t="n"/>
      <c r="Z134" s="251" t="n"/>
    </row>
    <row r="135" ht="11.25" customHeight="1" s="336">
      <c r="A135" s="222" t="n"/>
      <c r="B135" s="222" t="n"/>
      <c r="C135" s="316" t="inlineStr">
        <is>
          <t>IVA (19% UTILIDAD)</t>
        </is>
      </c>
      <c r="D135" s="317" t="n"/>
      <c r="E135" s="318" t="n"/>
      <c r="F135" s="147" t="n">
        <v>0.19</v>
      </c>
      <c r="G135" s="319">
        <f>G133*F135</f>
        <v>0</v>
      </c>
      <c r="H135" s="1" t="n"/>
      <c r="I135" s="1" t="n"/>
      <c r="J135" s="1" t="n"/>
      <c r="K135" s="1" t="n"/>
      <c r="L135" s="251" t="n"/>
      <c r="M135" s="251" t="n"/>
      <c r="N135" s="251" t="n"/>
      <c r="O135" s="251" t="n"/>
      <c r="P135" s="251" t="n"/>
      <c r="Q135" s="251" t="n"/>
      <c r="R135" s="251" t="n"/>
      <c r="S135" s="251" t="n"/>
      <c r="T135" s="251" t="n"/>
      <c r="U135" s="251" t="n"/>
      <c r="V135" s="251" t="n"/>
      <c r="W135" s="251" t="n"/>
      <c r="X135" s="251" t="n"/>
      <c r="Y135" s="251" t="n"/>
      <c r="Z135" s="251" t="n"/>
    </row>
    <row r="136" ht="11.25" customHeight="1" s="336">
      <c r="A136" s="222" t="n"/>
      <c r="B136" s="222" t="n"/>
      <c r="C136" s="313" t="n"/>
      <c r="D136" s="313" t="n"/>
      <c r="E136" s="314" t="n"/>
      <c r="F136" s="1" t="n"/>
      <c r="G136" s="315" t="n"/>
      <c r="H136" s="1" t="n"/>
      <c r="I136" s="1" t="n"/>
      <c r="J136" s="1" t="n"/>
      <c r="K136" s="1" t="n"/>
      <c r="L136" s="251" t="n"/>
      <c r="M136" s="251" t="n"/>
      <c r="N136" s="251" t="n"/>
      <c r="O136" s="251" t="n"/>
      <c r="P136" s="251" t="n"/>
      <c r="Q136" s="251" t="n"/>
      <c r="R136" s="251" t="n"/>
      <c r="S136" s="251" t="n"/>
      <c r="T136" s="251" t="n"/>
      <c r="U136" s="251" t="n"/>
      <c r="V136" s="251" t="n"/>
      <c r="W136" s="251" t="n"/>
      <c r="X136" s="251" t="n"/>
      <c r="Y136" s="251" t="n"/>
      <c r="Z136" s="251" t="n"/>
    </row>
    <row r="137" ht="11.25" customHeight="1" s="336">
      <c r="A137" s="222" t="n"/>
      <c r="B137" s="222" t="n"/>
      <c r="C137" s="320" t="inlineStr">
        <is>
          <t>VALOR TOTAL</t>
        </is>
      </c>
      <c r="D137" s="321" t="n"/>
      <c r="E137" s="322" t="n"/>
      <c r="F137" s="1" t="n"/>
      <c r="G137" s="323">
        <f>SUM(G130:G136)</f>
        <v>0</v>
      </c>
      <c r="H137" s="1" t="n"/>
      <c r="I137" s="1" t="n"/>
      <c r="J137" s="1" t="n"/>
      <c r="K137" s="1" t="n"/>
      <c r="L137" s="251" t="n"/>
      <c r="M137" s="251" t="n"/>
      <c r="N137" s="251" t="n"/>
      <c r="O137" s="251" t="n"/>
      <c r="P137" s="251" t="n"/>
      <c r="Q137" s="251" t="n"/>
      <c r="R137" s="251" t="n"/>
      <c r="S137" s="251" t="n"/>
      <c r="T137" s="251" t="n"/>
      <c r="U137" s="251" t="n"/>
      <c r="V137" s="251" t="n"/>
      <c r="W137" s="251" t="n"/>
      <c r="X137" s="251" t="n"/>
      <c r="Y137" s="251" t="n"/>
      <c r="Z137" s="251" t="n"/>
    </row>
    <row r="138" ht="11.25" customHeight="1" s="336">
      <c r="A138" s="222" t="n"/>
      <c r="B138" s="222" t="n"/>
      <c r="C138" s="313" t="n"/>
      <c r="D138" s="313" t="n"/>
      <c r="E138" s="314" t="n"/>
      <c r="F138" s="1" t="n"/>
      <c r="G138" s="315" t="n"/>
      <c r="H138" s="1" t="n"/>
      <c r="I138" s="1" t="n"/>
      <c r="J138" s="1" t="n"/>
      <c r="K138" s="1" t="n"/>
      <c r="L138" s="251" t="n"/>
      <c r="M138" s="251" t="n"/>
      <c r="N138" s="251" t="n"/>
      <c r="O138" s="251" t="n"/>
      <c r="P138" s="251" t="n"/>
      <c r="Q138" s="251" t="n"/>
      <c r="R138" s="251" t="n"/>
      <c r="S138" s="251" t="n"/>
      <c r="T138" s="251" t="n"/>
      <c r="U138" s="251" t="n"/>
      <c r="V138" s="251" t="n"/>
      <c r="W138" s="251" t="n"/>
      <c r="X138" s="251" t="n"/>
      <c r="Y138" s="251" t="n"/>
      <c r="Z138" s="251" t="n"/>
    </row>
    <row r="139" ht="11.25" customHeight="1" s="336">
      <c r="A139" s="387" t="n"/>
      <c r="B139" s="222" t="n"/>
      <c r="C139" s="1" t="n"/>
      <c r="D139" s="387" t="n"/>
      <c r="E139" s="1" t="n"/>
      <c r="F139" s="1" t="n"/>
      <c r="G139" s="1" t="n"/>
      <c r="H139" s="1" t="n"/>
      <c r="I139" s="1" t="n"/>
      <c r="J139" s="1" t="n"/>
      <c r="K139" s="1" t="n"/>
      <c r="L139" s="251" t="n"/>
      <c r="M139" s="251" t="n"/>
      <c r="N139" s="251" t="n"/>
      <c r="O139" s="251" t="n"/>
      <c r="P139" s="251" t="n"/>
      <c r="Q139" s="251" t="n"/>
      <c r="R139" s="251" t="n"/>
      <c r="S139" s="251" t="n"/>
      <c r="T139" s="251" t="n"/>
      <c r="U139" s="251" t="n"/>
      <c r="V139" s="251" t="n"/>
      <c r="W139" s="251" t="n"/>
      <c r="X139" s="251" t="n"/>
      <c r="Y139" s="251" t="n"/>
      <c r="Z139" s="251" t="n"/>
    </row>
    <row r="140" ht="11.25" customHeight="1" s="336">
      <c r="A140" s="387" t="n"/>
      <c r="B140" s="222" t="n"/>
      <c r="C140" s="1" t="n"/>
      <c r="D140" s="1" t="n"/>
      <c r="E140" s="1" t="n"/>
      <c r="F140" s="1" t="n"/>
      <c r="G140" s="717" t="n"/>
      <c r="H140" s="1" t="n"/>
      <c r="I140" s="1" t="n"/>
      <c r="J140" s="1" t="n"/>
      <c r="K140" s="1" t="n"/>
      <c r="L140" s="251" t="n"/>
      <c r="M140" s="251" t="n"/>
      <c r="N140" s="251" t="n"/>
      <c r="O140" s="251" t="n"/>
      <c r="P140" s="251" t="n"/>
      <c r="Q140" s="251" t="n"/>
      <c r="R140" s="251" t="n"/>
      <c r="S140" s="251" t="n"/>
      <c r="T140" s="251" t="n"/>
      <c r="U140" s="251" t="n"/>
      <c r="V140" s="251" t="n"/>
      <c r="W140" s="251" t="n"/>
      <c r="X140" s="251" t="n"/>
      <c r="Y140" s="251" t="n"/>
      <c r="Z140" s="251" t="n"/>
    </row>
    <row r="141" ht="11.25" customHeight="1" s="336">
      <c r="A141" s="387" t="n"/>
      <c r="B141" s="222" t="n"/>
      <c r="C141" s="1" t="n"/>
      <c r="D141" s="387" t="n"/>
      <c r="E141" s="1" t="n"/>
      <c r="F141" s="1" t="n"/>
      <c r="G141" s="1" t="n"/>
      <c r="H141" s="718" t="n"/>
      <c r="I141" s="1" t="n"/>
      <c r="J141" s="1" t="n"/>
      <c r="K141" s="1" t="n"/>
      <c r="L141" s="251" t="n"/>
      <c r="M141" s="251" t="n"/>
      <c r="N141" s="251" t="n"/>
      <c r="O141" s="251" t="n"/>
      <c r="P141" s="251" t="n"/>
      <c r="Q141" s="251" t="n"/>
      <c r="R141" s="251" t="n"/>
      <c r="S141" s="251" t="n"/>
      <c r="T141" s="251" t="n"/>
      <c r="U141" s="251" t="n"/>
      <c r="V141" s="251" t="n"/>
      <c r="W141" s="251" t="n"/>
      <c r="X141" s="251" t="n"/>
      <c r="Y141" s="251" t="n"/>
      <c r="Z141" s="251" t="n"/>
    </row>
    <row r="142" ht="11.25" customHeight="1" s="336">
      <c r="A142" s="387" t="n"/>
      <c r="B142" s="222" t="n"/>
      <c r="C142" s="1" t="n"/>
      <c r="D142" s="326" t="n"/>
      <c r="E142" s="1" t="n"/>
      <c r="F142" s="1" t="n"/>
      <c r="G142" s="1" t="n"/>
      <c r="H142" s="718" t="n"/>
      <c r="I142" s="1" t="n"/>
      <c r="J142" s="1" t="n"/>
      <c r="K142" s="1" t="n"/>
      <c r="L142" s="251" t="n"/>
      <c r="M142" s="251" t="n"/>
      <c r="N142" s="251" t="n"/>
      <c r="O142" s="251" t="n"/>
      <c r="P142" s="251" t="n"/>
      <c r="Q142" s="251" t="n"/>
      <c r="R142" s="251" t="n"/>
      <c r="S142" s="251" t="n"/>
      <c r="T142" s="251" t="n"/>
      <c r="U142" s="251" t="n"/>
      <c r="V142" s="251" t="n"/>
      <c r="W142" s="251" t="n"/>
      <c r="X142" s="251" t="n"/>
      <c r="Y142" s="251" t="n"/>
      <c r="Z142" s="251" t="n"/>
    </row>
    <row r="143" ht="11.25" customHeight="1" s="336">
      <c r="A143" s="387" t="n"/>
      <c r="B143" s="222" t="n"/>
      <c r="C143" s="1" t="n"/>
      <c r="D143" s="387" t="n"/>
      <c r="E143" s="1" t="n"/>
      <c r="F143" s="1" t="n"/>
      <c r="G143" s="327" t="n"/>
      <c r="H143" s="718" t="n"/>
      <c r="I143" s="1" t="n"/>
      <c r="J143" s="1" t="n"/>
      <c r="K143" s="1" t="n"/>
      <c r="L143" s="251" t="n"/>
      <c r="M143" s="251" t="n"/>
      <c r="N143" s="251" t="n"/>
      <c r="O143" s="251" t="n"/>
      <c r="P143" s="251" t="n"/>
      <c r="Q143" s="251" t="n"/>
      <c r="R143" s="251" t="n"/>
      <c r="S143" s="251" t="n"/>
      <c r="T143" s="251" t="n"/>
      <c r="U143" s="251" t="n"/>
      <c r="V143" s="251" t="n"/>
      <c r="W143" s="251" t="n"/>
      <c r="X143" s="251" t="n"/>
      <c r="Y143" s="251" t="n"/>
      <c r="Z143" s="251" t="n"/>
    </row>
    <row r="144" ht="13.5" customHeight="1" s="336">
      <c r="A144" s="387" t="n"/>
      <c r="B144" s="222" t="n"/>
      <c r="C144" s="1" t="n"/>
      <c r="D144" s="387" t="n"/>
      <c r="E144" s="1" t="n"/>
      <c r="F144" s="1" t="n"/>
      <c r="G144" s="1" t="n"/>
      <c r="H144" s="718" t="n"/>
      <c r="I144" s="1" t="n"/>
      <c r="J144" s="1" t="n"/>
      <c r="K144" s="1" t="n"/>
      <c r="L144" s="251" t="n"/>
      <c r="M144" s="251" t="n"/>
      <c r="N144" s="251" t="n"/>
      <c r="O144" s="251" t="n"/>
      <c r="P144" s="251" t="n"/>
      <c r="Q144" s="251" t="n"/>
      <c r="R144" s="251" t="n"/>
      <c r="S144" s="251" t="n"/>
      <c r="T144" s="251" t="n"/>
      <c r="U144" s="251" t="n"/>
      <c r="V144" s="251" t="n"/>
      <c r="W144" s="251" t="n"/>
      <c r="X144" s="251" t="n"/>
      <c r="Y144" s="251" t="n"/>
      <c r="Z144" s="251" t="n"/>
    </row>
    <row r="145" ht="11.25" customHeight="1" s="336">
      <c r="A145" s="387" t="n"/>
      <c r="B145" s="222" t="n"/>
      <c r="C145" s="1" t="n"/>
      <c r="D145" s="387" t="n"/>
      <c r="E145" s="1" t="n"/>
      <c r="F145" s="1" t="n"/>
      <c r="G145" s="1" t="n"/>
      <c r="H145" s="717" t="n"/>
      <c r="I145" s="1" t="n"/>
      <c r="J145" s="1" t="n"/>
      <c r="K145" s="1" t="n"/>
      <c r="L145" s="251" t="n"/>
      <c r="M145" s="251" t="n"/>
      <c r="N145" s="251" t="n"/>
      <c r="O145" s="251" t="n"/>
      <c r="P145" s="251" t="n"/>
      <c r="Q145" s="251" t="n"/>
      <c r="R145" s="251" t="n"/>
      <c r="S145" s="251" t="n"/>
      <c r="T145" s="251" t="n"/>
      <c r="U145" s="251" t="n"/>
      <c r="V145" s="251" t="n"/>
      <c r="W145" s="251" t="n"/>
      <c r="X145" s="251" t="n"/>
      <c r="Y145" s="251" t="n"/>
      <c r="Z145" s="251" t="n"/>
    </row>
    <row r="146" ht="11.25" customHeight="1" s="336">
      <c r="A146" s="387" t="n"/>
      <c r="B146" s="222" t="n"/>
      <c r="C146" s="1" t="n"/>
      <c r="D146" s="387" t="n"/>
      <c r="E146" s="1" t="n"/>
      <c r="F146" s="1" t="n"/>
      <c r="G146" s="1" t="n"/>
      <c r="H146" s="718" t="n"/>
      <c r="I146" s="1" t="n"/>
      <c r="J146" s="1" t="n"/>
      <c r="K146" s="1" t="n"/>
      <c r="L146" s="251" t="n"/>
      <c r="M146" s="251" t="n"/>
      <c r="N146" s="251" t="n"/>
      <c r="O146" s="251" t="n"/>
      <c r="P146" s="251" t="n"/>
      <c r="Q146" s="251" t="n"/>
      <c r="R146" s="251" t="n"/>
      <c r="S146" s="251" t="n"/>
      <c r="T146" s="251" t="n"/>
      <c r="U146" s="251" t="n"/>
      <c r="V146" s="251" t="n"/>
      <c r="W146" s="251" t="n"/>
      <c r="X146" s="251" t="n"/>
      <c r="Y146" s="251" t="n"/>
      <c r="Z146" s="251" t="n"/>
    </row>
    <row r="147" ht="11.25" customHeight="1" s="336">
      <c r="A147" s="387" t="n"/>
      <c r="B147" s="222" t="n"/>
      <c r="C147" s="1" t="n"/>
      <c r="D147" s="387" t="n"/>
      <c r="E147" s="1" t="n"/>
      <c r="F147" s="1" t="n"/>
      <c r="G147" s="1" t="n"/>
      <c r="H147" s="717" t="n"/>
      <c r="I147" s="1" t="n"/>
      <c r="J147" s="1" t="n"/>
      <c r="K147" s="1" t="n"/>
      <c r="L147" s="251" t="n"/>
      <c r="M147" s="251" t="n"/>
      <c r="N147" s="251" t="n"/>
      <c r="O147" s="251" t="n"/>
      <c r="P147" s="251" t="n"/>
      <c r="Q147" s="251" t="n"/>
      <c r="R147" s="251" t="n"/>
      <c r="S147" s="251" t="n"/>
      <c r="T147" s="251" t="n"/>
      <c r="U147" s="251" t="n"/>
      <c r="V147" s="251" t="n"/>
      <c r="W147" s="251" t="n"/>
      <c r="X147" s="251" t="n"/>
      <c r="Y147" s="251" t="n"/>
      <c r="Z147" s="251" t="n"/>
    </row>
    <row r="148" ht="11.25" customHeight="1" s="336">
      <c r="A148" s="387" t="n"/>
      <c r="B148" s="222" t="n"/>
      <c r="C148" s="1" t="n"/>
      <c r="D148" s="387" t="n"/>
      <c r="E148" s="1" t="n"/>
      <c r="F148" s="1" t="n"/>
      <c r="G148" s="1" t="n"/>
      <c r="H148" s="718" t="n"/>
      <c r="I148" s="1" t="n"/>
      <c r="J148" s="1" t="n"/>
      <c r="K148" s="1" t="n"/>
      <c r="L148" s="251" t="n"/>
      <c r="M148" s="251" t="n"/>
      <c r="N148" s="251" t="n"/>
      <c r="O148" s="251" t="n"/>
      <c r="P148" s="251" t="n"/>
      <c r="Q148" s="251" t="n"/>
      <c r="R148" s="251" t="n"/>
      <c r="S148" s="251" t="n"/>
      <c r="T148" s="251" t="n"/>
      <c r="U148" s="251" t="n"/>
      <c r="V148" s="251" t="n"/>
      <c r="W148" s="251" t="n"/>
      <c r="X148" s="251" t="n"/>
      <c r="Y148" s="251" t="n"/>
      <c r="Z148" s="251" t="n"/>
    </row>
    <row r="149" ht="11.25" customHeight="1" s="336">
      <c r="A149" s="387" t="n"/>
      <c r="B149" s="222" t="n"/>
      <c r="C149" s="1" t="n"/>
      <c r="D149" s="387" t="n"/>
      <c r="E149" s="1" t="n"/>
      <c r="F149" s="1" t="n"/>
      <c r="G149" s="1" t="n"/>
      <c r="H149" s="717" t="n"/>
      <c r="I149" s="1" t="n"/>
      <c r="J149" s="1" t="n"/>
      <c r="K149" s="1" t="n"/>
      <c r="L149" s="251" t="n"/>
      <c r="M149" s="251" t="n"/>
      <c r="N149" s="251" t="n"/>
      <c r="O149" s="251" t="n"/>
      <c r="P149" s="251" t="n"/>
      <c r="Q149" s="251" t="n"/>
      <c r="R149" s="251" t="n"/>
      <c r="S149" s="251" t="n"/>
      <c r="T149" s="251" t="n"/>
      <c r="U149" s="251" t="n"/>
      <c r="V149" s="251" t="n"/>
      <c r="W149" s="251" t="n"/>
      <c r="X149" s="251" t="n"/>
      <c r="Y149" s="251" t="n"/>
      <c r="Z149" s="251" t="n"/>
    </row>
    <row r="150" ht="11.25" customHeight="1" s="336">
      <c r="A150" s="387" t="n"/>
      <c r="B150" s="222" t="n"/>
      <c r="C150" s="1" t="n"/>
      <c r="D150" s="387" t="n"/>
      <c r="E150" s="1" t="n"/>
      <c r="F150" s="1" t="n"/>
      <c r="G150" s="1" t="n"/>
      <c r="H150" s="1" t="n"/>
      <c r="I150" s="1" t="n"/>
      <c r="J150" s="1" t="n"/>
      <c r="K150" s="1" t="n"/>
      <c r="L150" s="251" t="n"/>
      <c r="M150" s="251" t="n"/>
      <c r="N150" s="251" t="n"/>
      <c r="O150" s="251" t="n"/>
      <c r="P150" s="251" t="n"/>
      <c r="Q150" s="251" t="n"/>
      <c r="R150" s="251" t="n"/>
      <c r="S150" s="251" t="n"/>
      <c r="T150" s="251" t="n"/>
      <c r="U150" s="251" t="n"/>
      <c r="V150" s="251" t="n"/>
      <c r="W150" s="251" t="n"/>
      <c r="X150" s="251" t="n"/>
      <c r="Y150" s="251" t="n"/>
      <c r="Z150" s="251" t="n"/>
    </row>
    <row r="151" ht="11.25" customHeight="1" s="336">
      <c r="A151" s="387" t="n"/>
      <c r="B151" s="222" t="n"/>
      <c r="C151" s="1" t="n"/>
      <c r="D151" s="387" t="n"/>
      <c r="E151" s="1" t="n"/>
      <c r="F151" s="1" t="n"/>
      <c r="G151" s="1" t="n"/>
      <c r="H151" s="1" t="n"/>
      <c r="I151" s="1" t="n"/>
      <c r="J151" s="1" t="n"/>
      <c r="K151" s="1" t="n"/>
      <c r="L151" s="251" t="n"/>
      <c r="M151" s="251" t="n"/>
      <c r="N151" s="251" t="n"/>
      <c r="O151" s="251" t="n"/>
      <c r="P151" s="251" t="n"/>
      <c r="Q151" s="251" t="n"/>
      <c r="R151" s="251" t="n"/>
      <c r="S151" s="251" t="n"/>
      <c r="T151" s="251" t="n"/>
      <c r="U151" s="251" t="n"/>
      <c r="V151" s="251" t="n"/>
      <c r="W151" s="251" t="n"/>
      <c r="X151" s="251" t="n"/>
      <c r="Y151" s="251" t="n"/>
      <c r="Z151" s="251" t="n"/>
    </row>
    <row r="152" ht="11.25" customHeight="1" s="336">
      <c r="A152" s="387" t="n"/>
      <c r="B152" s="222" t="n"/>
      <c r="C152" s="1" t="n"/>
      <c r="D152" s="387" t="n"/>
      <c r="E152" s="1" t="n"/>
      <c r="F152" s="1" t="n"/>
      <c r="G152" s="1" t="n"/>
      <c r="H152" s="1" t="n"/>
      <c r="I152" s="1" t="n"/>
      <c r="J152" s="1" t="n"/>
      <c r="K152" s="1" t="n"/>
      <c r="L152" s="251" t="n"/>
      <c r="M152" s="251" t="n"/>
      <c r="N152" s="251" t="n"/>
      <c r="O152" s="251" t="n"/>
      <c r="P152" s="251" t="n"/>
      <c r="Q152" s="251" t="n"/>
      <c r="R152" s="251" t="n"/>
      <c r="S152" s="251" t="n"/>
      <c r="T152" s="251" t="n"/>
      <c r="U152" s="251" t="n"/>
      <c r="V152" s="251" t="n"/>
      <c r="W152" s="251" t="n"/>
      <c r="X152" s="251" t="n"/>
      <c r="Y152" s="251" t="n"/>
      <c r="Z152" s="251" t="n"/>
    </row>
    <row r="153" ht="11.25" customHeight="1" s="336">
      <c r="A153" s="387" t="n"/>
      <c r="B153" s="222" t="n"/>
      <c r="C153" s="1" t="n"/>
      <c r="D153" s="387" t="n"/>
      <c r="E153" s="1" t="n"/>
      <c r="F153" s="1" t="n"/>
      <c r="G153" s="1" t="n"/>
      <c r="H153" s="1" t="n"/>
      <c r="I153" s="1" t="n"/>
      <c r="J153" s="1" t="n"/>
      <c r="K153" s="1" t="n"/>
      <c r="L153" s="251" t="n"/>
      <c r="M153" s="251" t="n"/>
      <c r="N153" s="251" t="n"/>
      <c r="O153" s="251" t="n"/>
      <c r="P153" s="251" t="n"/>
      <c r="Q153" s="251" t="n"/>
      <c r="R153" s="251" t="n"/>
      <c r="S153" s="251" t="n"/>
      <c r="T153" s="251" t="n"/>
      <c r="U153" s="251" t="n"/>
      <c r="V153" s="251" t="n"/>
      <c r="W153" s="251" t="n"/>
      <c r="X153" s="251" t="n"/>
      <c r="Y153" s="251" t="n"/>
      <c r="Z153" s="251" t="n"/>
    </row>
    <row r="154" ht="11.25" customHeight="1" s="336">
      <c r="A154" s="387" t="n"/>
      <c r="B154" s="222" t="n"/>
      <c r="C154" s="1" t="n"/>
      <c r="D154" s="387" t="n"/>
      <c r="E154" s="1" t="n"/>
      <c r="F154" s="1" t="n"/>
      <c r="G154" s="1" t="n"/>
      <c r="H154" s="1" t="n"/>
      <c r="I154" s="1" t="n"/>
      <c r="J154" s="1" t="n"/>
      <c r="K154" s="1" t="n"/>
      <c r="L154" s="251" t="n"/>
      <c r="M154" s="251" t="n"/>
      <c r="N154" s="251" t="n"/>
      <c r="O154" s="251" t="n"/>
      <c r="P154" s="251" t="n"/>
      <c r="Q154" s="251" t="n"/>
      <c r="R154" s="251" t="n"/>
      <c r="S154" s="251" t="n"/>
      <c r="T154" s="251" t="n"/>
      <c r="U154" s="251" t="n"/>
      <c r="V154" s="251" t="n"/>
      <c r="W154" s="251" t="n"/>
      <c r="X154" s="251" t="n"/>
      <c r="Y154" s="251" t="n"/>
      <c r="Z154" s="251" t="n"/>
    </row>
    <row r="155" ht="11.25" customHeight="1" s="336">
      <c r="A155" s="387" t="n"/>
      <c r="B155" s="222" t="n"/>
      <c r="C155" s="1" t="n"/>
      <c r="D155" s="387" t="n"/>
      <c r="E155" s="1" t="n"/>
      <c r="F155" s="1" t="n"/>
      <c r="G155" s="1" t="n"/>
      <c r="H155" s="1" t="n"/>
      <c r="I155" s="1" t="n"/>
      <c r="J155" s="1" t="n"/>
      <c r="K155" s="1" t="n"/>
      <c r="L155" s="251" t="n"/>
      <c r="M155" s="251" t="n"/>
      <c r="N155" s="251" t="n"/>
      <c r="O155" s="251" t="n"/>
      <c r="P155" s="251" t="n"/>
      <c r="Q155" s="251" t="n"/>
      <c r="R155" s="251" t="n"/>
      <c r="S155" s="251" t="n"/>
      <c r="T155" s="251" t="n"/>
      <c r="U155" s="251" t="n"/>
      <c r="V155" s="251" t="n"/>
      <c r="W155" s="251" t="n"/>
      <c r="X155" s="251" t="n"/>
      <c r="Y155" s="251" t="n"/>
      <c r="Z155" s="251" t="n"/>
    </row>
    <row r="156" ht="11.25" customHeight="1" s="336">
      <c r="A156" s="387" t="n"/>
      <c r="B156" s="222" t="n"/>
      <c r="C156" s="1" t="n"/>
      <c r="D156" s="387" t="n"/>
      <c r="E156" s="1" t="n"/>
      <c r="F156" s="1" t="n"/>
      <c r="G156" s="1" t="n"/>
      <c r="H156" s="1" t="n"/>
      <c r="I156" s="1" t="n"/>
      <c r="J156" s="1" t="n"/>
      <c r="K156" s="1" t="n"/>
      <c r="L156" s="251" t="n"/>
      <c r="M156" s="251" t="n"/>
      <c r="N156" s="251" t="n"/>
      <c r="O156" s="251" t="n"/>
      <c r="P156" s="251" t="n"/>
      <c r="Q156" s="251" t="n"/>
      <c r="R156" s="251" t="n"/>
      <c r="S156" s="251" t="n"/>
      <c r="T156" s="251" t="n"/>
      <c r="U156" s="251" t="n"/>
      <c r="V156" s="251" t="n"/>
      <c r="W156" s="251" t="n"/>
      <c r="X156" s="251" t="n"/>
      <c r="Y156" s="251" t="n"/>
      <c r="Z156" s="251" t="n"/>
    </row>
    <row r="157" ht="11.25" customHeight="1" s="336">
      <c r="A157" s="387" t="n"/>
      <c r="B157" s="222" t="n"/>
      <c r="C157" s="1" t="n"/>
      <c r="D157" s="387" t="n"/>
      <c r="E157" s="1" t="n"/>
      <c r="F157" s="1" t="n"/>
      <c r="G157" s="1" t="n"/>
      <c r="H157" s="1" t="n"/>
      <c r="I157" s="1" t="n"/>
      <c r="J157" s="1" t="n"/>
      <c r="K157" s="1" t="n"/>
      <c r="L157" s="251" t="n"/>
      <c r="M157" s="251" t="n"/>
      <c r="N157" s="251" t="n"/>
      <c r="O157" s="251" t="n"/>
      <c r="P157" s="251" t="n"/>
      <c r="Q157" s="251" t="n"/>
      <c r="R157" s="251" t="n"/>
      <c r="S157" s="251" t="n"/>
      <c r="T157" s="251" t="n"/>
      <c r="U157" s="251" t="n"/>
      <c r="V157" s="251" t="n"/>
      <c r="W157" s="251" t="n"/>
      <c r="X157" s="251" t="n"/>
      <c r="Y157" s="251" t="n"/>
      <c r="Z157" s="251" t="n"/>
    </row>
    <row r="158" ht="11.25" customHeight="1" s="336">
      <c r="A158" s="387" t="n"/>
      <c r="B158" s="222" t="n"/>
      <c r="C158" s="1" t="n"/>
      <c r="D158" s="387" t="n"/>
      <c r="E158" s="1" t="n"/>
      <c r="F158" s="1" t="n"/>
      <c r="G158" s="1" t="n"/>
      <c r="H158" s="1" t="n"/>
      <c r="I158" s="1" t="n"/>
      <c r="J158" s="1" t="n"/>
      <c r="K158" s="1" t="n"/>
      <c r="L158" s="251" t="n"/>
      <c r="M158" s="251" t="n"/>
      <c r="N158" s="251" t="n"/>
      <c r="O158" s="251" t="n"/>
      <c r="P158" s="251" t="n"/>
      <c r="Q158" s="251" t="n"/>
      <c r="R158" s="251" t="n"/>
      <c r="S158" s="251" t="n"/>
      <c r="T158" s="251" t="n"/>
      <c r="U158" s="251" t="n"/>
      <c r="V158" s="251" t="n"/>
      <c r="W158" s="251" t="n"/>
      <c r="X158" s="251" t="n"/>
      <c r="Y158" s="251" t="n"/>
      <c r="Z158" s="251" t="n"/>
    </row>
    <row r="159" ht="11.25" customHeight="1" s="336">
      <c r="A159" s="387" t="n"/>
      <c r="B159" s="222" t="n"/>
      <c r="C159" s="1" t="n"/>
      <c r="D159" s="387" t="n"/>
      <c r="E159" s="1" t="n"/>
      <c r="F159" s="1" t="n"/>
      <c r="G159" s="1" t="n"/>
      <c r="H159" s="1" t="n"/>
      <c r="I159" s="1" t="n"/>
      <c r="J159" s="1" t="n"/>
      <c r="K159" s="1" t="n"/>
      <c r="L159" s="251" t="n"/>
      <c r="M159" s="251" t="n"/>
      <c r="N159" s="251" t="n"/>
      <c r="O159" s="251" t="n"/>
      <c r="P159" s="251" t="n"/>
      <c r="Q159" s="251" t="n"/>
      <c r="R159" s="251" t="n"/>
      <c r="S159" s="251" t="n"/>
      <c r="T159" s="251" t="n"/>
      <c r="U159" s="251" t="n"/>
      <c r="V159" s="251" t="n"/>
      <c r="W159" s="251" t="n"/>
      <c r="X159" s="251" t="n"/>
      <c r="Y159" s="251" t="n"/>
      <c r="Z159" s="251" t="n"/>
    </row>
    <row r="160" ht="11.25" customHeight="1" s="336">
      <c r="A160" s="387" t="n"/>
      <c r="B160" s="222" t="n"/>
      <c r="C160" s="1" t="n"/>
      <c r="D160" s="387" t="n"/>
      <c r="E160" s="1" t="n"/>
      <c r="F160" s="1" t="n"/>
      <c r="G160" s="1" t="n"/>
      <c r="H160" s="1" t="n"/>
      <c r="I160" s="1" t="n"/>
      <c r="J160" s="1" t="n"/>
      <c r="K160" s="1" t="n"/>
      <c r="L160" s="251" t="n"/>
      <c r="M160" s="251" t="n"/>
      <c r="N160" s="251" t="n"/>
      <c r="O160" s="251" t="n"/>
      <c r="P160" s="251" t="n"/>
      <c r="Q160" s="251" t="n"/>
      <c r="R160" s="251" t="n"/>
      <c r="S160" s="251" t="n"/>
      <c r="T160" s="251" t="n"/>
      <c r="U160" s="251" t="n"/>
      <c r="V160" s="251" t="n"/>
      <c r="W160" s="251" t="n"/>
      <c r="X160" s="251" t="n"/>
      <c r="Y160" s="251" t="n"/>
      <c r="Z160" s="251" t="n"/>
    </row>
    <row r="161" ht="11.25" customHeight="1" s="336">
      <c r="A161" s="387" t="n"/>
      <c r="B161" s="222" t="n"/>
      <c r="C161" s="1" t="n"/>
      <c r="D161" s="387" t="n"/>
      <c r="E161" s="1" t="n"/>
      <c r="F161" s="1" t="n"/>
      <c r="G161" s="1" t="n"/>
      <c r="H161" s="1" t="n"/>
      <c r="I161" s="1" t="n"/>
      <c r="J161" s="1" t="n"/>
      <c r="K161" s="1" t="n"/>
      <c r="L161" s="251" t="n"/>
      <c r="M161" s="251" t="n"/>
      <c r="N161" s="251" t="n"/>
      <c r="O161" s="251" t="n"/>
      <c r="P161" s="251" t="n"/>
      <c r="Q161" s="251" t="n"/>
      <c r="R161" s="251" t="n"/>
      <c r="S161" s="251" t="n"/>
      <c r="T161" s="251" t="n"/>
      <c r="U161" s="251" t="n"/>
      <c r="V161" s="251" t="n"/>
      <c r="W161" s="251" t="n"/>
      <c r="X161" s="251" t="n"/>
      <c r="Y161" s="251" t="n"/>
      <c r="Z161" s="251" t="n"/>
    </row>
    <row r="162" ht="11.25" customHeight="1" s="336">
      <c r="A162" s="387" t="n"/>
      <c r="B162" s="222" t="n"/>
      <c r="C162" s="1" t="n"/>
      <c r="D162" s="387" t="n"/>
      <c r="E162" s="1" t="n"/>
      <c r="F162" s="1" t="n"/>
      <c r="G162" s="1" t="n"/>
      <c r="H162" s="1" t="n"/>
      <c r="I162" s="1" t="n"/>
      <c r="J162" s="1" t="n"/>
      <c r="K162" s="1" t="n"/>
      <c r="L162" s="251" t="n"/>
      <c r="M162" s="251" t="n"/>
      <c r="N162" s="251" t="n"/>
      <c r="O162" s="251" t="n"/>
      <c r="P162" s="251" t="n"/>
      <c r="Q162" s="251" t="n"/>
      <c r="R162" s="251" t="n"/>
      <c r="S162" s="251" t="n"/>
      <c r="T162" s="251" t="n"/>
      <c r="U162" s="251" t="n"/>
      <c r="V162" s="251" t="n"/>
      <c r="W162" s="251" t="n"/>
      <c r="X162" s="251" t="n"/>
      <c r="Y162" s="251" t="n"/>
      <c r="Z162" s="251" t="n"/>
    </row>
    <row r="163" ht="11.25" customHeight="1" s="336">
      <c r="A163" s="387" t="n"/>
      <c r="B163" s="222" t="n"/>
      <c r="C163" s="1" t="n"/>
      <c r="D163" s="387" t="n"/>
      <c r="E163" s="1" t="n"/>
      <c r="F163" s="1" t="n"/>
      <c r="G163" s="1" t="n"/>
      <c r="H163" s="1" t="n"/>
      <c r="I163" s="1" t="n"/>
      <c r="J163" s="1" t="n"/>
      <c r="K163" s="1" t="n"/>
      <c r="L163" s="251" t="n"/>
      <c r="M163" s="251" t="n"/>
      <c r="N163" s="251" t="n"/>
      <c r="O163" s="251" t="n"/>
      <c r="P163" s="251" t="n"/>
      <c r="Q163" s="251" t="n"/>
      <c r="R163" s="251" t="n"/>
      <c r="S163" s="251" t="n"/>
      <c r="T163" s="251" t="n"/>
      <c r="U163" s="251" t="n"/>
      <c r="V163" s="251" t="n"/>
      <c r="W163" s="251" t="n"/>
      <c r="X163" s="251" t="n"/>
      <c r="Y163" s="251" t="n"/>
      <c r="Z163" s="251" t="n"/>
    </row>
    <row r="164" ht="11.25" customHeight="1" s="336">
      <c r="A164" s="387" t="n"/>
      <c r="B164" s="222" t="n"/>
      <c r="C164" s="1" t="n"/>
      <c r="D164" s="387" t="n"/>
      <c r="E164" s="1" t="n"/>
      <c r="F164" s="1" t="n"/>
      <c r="G164" s="1" t="n"/>
      <c r="H164" s="1" t="n"/>
      <c r="I164" s="1" t="n"/>
      <c r="J164" s="1" t="n"/>
      <c r="K164" s="1" t="n"/>
      <c r="L164" s="251" t="n"/>
      <c r="M164" s="251" t="n"/>
      <c r="N164" s="251" t="n"/>
      <c r="O164" s="251" t="n"/>
      <c r="P164" s="251" t="n"/>
      <c r="Q164" s="251" t="n"/>
      <c r="R164" s="251" t="n"/>
      <c r="S164" s="251" t="n"/>
      <c r="T164" s="251" t="n"/>
      <c r="U164" s="251" t="n"/>
      <c r="V164" s="251" t="n"/>
      <c r="W164" s="251" t="n"/>
      <c r="X164" s="251" t="n"/>
      <c r="Y164" s="251" t="n"/>
      <c r="Z164" s="251" t="n"/>
    </row>
    <row r="165" ht="11.25" customHeight="1" s="336">
      <c r="A165" s="387" t="n"/>
      <c r="B165" s="222" t="n"/>
      <c r="C165" s="1" t="n"/>
      <c r="D165" s="387" t="n"/>
      <c r="E165" s="1" t="n"/>
      <c r="F165" s="1" t="n"/>
      <c r="G165" s="1" t="n"/>
      <c r="H165" s="1" t="n"/>
      <c r="I165" s="1" t="n"/>
      <c r="J165" s="1" t="n"/>
      <c r="K165" s="1" t="n"/>
      <c r="L165" s="251" t="n"/>
      <c r="M165" s="251" t="n"/>
      <c r="N165" s="251" t="n"/>
      <c r="O165" s="251" t="n"/>
      <c r="P165" s="251" t="n"/>
      <c r="Q165" s="251" t="n"/>
      <c r="R165" s="251" t="n"/>
      <c r="S165" s="251" t="n"/>
      <c r="T165" s="251" t="n"/>
      <c r="U165" s="251" t="n"/>
      <c r="V165" s="251" t="n"/>
      <c r="W165" s="251" t="n"/>
      <c r="X165" s="251" t="n"/>
      <c r="Y165" s="251" t="n"/>
      <c r="Z165" s="251" t="n"/>
    </row>
    <row r="166" ht="11.25" customHeight="1" s="336">
      <c r="A166" s="387" t="n"/>
      <c r="B166" s="222" t="n"/>
      <c r="C166" s="1" t="n"/>
      <c r="D166" s="387" t="n"/>
      <c r="E166" s="1" t="n"/>
      <c r="F166" s="1" t="n"/>
      <c r="G166" s="1" t="n"/>
      <c r="H166" s="1" t="n"/>
      <c r="I166" s="1" t="n"/>
      <c r="J166" s="1" t="n"/>
      <c r="K166" s="1" t="n"/>
      <c r="L166" s="251" t="n"/>
      <c r="M166" s="251" t="n"/>
      <c r="N166" s="251" t="n"/>
      <c r="O166" s="251" t="n"/>
      <c r="P166" s="251" t="n"/>
      <c r="Q166" s="251" t="n"/>
      <c r="R166" s="251" t="n"/>
      <c r="S166" s="251" t="n"/>
      <c r="T166" s="251" t="n"/>
      <c r="U166" s="251" t="n"/>
      <c r="V166" s="251" t="n"/>
      <c r="W166" s="251" t="n"/>
      <c r="X166" s="251" t="n"/>
      <c r="Y166" s="251" t="n"/>
      <c r="Z166" s="251" t="n"/>
    </row>
    <row r="167" ht="11.25" customHeight="1" s="336">
      <c r="A167" s="387" t="n"/>
      <c r="B167" s="222" t="n"/>
      <c r="C167" s="1" t="n"/>
      <c r="D167" s="387" t="n"/>
      <c r="E167" s="1" t="n"/>
      <c r="F167" s="1" t="n"/>
      <c r="G167" s="1" t="n"/>
      <c r="H167" s="1" t="n"/>
      <c r="I167" s="1" t="n"/>
      <c r="J167" s="1" t="n"/>
      <c r="K167" s="1" t="n"/>
      <c r="L167" s="251" t="n"/>
      <c r="M167" s="251" t="n"/>
      <c r="N167" s="251" t="n"/>
      <c r="O167" s="251" t="n"/>
      <c r="P167" s="251" t="n"/>
      <c r="Q167" s="251" t="n"/>
      <c r="R167" s="251" t="n"/>
      <c r="S167" s="251" t="n"/>
      <c r="T167" s="251" t="n"/>
      <c r="U167" s="251" t="n"/>
      <c r="V167" s="251" t="n"/>
      <c r="W167" s="251" t="n"/>
      <c r="X167" s="251" t="n"/>
      <c r="Y167" s="251" t="n"/>
      <c r="Z167" s="251" t="n"/>
    </row>
    <row r="168" ht="11.25" customHeight="1" s="336">
      <c r="A168" s="387" t="n"/>
      <c r="B168" s="222" t="n"/>
      <c r="C168" s="1" t="n"/>
      <c r="D168" s="387" t="n"/>
      <c r="E168" s="1" t="n"/>
      <c r="F168" s="1" t="n"/>
      <c r="G168" s="1" t="n"/>
      <c r="H168" s="1" t="n"/>
      <c r="I168" s="1" t="n"/>
      <c r="J168" s="1" t="n"/>
      <c r="K168" s="1" t="n"/>
      <c r="L168" s="251" t="n"/>
      <c r="M168" s="251" t="n"/>
      <c r="N168" s="251" t="n"/>
      <c r="O168" s="251" t="n"/>
      <c r="P168" s="251" t="n"/>
      <c r="Q168" s="251" t="n"/>
      <c r="R168" s="251" t="n"/>
      <c r="S168" s="251" t="n"/>
      <c r="T168" s="251" t="n"/>
      <c r="U168" s="251" t="n"/>
      <c r="V168" s="251" t="n"/>
      <c r="W168" s="251" t="n"/>
      <c r="X168" s="251" t="n"/>
      <c r="Y168" s="251" t="n"/>
      <c r="Z168" s="251" t="n"/>
    </row>
    <row r="169" ht="11.25" customHeight="1" s="336">
      <c r="A169" s="387" t="n"/>
      <c r="B169" s="222" t="n"/>
      <c r="C169" s="1" t="n"/>
      <c r="D169" s="387" t="n"/>
      <c r="E169" s="1" t="n"/>
      <c r="F169" s="1" t="n"/>
      <c r="G169" s="1" t="n"/>
      <c r="H169" s="1" t="n"/>
      <c r="I169" s="1" t="n"/>
      <c r="J169" s="1" t="n"/>
      <c r="K169" s="1" t="n"/>
      <c r="L169" s="251" t="n"/>
      <c r="M169" s="251" t="n"/>
      <c r="N169" s="251" t="n"/>
      <c r="O169" s="251" t="n"/>
      <c r="P169" s="251" t="n"/>
      <c r="Q169" s="251" t="n"/>
      <c r="R169" s="251" t="n"/>
      <c r="S169" s="251" t="n"/>
      <c r="T169" s="251" t="n"/>
      <c r="U169" s="251" t="n"/>
      <c r="V169" s="251" t="n"/>
      <c r="W169" s="251" t="n"/>
      <c r="X169" s="251" t="n"/>
      <c r="Y169" s="251" t="n"/>
      <c r="Z169" s="251" t="n"/>
    </row>
    <row r="170" ht="11.25" customHeight="1" s="336">
      <c r="A170" s="387" t="n"/>
      <c r="B170" s="222" t="n"/>
      <c r="C170" s="1" t="n"/>
      <c r="D170" s="387" t="n"/>
      <c r="E170" s="1" t="n"/>
      <c r="F170" s="1" t="n"/>
      <c r="G170" s="1" t="n"/>
      <c r="H170" s="1" t="n"/>
      <c r="I170" s="1" t="n"/>
      <c r="J170" s="1" t="n"/>
      <c r="K170" s="1" t="n"/>
      <c r="L170" s="251" t="n"/>
      <c r="M170" s="251" t="n"/>
      <c r="N170" s="251" t="n"/>
      <c r="O170" s="251" t="n"/>
      <c r="P170" s="251" t="n"/>
      <c r="Q170" s="251" t="n"/>
      <c r="R170" s="251" t="n"/>
      <c r="S170" s="251" t="n"/>
      <c r="T170" s="251" t="n"/>
      <c r="U170" s="251" t="n"/>
      <c r="V170" s="251" t="n"/>
      <c r="W170" s="251" t="n"/>
      <c r="X170" s="251" t="n"/>
      <c r="Y170" s="251" t="n"/>
      <c r="Z170" s="251" t="n"/>
    </row>
    <row r="171" ht="11.25" customHeight="1" s="336">
      <c r="A171" s="387" t="n"/>
      <c r="B171" s="222" t="n"/>
      <c r="C171" s="1" t="n"/>
      <c r="D171" s="387" t="n"/>
      <c r="E171" s="1" t="n"/>
      <c r="F171" s="1" t="n"/>
      <c r="G171" s="1" t="n"/>
      <c r="H171" s="1" t="n"/>
      <c r="I171" s="1" t="n"/>
      <c r="J171" s="1" t="n"/>
      <c r="K171" s="1" t="n"/>
      <c r="L171" s="251" t="n"/>
      <c r="M171" s="251" t="n"/>
      <c r="N171" s="251" t="n"/>
      <c r="O171" s="251" t="n"/>
      <c r="P171" s="251" t="n"/>
      <c r="Q171" s="251" t="n"/>
      <c r="R171" s="251" t="n"/>
      <c r="S171" s="251" t="n"/>
      <c r="T171" s="251" t="n"/>
      <c r="U171" s="251" t="n"/>
      <c r="V171" s="251" t="n"/>
      <c r="W171" s="251" t="n"/>
      <c r="X171" s="251" t="n"/>
      <c r="Y171" s="251" t="n"/>
      <c r="Z171" s="251" t="n"/>
    </row>
    <row r="172" ht="11.25" customHeight="1" s="336">
      <c r="A172" s="387" t="n"/>
      <c r="B172" s="222" t="n"/>
      <c r="C172" s="1" t="n"/>
      <c r="D172" s="387" t="n"/>
      <c r="E172" s="1" t="n"/>
      <c r="F172" s="1" t="n"/>
      <c r="G172" s="1" t="n"/>
      <c r="H172" s="1" t="n"/>
      <c r="I172" s="1" t="n"/>
      <c r="J172" s="1" t="n"/>
      <c r="K172" s="1" t="n"/>
      <c r="L172" s="251" t="n"/>
      <c r="M172" s="251" t="n"/>
      <c r="N172" s="251" t="n"/>
      <c r="O172" s="251" t="n"/>
      <c r="P172" s="251" t="n"/>
      <c r="Q172" s="251" t="n"/>
      <c r="R172" s="251" t="n"/>
      <c r="S172" s="251" t="n"/>
      <c r="T172" s="251" t="n"/>
      <c r="U172" s="251" t="n"/>
      <c r="V172" s="251" t="n"/>
      <c r="W172" s="251" t="n"/>
      <c r="X172" s="251" t="n"/>
      <c r="Y172" s="251" t="n"/>
      <c r="Z172" s="251" t="n"/>
    </row>
    <row r="173" ht="11.25" customHeight="1" s="336">
      <c r="A173" s="387" t="n"/>
      <c r="B173" s="222" t="n"/>
      <c r="C173" s="1" t="n"/>
      <c r="D173" s="387" t="n"/>
      <c r="E173" s="1" t="n"/>
      <c r="F173" s="1" t="n"/>
      <c r="G173" s="1" t="n"/>
      <c r="H173" s="1" t="n"/>
      <c r="I173" s="1" t="n"/>
      <c r="J173" s="1" t="n"/>
      <c r="K173" s="1" t="n"/>
      <c r="L173" s="251" t="n"/>
      <c r="M173" s="251" t="n"/>
      <c r="N173" s="251" t="n"/>
      <c r="O173" s="251" t="n"/>
      <c r="P173" s="251" t="n"/>
      <c r="Q173" s="251" t="n"/>
      <c r="R173" s="251" t="n"/>
      <c r="S173" s="251" t="n"/>
      <c r="T173" s="251" t="n"/>
      <c r="U173" s="251" t="n"/>
      <c r="V173" s="251" t="n"/>
      <c r="W173" s="251" t="n"/>
      <c r="X173" s="251" t="n"/>
      <c r="Y173" s="251" t="n"/>
      <c r="Z173" s="251" t="n"/>
    </row>
    <row r="174" ht="11.25" customHeight="1" s="336">
      <c r="A174" s="387" t="n"/>
      <c r="B174" s="222" t="n"/>
      <c r="C174" s="1" t="n"/>
      <c r="D174" s="387" t="n"/>
      <c r="E174" s="1" t="n"/>
      <c r="F174" s="1" t="n"/>
      <c r="G174" s="1" t="n"/>
      <c r="H174" s="1" t="n"/>
      <c r="I174" s="1" t="n"/>
      <c r="J174" s="1" t="n"/>
      <c r="K174" s="1" t="n"/>
      <c r="L174" s="251" t="n"/>
      <c r="M174" s="251" t="n"/>
      <c r="N174" s="251" t="n"/>
      <c r="O174" s="251" t="n"/>
      <c r="P174" s="251" t="n"/>
      <c r="Q174" s="251" t="n"/>
      <c r="R174" s="251" t="n"/>
      <c r="S174" s="251" t="n"/>
      <c r="T174" s="251" t="n"/>
      <c r="U174" s="251" t="n"/>
      <c r="V174" s="251" t="n"/>
      <c r="W174" s="251" t="n"/>
      <c r="X174" s="251" t="n"/>
      <c r="Y174" s="251" t="n"/>
      <c r="Z174" s="251" t="n"/>
    </row>
    <row r="175" ht="11.25" customHeight="1" s="336">
      <c r="A175" s="387" t="n"/>
      <c r="B175" s="222" t="n"/>
      <c r="C175" s="1" t="n"/>
      <c r="D175" s="387" t="n"/>
      <c r="E175" s="1" t="n"/>
      <c r="F175" s="1" t="n"/>
      <c r="G175" s="1" t="n"/>
      <c r="H175" s="1" t="n"/>
      <c r="I175" s="1" t="n"/>
      <c r="J175" s="1" t="n"/>
      <c r="K175" s="1" t="n"/>
      <c r="L175" s="251" t="n"/>
      <c r="M175" s="251" t="n"/>
      <c r="N175" s="251" t="n"/>
      <c r="O175" s="251" t="n"/>
      <c r="P175" s="251" t="n"/>
      <c r="Q175" s="251" t="n"/>
      <c r="R175" s="251" t="n"/>
      <c r="S175" s="251" t="n"/>
      <c r="T175" s="251" t="n"/>
      <c r="U175" s="251" t="n"/>
      <c r="V175" s="251" t="n"/>
      <c r="W175" s="251" t="n"/>
      <c r="X175" s="251" t="n"/>
      <c r="Y175" s="251" t="n"/>
      <c r="Z175" s="251" t="n"/>
    </row>
    <row r="176" ht="11.25" customHeight="1" s="336">
      <c r="A176" s="387" t="n"/>
      <c r="B176" s="222" t="n"/>
      <c r="C176" s="1" t="n"/>
      <c r="D176" s="387" t="n"/>
      <c r="E176" s="1" t="n"/>
      <c r="F176" s="1" t="n"/>
      <c r="G176" s="1" t="n"/>
      <c r="H176" s="1" t="n"/>
      <c r="I176" s="1" t="n"/>
      <c r="J176" s="1" t="n"/>
      <c r="K176" s="1" t="n"/>
      <c r="L176" s="251" t="n"/>
      <c r="M176" s="251" t="n"/>
      <c r="N176" s="251" t="n"/>
      <c r="O176" s="251" t="n"/>
      <c r="P176" s="251" t="n"/>
      <c r="Q176" s="251" t="n"/>
      <c r="R176" s="251" t="n"/>
      <c r="S176" s="251" t="n"/>
      <c r="T176" s="251" t="n"/>
      <c r="U176" s="251" t="n"/>
      <c r="V176" s="251" t="n"/>
      <c r="W176" s="251" t="n"/>
      <c r="X176" s="251" t="n"/>
      <c r="Y176" s="251" t="n"/>
      <c r="Z176" s="251" t="n"/>
    </row>
    <row r="177" ht="11.25" customHeight="1" s="336">
      <c r="A177" s="387" t="n"/>
      <c r="B177" s="222" t="n"/>
      <c r="C177" s="1" t="n"/>
      <c r="D177" s="387" t="n"/>
      <c r="E177" s="1" t="n"/>
      <c r="F177" s="1" t="n"/>
      <c r="G177" s="1" t="n"/>
      <c r="H177" s="1" t="n"/>
      <c r="I177" s="1" t="n"/>
      <c r="J177" s="1" t="n"/>
      <c r="K177" s="1" t="n"/>
      <c r="L177" s="251" t="n"/>
      <c r="M177" s="251" t="n"/>
      <c r="N177" s="251" t="n"/>
      <c r="O177" s="251" t="n"/>
      <c r="P177" s="251" t="n"/>
      <c r="Q177" s="251" t="n"/>
      <c r="R177" s="251" t="n"/>
      <c r="S177" s="251" t="n"/>
      <c r="T177" s="251" t="n"/>
      <c r="U177" s="251" t="n"/>
      <c r="V177" s="251" t="n"/>
      <c r="W177" s="251" t="n"/>
      <c r="X177" s="251" t="n"/>
      <c r="Y177" s="251" t="n"/>
      <c r="Z177" s="251" t="n"/>
    </row>
    <row r="178" ht="11.25" customHeight="1" s="336">
      <c r="A178" s="387" t="n"/>
      <c r="B178" s="222" t="n"/>
      <c r="C178" s="1" t="n"/>
      <c r="D178" s="387" t="n"/>
      <c r="E178" s="1" t="n"/>
      <c r="F178" s="1" t="n"/>
      <c r="G178" s="1" t="n"/>
      <c r="H178" s="1" t="n"/>
      <c r="I178" s="1" t="n"/>
      <c r="J178" s="1" t="n"/>
      <c r="K178" s="1" t="n"/>
      <c r="L178" s="251" t="n"/>
      <c r="M178" s="251" t="n"/>
      <c r="N178" s="251" t="n"/>
      <c r="O178" s="251" t="n"/>
      <c r="P178" s="251" t="n"/>
      <c r="Q178" s="251" t="n"/>
      <c r="R178" s="251" t="n"/>
      <c r="S178" s="251" t="n"/>
      <c r="T178" s="251" t="n"/>
      <c r="U178" s="251" t="n"/>
      <c r="V178" s="251" t="n"/>
      <c r="W178" s="251" t="n"/>
      <c r="X178" s="251" t="n"/>
      <c r="Y178" s="251" t="n"/>
      <c r="Z178" s="251" t="n"/>
    </row>
    <row r="179" ht="11.25" customHeight="1" s="336">
      <c r="A179" s="387" t="n"/>
      <c r="B179" s="222" t="n"/>
      <c r="C179" s="1" t="n"/>
      <c r="D179" s="387" t="n"/>
      <c r="E179" s="1" t="n"/>
      <c r="F179" s="1" t="n"/>
      <c r="G179" s="1" t="n"/>
      <c r="H179" s="1" t="n"/>
      <c r="I179" s="1" t="n"/>
      <c r="J179" s="1" t="n"/>
      <c r="K179" s="1" t="n"/>
      <c r="L179" s="251" t="n"/>
      <c r="M179" s="251" t="n"/>
      <c r="N179" s="251" t="n"/>
      <c r="O179" s="251" t="n"/>
      <c r="P179" s="251" t="n"/>
      <c r="Q179" s="251" t="n"/>
      <c r="R179" s="251" t="n"/>
      <c r="S179" s="251" t="n"/>
      <c r="T179" s="251" t="n"/>
      <c r="U179" s="251" t="n"/>
      <c r="V179" s="251" t="n"/>
      <c r="W179" s="251" t="n"/>
      <c r="X179" s="251" t="n"/>
      <c r="Y179" s="251" t="n"/>
      <c r="Z179" s="251" t="n"/>
    </row>
    <row r="180" ht="11.25" customHeight="1" s="336">
      <c r="A180" s="387" t="n"/>
      <c r="B180" s="222" t="n"/>
      <c r="C180" s="1" t="n"/>
      <c r="D180" s="387" t="n"/>
      <c r="E180" s="1" t="n"/>
      <c r="F180" s="1" t="n"/>
      <c r="G180" s="1" t="n"/>
      <c r="H180" s="1" t="n"/>
      <c r="I180" s="1" t="n"/>
      <c r="J180" s="1" t="n"/>
      <c r="K180" s="1" t="n"/>
      <c r="L180" s="251" t="n"/>
      <c r="M180" s="251" t="n"/>
      <c r="N180" s="251" t="n"/>
      <c r="O180" s="251" t="n"/>
      <c r="P180" s="251" t="n"/>
      <c r="Q180" s="251" t="n"/>
      <c r="R180" s="251" t="n"/>
      <c r="S180" s="251" t="n"/>
      <c r="T180" s="251" t="n"/>
      <c r="U180" s="251" t="n"/>
      <c r="V180" s="251" t="n"/>
      <c r="W180" s="251" t="n"/>
      <c r="X180" s="251" t="n"/>
      <c r="Y180" s="251" t="n"/>
      <c r="Z180" s="251" t="n"/>
    </row>
    <row r="181" ht="11.25" customHeight="1" s="336">
      <c r="A181" s="387" t="n"/>
      <c r="B181" s="222" t="n"/>
      <c r="C181" s="1" t="n"/>
      <c r="D181" s="387" t="n"/>
      <c r="E181" s="1" t="n"/>
      <c r="F181" s="1" t="n"/>
      <c r="G181" s="1" t="n"/>
      <c r="H181" s="1" t="n"/>
      <c r="I181" s="1" t="n"/>
      <c r="J181" s="1" t="n"/>
      <c r="K181" s="1" t="n"/>
      <c r="L181" s="251" t="n"/>
      <c r="M181" s="251" t="n"/>
      <c r="N181" s="251" t="n"/>
      <c r="O181" s="251" t="n"/>
      <c r="P181" s="251" t="n"/>
      <c r="Q181" s="251" t="n"/>
      <c r="R181" s="251" t="n"/>
      <c r="S181" s="251" t="n"/>
      <c r="T181" s="251" t="n"/>
      <c r="U181" s="251" t="n"/>
      <c r="V181" s="251" t="n"/>
      <c r="W181" s="251" t="n"/>
      <c r="X181" s="251" t="n"/>
      <c r="Y181" s="251" t="n"/>
      <c r="Z181" s="251" t="n"/>
    </row>
    <row r="182" ht="11.25" customHeight="1" s="336">
      <c r="A182" s="387" t="n"/>
      <c r="B182" s="222" t="n"/>
      <c r="C182" s="1" t="n"/>
      <c r="D182" s="387" t="n"/>
      <c r="E182" s="1" t="n"/>
      <c r="F182" s="1" t="n"/>
      <c r="G182" s="1" t="n"/>
      <c r="H182" s="1" t="n"/>
      <c r="I182" s="1" t="n"/>
      <c r="J182" s="1" t="n"/>
      <c r="K182" s="1" t="n"/>
      <c r="L182" s="251" t="n"/>
      <c r="M182" s="251" t="n"/>
      <c r="N182" s="251" t="n"/>
      <c r="O182" s="251" t="n"/>
      <c r="P182" s="251" t="n"/>
      <c r="Q182" s="251" t="n"/>
      <c r="R182" s="251" t="n"/>
      <c r="S182" s="251" t="n"/>
      <c r="T182" s="251" t="n"/>
      <c r="U182" s="251" t="n"/>
      <c r="V182" s="251" t="n"/>
      <c r="W182" s="251" t="n"/>
      <c r="X182" s="251" t="n"/>
      <c r="Y182" s="251" t="n"/>
      <c r="Z182" s="251" t="n"/>
    </row>
    <row r="183" ht="11.25" customHeight="1" s="336">
      <c r="A183" s="387" t="n"/>
      <c r="B183" s="222" t="n"/>
      <c r="C183" s="1" t="n"/>
      <c r="D183" s="387" t="n"/>
      <c r="E183" s="1" t="n"/>
      <c r="F183" s="1" t="n"/>
      <c r="G183" s="1" t="n"/>
      <c r="H183" s="1" t="n"/>
      <c r="I183" s="1" t="n"/>
      <c r="J183" s="1" t="n"/>
      <c r="K183" s="1" t="n"/>
      <c r="L183" s="251" t="n"/>
      <c r="M183" s="251" t="n"/>
      <c r="N183" s="251" t="n"/>
      <c r="O183" s="251" t="n"/>
      <c r="P183" s="251" t="n"/>
      <c r="Q183" s="251" t="n"/>
      <c r="R183" s="251" t="n"/>
      <c r="S183" s="251" t="n"/>
      <c r="T183" s="251" t="n"/>
      <c r="U183" s="251" t="n"/>
      <c r="V183" s="251" t="n"/>
      <c r="W183" s="251" t="n"/>
      <c r="X183" s="251" t="n"/>
      <c r="Y183" s="251" t="n"/>
      <c r="Z183" s="251" t="n"/>
    </row>
    <row r="184" ht="11.25" customHeight="1" s="336">
      <c r="A184" s="387" t="n"/>
      <c r="B184" s="222" t="n"/>
      <c r="C184" s="1" t="n"/>
      <c r="D184" s="387" t="n"/>
      <c r="E184" s="1" t="n"/>
      <c r="F184" s="1" t="n"/>
      <c r="G184" s="1" t="n"/>
      <c r="H184" s="1" t="n"/>
      <c r="I184" s="1" t="n"/>
      <c r="J184" s="1" t="n"/>
      <c r="K184" s="1" t="n"/>
      <c r="L184" s="251" t="n"/>
      <c r="M184" s="251" t="n"/>
      <c r="N184" s="251" t="n"/>
      <c r="O184" s="251" t="n"/>
      <c r="P184" s="251" t="n"/>
      <c r="Q184" s="251" t="n"/>
      <c r="R184" s="251" t="n"/>
      <c r="S184" s="251" t="n"/>
      <c r="T184" s="251" t="n"/>
      <c r="U184" s="251" t="n"/>
      <c r="V184" s="251" t="n"/>
      <c r="W184" s="251" t="n"/>
      <c r="X184" s="251" t="n"/>
      <c r="Y184" s="251" t="n"/>
      <c r="Z184" s="251" t="n"/>
    </row>
    <row r="185" ht="11.25" customHeight="1" s="336">
      <c r="A185" s="387" t="n"/>
      <c r="B185" s="222" t="n"/>
      <c r="C185" s="1" t="n"/>
      <c r="D185" s="387" t="n"/>
      <c r="E185" s="1" t="n"/>
      <c r="F185" s="1" t="n"/>
      <c r="G185" s="1" t="n"/>
      <c r="H185" s="1" t="n"/>
      <c r="I185" s="1" t="n"/>
      <c r="J185" s="1" t="n"/>
      <c r="K185" s="1" t="n"/>
      <c r="L185" s="251" t="n"/>
      <c r="M185" s="251" t="n"/>
      <c r="N185" s="251" t="n"/>
      <c r="O185" s="251" t="n"/>
      <c r="P185" s="251" t="n"/>
      <c r="Q185" s="251" t="n"/>
      <c r="R185" s="251" t="n"/>
      <c r="S185" s="251" t="n"/>
      <c r="T185" s="251" t="n"/>
      <c r="U185" s="251" t="n"/>
      <c r="V185" s="251" t="n"/>
      <c r="W185" s="251" t="n"/>
      <c r="X185" s="251" t="n"/>
      <c r="Y185" s="251" t="n"/>
      <c r="Z185" s="251" t="n"/>
    </row>
    <row r="186" ht="11.25" customHeight="1" s="336">
      <c r="A186" s="387" t="n"/>
      <c r="B186" s="222" t="n"/>
      <c r="C186" s="1" t="n"/>
      <c r="D186" s="387" t="n"/>
      <c r="E186" s="1" t="n"/>
      <c r="F186" s="1" t="n"/>
      <c r="G186" s="1" t="n"/>
      <c r="H186" s="1" t="n"/>
      <c r="I186" s="1" t="n"/>
      <c r="J186" s="1" t="n"/>
      <c r="K186" s="1" t="n"/>
      <c r="L186" s="251" t="n"/>
      <c r="M186" s="251" t="n"/>
      <c r="N186" s="251" t="n"/>
      <c r="O186" s="251" t="n"/>
      <c r="P186" s="251" t="n"/>
      <c r="Q186" s="251" t="n"/>
      <c r="R186" s="251" t="n"/>
      <c r="S186" s="251" t="n"/>
      <c r="T186" s="251" t="n"/>
      <c r="U186" s="251" t="n"/>
      <c r="V186" s="251" t="n"/>
      <c r="W186" s="251" t="n"/>
      <c r="X186" s="251" t="n"/>
      <c r="Y186" s="251" t="n"/>
      <c r="Z186" s="251" t="n"/>
    </row>
    <row r="187" ht="11.25" customHeight="1" s="336">
      <c r="A187" s="387" t="n"/>
      <c r="B187" s="222" t="n"/>
      <c r="C187" s="1" t="n"/>
      <c r="D187" s="387" t="n"/>
      <c r="E187" s="1" t="n"/>
      <c r="F187" s="1" t="n"/>
      <c r="G187" s="1" t="n"/>
      <c r="H187" s="1" t="n"/>
      <c r="I187" s="1" t="n"/>
      <c r="J187" s="1" t="n"/>
      <c r="K187" s="1" t="n"/>
      <c r="L187" s="251" t="n"/>
      <c r="M187" s="251" t="n"/>
      <c r="N187" s="251" t="n"/>
      <c r="O187" s="251" t="n"/>
      <c r="P187" s="251" t="n"/>
      <c r="Q187" s="251" t="n"/>
      <c r="R187" s="251" t="n"/>
      <c r="S187" s="251" t="n"/>
      <c r="T187" s="251" t="n"/>
      <c r="U187" s="251" t="n"/>
      <c r="V187" s="251" t="n"/>
      <c r="W187" s="251" t="n"/>
      <c r="X187" s="251" t="n"/>
      <c r="Y187" s="251" t="n"/>
      <c r="Z187" s="251" t="n"/>
    </row>
    <row r="188" ht="11.25" customHeight="1" s="336">
      <c r="A188" s="387" t="n"/>
      <c r="B188" s="222" t="n"/>
      <c r="C188" s="1" t="n"/>
      <c r="D188" s="387" t="n"/>
      <c r="E188" s="1" t="n"/>
      <c r="F188" s="1" t="n"/>
      <c r="G188" s="1" t="n"/>
      <c r="H188" s="1" t="n"/>
      <c r="I188" s="1" t="n"/>
      <c r="J188" s="1" t="n"/>
      <c r="K188" s="1" t="n"/>
      <c r="L188" s="251" t="n"/>
      <c r="M188" s="251" t="n"/>
      <c r="N188" s="251" t="n"/>
      <c r="O188" s="251" t="n"/>
      <c r="P188" s="251" t="n"/>
      <c r="Q188" s="251" t="n"/>
      <c r="R188" s="251" t="n"/>
      <c r="S188" s="251" t="n"/>
      <c r="T188" s="251" t="n"/>
      <c r="U188" s="251" t="n"/>
      <c r="V188" s="251" t="n"/>
      <c r="W188" s="251" t="n"/>
      <c r="X188" s="251" t="n"/>
      <c r="Y188" s="251" t="n"/>
      <c r="Z188" s="251" t="n"/>
    </row>
    <row r="189" ht="11.25" customHeight="1" s="336">
      <c r="A189" s="387" t="n"/>
      <c r="B189" s="222" t="n"/>
      <c r="C189" s="1" t="n"/>
      <c r="D189" s="387" t="n"/>
      <c r="E189" s="1" t="n"/>
      <c r="F189" s="1" t="n"/>
      <c r="G189" s="1" t="n"/>
      <c r="H189" s="1" t="n"/>
      <c r="I189" s="1" t="n"/>
      <c r="J189" s="1" t="n"/>
      <c r="K189" s="1" t="n"/>
      <c r="L189" s="251" t="n"/>
      <c r="M189" s="251" t="n"/>
      <c r="N189" s="251" t="n"/>
      <c r="O189" s="251" t="n"/>
      <c r="P189" s="251" t="n"/>
      <c r="Q189" s="251" t="n"/>
      <c r="R189" s="251" t="n"/>
      <c r="S189" s="251" t="n"/>
      <c r="T189" s="251" t="n"/>
      <c r="U189" s="251" t="n"/>
      <c r="V189" s="251" t="n"/>
      <c r="W189" s="251" t="n"/>
      <c r="X189" s="251" t="n"/>
      <c r="Y189" s="251" t="n"/>
      <c r="Z189" s="251" t="n"/>
    </row>
    <row r="190" ht="11.25" customHeight="1" s="336">
      <c r="A190" s="387" t="n"/>
      <c r="B190" s="222" t="n"/>
      <c r="C190" s="1" t="n"/>
      <c r="D190" s="387" t="n"/>
      <c r="E190" s="1" t="n"/>
      <c r="F190" s="1" t="n"/>
      <c r="G190" s="1" t="n"/>
      <c r="H190" s="1" t="n"/>
      <c r="I190" s="1" t="n"/>
      <c r="J190" s="1" t="n"/>
      <c r="K190" s="1" t="n"/>
      <c r="L190" s="251" t="n"/>
      <c r="M190" s="251" t="n"/>
      <c r="N190" s="251" t="n"/>
      <c r="O190" s="251" t="n"/>
      <c r="P190" s="251" t="n"/>
      <c r="Q190" s="251" t="n"/>
      <c r="R190" s="251" t="n"/>
      <c r="S190" s="251" t="n"/>
      <c r="T190" s="251" t="n"/>
      <c r="U190" s="251" t="n"/>
      <c r="V190" s="251" t="n"/>
      <c r="W190" s="251" t="n"/>
      <c r="X190" s="251" t="n"/>
      <c r="Y190" s="251" t="n"/>
      <c r="Z190" s="251" t="n"/>
    </row>
    <row r="191" ht="11.25" customHeight="1" s="336">
      <c r="A191" s="387" t="n"/>
      <c r="B191" s="222" t="n"/>
      <c r="C191" s="1" t="n"/>
      <c r="D191" s="387" t="n"/>
      <c r="E191" s="1" t="n"/>
      <c r="F191" s="1" t="n"/>
      <c r="G191" s="1" t="n"/>
      <c r="H191" s="1" t="n"/>
      <c r="I191" s="1" t="n"/>
      <c r="J191" s="1" t="n"/>
      <c r="K191" s="1" t="n"/>
      <c r="L191" s="251" t="n"/>
      <c r="M191" s="251" t="n"/>
      <c r="N191" s="251" t="n"/>
      <c r="O191" s="251" t="n"/>
      <c r="P191" s="251" t="n"/>
      <c r="Q191" s="251" t="n"/>
      <c r="R191" s="251" t="n"/>
      <c r="S191" s="251" t="n"/>
      <c r="T191" s="251" t="n"/>
      <c r="U191" s="251" t="n"/>
      <c r="V191" s="251" t="n"/>
      <c r="W191" s="251" t="n"/>
      <c r="X191" s="251" t="n"/>
      <c r="Y191" s="251" t="n"/>
      <c r="Z191" s="251" t="n"/>
    </row>
    <row r="192" ht="11.25" customHeight="1" s="336">
      <c r="A192" s="387" t="n"/>
      <c r="B192" s="222" t="n"/>
      <c r="C192" s="1" t="n"/>
      <c r="D192" s="387" t="n"/>
      <c r="E192" s="1" t="n"/>
      <c r="F192" s="1" t="n"/>
      <c r="G192" s="1" t="n"/>
      <c r="H192" s="1" t="n"/>
      <c r="I192" s="1" t="n"/>
      <c r="J192" s="1" t="n"/>
      <c r="K192" s="1" t="n"/>
      <c r="L192" s="251" t="n"/>
      <c r="M192" s="251" t="n"/>
      <c r="N192" s="251" t="n"/>
      <c r="O192" s="251" t="n"/>
      <c r="P192" s="251" t="n"/>
      <c r="Q192" s="251" t="n"/>
      <c r="R192" s="251" t="n"/>
      <c r="S192" s="251" t="n"/>
      <c r="T192" s="251" t="n"/>
      <c r="U192" s="251" t="n"/>
      <c r="V192" s="251" t="n"/>
      <c r="W192" s="251" t="n"/>
      <c r="X192" s="251" t="n"/>
      <c r="Y192" s="251" t="n"/>
      <c r="Z192" s="251" t="n"/>
    </row>
    <row r="193" ht="11.25" customHeight="1" s="336">
      <c r="A193" s="387" t="n"/>
      <c r="B193" s="222" t="n"/>
      <c r="C193" s="1" t="n"/>
      <c r="D193" s="387" t="n"/>
      <c r="E193" s="1" t="n"/>
      <c r="F193" s="1" t="n"/>
      <c r="G193" s="1" t="n"/>
      <c r="H193" s="1" t="n"/>
      <c r="I193" s="1" t="n"/>
      <c r="J193" s="1" t="n"/>
      <c r="K193" s="1" t="n"/>
      <c r="L193" s="251" t="n"/>
      <c r="M193" s="251" t="n"/>
      <c r="N193" s="251" t="n"/>
      <c r="O193" s="251" t="n"/>
      <c r="P193" s="251" t="n"/>
      <c r="Q193" s="251" t="n"/>
      <c r="R193" s="251" t="n"/>
      <c r="S193" s="251" t="n"/>
      <c r="T193" s="251" t="n"/>
      <c r="U193" s="251" t="n"/>
      <c r="V193" s="251" t="n"/>
      <c r="W193" s="251" t="n"/>
      <c r="X193" s="251" t="n"/>
      <c r="Y193" s="251" t="n"/>
      <c r="Z193" s="251" t="n"/>
    </row>
    <row r="194" ht="11.25" customHeight="1" s="336">
      <c r="A194" s="387" t="n"/>
      <c r="B194" s="222" t="n"/>
      <c r="C194" s="1" t="n"/>
      <c r="D194" s="387" t="n"/>
      <c r="E194" s="1" t="n"/>
      <c r="F194" s="1" t="n"/>
      <c r="G194" s="1" t="n"/>
      <c r="H194" s="1" t="n"/>
      <c r="I194" s="1" t="n"/>
      <c r="J194" s="1" t="n"/>
      <c r="K194" s="1" t="n"/>
      <c r="L194" s="251" t="n"/>
      <c r="M194" s="251" t="n"/>
      <c r="N194" s="251" t="n"/>
      <c r="O194" s="251" t="n"/>
      <c r="P194" s="251" t="n"/>
      <c r="Q194" s="251" t="n"/>
      <c r="R194" s="251" t="n"/>
      <c r="S194" s="251" t="n"/>
      <c r="T194" s="251" t="n"/>
      <c r="U194" s="251" t="n"/>
      <c r="V194" s="251" t="n"/>
      <c r="W194" s="251" t="n"/>
      <c r="X194" s="251" t="n"/>
      <c r="Y194" s="251" t="n"/>
      <c r="Z194" s="251" t="n"/>
    </row>
    <row r="195" ht="11.25" customHeight="1" s="336">
      <c r="A195" s="387" t="n"/>
      <c r="B195" s="222" t="n"/>
      <c r="C195" s="1" t="n"/>
      <c r="D195" s="387" t="n"/>
      <c r="E195" s="1" t="n"/>
      <c r="F195" s="1" t="n"/>
      <c r="G195" s="1" t="n"/>
      <c r="H195" s="1" t="n"/>
      <c r="I195" s="1" t="n"/>
      <c r="J195" s="1" t="n"/>
      <c r="K195" s="1" t="n"/>
      <c r="L195" s="251" t="n"/>
      <c r="M195" s="251" t="n"/>
      <c r="N195" s="251" t="n"/>
      <c r="O195" s="251" t="n"/>
      <c r="P195" s="251" t="n"/>
      <c r="Q195" s="251" t="n"/>
      <c r="R195" s="251" t="n"/>
      <c r="S195" s="251" t="n"/>
      <c r="T195" s="251" t="n"/>
      <c r="U195" s="251" t="n"/>
      <c r="V195" s="251" t="n"/>
      <c r="W195" s="251" t="n"/>
      <c r="X195" s="251" t="n"/>
      <c r="Y195" s="251" t="n"/>
      <c r="Z195" s="251" t="n"/>
    </row>
    <row r="196" ht="11.25" customHeight="1" s="336">
      <c r="A196" s="387" t="n"/>
      <c r="B196" s="222" t="n"/>
      <c r="C196" s="1" t="n"/>
      <c r="D196" s="387" t="n"/>
      <c r="E196" s="1" t="n"/>
      <c r="F196" s="1" t="n"/>
      <c r="G196" s="1" t="n"/>
      <c r="H196" s="1" t="n"/>
      <c r="I196" s="1" t="n"/>
      <c r="J196" s="1" t="n"/>
      <c r="K196" s="1" t="n"/>
      <c r="L196" s="251" t="n"/>
      <c r="M196" s="251" t="n"/>
      <c r="N196" s="251" t="n"/>
      <c r="O196" s="251" t="n"/>
      <c r="P196" s="251" t="n"/>
      <c r="Q196" s="251" t="n"/>
      <c r="R196" s="251" t="n"/>
      <c r="S196" s="251" t="n"/>
      <c r="T196" s="251" t="n"/>
      <c r="U196" s="251" t="n"/>
      <c r="V196" s="251" t="n"/>
      <c r="W196" s="251" t="n"/>
      <c r="X196" s="251" t="n"/>
      <c r="Y196" s="251" t="n"/>
      <c r="Z196" s="251" t="n"/>
    </row>
    <row r="197" ht="11.25" customHeight="1" s="336">
      <c r="A197" s="387" t="n"/>
      <c r="B197" s="222" t="n"/>
      <c r="C197" s="1" t="n"/>
      <c r="D197" s="387" t="n"/>
      <c r="E197" s="1" t="n"/>
      <c r="F197" s="1" t="n"/>
      <c r="G197" s="1" t="n"/>
      <c r="H197" s="1" t="n"/>
      <c r="I197" s="1" t="n"/>
      <c r="J197" s="1" t="n"/>
      <c r="K197" s="1" t="n"/>
      <c r="L197" s="251" t="n"/>
      <c r="M197" s="251" t="n"/>
      <c r="N197" s="251" t="n"/>
      <c r="O197" s="251" t="n"/>
      <c r="P197" s="251" t="n"/>
      <c r="Q197" s="251" t="n"/>
      <c r="R197" s="251" t="n"/>
      <c r="S197" s="251" t="n"/>
      <c r="T197" s="251" t="n"/>
      <c r="U197" s="251" t="n"/>
      <c r="V197" s="251" t="n"/>
      <c r="W197" s="251" t="n"/>
      <c r="X197" s="251" t="n"/>
      <c r="Y197" s="251" t="n"/>
      <c r="Z197" s="251" t="n"/>
    </row>
    <row r="198" ht="11.25" customHeight="1" s="336">
      <c r="A198" s="387" t="n"/>
      <c r="B198" s="222" t="n"/>
      <c r="C198" s="1" t="n"/>
      <c r="D198" s="387" t="n"/>
      <c r="E198" s="1" t="n"/>
      <c r="F198" s="1" t="n"/>
      <c r="G198" s="1" t="n"/>
      <c r="H198" s="1" t="n"/>
      <c r="I198" s="1" t="n"/>
      <c r="J198" s="1" t="n"/>
      <c r="K198" s="1" t="n"/>
      <c r="L198" s="251" t="n"/>
      <c r="M198" s="251" t="n"/>
      <c r="N198" s="251" t="n"/>
      <c r="O198" s="251" t="n"/>
      <c r="P198" s="251" t="n"/>
      <c r="Q198" s="251" t="n"/>
      <c r="R198" s="251" t="n"/>
      <c r="S198" s="251" t="n"/>
      <c r="T198" s="251" t="n"/>
      <c r="U198" s="251" t="n"/>
      <c r="V198" s="251" t="n"/>
      <c r="W198" s="251" t="n"/>
      <c r="X198" s="251" t="n"/>
      <c r="Y198" s="251" t="n"/>
      <c r="Z198" s="251" t="n"/>
    </row>
    <row r="199" ht="11.25" customHeight="1" s="336">
      <c r="A199" s="387" t="n"/>
      <c r="B199" s="222" t="n"/>
      <c r="C199" s="1" t="n"/>
      <c r="D199" s="387" t="n"/>
      <c r="E199" s="1" t="n"/>
      <c r="F199" s="1" t="n"/>
      <c r="G199" s="1" t="n"/>
      <c r="H199" s="1" t="n"/>
      <c r="I199" s="1" t="n"/>
      <c r="J199" s="1" t="n"/>
      <c r="K199" s="1" t="n"/>
      <c r="L199" s="251" t="n"/>
      <c r="M199" s="251" t="n"/>
      <c r="N199" s="251" t="n"/>
      <c r="O199" s="251" t="n"/>
      <c r="P199" s="251" t="n"/>
      <c r="Q199" s="251" t="n"/>
      <c r="R199" s="251" t="n"/>
      <c r="S199" s="251" t="n"/>
      <c r="T199" s="251" t="n"/>
      <c r="U199" s="251" t="n"/>
      <c r="V199" s="251" t="n"/>
      <c r="W199" s="251" t="n"/>
      <c r="X199" s="251" t="n"/>
      <c r="Y199" s="251" t="n"/>
      <c r="Z199" s="251" t="n"/>
    </row>
    <row r="200" ht="11.25" customHeight="1" s="336">
      <c r="A200" s="387" t="n"/>
      <c r="B200" s="222" t="n"/>
      <c r="C200" s="1" t="n"/>
      <c r="D200" s="387" t="n"/>
      <c r="E200" s="1" t="n"/>
      <c r="F200" s="1" t="n"/>
      <c r="G200" s="1" t="n"/>
      <c r="H200" s="1" t="n"/>
      <c r="I200" s="1" t="n"/>
      <c r="J200" s="1" t="n"/>
      <c r="K200" s="1" t="n"/>
      <c r="L200" s="251" t="n"/>
      <c r="M200" s="251" t="n"/>
      <c r="N200" s="251" t="n"/>
      <c r="O200" s="251" t="n"/>
      <c r="P200" s="251" t="n"/>
      <c r="Q200" s="251" t="n"/>
      <c r="R200" s="251" t="n"/>
      <c r="S200" s="251" t="n"/>
      <c r="T200" s="251" t="n"/>
      <c r="U200" s="251" t="n"/>
      <c r="V200" s="251" t="n"/>
      <c r="W200" s="251" t="n"/>
      <c r="X200" s="251" t="n"/>
      <c r="Y200" s="251" t="n"/>
      <c r="Z200" s="251" t="n"/>
    </row>
    <row r="201" ht="11.25" customHeight="1" s="336">
      <c r="A201" s="387" t="n"/>
      <c r="B201" s="222" t="n"/>
      <c r="C201" s="1" t="n"/>
      <c r="D201" s="387" t="n"/>
      <c r="E201" s="1" t="n"/>
      <c r="F201" s="1" t="n"/>
      <c r="G201" s="1" t="n"/>
      <c r="H201" s="1" t="n"/>
      <c r="I201" s="1" t="n"/>
      <c r="J201" s="1" t="n"/>
      <c r="K201" s="1" t="n"/>
      <c r="L201" s="251" t="n"/>
      <c r="M201" s="251" t="n"/>
      <c r="N201" s="251" t="n"/>
      <c r="O201" s="251" t="n"/>
      <c r="P201" s="251" t="n"/>
      <c r="Q201" s="251" t="n"/>
      <c r="R201" s="251" t="n"/>
      <c r="S201" s="251" t="n"/>
      <c r="T201" s="251" t="n"/>
      <c r="U201" s="251" t="n"/>
      <c r="V201" s="251" t="n"/>
      <c r="W201" s="251" t="n"/>
      <c r="X201" s="251" t="n"/>
      <c r="Y201" s="251" t="n"/>
      <c r="Z201" s="251" t="n"/>
    </row>
    <row r="202" ht="11.25" customHeight="1" s="336">
      <c r="A202" s="387" t="n"/>
      <c r="B202" s="222" t="n"/>
      <c r="C202" s="1" t="n"/>
      <c r="D202" s="387" t="n"/>
      <c r="E202" s="1" t="n"/>
      <c r="F202" s="1" t="n"/>
      <c r="G202" s="1" t="n"/>
      <c r="H202" s="1" t="n"/>
      <c r="I202" s="1" t="n"/>
      <c r="J202" s="1" t="n"/>
      <c r="K202" s="1" t="n"/>
      <c r="L202" s="251" t="n"/>
      <c r="M202" s="251" t="n"/>
      <c r="N202" s="251" t="n"/>
      <c r="O202" s="251" t="n"/>
      <c r="P202" s="251" t="n"/>
      <c r="Q202" s="251" t="n"/>
      <c r="R202" s="251" t="n"/>
      <c r="S202" s="251" t="n"/>
      <c r="T202" s="251" t="n"/>
      <c r="U202" s="251" t="n"/>
      <c r="V202" s="251" t="n"/>
      <c r="W202" s="251" t="n"/>
      <c r="X202" s="251" t="n"/>
      <c r="Y202" s="251" t="n"/>
      <c r="Z202" s="251" t="n"/>
    </row>
    <row r="203" ht="11.25" customHeight="1" s="336">
      <c r="A203" s="387" t="n"/>
      <c r="B203" s="222" t="n"/>
      <c r="C203" s="1" t="n"/>
      <c r="D203" s="387" t="n"/>
      <c r="E203" s="1" t="n"/>
      <c r="F203" s="1" t="n"/>
      <c r="G203" s="1" t="n"/>
      <c r="H203" s="1" t="n"/>
      <c r="I203" s="1" t="n"/>
      <c r="J203" s="1" t="n"/>
      <c r="K203" s="1" t="n"/>
      <c r="L203" s="251" t="n"/>
      <c r="M203" s="251" t="n"/>
      <c r="N203" s="251" t="n"/>
      <c r="O203" s="251" t="n"/>
      <c r="P203" s="251" t="n"/>
      <c r="Q203" s="251" t="n"/>
      <c r="R203" s="251" t="n"/>
      <c r="S203" s="251" t="n"/>
      <c r="T203" s="251" t="n"/>
      <c r="U203" s="251" t="n"/>
      <c r="V203" s="251" t="n"/>
      <c r="W203" s="251" t="n"/>
      <c r="X203" s="251" t="n"/>
      <c r="Y203" s="251" t="n"/>
      <c r="Z203" s="251" t="n"/>
    </row>
    <row r="204" ht="11.25" customHeight="1" s="336">
      <c r="A204" s="387" t="n"/>
      <c r="B204" s="222" t="n"/>
      <c r="C204" s="1" t="n"/>
      <c r="D204" s="387" t="n"/>
      <c r="E204" s="1" t="n"/>
      <c r="F204" s="1" t="n"/>
      <c r="G204" s="1" t="n"/>
      <c r="H204" s="1" t="n"/>
      <c r="I204" s="1" t="n"/>
      <c r="J204" s="1" t="n"/>
      <c r="K204" s="1" t="n"/>
      <c r="L204" s="251" t="n"/>
      <c r="M204" s="251" t="n"/>
      <c r="N204" s="251" t="n"/>
      <c r="O204" s="251" t="n"/>
      <c r="P204" s="251" t="n"/>
      <c r="Q204" s="251" t="n"/>
      <c r="R204" s="251" t="n"/>
      <c r="S204" s="251" t="n"/>
      <c r="T204" s="251" t="n"/>
      <c r="U204" s="251" t="n"/>
      <c r="V204" s="251" t="n"/>
      <c r="W204" s="251" t="n"/>
      <c r="X204" s="251" t="n"/>
      <c r="Y204" s="251" t="n"/>
      <c r="Z204" s="251" t="n"/>
    </row>
    <row r="205" ht="11.25" customHeight="1" s="336">
      <c r="A205" s="387" t="n"/>
      <c r="B205" s="222" t="n"/>
      <c r="C205" s="1" t="n"/>
      <c r="D205" s="387" t="n"/>
      <c r="E205" s="1" t="n"/>
      <c r="F205" s="1" t="n"/>
      <c r="G205" s="1" t="n"/>
      <c r="H205" s="1" t="n"/>
      <c r="I205" s="1" t="n"/>
      <c r="J205" s="1" t="n"/>
      <c r="K205" s="1" t="n"/>
      <c r="L205" s="251" t="n"/>
      <c r="M205" s="251" t="n"/>
      <c r="N205" s="251" t="n"/>
      <c r="O205" s="251" t="n"/>
      <c r="P205" s="251" t="n"/>
      <c r="Q205" s="251" t="n"/>
      <c r="R205" s="251" t="n"/>
      <c r="S205" s="251" t="n"/>
      <c r="T205" s="251" t="n"/>
      <c r="U205" s="251" t="n"/>
      <c r="V205" s="251" t="n"/>
      <c r="W205" s="251" t="n"/>
      <c r="X205" s="251" t="n"/>
      <c r="Y205" s="251" t="n"/>
      <c r="Z205" s="251" t="n"/>
    </row>
    <row r="206" ht="11.25" customHeight="1" s="336">
      <c r="A206" s="387" t="n"/>
      <c r="B206" s="222" t="n"/>
      <c r="C206" s="1" t="n"/>
      <c r="D206" s="387" t="n"/>
      <c r="E206" s="1" t="n"/>
      <c r="F206" s="1" t="n"/>
      <c r="G206" s="1" t="n"/>
      <c r="H206" s="1" t="n"/>
      <c r="I206" s="1" t="n"/>
      <c r="J206" s="1" t="n"/>
      <c r="K206" s="1" t="n"/>
      <c r="L206" s="251" t="n"/>
      <c r="M206" s="251" t="n"/>
      <c r="N206" s="251" t="n"/>
      <c r="O206" s="251" t="n"/>
      <c r="P206" s="251" t="n"/>
      <c r="Q206" s="251" t="n"/>
      <c r="R206" s="251" t="n"/>
      <c r="S206" s="251" t="n"/>
      <c r="T206" s="251" t="n"/>
      <c r="U206" s="251" t="n"/>
      <c r="V206" s="251" t="n"/>
      <c r="W206" s="251" t="n"/>
      <c r="X206" s="251" t="n"/>
      <c r="Y206" s="251" t="n"/>
      <c r="Z206" s="251" t="n"/>
    </row>
    <row r="207" ht="11.25" customHeight="1" s="336">
      <c r="A207" s="387" t="n"/>
      <c r="B207" s="222" t="n"/>
      <c r="C207" s="1" t="n"/>
      <c r="D207" s="387" t="n"/>
      <c r="E207" s="1" t="n"/>
      <c r="F207" s="1" t="n"/>
      <c r="G207" s="1" t="n"/>
      <c r="H207" s="1" t="n"/>
      <c r="I207" s="1" t="n"/>
      <c r="J207" s="1" t="n"/>
      <c r="K207" s="1" t="n"/>
      <c r="L207" s="251" t="n"/>
      <c r="M207" s="251" t="n"/>
      <c r="N207" s="251" t="n"/>
      <c r="O207" s="251" t="n"/>
      <c r="P207" s="251" t="n"/>
      <c r="Q207" s="251" t="n"/>
      <c r="R207" s="251" t="n"/>
      <c r="S207" s="251" t="n"/>
      <c r="T207" s="251" t="n"/>
      <c r="U207" s="251" t="n"/>
      <c r="V207" s="251" t="n"/>
      <c r="W207" s="251" t="n"/>
      <c r="X207" s="251" t="n"/>
      <c r="Y207" s="251" t="n"/>
      <c r="Z207" s="251" t="n"/>
    </row>
    <row r="208" ht="11.25" customHeight="1" s="336">
      <c r="A208" s="387" t="n"/>
      <c r="B208" s="222" t="n"/>
      <c r="C208" s="1" t="n"/>
      <c r="D208" s="387" t="n"/>
      <c r="E208" s="1" t="n"/>
      <c r="F208" s="1" t="n"/>
      <c r="G208" s="1" t="n"/>
      <c r="H208" s="1" t="n"/>
      <c r="I208" s="1" t="n"/>
      <c r="J208" s="1" t="n"/>
      <c r="K208" s="1" t="n"/>
      <c r="L208" s="251" t="n"/>
      <c r="M208" s="251" t="n"/>
      <c r="N208" s="251" t="n"/>
      <c r="O208" s="251" t="n"/>
      <c r="P208" s="251" t="n"/>
      <c r="Q208" s="251" t="n"/>
      <c r="R208" s="251" t="n"/>
      <c r="S208" s="251" t="n"/>
      <c r="T208" s="251" t="n"/>
      <c r="U208" s="251" t="n"/>
      <c r="V208" s="251" t="n"/>
      <c r="W208" s="251" t="n"/>
      <c r="X208" s="251" t="n"/>
      <c r="Y208" s="251" t="n"/>
      <c r="Z208" s="251" t="n"/>
    </row>
    <row r="209" ht="11.25" customHeight="1" s="336">
      <c r="A209" s="387" t="n"/>
      <c r="B209" s="222" t="n"/>
      <c r="C209" s="1" t="n"/>
      <c r="D209" s="387" t="n"/>
      <c r="E209" s="1" t="n"/>
      <c r="F209" s="1" t="n"/>
      <c r="G209" s="1" t="n"/>
      <c r="H209" s="1" t="n"/>
      <c r="I209" s="1" t="n"/>
      <c r="J209" s="1" t="n"/>
      <c r="K209" s="1" t="n"/>
      <c r="L209" s="251" t="n"/>
      <c r="M209" s="251" t="n"/>
      <c r="N209" s="251" t="n"/>
      <c r="O209" s="251" t="n"/>
      <c r="P209" s="251" t="n"/>
      <c r="Q209" s="251" t="n"/>
      <c r="R209" s="251" t="n"/>
      <c r="S209" s="251" t="n"/>
      <c r="T209" s="251" t="n"/>
      <c r="U209" s="251" t="n"/>
      <c r="V209" s="251" t="n"/>
      <c r="W209" s="251" t="n"/>
      <c r="X209" s="251" t="n"/>
      <c r="Y209" s="251" t="n"/>
      <c r="Z209" s="251" t="n"/>
    </row>
    <row r="210" ht="11.25" customHeight="1" s="336">
      <c r="A210" s="387" t="n"/>
      <c r="B210" s="222" t="n"/>
      <c r="C210" s="1" t="n"/>
      <c r="D210" s="387" t="n"/>
      <c r="E210" s="1" t="n"/>
      <c r="F210" s="1" t="n"/>
      <c r="G210" s="1" t="n"/>
      <c r="H210" s="1" t="n"/>
      <c r="I210" s="1" t="n"/>
      <c r="J210" s="1" t="n"/>
      <c r="K210" s="1" t="n"/>
      <c r="L210" s="251" t="n"/>
      <c r="M210" s="251" t="n"/>
      <c r="N210" s="251" t="n"/>
      <c r="O210" s="251" t="n"/>
      <c r="P210" s="251" t="n"/>
      <c r="Q210" s="251" t="n"/>
      <c r="R210" s="251" t="n"/>
      <c r="S210" s="251" t="n"/>
      <c r="T210" s="251" t="n"/>
      <c r="U210" s="251" t="n"/>
      <c r="V210" s="251" t="n"/>
      <c r="W210" s="251" t="n"/>
      <c r="X210" s="251" t="n"/>
      <c r="Y210" s="251" t="n"/>
      <c r="Z210" s="251" t="n"/>
    </row>
    <row r="211" ht="11.25" customHeight="1" s="336">
      <c r="A211" s="387" t="n"/>
      <c r="B211" s="222" t="n"/>
      <c r="C211" s="1" t="n"/>
      <c r="D211" s="387" t="n"/>
      <c r="E211" s="1" t="n"/>
      <c r="F211" s="1" t="n"/>
      <c r="G211" s="1" t="n"/>
      <c r="H211" s="1" t="n"/>
      <c r="I211" s="1" t="n"/>
      <c r="J211" s="1" t="n"/>
      <c r="K211" s="1" t="n"/>
      <c r="L211" s="251" t="n"/>
      <c r="M211" s="251" t="n"/>
      <c r="N211" s="251" t="n"/>
      <c r="O211" s="251" t="n"/>
      <c r="P211" s="251" t="n"/>
      <c r="Q211" s="251" t="n"/>
      <c r="R211" s="251" t="n"/>
      <c r="S211" s="251" t="n"/>
      <c r="T211" s="251" t="n"/>
      <c r="U211" s="251" t="n"/>
      <c r="V211" s="251" t="n"/>
      <c r="W211" s="251" t="n"/>
      <c r="X211" s="251" t="n"/>
      <c r="Y211" s="251" t="n"/>
      <c r="Z211" s="251" t="n"/>
    </row>
    <row r="212" ht="11.25" customHeight="1" s="336">
      <c r="A212" s="387" t="n"/>
      <c r="B212" s="222" t="n"/>
      <c r="C212" s="1" t="n"/>
      <c r="D212" s="387" t="n"/>
      <c r="E212" s="1" t="n"/>
      <c r="F212" s="1" t="n"/>
      <c r="G212" s="1" t="n"/>
      <c r="H212" s="1" t="n"/>
      <c r="I212" s="1" t="n"/>
      <c r="J212" s="1" t="n"/>
      <c r="K212" s="1" t="n"/>
      <c r="L212" s="251" t="n"/>
      <c r="M212" s="251" t="n"/>
      <c r="N212" s="251" t="n"/>
      <c r="O212" s="251" t="n"/>
      <c r="P212" s="251" t="n"/>
      <c r="Q212" s="251" t="n"/>
      <c r="R212" s="251" t="n"/>
      <c r="S212" s="251" t="n"/>
      <c r="T212" s="251" t="n"/>
      <c r="U212" s="251" t="n"/>
      <c r="V212" s="251" t="n"/>
      <c r="W212" s="251" t="n"/>
      <c r="X212" s="251" t="n"/>
      <c r="Y212" s="251" t="n"/>
      <c r="Z212" s="251" t="n"/>
    </row>
    <row r="213" ht="11.25" customHeight="1" s="336">
      <c r="A213" s="387" t="n"/>
      <c r="B213" s="222" t="n"/>
      <c r="C213" s="1" t="n"/>
      <c r="D213" s="387" t="n"/>
      <c r="E213" s="1" t="n"/>
      <c r="F213" s="1" t="n"/>
      <c r="G213" s="1" t="n"/>
      <c r="H213" s="1" t="n"/>
      <c r="I213" s="1" t="n"/>
      <c r="J213" s="1" t="n"/>
      <c r="K213" s="1" t="n"/>
      <c r="L213" s="251" t="n"/>
      <c r="M213" s="251" t="n"/>
      <c r="N213" s="251" t="n"/>
      <c r="O213" s="251" t="n"/>
      <c r="P213" s="251" t="n"/>
      <c r="Q213" s="251" t="n"/>
      <c r="R213" s="251" t="n"/>
      <c r="S213" s="251" t="n"/>
      <c r="T213" s="251" t="n"/>
      <c r="U213" s="251" t="n"/>
      <c r="V213" s="251" t="n"/>
      <c r="W213" s="251" t="n"/>
      <c r="X213" s="251" t="n"/>
      <c r="Y213" s="251" t="n"/>
      <c r="Z213" s="251" t="n"/>
    </row>
    <row r="214" ht="11.25" customHeight="1" s="336">
      <c r="A214" s="387" t="n"/>
      <c r="B214" s="222" t="n"/>
      <c r="C214" s="1" t="n"/>
      <c r="D214" s="387" t="n"/>
      <c r="E214" s="1" t="n"/>
      <c r="F214" s="1" t="n"/>
      <c r="G214" s="1" t="n"/>
      <c r="H214" s="1" t="n"/>
      <c r="I214" s="1" t="n"/>
      <c r="J214" s="1" t="n"/>
      <c r="K214" s="1" t="n"/>
      <c r="L214" s="251" t="n"/>
      <c r="M214" s="251" t="n"/>
      <c r="N214" s="251" t="n"/>
      <c r="O214" s="251" t="n"/>
      <c r="P214" s="251" t="n"/>
      <c r="Q214" s="251" t="n"/>
      <c r="R214" s="251" t="n"/>
      <c r="S214" s="251" t="n"/>
      <c r="T214" s="251" t="n"/>
      <c r="U214" s="251" t="n"/>
      <c r="V214" s="251" t="n"/>
      <c r="W214" s="251" t="n"/>
      <c r="X214" s="251" t="n"/>
      <c r="Y214" s="251" t="n"/>
      <c r="Z214" s="251" t="n"/>
    </row>
    <row r="215" ht="11.25" customHeight="1" s="336">
      <c r="A215" s="387" t="n"/>
      <c r="B215" s="222" t="n"/>
      <c r="C215" s="1" t="n"/>
      <c r="D215" s="387" t="n"/>
      <c r="E215" s="1" t="n"/>
      <c r="F215" s="1" t="n"/>
      <c r="G215" s="1" t="n"/>
      <c r="H215" s="1" t="n"/>
      <c r="I215" s="1" t="n"/>
      <c r="J215" s="1" t="n"/>
      <c r="K215" s="1" t="n"/>
      <c r="L215" s="251" t="n"/>
      <c r="M215" s="251" t="n"/>
      <c r="N215" s="251" t="n"/>
      <c r="O215" s="251" t="n"/>
      <c r="P215" s="251" t="n"/>
      <c r="Q215" s="251" t="n"/>
      <c r="R215" s="251" t="n"/>
      <c r="S215" s="251" t="n"/>
      <c r="T215" s="251" t="n"/>
      <c r="U215" s="251" t="n"/>
      <c r="V215" s="251" t="n"/>
      <c r="W215" s="251" t="n"/>
      <c r="X215" s="251" t="n"/>
      <c r="Y215" s="251" t="n"/>
      <c r="Z215" s="251" t="n"/>
    </row>
    <row r="216" ht="11.25" customHeight="1" s="336">
      <c r="A216" s="387" t="n"/>
      <c r="B216" s="222" t="n"/>
      <c r="C216" s="1" t="n"/>
      <c r="D216" s="387" t="n"/>
      <c r="E216" s="1" t="n"/>
      <c r="F216" s="1" t="n"/>
      <c r="G216" s="1" t="n"/>
      <c r="H216" s="1" t="n"/>
      <c r="I216" s="1" t="n"/>
      <c r="J216" s="1" t="n"/>
      <c r="K216" s="1" t="n"/>
      <c r="L216" s="251" t="n"/>
      <c r="M216" s="251" t="n"/>
      <c r="N216" s="251" t="n"/>
      <c r="O216" s="251" t="n"/>
      <c r="P216" s="251" t="n"/>
      <c r="Q216" s="251" t="n"/>
      <c r="R216" s="251" t="n"/>
      <c r="S216" s="251" t="n"/>
      <c r="T216" s="251" t="n"/>
      <c r="U216" s="251" t="n"/>
      <c r="V216" s="251" t="n"/>
      <c r="W216" s="251" t="n"/>
      <c r="X216" s="251" t="n"/>
      <c r="Y216" s="251" t="n"/>
      <c r="Z216" s="251" t="n"/>
    </row>
    <row r="217" ht="11.25" customHeight="1" s="336">
      <c r="A217" s="387" t="n"/>
      <c r="B217" s="222" t="n"/>
      <c r="C217" s="1" t="n"/>
      <c r="D217" s="387" t="n"/>
      <c r="E217" s="1" t="n"/>
      <c r="F217" s="1" t="n"/>
      <c r="G217" s="1" t="n"/>
      <c r="H217" s="1" t="n"/>
      <c r="I217" s="1" t="n"/>
      <c r="J217" s="1" t="n"/>
      <c r="K217" s="1" t="n"/>
      <c r="L217" s="251" t="n"/>
      <c r="M217" s="251" t="n"/>
      <c r="N217" s="251" t="n"/>
      <c r="O217" s="251" t="n"/>
      <c r="P217" s="251" t="n"/>
      <c r="Q217" s="251" t="n"/>
      <c r="R217" s="251" t="n"/>
      <c r="S217" s="251" t="n"/>
      <c r="T217" s="251" t="n"/>
      <c r="U217" s="251" t="n"/>
      <c r="V217" s="251" t="n"/>
      <c r="W217" s="251" t="n"/>
      <c r="X217" s="251" t="n"/>
      <c r="Y217" s="251" t="n"/>
      <c r="Z217" s="251" t="n"/>
    </row>
    <row r="218" ht="11.25" customHeight="1" s="336">
      <c r="A218" s="387" t="n"/>
      <c r="B218" s="222" t="n"/>
      <c r="C218" s="1" t="n"/>
      <c r="D218" s="387" t="n"/>
      <c r="E218" s="1" t="n"/>
      <c r="F218" s="1" t="n"/>
      <c r="G218" s="1" t="n"/>
      <c r="H218" s="1" t="n"/>
      <c r="I218" s="1" t="n"/>
      <c r="J218" s="1" t="n"/>
      <c r="K218" s="1" t="n"/>
      <c r="L218" s="251" t="n"/>
      <c r="M218" s="251" t="n"/>
      <c r="N218" s="251" t="n"/>
      <c r="O218" s="251" t="n"/>
      <c r="P218" s="251" t="n"/>
      <c r="Q218" s="251" t="n"/>
      <c r="R218" s="251" t="n"/>
      <c r="S218" s="251" t="n"/>
      <c r="T218" s="251" t="n"/>
      <c r="U218" s="251" t="n"/>
      <c r="V218" s="251" t="n"/>
      <c r="W218" s="251" t="n"/>
      <c r="X218" s="251" t="n"/>
      <c r="Y218" s="251" t="n"/>
      <c r="Z218" s="251" t="n"/>
    </row>
    <row r="219" ht="11.25" customHeight="1" s="336">
      <c r="A219" s="387" t="n"/>
      <c r="B219" s="222" t="n"/>
      <c r="C219" s="1" t="n"/>
      <c r="D219" s="387" t="n"/>
      <c r="E219" s="1" t="n"/>
      <c r="F219" s="1" t="n"/>
      <c r="G219" s="1" t="n"/>
      <c r="H219" s="1" t="n"/>
      <c r="I219" s="1" t="n"/>
      <c r="J219" s="1" t="n"/>
      <c r="K219" s="1" t="n"/>
      <c r="L219" s="251" t="n"/>
      <c r="M219" s="251" t="n"/>
      <c r="N219" s="251" t="n"/>
      <c r="O219" s="251" t="n"/>
      <c r="P219" s="251" t="n"/>
      <c r="Q219" s="251" t="n"/>
      <c r="R219" s="251" t="n"/>
      <c r="S219" s="251" t="n"/>
      <c r="T219" s="251" t="n"/>
      <c r="U219" s="251" t="n"/>
      <c r="V219" s="251" t="n"/>
      <c r="W219" s="251" t="n"/>
      <c r="X219" s="251" t="n"/>
      <c r="Y219" s="251" t="n"/>
      <c r="Z219" s="251" t="n"/>
    </row>
    <row r="220" ht="11.25" customHeight="1" s="336">
      <c r="A220" s="387" t="n"/>
      <c r="B220" s="222" t="n"/>
      <c r="C220" s="1" t="n"/>
      <c r="D220" s="387" t="n"/>
      <c r="E220" s="1" t="n"/>
      <c r="F220" s="1" t="n"/>
      <c r="G220" s="1" t="n"/>
      <c r="H220" s="1" t="n"/>
      <c r="I220" s="1" t="n"/>
      <c r="J220" s="1" t="n"/>
      <c r="K220" s="1" t="n"/>
      <c r="L220" s="251" t="n"/>
      <c r="M220" s="251" t="n"/>
      <c r="N220" s="251" t="n"/>
      <c r="O220" s="251" t="n"/>
      <c r="P220" s="251" t="n"/>
      <c r="Q220" s="251" t="n"/>
      <c r="R220" s="251" t="n"/>
      <c r="S220" s="251" t="n"/>
      <c r="T220" s="251" t="n"/>
      <c r="U220" s="251" t="n"/>
      <c r="V220" s="251" t="n"/>
      <c r="W220" s="251" t="n"/>
      <c r="X220" s="251" t="n"/>
      <c r="Y220" s="251" t="n"/>
      <c r="Z220" s="251" t="n"/>
    </row>
    <row r="221" ht="11.25" customHeight="1" s="336">
      <c r="A221" s="387" t="n"/>
      <c r="B221" s="222" t="n"/>
      <c r="C221" s="1" t="n"/>
      <c r="D221" s="387" t="n"/>
      <c r="E221" s="1" t="n"/>
      <c r="F221" s="1" t="n"/>
      <c r="G221" s="1" t="n"/>
      <c r="H221" s="1" t="n"/>
      <c r="I221" s="1" t="n"/>
      <c r="J221" s="1" t="n"/>
      <c r="K221" s="1" t="n"/>
      <c r="L221" s="251" t="n"/>
      <c r="M221" s="251" t="n"/>
      <c r="N221" s="251" t="n"/>
      <c r="O221" s="251" t="n"/>
      <c r="P221" s="251" t="n"/>
      <c r="Q221" s="251" t="n"/>
      <c r="R221" s="251" t="n"/>
      <c r="S221" s="251" t="n"/>
      <c r="T221" s="251" t="n"/>
      <c r="U221" s="251" t="n"/>
      <c r="V221" s="251" t="n"/>
      <c r="W221" s="251" t="n"/>
      <c r="X221" s="251" t="n"/>
      <c r="Y221" s="251" t="n"/>
      <c r="Z221" s="251" t="n"/>
    </row>
    <row r="222" ht="11.25" customHeight="1" s="336">
      <c r="A222" s="387" t="n"/>
      <c r="B222" s="222" t="n"/>
      <c r="C222" s="1" t="n"/>
      <c r="D222" s="387" t="n"/>
      <c r="E222" s="1" t="n"/>
      <c r="F222" s="1" t="n"/>
      <c r="G222" s="1" t="n"/>
      <c r="H222" s="1" t="n"/>
      <c r="I222" s="1" t="n"/>
      <c r="J222" s="1" t="n"/>
      <c r="K222" s="1" t="n"/>
      <c r="L222" s="251" t="n"/>
      <c r="M222" s="251" t="n"/>
      <c r="N222" s="251" t="n"/>
      <c r="O222" s="251" t="n"/>
      <c r="P222" s="251" t="n"/>
      <c r="Q222" s="251" t="n"/>
      <c r="R222" s="251" t="n"/>
      <c r="S222" s="251" t="n"/>
      <c r="T222" s="251" t="n"/>
      <c r="U222" s="251" t="n"/>
      <c r="V222" s="251" t="n"/>
      <c r="W222" s="251" t="n"/>
      <c r="X222" s="251" t="n"/>
      <c r="Y222" s="251" t="n"/>
      <c r="Z222" s="251" t="n"/>
    </row>
    <row r="223" ht="11.25" customHeight="1" s="336">
      <c r="A223" s="387" t="n"/>
      <c r="B223" s="222" t="n"/>
      <c r="C223" s="1" t="n"/>
      <c r="D223" s="387" t="n"/>
      <c r="E223" s="1" t="n"/>
      <c r="F223" s="1" t="n"/>
      <c r="G223" s="1" t="n"/>
      <c r="H223" s="1" t="n"/>
      <c r="I223" s="1" t="n"/>
      <c r="J223" s="1" t="n"/>
      <c r="K223" s="1" t="n"/>
      <c r="L223" s="251" t="n"/>
      <c r="M223" s="251" t="n"/>
      <c r="N223" s="251" t="n"/>
      <c r="O223" s="251" t="n"/>
      <c r="P223" s="251" t="n"/>
      <c r="Q223" s="251" t="n"/>
      <c r="R223" s="251" t="n"/>
      <c r="S223" s="251" t="n"/>
      <c r="T223" s="251" t="n"/>
      <c r="U223" s="251" t="n"/>
      <c r="V223" s="251" t="n"/>
      <c r="W223" s="251" t="n"/>
      <c r="X223" s="251" t="n"/>
      <c r="Y223" s="251" t="n"/>
      <c r="Z223" s="251" t="n"/>
    </row>
    <row r="224" ht="11.25" customHeight="1" s="336">
      <c r="A224" s="387" t="n"/>
      <c r="B224" s="222" t="n"/>
      <c r="C224" s="1" t="n"/>
      <c r="D224" s="387" t="n"/>
      <c r="E224" s="1" t="n"/>
      <c r="F224" s="1" t="n"/>
      <c r="G224" s="1" t="n"/>
      <c r="H224" s="1" t="n"/>
      <c r="I224" s="1" t="n"/>
      <c r="J224" s="1" t="n"/>
      <c r="K224" s="1" t="n"/>
      <c r="L224" s="251" t="n"/>
      <c r="M224" s="251" t="n"/>
      <c r="N224" s="251" t="n"/>
      <c r="O224" s="251" t="n"/>
      <c r="P224" s="251" t="n"/>
      <c r="Q224" s="251" t="n"/>
      <c r="R224" s="251" t="n"/>
      <c r="S224" s="251" t="n"/>
      <c r="T224" s="251" t="n"/>
      <c r="U224" s="251" t="n"/>
      <c r="V224" s="251" t="n"/>
      <c r="W224" s="251" t="n"/>
      <c r="X224" s="251" t="n"/>
      <c r="Y224" s="251" t="n"/>
      <c r="Z224" s="251" t="n"/>
    </row>
    <row r="225" ht="11.25" customHeight="1" s="336">
      <c r="A225" s="387" t="n"/>
      <c r="B225" s="222" t="n"/>
      <c r="C225" s="1" t="n"/>
      <c r="D225" s="387" t="n"/>
      <c r="E225" s="1" t="n"/>
      <c r="F225" s="1" t="n"/>
      <c r="G225" s="1" t="n"/>
      <c r="H225" s="1" t="n"/>
      <c r="I225" s="1" t="n"/>
      <c r="J225" s="1" t="n"/>
      <c r="K225" s="1" t="n"/>
      <c r="L225" s="251" t="n"/>
      <c r="M225" s="251" t="n"/>
      <c r="N225" s="251" t="n"/>
      <c r="O225" s="251" t="n"/>
      <c r="P225" s="251" t="n"/>
      <c r="Q225" s="251" t="n"/>
      <c r="R225" s="251" t="n"/>
      <c r="S225" s="251" t="n"/>
      <c r="T225" s="251" t="n"/>
      <c r="U225" s="251" t="n"/>
      <c r="V225" s="251" t="n"/>
      <c r="W225" s="251" t="n"/>
      <c r="X225" s="251" t="n"/>
      <c r="Y225" s="251" t="n"/>
      <c r="Z225" s="251" t="n"/>
    </row>
    <row r="226" ht="11.25" customHeight="1" s="336">
      <c r="A226" s="387" t="n"/>
      <c r="B226" s="222" t="n"/>
      <c r="C226" s="1" t="n"/>
      <c r="D226" s="387" t="n"/>
      <c r="E226" s="1" t="n"/>
      <c r="F226" s="1" t="n"/>
      <c r="G226" s="1" t="n"/>
      <c r="H226" s="1" t="n"/>
      <c r="I226" s="1" t="n"/>
      <c r="J226" s="1" t="n"/>
      <c r="K226" s="1" t="n"/>
      <c r="L226" s="251" t="n"/>
      <c r="M226" s="251" t="n"/>
      <c r="N226" s="251" t="n"/>
      <c r="O226" s="251" t="n"/>
      <c r="P226" s="251" t="n"/>
      <c r="Q226" s="251" t="n"/>
      <c r="R226" s="251" t="n"/>
      <c r="S226" s="251" t="n"/>
      <c r="T226" s="251" t="n"/>
      <c r="U226" s="251" t="n"/>
      <c r="V226" s="251" t="n"/>
      <c r="W226" s="251" t="n"/>
      <c r="X226" s="251" t="n"/>
      <c r="Y226" s="251" t="n"/>
      <c r="Z226" s="251" t="n"/>
    </row>
    <row r="227" ht="11.25" customHeight="1" s="336">
      <c r="A227" s="387" t="n"/>
      <c r="B227" s="222" t="n"/>
      <c r="C227" s="1" t="n"/>
      <c r="D227" s="387" t="n"/>
      <c r="E227" s="1" t="n"/>
      <c r="F227" s="1" t="n"/>
      <c r="G227" s="1" t="n"/>
      <c r="H227" s="1" t="n"/>
      <c r="I227" s="1" t="n"/>
      <c r="J227" s="1" t="n"/>
      <c r="K227" s="1" t="n"/>
      <c r="L227" s="251" t="n"/>
      <c r="M227" s="251" t="n"/>
      <c r="N227" s="251" t="n"/>
      <c r="O227" s="251" t="n"/>
      <c r="P227" s="251" t="n"/>
      <c r="Q227" s="251" t="n"/>
      <c r="R227" s="251" t="n"/>
      <c r="S227" s="251" t="n"/>
      <c r="T227" s="251" t="n"/>
      <c r="U227" s="251" t="n"/>
      <c r="V227" s="251" t="n"/>
      <c r="W227" s="251" t="n"/>
      <c r="X227" s="251" t="n"/>
      <c r="Y227" s="251" t="n"/>
      <c r="Z227" s="251" t="n"/>
    </row>
    <row r="228" ht="11.25" customHeight="1" s="336">
      <c r="A228" s="387" t="n"/>
      <c r="B228" s="222" t="n"/>
      <c r="C228" s="1" t="n"/>
      <c r="D228" s="387" t="n"/>
      <c r="E228" s="1" t="n"/>
      <c r="F228" s="1" t="n"/>
      <c r="G228" s="1" t="n"/>
      <c r="H228" s="1" t="n"/>
      <c r="I228" s="1" t="n"/>
      <c r="J228" s="1" t="n"/>
      <c r="K228" s="1" t="n"/>
      <c r="L228" s="251" t="n"/>
      <c r="M228" s="251" t="n"/>
      <c r="N228" s="251" t="n"/>
      <c r="O228" s="251" t="n"/>
      <c r="P228" s="251" t="n"/>
      <c r="Q228" s="251" t="n"/>
      <c r="R228" s="251" t="n"/>
      <c r="S228" s="251" t="n"/>
      <c r="T228" s="251" t="n"/>
      <c r="U228" s="251" t="n"/>
      <c r="V228" s="251" t="n"/>
      <c r="W228" s="251" t="n"/>
      <c r="X228" s="251" t="n"/>
      <c r="Y228" s="251" t="n"/>
      <c r="Z228" s="251" t="n"/>
    </row>
    <row r="229" ht="11.25" customHeight="1" s="336">
      <c r="A229" s="387" t="n"/>
      <c r="B229" s="222" t="n"/>
      <c r="C229" s="1" t="n"/>
      <c r="D229" s="387" t="n"/>
      <c r="E229" s="1" t="n"/>
      <c r="F229" s="1" t="n"/>
      <c r="G229" s="1" t="n"/>
      <c r="H229" s="1" t="n"/>
      <c r="I229" s="1" t="n"/>
      <c r="J229" s="1" t="n"/>
      <c r="K229" s="1" t="n"/>
      <c r="L229" s="251" t="n"/>
      <c r="M229" s="251" t="n"/>
      <c r="N229" s="251" t="n"/>
      <c r="O229" s="251" t="n"/>
      <c r="P229" s="251" t="n"/>
      <c r="Q229" s="251" t="n"/>
      <c r="R229" s="251" t="n"/>
      <c r="S229" s="251" t="n"/>
      <c r="T229" s="251" t="n"/>
      <c r="U229" s="251" t="n"/>
      <c r="V229" s="251" t="n"/>
      <c r="W229" s="251" t="n"/>
      <c r="X229" s="251" t="n"/>
      <c r="Y229" s="251" t="n"/>
      <c r="Z229" s="251" t="n"/>
    </row>
    <row r="230" ht="11.25" customHeight="1" s="336">
      <c r="A230" s="387" t="n"/>
      <c r="B230" s="222" t="n"/>
      <c r="C230" s="1" t="n"/>
      <c r="D230" s="387" t="n"/>
      <c r="E230" s="1" t="n"/>
      <c r="F230" s="1" t="n"/>
      <c r="G230" s="1" t="n"/>
      <c r="H230" s="1" t="n"/>
      <c r="I230" s="1" t="n"/>
      <c r="J230" s="1" t="n"/>
      <c r="K230" s="1" t="n"/>
      <c r="L230" s="251" t="n"/>
      <c r="M230" s="251" t="n"/>
      <c r="N230" s="251" t="n"/>
      <c r="O230" s="251" t="n"/>
      <c r="P230" s="251" t="n"/>
      <c r="Q230" s="251" t="n"/>
      <c r="R230" s="251" t="n"/>
      <c r="S230" s="251" t="n"/>
      <c r="T230" s="251" t="n"/>
      <c r="U230" s="251" t="n"/>
      <c r="V230" s="251" t="n"/>
      <c r="W230" s="251" t="n"/>
      <c r="X230" s="251" t="n"/>
      <c r="Y230" s="251" t="n"/>
      <c r="Z230" s="251" t="n"/>
    </row>
    <row r="231" ht="11.25" customHeight="1" s="336">
      <c r="A231" s="387" t="n"/>
      <c r="B231" s="222" t="n"/>
      <c r="C231" s="1" t="n"/>
      <c r="D231" s="387" t="n"/>
      <c r="E231" s="1" t="n"/>
      <c r="F231" s="1" t="n"/>
      <c r="G231" s="1" t="n"/>
      <c r="H231" s="1" t="n"/>
      <c r="I231" s="1" t="n"/>
      <c r="J231" s="1" t="n"/>
      <c r="K231" s="1" t="n"/>
      <c r="L231" s="251" t="n"/>
      <c r="M231" s="251" t="n"/>
      <c r="N231" s="251" t="n"/>
      <c r="O231" s="251" t="n"/>
      <c r="P231" s="251" t="n"/>
      <c r="Q231" s="251" t="n"/>
      <c r="R231" s="251" t="n"/>
      <c r="S231" s="251" t="n"/>
      <c r="T231" s="251" t="n"/>
      <c r="U231" s="251" t="n"/>
      <c r="V231" s="251" t="n"/>
      <c r="W231" s="251" t="n"/>
      <c r="X231" s="251" t="n"/>
      <c r="Y231" s="251" t="n"/>
      <c r="Z231" s="251" t="n"/>
    </row>
    <row r="232" ht="11.25" customHeight="1" s="336">
      <c r="A232" s="387" t="n"/>
      <c r="B232" s="222" t="n"/>
      <c r="C232" s="1" t="n"/>
      <c r="D232" s="387" t="n"/>
      <c r="E232" s="1" t="n"/>
      <c r="F232" s="1" t="n"/>
      <c r="G232" s="1" t="n"/>
      <c r="H232" s="1" t="n"/>
      <c r="I232" s="1" t="n"/>
      <c r="J232" s="1" t="n"/>
      <c r="K232" s="1" t="n"/>
      <c r="L232" s="251" t="n"/>
      <c r="M232" s="251" t="n"/>
      <c r="N232" s="251" t="n"/>
      <c r="O232" s="251" t="n"/>
      <c r="P232" s="251" t="n"/>
      <c r="Q232" s="251" t="n"/>
      <c r="R232" s="251" t="n"/>
      <c r="S232" s="251" t="n"/>
      <c r="T232" s="251" t="n"/>
      <c r="U232" s="251" t="n"/>
      <c r="V232" s="251" t="n"/>
      <c r="W232" s="251" t="n"/>
      <c r="X232" s="251" t="n"/>
      <c r="Y232" s="251" t="n"/>
      <c r="Z232" s="251" t="n"/>
    </row>
    <row r="233" ht="11.25" customHeight="1" s="336">
      <c r="A233" s="387" t="n"/>
      <c r="B233" s="222" t="n"/>
      <c r="C233" s="1" t="n"/>
      <c r="D233" s="387" t="n"/>
      <c r="E233" s="1" t="n"/>
      <c r="F233" s="1" t="n"/>
      <c r="G233" s="1" t="n"/>
      <c r="H233" s="1" t="n"/>
      <c r="I233" s="1" t="n"/>
      <c r="J233" s="1" t="n"/>
      <c r="K233" s="1" t="n"/>
      <c r="L233" s="251" t="n"/>
      <c r="M233" s="251" t="n"/>
      <c r="N233" s="251" t="n"/>
      <c r="O233" s="251" t="n"/>
      <c r="P233" s="251" t="n"/>
      <c r="Q233" s="251" t="n"/>
      <c r="R233" s="251" t="n"/>
      <c r="S233" s="251" t="n"/>
      <c r="T233" s="251" t="n"/>
      <c r="U233" s="251" t="n"/>
      <c r="V233" s="251" t="n"/>
      <c r="W233" s="251" t="n"/>
      <c r="X233" s="251" t="n"/>
      <c r="Y233" s="251" t="n"/>
      <c r="Z233" s="251" t="n"/>
    </row>
    <row r="234" ht="11.25" customHeight="1" s="336">
      <c r="A234" s="387" t="n"/>
      <c r="B234" s="222" t="n"/>
      <c r="C234" s="1" t="n"/>
      <c r="D234" s="387" t="n"/>
      <c r="E234" s="1" t="n"/>
      <c r="F234" s="1" t="n"/>
      <c r="G234" s="1" t="n"/>
      <c r="H234" s="1" t="n"/>
      <c r="I234" s="1" t="n"/>
      <c r="J234" s="1" t="n"/>
      <c r="K234" s="1" t="n"/>
      <c r="L234" s="251" t="n"/>
      <c r="M234" s="251" t="n"/>
      <c r="N234" s="251" t="n"/>
      <c r="O234" s="251" t="n"/>
      <c r="P234" s="251" t="n"/>
      <c r="Q234" s="251" t="n"/>
      <c r="R234" s="251" t="n"/>
      <c r="S234" s="251" t="n"/>
      <c r="T234" s="251" t="n"/>
      <c r="U234" s="251" t="n"/>
      <c r="V234" s="251" t="n"/>
      <c r="W234" s="251" t="n"/>
      <c r="X234" s="251" t="n"/>
      <c r="Y234" s="251" t="n"/>
      <c r="Z234" s="251" t="n"/>
    </row>
    <row r="235" ht="11.25" customHeight="1" s="336">
      <c r="A235" s="387" t="n"/>
      <c r="B235" s="222" t="n"/>
      <c r="C235" s="1" t="n"/>
      <c r="D235" s="387" t="n"/>
      <c r="E235" s="1" t="n"/>
      <c r="F235" s="1" t="n"/>
      <c r="G235" s="1" t="n"/>
      <c r="H235" s="1" t="n"/>
      <c r="I235" s="1" t="n"/>
      <c r="J235" s="1" t="n"/>
      <c r="K235" s="1" t="n"/>
      <c r="L235" s="251" t="n"/>
      <c r="M235" s="251" t="n"/>
      <c r="N235" s="251" t="n"/>
      <c r="O235" s="251" t="n"/>
      <c r="P235" s="251" t="n"/>
      <c r="Q235" s="251" t="n"/>
      <c r="R235" s="251" t="n"/>
      <c r="S235" s="251" t="n"/>
      <c r="T235" s="251" t="n"/>
      <c r="U235" s="251" t="n"/>
      <c r="V235" s="251" t="n"/>
      <c r="W235" s="251" t="n"/>
      <c r="X235" s="251" t="n"/>
      <c r="Y235" s="251" t="n"/>
      <c r="Z235" s="251" t="n"/>
    </row>
    <row r="236" ht="11.25" customHeight="1" s="336">
      <c r="A236" s="387" t="n"/>
      <c r="B236" s="222" t="n"/>
      <c r="C236" s="1" t="n"/>
      <c r="D236" s="387" t="n"/>
      <c r="E236" s="1" t="n"/>
      <c r="F236" s="1" t="n"/>
      <c r="G236" s="1" t="n"/>
      <c r="H236" s="1" t="n"/>
      <c r="I236" s="1" t="n"/>
      <c r="J236" s="1" t="n"/>
      <c r="K236" s="1" t="n"/>
      <c r="L236" s="251" t="n"/>
      <c r="M236" s="251" t="n"/>
      <c r="N236" s="251" t="n"/>
      <c r="O236" s="251" t="n"/>
      <c r="P236" s="251" t="n"/>
      <c r="Q236" s="251" t="n"/>
      <c r="R236" s="251" t="n"/>
      <c r="S236" s="251" t="n"/>
      <c r="T236" s="251" t="n"/>
      <c r="U236" s="251" t="n"/>
      <c r="V236" s="251" t="n"/>
      <c r="W236" s="251" t="n"/>
      <c r="X236" s="251" t="n"/>
      <c r="Y236" s="251" t="n"/>
      <c r="Z236" s="251" t="n"/>
    </row>
    <row r="237" ht="11.25" customHeight="1" s="336">
      <c r="A237" s="387" t="n"/>
      <c r="B237" s="222" t="n"/>
      <c r="C237" s="1" t="n"/>
      <c r="D237" s="387" t="n"/>
      <c r="E237" s="1" t="n"/>
      <c r="F237" s="1" t="n"/>
      <c r="G237" s="1" t="n"/>
      <c r="H237" s="1" t="n"/>
      <c r="I237" s="1" t="n"/>
      <c r="J237" s="1" t="n"/>
      <c r="K237" s="1" t="n"/>
      <c r="L237" s="251" t="n"/>
      <c r="M237" s="251" t="n"/>
      <c r="N237" s="251" t="n"/>
      <c r="O237" s="251" t="n"/>
      <c r="P237" s="251" t="n"/>
      <c r="Q237" s="251" t="n"/>
      <c r="R237" s="251" t="n"/>
      <c r="S237" s="251" t="n"/>
      <c r="T237" s="251" t="n"/>
      <c r="U237" s="251" t="n"/>
      <c r="V237" s="251" t="n"/>
      <c r="W237" s="251" t="n"/>
      <c r="X237" s="251" t="n"/>
      <c r="Y237" s="251" t="n"/>
      <c r="Z237" s="251" t="n"/>
    </row>
    <row r="238" ht="11.25" customHeight="1" s="336">
      <c r="A238" s="387" t="n"/>
      <c r="B238" s="222" t="n"/>
      <c r="C238" s="1" t="n"/>
      <c r="D238" s="387" t="n"/>
      <c r="E238" s="1" t="n"/>
      <c r="F238" s="1" t="n"/>
      <c r="G238" s="1" t="n"/>
      <c r="H238" s="1" t="n"/>
      <c r="I238" s="1" t="n"/>
      <c r="J238" s="1" t="n"/>
      <c r="K238" s="1" t="n"/>
      <c r="L238" s="251" t="n"/>
      <c r="M238" s="251" t="n"/>
      <c r="N238" s="251" t="n"/>
      <c r="O238" s="251" t="n"/>
      <c r="P238" s="251" t="n"/>
      <c r="Q238" s="251" t="n"/>
      <c r="R238" s="251" t="n"/>
      <c r="S238" s="251" t="n"/>
      <c r="T238" s="251" t="n"/>
      <c r="U238" s="251" t="n"/>
      <c r="V238" s="251" t="n"/>
      <c r="W238" s="251" t="n"/>
      <c r="X238" s="251" t="n"/>
      <c r="Y238" s="251" t="n"/>
      <c r="Z238" s="251" t="n"/>
    </row>
    <row r="239" ht="11.25" customHeight="1" s="336">
      <c r="A239" s="387" t="n"/>
      <c r="B239" s="222" t="n"/>
      <c r="C239" s="1" t="n"/>
      <c r="D239" s="387" t="n"/>
      <c r="E239" s="1" t="n"/>
      <c r="F239" s="1" t="n"/>
      <c r="G239" s="1" t="n"/>
      <c r="H239" s="1" t="n"/>
      <c r="I239" s="1" t="n"/>
      <c r="J239" s="1" t="n"/>
      <c r="K239" s="1" t="n"/>
      <c r="L239" s="251" t="n"/>
      <c r="M239" s="251" t="n"/>
      <c r="N239" s="251" t="n"/>
      <c r="O239" s="251" t="n"/>
      <c r="P239" s="251" t="n"/>
      <c r="Q239" s="251" t="n"/>
      <c r="R239" s="251" t="n"/>
      <c r="S239" s="251" t="n"/>
      <c r="T239" s="251" t="n"/>
      <c r="U239" s="251" t="n"/>
      <c r="V239" s="251" t="n"/>
      <c r="W239" s="251" t="n"/>
      <c r="X239" s="251" t="n"/>
      <c r="Y239" s="251" t="n"/>
      <c r="Z239" s="251" t="n"/>
    </row>
    <row r="240" ht="11.25" customHeight="1" s="336">
      <c r="A240" s="387" t="n"/>
      <c r="B240" s="222" t="n"/>
      <c r="C240" s="1" t="n"/>
      <c r="D240" s="387" t="n"/>
      <c r="E240" s="1" t="n"/>
      <c r="F240" s="1" t="n"/>
      <c r="G240" s="1" t="n"/>
      <c r="H240" s="1" t="n"/>
      <c r="I240" s="1" t="n"/>
      <c r="J240" s="1" t="n"/>
      <c r="K240" s="1" t="n"/>
      <c r="L240" s="251" t="n"/>
      <c r="M240" s="251" t="n"/>
      <c r="N240" s="251" t="n"/>
      <c r="O240" s="251" t="n"/>
      <c r="P240" s="251" t="n"/>
      <c r="Q240" s="251" t="n"/>
      <c r="R240" s="251" t="n"/>
      <c r="S240" s="251" t="n"/>
      <c r="T240" s="251" t="n"/>
      <c r="U240" s="251" t="n"/>
      <c r="V240" s="251" t="n"/>
      <c r="W240" s="251" t="n"/>
      <c r="X240" s="251" t="n"/>
      <c r="Y240" s="251" t="n"/>
      <c r="Z240" s="251" t="n"/>
    </row>
    <row r="241" ht="11.25" customHeight="1" s="336">
      <c r="A241" s="387" t="n"/>
      <c r="B241" s="222" t="n"/>
      <c r="C241" s="1" t="n"/>
      <c r="D241" s="387" t="n"/>
      <c r="E241" s="1" t="n"/>
      <c r="F241" s="1" t="n"/>
      <c r="G241" s="1" t="n"/>
      <c r="H241" s="1" t="n"/>
      <c r="I241" s="1" t="n"/>
      <c r="J241" s="1" t="n"/>
      <c r="K241" s="1" t="n"/>
      <c r="L241" s="251" t="n"/>
      <c r="M241" s="251" t="n"/>
      <c r="N241" s="251" t="n"/>
      <c r="O241" s="251" t="n"/>
      <c r="P241" s="251" t="n"/>
      <c r="Q241" s="251" t="n"/>
      <c r="R241" s="251" t="n"/>
      <c r="S241" s="251" t="n"/>
      <c r="T241" s="251" t="n"/>
      <c r="U241" s="251" t="n"/>
      <c r="V241" s="251" t="n"/>
      <c r="W241" s="251" t="n"/>
      <c r="X241" s="251" t="n"/>
      <c r="Y241" s="251" t="n"/>
      <c r="Z241" s="251" t="n"/>
    </row>
    <row r="242" ht="11.25" customHeight="1" s="336">
      <c r="A242" s="387" t="n"/>
      <c r="B242" s="222" t="n"/>
      <c r="C242" s="1" t="n"/>
      <c r="D242" s="387" t="n"/>
      <c r="E242" s="1" t="n"/>
      <c r="F242" s="1" t="n"/>
      <c r="G242" s="1" t="n"/>
      <c r="H242" s="1" t="n"/>
      <c r="I242" s="1" t="n"/>
      <c r="J242" s="1" t="n"/>
      <c r="K242" s="1" t="n"/>
      <c r="L242" s="251" t="n"/>
      <c r="M242" s="251" t="n"/>
      <c r="N242" s="251" t="n"/>
      <c r="O242" s="251" t="n"/>
      <c r="P242" s="251" t="n"/>
      <c r="Q242" s="251" t="n"/>
      <c r="R242" s="251" t="n"/>
      <c r="S242" s="251" t="n"/>
      <c r="T242" s="251" t="n"/>
      <c r="U242" s="251" t="n"/>
      <c r="V242" s="251" t="n"/>
      <c r="W242" s="251" t="n"/>
      <c r="X242" s="251" t="n"/>
      <c r="Y242" s="251" t="n"/>
      <c r="Z242" s="251" t="n"/>
    </row>
    <row r="243" ht="11.25" customHeight="1" s="336">
      <c r="A243" s="387" t="n"/>
      <c r="B243" s="222" t="n"/>
      <c r="C243" s="1" t="n"/>
      <c r="D243" s="387" t="n"/>
      <c r="E243" s="1" t="n"/>
      <c r="F243" s="1" t="n"/>
      <c r="G243" s="1" t="n"/>
      <c r="H243" s="1" t="n"/>
      <c r="I243" s="1" t="n"/>
      <c r="J243" s="1" t="n"/>
      <c r="K243" s="1" t="n"/>
      <c r="L243" s="251" t="n"/>
      <c r="M243" s="251" t="n"/>
      <c r="N243" s="251" t="n"/>
      <c r="O243" s="251" t="n"/>
      <c r="P243" s="251" t="n"/>
      <c r="Q243" s="251" t="n"/>
      <c r="R243" s="251" t="n"/>
      <c r="S243" s="251" t="n"/>
      <c r="T243" s="251" t="n"/>
      <c r="U243" s="251" t="n"/>
      <c r="V243" s="251" t="n"/>
      <c r="W243" s="251" t="n"/>
      <c r="X243" s="251" t="n"/>
      <c r="Y243" s="251" t="n"/>
      <c r="Z243" s="251" t="n"/>
    </row>
    <row r="244" ht="11.25" customHeight="1" s="336">
      <c r="A244" s="387" t="n"/>
      <c r="B244" s="222" t="n"/>
      <c r="C244" s="1" t="n"/>
      <c r="D244" s="387" t="n"/>
      <c r="E244" s="1" t="n"/>
      <c r="F244" s="1" t="n"/>
      <c r="G244" s="1" t="n"/>
      <c r="H244" s="1" t="n"/>
      <c r="I244" s="1" t="n"/>
      <c r="J244" s="1" t="n"/>
      <c r="K244" s="1" t="n"/>
      <c r="L244" s="251" t="n"/>
      <c r="M244" s="251" t="n"/>
      <c r="N244" s="251" t="n"/>
      <c r="O244" s="251" t="n"/>
      <c r="P244" s="251" t="n"/>
      <c r="Q244" s="251" t="n"/>
      <c r="R244" s="251" t="n"/>
      <c r="S244" s="251" t="n"/>
      <c r="T244" s="251" t="n"/>
      <c r="U244" s="251" t="n"/>
      <c r="V244" s="251" t="n"/>
      <c r="W244" s="251" t="n"/>
      <c r="X244" s="251" t="n"/>
      <c r="Y244" s="251" t="n"/>
      <c r="Z244" s="251" t="n"/>
    </row>
    <row r="245" ht="11.25" customHeight="1" s="336">
      <c r="A245" s="387" t="n"/>
      <c r="B245" s="222" t="n"/>
      <c r="C245" s="1" t="n"/>
      <c r="D245" s="387" t="n"/>
      <c r="E245" s="1" t="n"/>
      <c r="F245" s="1" t="n"/>
      <c r="G245" s="1" t="n"/>
      <c r="H245" s="1" t="n"/>
      <c r="I245" s="1" t="n"/>
      <c r="J245" s="1" t="n"/>
      <c r="K245" s="1" t="n"/>
      <c r="L245" s="251" t="n"/>
      <c r="M245" s="251" t="n"/>
      <c r="N245" s="251" t="n"/>
      <c r="O245" s="251" t="n"/>
      <c r="P245" s="251" t="n"/>
      <c r="Q245" s="251" t="n"/>
      <c r="R245" s="251" t="n"/>
      <c r="S245" s="251" t="n"/>
      <c r="T245" s="251" t="n"/>
      <c r="U245" s="251" t="n"/>
      <c r="V245" s="251" t="n"/>
      <c r="W245" s="251" t="n"/>
      <c r="X245" s="251" t="n"/>
      <c r="Y245" s="251" t="n"/>
      <c r="Z245" s="251" t="n"/>
    </row>
    <row r="246" ht="11.25" customHeight="1" s="336">
      <c r="A246" s="387" t="n"/>
      <c r="B246" s="222" t="n"/>
      <c r="C246" s="1" t="n"/>
      <c r="D246" s="387" t="n"/>
      <c r="E246" s="1" t="n"/>
      <c r="F246" s="1" t="n"/>
      <c r="G246" s="1" t="n"/>
      <c r="H246" s="1" t="n"/>
      <c r="I246" s="1" t="n"/>
      <c r="J246" s="1" t="n"/>
      <c r="K246" s="1" t="n"/>
      <c r="L246" s="251" t="n"/>
      <c r="M246" s="251" t="n"/>
      <c r="N246" s="251" t="n"/>
      <c r="O246" s="251" t="n"/>
      <c r="P246" s="251" t="n"/>
      <c r="Q246" s="251" t="n"/>
      <c r="R246" s="251" t="n"/>
      <c r="S246" s="251" t="n"/>
      <c r="T246" s="251" t="n"/>
      <c r="U246" s="251" t="n"/>
      <c r="V246" s="251" t="n"/>
      <c r="W246" s="251" t="n"/>
      <c r="X246" s="251" t="n"/>
      <c r="Y246" s="251" t="n"/>
      <c r="Z246" s="251" t="n"/>
    </row>
    <row r="247" ht="11.25" customHeight="1" s="336">
      <c r="A247" s="387" t="n"/>
      <c r="B247" s="222" t="n"/>
      <c r="C247" s="1" t="n"/>
      <c r="D247" s="387" t="n"/>
      <c r="E247" s="1" t="n"/>
      <c r="F247" s="1" t="n"/>
      <c r="G247" s="1" t="n"/>
      <c r="H247" s="1" t="n"/>
      <c r="I247" s="1" t="n"/>
      <c r="J247" s="1" t="n"/>
      <c r="K247" s="1" t="n"/>
      <c r="L247" s="251" t="n"/>
      <c r="M247" s="251" t="n"/>
      <c r="N247" s="251" t="n"/>
      <c r="O247" s="251" t="n"/>
      <c r="P247" s="251" t="n"/>
      <c r="Q247" s="251" t="n"/>
      <c r="R247" s="251" t="n"/>
      <c r="S247" s="251" t="n"/>
      <c r="T247" s="251" t="n"/>
      <c r="U247" s="251" t="n"/>
      <c r="V247" s="251" t="n"/>
      <c r="W247" s="251" t="n"/>
      <c r="X247" s="251" t="n"/>
      <c r="Y247" s="251" t="n"/>
      <c r="Z247" s="251" t="n"/>
    </row>
    <row r="248" ht="11.25" customHeight="1" s="336">
      <c r="A248" s="387" t="n"/>
      <c r="B248" s="222" t="n"/>
      <c r="C248" s="1" t="n"/>
      <c r="D248" s="387" t="n"/>
      <c r="E248" s="1" t="n"/>
      <c r="F248" s="1" t="n"/>
      <c r="G248" s="1" t="n"/>
      <c r="H248" s="1" t="n"/>
      <c r="I248" s="1" t="n"/>
      <c r="J248" s="1" t="n"/>
      <c r="K248" s="1" t="n"/>
      <c r="L248" s="251" t="n"/>
      <c r="M248" s="251" t="n"/>
      <c r="N248" s="251" t="n"/>
      <c r="O248" s="251" t="n"/>
      <c r="P248" s="251" t="n"/>
      <c r="Q248" s="251" t="n"/>
      <c r="R248" s="251" t="n"/>
      <c r="S248" s="251" t="n"/>
      <c r="T248" s="251" t="n"/>
      <c r="U248" s="251" t="n"/>
      <c r="V248" s="251" t="n"/>
      <c r="W248" s="251" t="n"/>
      <c r="X248" s="251" t="n"/>
      <c r="Y248" s="251" t="n"/>
      <c r="Z248" s="251" t="n"/>
    </row>
    <row r="249" ht="11.25" customHeight="1" s="336">
      <c r="A249" s="387" t="n"/>
      <c r="B249" s="222" t="n"/>
      <c r="C249" s="1" t="n"/>
      <c r="D249" s="387" t="n"/>
      <c r="E249" s="1" t="n"/>
      <c r="F249" s="1" t="n"/>
      <c r="G249" s="1" t="n"/>
      <c r="H249" s="1" t="n"/>
      <c r="I249" s="1" t="n"/>
      <c r="J249" s="1" t="n"/>
      <c r="K249" s="1" t="n"/>
      <c r="L249" s="251" t="n"/>
      <c r="M249" s="251" t="n"/>
      <c r="N249" s="251" t="n"/>
      <c r="O249" s="251" t="n"/>
      <c r="P249" s="251" t="n"/>
      <c r="Q249" s="251" t="n"/>
      <c r="R249" s="251" t="n"/>
      <c r="S249" s="251" t="n"/>
      <c r="T249" s="251" t="n"/>
      <c r="U249" s="251" t="n"/>
      <c r="V249" s="251" t="n"/>
      <c r="W249" s="251" t="n"/>
      <c r="X249" s="251" t="n"/>
      <c r="Y249" s="251" t="n"/>
      <c r="Z249" s="251" t="n"/>
    </row>
    <row r="250" ht="11.25" customHeight="1" s="336">
      <c r="A250" s="387" t="n"/>
      <c r="B250" s="222" t="n"/>
      <c r="C250" s="1" t="n"/>
      <c r="D250" s="387" t="n"/>
      <c r="E250" s="1" t="n"/>
      <c r="F250" s="1" t="n"/>
      <c r="G250" s="1" t="n"/>
      <c r="H250" s="1" t="n"/>
      <c r="I250" s="1" t="n"/>
      <c r="J250" s="1" t="n"/>
      <c r="K250" s="1" t="n"/>
      <c r="L250" s="251" t="n"/>
      <c r="M250" s="251" t="n"/>
      <c r="N250" s="251" t="n"/>
      <c r="O250" s="251" t="n"/>
      <c r="P250" s="251" t="n"/>
      <c r="Q250" s="251" t="n"/>
      <c r="R250" s="251" t="n"/>
      <c r="S250" s="251" t="n"/>
      <c r="T250" s="251" t="n"/>
      <c r="U250" s="251" t="n"/>
      <c r="V250" s="251" t="n"/>
      <c r="W250" s="251" t="n"/>
      <c r="X250" s="251" t="n"/>
      <c r="Y250" s="251" t="n"/>
      <c r="Z250" s="251" t="n"/>
    </row>
    <row r="251" ht="11.25" customHeight="1" s="336">
      <c r="A251" s="387" t="n"/>
      <c r="B251" s="222" t="n"/>
      <c r="C251" s="1" t="n"/>
      <c r="D251" s="387" t="n"/>
      <c r="E251" s="1" t="n"/>
      <c r="F251" s="1" t="n"/>
      <c r="G251" s="1" t="n"/>
      <c r="H251" s="1" t="n"/>
      <c r="I251" s="1" t="n"/>
      <c r="J251" s="1" t="n"/>
      <c r="K251" s="1" t="n"/>
      <c r="L251" s="251" t="n"/>
      <c r="M251" s="251" t="n"/>
      <c r="N251" s="251" t="n"/>
      <c r="O251" s="251" t="n"/>
      <c r="P251" s="251" t="n"/>
      <c r="Q251" s="251" t="n"/>
      <c r="R251" s="251" t="n"/>
      <c r="S251" s="251" t="n"/>
      <c r="T251" s="251" t="n"/>
      <c r="U251" s="251" t="n"/>
      <c r="V251" s="251" t="n"/>
      <c r="W251" s="251" t="n"/>
      <c r="X251" s="251" t="n"/>
      <c r="Y251" s="251" t="n"/>
      <c r="Z251" s="251" t="n"/>
    </row>
    <row r="252" ht="11.25" customHeight="1" s="336">
      <c r="A252" s="387" t="n"/>
      <c r="B252" s="222" t="n"/>
      <c r="C252" s="1" t="n"/>
      <c r="D252" s="387" t="n"/>
      <c r="E252" s="1" t="n"/>
      <c r="F252" s="1" t="n"/>
      <c r="G252" s="1" t="n"/>
      <c r="H252" s="1" t="n"/>
      <c r="I252" s="1" t="n"/>
      <c r="J252" s="1" t="n"/>
      <c r="K252" s="1" t="n"/>
      <c r="L252" s="251" t="n"/>
      <c r="M252" s="251" t="n"/>
      <c r="N252" s="251" t="n"/>
      <c r="O252" s="251" t="n"/>
      <c r="P252" s="251" t="n"/>
      <c r="Q252" s="251" t="n"/>
      <c r="R252" s="251" t="n"/>
      <c r="S252" s="251" t="n"/>
      <c r="T252" s="251" t="n"/>
      <c r="U252" s="251" t="n"/>
      <c r="V252" s="251" t="n"/>
      <c r="W252" s="251" t="n"/>
      <c r="X252" s="251" t="n"/>
      <c r="Y252" s="251" t="n"/>
      <c r="Z252" s="251" t="n"/>
    </row>
    <row r="253" ht="11.25" customHeight="1" s="336">
      <c r="A253" s="387" t="n"/>
      <c r="B253" s="222" t="n"/>
      <c r="C253" s="1" t="n"/>
      <c r="D253" s="387" t="n"/>
      <c r="E253" s="1" t="n"/>
      <c r="F253" s="1" t="n"/>
      <c r="G253" s="1" t="n"/>
      <c r="H253" s="1" t="n"/>
      <c r="I253" s="1" t="n"/>
      <c r="J253" s="1" t="n"/>
      <c r="K253" s="1" t="n"/>
      <c r="L253" s="251" t="n"/>
      <c r="M253" s="251" t="n"/>
      <c r="N253" s="251" t="n"/>
      <c r="O253" s="251" t="n"/>
      <c r="P253" s="251" t="n"/>
      <c r="Q253" s="251" t="n"/>
      <c r="R253" s="251" t="n"/>
      <c r="S253" s="251" t="n"/>
      <c r="T253" s="251" t="n"/>
      <c r="U253" s="251" t="n"/>
      <c r="V253" s="251" t="n"/>
      <c r="W253" s="251" t="n"/>
      <c r="X253" s="251" t="n"/>
      <c r="Y253" s="251" t="n"/>
      <c r="Z253" s="251" t="n"/>
    </row>
    <row r="254" ht="11.25" customHeight="1" s="336">
      <c r="A254" s="387" t="n"/>
      <c r="B254" s="222" t="n"/>
      <c r="C254" s="1" t="n"/>
      <c r="D254" s="387" t="n"/>
      <c r="E254" s="1" t="n"/>
      <c r="F254" s="1" t="n"/>
      <c r="G254" s="1" t="n"/>
      <c r="H254" s="1" t="n"/>
      <c r="I254" s="1" t="n"/>
      <c r="J254" s="1" t="n"/>
      <c r="K254" s="1" t="n"/>
      <c r="L254" s="251" t="n"/>
      <c r="M254" s="251" t="n"/>
      <c r="N254" s="251" t="n"/>
      <c r="O254" s="251" t="n"/>
      <c r="P254" s="251" t="n"/>
      <c r="Q254" s="251" t="n"/>
      <c r="R254" s="251" t="n"/>
      <c r="S254" s="251" t="n"/>
      <c r="T254" s="251" t="n"/>
      <c r="U254" s="251" t="n"/>
      <c r="V254" s="251" t="n"/>
      <c r="W254" s="251" t="n"/>
      <c r="X254" s="251" t="n"/>
      <c r="Y254" s="251" t="n"/>
      <c r="Z254" s="251" t="n"/>
    </row>
    <row r="255" ht="11.25" customHeight="1" s="336">
      <c r="A255" s="387" t="n"/>
      <c r="B255" s="222" t="n"/>
      <c r="C255" s="1" t="n"/>
      <c r="D255" s="387" t="n"/>
      <c r="E255" s="1" t="n"/>
      <c r="F255" s="1" t="n"/>
      <c r="G255" s="1" t="n"/>
      <c r="H255" s="1" t="n"/>
      <c r="I255" s="1" t="n"/>
      <c r="J255" s="1" t="n"/>
      <c r="K255" s="1" t="n"/>
      <c r="L255" s="251" t="n"/>
      <c r="M255" s="251" t="n"/>
      <c r="N255" s="251" t="n"/>
      <c r="O255" s="251" t="n"/>
      <c r="P255" s="251" t="n"/>
      <c r="Q255" s="251" t="n"/>
      <c r="R255" s="251" t="n"/>
      <c r="S255" s="251" t="n"/>
      <c r="T255" s="251" t="n"/>
      <c r="U255" s="251" t="n"/>
      <c r="V255" s="251" t="n"/>
      <c r="W255" s="251" t="n"/>
      <c r="X255" s="251" t="n"/>
      <c r="Y255" s="251" t="n"/>
      <c r="Z255" s="251" t="n"/>
    </row>
    <row r="256" ht="11.25" customHeight="1" s="336">
      <c r="A256" s="387" t="n"/>
      <c r="B256" s="222" t="n"/>
      <c r="C256" s="1" t="n"/>
      <c r="D256" s="387" t="n"/>
      <c r="E256" s="1" t="n"/>
      <c r="F256" s="1" t="n"/>
      <c r="G256" s="1" t="n"/>
      <c r="H256" s="1" t="n"/>
      <c r="I256" s="1" t="n"/>
      <c r="J256" s="1" t="n"/>
      <c r="K256" s="1" t="n"/>
      <c r="L256" s="251" t="n"/>
      <c r="M256" s="251" t="n"/>
      <c r="N256" s="251" t="n"/>
      <c r="O256" s="251" t="n"/>
      <c r="P256" s="251" t="n"/>
      <c r="Q256" s="251" t="n"/>
      <c r="R256" s="251" t="n"/>
      <c r="S256" s="251" t="n"/>
      <c r="T256" s="251" t="n"/>
      <c r="U256" s="251" t="n"/>
      <c r="V256" s="251" t="n"/>
      <c r="W256" s="251" t="n"/>
      <c r="X256" s="251" t="n"/>
      <c r="Y256" s="251" t="n"/>
      <c r="Z256" s="251" t="n"/>
    </row>
    <row r="257" ht="11.25" customHeight="1" s="336">
      <c r="A257" s="387" t="n"/>
      <c r="B257" s="222" t="n"/>
      <c r="C257" s="1" t="n"/>
      <c r="D257" s="387" t="n"/>
      <c r="E257" s="1" t="n"/>
      <c r="F257" s="1" t="n"/>
      <c r="G257" s="1" t="n"/>
      <c r="H257" s="1" t="n"/>
      <c r="I257" s="1" t="n"/>
      <c r="J257" s="1" t="n"/>
      <c r="K257" s="1" t="n"/>
      <c r="L257" s="251" t="n"/>
      <c r="M257" s="251" t="n"/>
      <c r="N257" s="251" t="n"/>
      <c r="O257" s="251" t="n"/>
      <c r="P257" s="251" t="n"/>
      <c r="Q257" s="251" t="n"/>
      <c r="R257" s="251" t="n"/>
      <c r="S257" s="251" t="n"/>
      <c r="T257" s="251" t="n"/>
      <c r="U257" s="251" t="n"/>
      <c r="V257" s="251" t="n"/>
      <c r="W257" s="251" t="n"/>
      <c r="X257" s="251" t="n"/>
      <c r="Y257" s="251" t="n"/>
      <c r="Z257" s="251" t="n"/>
    </row>
    <row r="258" ht="11.25" customHeight="1" s="336">
      <c r="A258" s="387" t="n"/>
      <c r="B258" s="222" t="n"/>
      <c r="C258" s="1" t="n"/>
      <c r="D258" s="387" t="n"/>
      <c r="E258" s="1" t="n"/>
      <c r="F258" s="1" t="n"/>
      <c r="G258" s="1" t="n"/>
      <c r="H258" s="1" t="n"/>
      <c r="I258" s="1" t="n"/>
      <c r="J258" s="1" t="n"/>
      <c r="K258" s="1" t="n"/>
      <c r="L258" s="251" t="n"/>
      <c r="M258" s="251" t="n"/>
      <c r="N258" s="251" t="n"/>
      <c r="O258" s="251" t="n"/>
      <c r="P258" s="251" t="n"/>
      <c r="Q258" s="251" t="n"/>
      <c r="R258" s="251" t="n"/>
      <c r="S258" s="251" t="n"/>
      <c r="T258" s="251" t="n"/>
      <c r="U258" s="251" t="n"/>
      <c r="V258" s="251" t="n"/>
      <c r="W258" s="251" t="n"/>
      <c r="X258" s="251" t="n"/>
      <c r="Y258" s="251" t="n"/>
      <c r="Z258" s="251" t="n"/>
    </row>
    <row r="259" ht="11.25" customHeight="1" s="336">
      <c r="A259" s="387" t="n"/>
      <c r="B259" s="222" t="n"/>
      <c r="C259" s="1" t="n"/>
      <c r="D259" s="387" t="n"/>
      <c r="E259" s="1" t="n"/>
      <c r="F259" s="1" t="n"/>
      <c r="G259" s="1" t="n"/>
      <c r="H259" s="1" t="n"/>
      <c r="I259" s="1" t="n"/>
      <c r="J259" s="1" t="n"/>
      <c r="K259" s="1" t="n"/>
      <c r="L259" s="251" t="n"/>
      <c r="M259" s="251" t="n"/>
      <c r="N259" s="251" t="n"/>
      <c r="O259" s="251" t="n"/>
      <c r="P259" s="251" t="n"/>
      <c r="Q259" s="251" t="n"/>
      <c r="R259" s="251" t="n"/>
      <c r="S259" s="251" t="n"/>
      <c r="T259" s="251" t="n"/>
      <c r="U259" s="251" t="n"/>
      <c r="V259" s="251" t="n"/>
      <c r="W259" s="251" t="n"/>
      <c r="X259" s="251" t="n"/>
      <c r="Y259" s="251" t="n"/>
      <c r="Z259" s="251" t="n"/>
    </row>
    <row r="260" ht="11.25" customHeight="1" s="336">
      <c r="A260" s="387" t="n"/>
      <c r="B260" s="222" t="n"/>
      <c r="C260" s="1" t="n"/>
      <c r="D260" s="387" t="n"/>
      <c r="E260" s="1" t="n"/>
      <c r="F260" s="1" t="n"/>
      <c r="G260" s="1" t="n"/>
      <c r="H260" s="1" t="n"/>
      <c r="I260" s="1" t="n"/>
      <c r="J260" s="1" t="n"/>
      <c r="K260" s="1" t="n"/>
      <c r="L260" s="251" t="n"/>
      <c r="M260" s="251" t="n"/>
      <c r="N260" s="251" t="n"/>
      <c r="O260" s="251" t="n"/>
      <c r="P260" s="251" t="n"/>
      <c r="Q260" s="251" t="n"/>
      <c r="R260" s="251" t="n"/>
      <c r="S260" s="251" t="n"/>
      <c r="T260" s="251" t="n"/>
      <c r="U260" s="251" t="n"/>
      <c r="V260" s="251" t="n"/>
      <c r="W260" s="251" t="n"/>
      <c r="X260" s="251" t="n"/>
      <c r="Y260" s="251" t="n"/>
      <c r="Z260" s="251" t="n"/>
    </row>
    <row r="261" ht="11.25" customHeight="1" s="336">
      <c r="A261" s="387" t="n"/>
      <c r="B261" s="222" t="n"/>
      <c r="C261" s="1" t="n"/>
      <c r="D261" s="387" t="n"/>
      <c r="E261" s="1" t="n"/>
      <c r="F261" s="1" t="n"/>
      <c r="G261" s="1" t="n"/>
      <c r="H261" s="1" t="n"/>
      <c r="I261" s="1" t="n"/>
      <c r="J261" s="1" t="n"/>
      <c r="K261" s="1" t="n"/>
      <c r="L261" s="251" t="n"/>
      <c r="M261" s="251" t="n"/>
      <c r="N261" s="251" t="n"/>
      <c r="O261" s="251" t="n"/>
      <c r="P261" s="251" t="n"/>
      <c r="Q261" s="251" t="n"/>
      <c r="R261" s="251" t="n"/>
      <c r="S261" s="251" t="n"/>
      <c r="T261" s="251" t="n"/>
      <c r="U261" s="251" t="n"/>
      <c r="V261" s="251" t="n"/>
      <c r="W261" s="251" t="n"/>
      <c r="X261" s="251" t="n"/>
      <c r="Y261" s="251" t="n"/>
      <c r="Z261" s="251" t="n"/>
    </row>
    <row r="262" ht="11.25" customHeight="1" s="336">
      <c r="A262" s="387" t="n"/>
      <c r="B262" s="222" t="n"/>
      <c r="C262" s="1" t="n"/>
      <c r="D262" s="387" t="n"/>
      <c r="E262" s="1" t="n"/>
      <c r="F262" s="1" t="n"/>
      <c r="G262" s="1" t="n"/>
      <c r="H262" s="1" t="n"/>
      <c r="I262" s="1" t="n"/>
      <c r="J262" s="1" t="n"/>
      <c r="K262" s="1" t="n"/>
      <c r="L262" s="251" t="n"/>
      <c r="M262" s="251" t="n"/>
      <c r="N262" s="251" t="n"/>
      <c r="O262" s="251" t="n"/>
      <c r="P262" s="251" t="n"/>
      <c r="Q262" s="251" t="n"/>
      <c r="R262" s="251" t="n"/>
      <c r="S262" s="251" t="n"/>
      <c r="T262" s="251" t="n"/>
      <c r="U262" s="251" t="n"/>
      <c r="V262" s="251" t="n"/>
      <c r="W262" s="251" t="n"/>
      <c r="X262" s="251" t="n"/>
      <c r="Y262" s="251" t="n"/>
      <c r="Z262" s="251" t="n"/>
    </row>
    <row r="263" ht="11.25" customHeight="1" s="336">
      <c r="A263" s="387" t="n"/>
      <c r="B263" s="222" t="n"/>
      <c r="C263" s="1" t="n"/>
      <c r="D263" s="387" t="n"/>
      <c r="E263" s="1" t="n"/>
      <c r="F263" s="1" t="n"/>
      <c r="G263" s="1" t="n"/>
      <c r="H263" s="1" t="n"/>
      <c r="I263" s="1" t="n"/>
      <c r="J263" s="1" t="n"/>
      <c r="K263" s="1" t="n"/>
      <c r="L263" s="251" t="n"/>
      <c r="M263" s="251" t="n"/>
      <c r="N263" s="251" t="n"/>
      <c r="O263" s="251" t="n"/>
      <c r="P263" s="251" t="n"/>
      <c r="Q263" s="251" t="n"/>
      <c r="R263" s="251" t="n"/>
      <c r="S263" s="251" t="n"/>
      <c r="T263" s="251" t="n"/>
      <c r="U263" s="251" t="n"/>
      <c r="V263" s="251" t="n"/>
      <c r="W263" s="251" t="n"/>
      <c r="X263" s="251" t="n"/>
      <c r="Y263" s="251" t="n"/>
      <c r="Z263" s="251" t="n"/>
    </row>
    <row r="264" ht="11.25" customHeight="1" s="336">
      <c r="A264" s="387" t="n"/>
      <c r="B264" s="222" t="n"/>
      <c r="C264" s="1" t="n"/>
      <c r="D264" s="387" t="n"/>
      <c r="E264" s="1" t="n"/>
      <c r="F264" s="1" t="n"/>
      <c r="G264" s="1" t="n"/>
      <c r="H264" s="1" t="n"/>
      <c r="I264" s="1" t="n"/>
      <c r="J264" s="1" t="n"/>
      <c r="K264" s="1" t="n"/>
      <c r="L264" s="251" t="n"/>
      <c r="M264" s="251" t="n"/>
      <c r="N264" s="251" t="n"/>
      <c r="O264" s="251" t="n"/>
      <c r="P264" s="251" t="n"/>
      <c r="Q264" s="251" t="n"/>
      <c r="R264" s="251" t="n"/>
      <c r="S264" s="251" t="n"/>
      <c r="T264" s="251" t="n"/>
      <c r="U264" s="251" t="n"/>
      <c r="V264" s="251" t="n"/>
      <c r="W264" s="251" t="n"/>
      <c r="X264" s="251" t="n"/>
      <c r="Y264" s="251" t="n"/>
      <c r="Z264" s="251" t="n"/>
    </row>
    <row r="265" ht="11.25" customHeight="1" s="336">
      <c r="A265" s="387" t="n"/>
      <c r="B265" s="222" t="n"/>
      <c r="C265" s="1" t="n"/>
      <c r="D265" s="387" t="n"/>
      <c r="E265" s="1" t="n"/>
      <c r="F265" s="1" t="n"/>
      <c r="G265" s="1" t="n"/>
      <c r="H265" s="1" t="n"/>
      <c r="I265" s="1" t="n"/>
      <c r="J265" s="1" t="n"/>
      <c r="K265" s="1" t="n"/>
      <c r="L265" s="251" t="n"/>
      <c r="M265" s="251" t="n"/>
      <c r="N265" s="251" t="n"/>
      <c r="O265" s="251" t="n"/>
      <c r="P265" s="251" t="n"/>
      <c r="Q265" s="251" t="n"/>
      <c r="R265" s="251" t="n"/>
      <c r="S265" s="251" t="n"/>
      <c r="T265" s="251" t="n"/>
      <c r="U265" s="251" t="n"/>
      <c r="V265" s="251" t="n"/>
      <c r="W265" s="251" t="n"/>
      <c r="X265" s="251" t="n"/>
      <c r="Y265" s="251" t="n"/>
      <c r="Z265" s="251" t="n"/>
    </row>
    <row r="266" ht="11.25" customHeight="1" s="336">
      <c r="A266" s="387" t="n"/>
      <c r="B266" s="222" t="n"/>
      <c r="C266" s="1" t="n"/>
      <c r="D266" s="387" t="n"/>
      <c r="E266" s="1" t="n"/>
      <c r="F266" s="1" t="n"/>
      <c r="G266" s="1" t="n"/>
      <c r="H266" s="1" t="n"/>
      <c r="I266" s="1" t="n"/>
      <c r="J266" s="1" t="n"/>
      <c r="K266" s="1" t="n"/>
      <c r="L266" s="251" t="n"/>
      <c r="M266" s="251" t="n"/>
      <c r="N266" s="251" t="n"/>
      <c r="O266" s="251" t="n"/>
      <c r="P266" s="251" t="n"/>
      <c r="Q266" s="251" t="n"/>
      <c r="R266" s="251" t="n"/>
      <c r="S266" s="251" t="n"/>
      <c r="T266" s="251" t="n"/>
      <c r="U266" s="251" t="n"/>
      <c r="V266" s="251" t="n"/>
      <c r="W266" s="251" t="n"/>
      <c r="X266" s="251" t="n"/>
      <c r="Y266" s="251" t="n"/>
      <c r="Z266" s="251" t="n"/>
    </row>
    <row r="267" ht="11.25" customHeight="1" s="336">
      <c r="A267" s="387" t="n"/>
      <c r="B267" s="222" t="n"/>
      <c r="C267" s="1" t="n"/>
      <c r="D267" s="387" t="n"/>
      <c r="E267" s="1" t="n"/>
      <c r="F267" s="1" t="n"/>
      <c r="G267" s="1" t="n"/>
      <c r="H267" s="1" t="n"/>
      <c r="I267" s="1" t="n"/>
      <c r="J267" s="1" t="n"/>
      <c r="K267" s="1" t="n"/>
      <c r="L267" s="251" t="n"/>
      <c r="M267" s="251" t="n"/>
      <c r="N267" s="251" t="n"/>
      <c r="O267" s="251" t="n"/>
      <c r="P267" s="251" t="n"/>
      <c r="Q267" s="251" t="n"/>
      <c r="R267" s="251" t="n"/>
      <c r="S267" s="251" t="n"/>
      <c r="T267" s="251" t="n"/>
      <c r="U267" s="251" t="n"/>
      <c r="V267" s="251" t="n"/>
      <c r="W267" s="251" t="n"/>
      <c r="X267" s="251" t="n"/>
      <c r="Y267" s="251" t="n"/>
      <c r="Z267" s="251" t="n"/>
    </row>
    <row r="268" ht="11.25" customHeight="1" s="336">
      <c r="A268" s="387" t="n"/>
      <c r="B268" s="222" t="n"/>
      <c r="C268" s="1" t="n"/>
      <c r="D268" s="387" t="n"/>
      <c r="E268" s="1" t="n"/>
      <c r="F268" s="1" t="n"/>
      <c r="G268" s="1" t="n"/>
      <c r="H268" s="1" t="n"/>
      <c r="I268" s="1" t="n"/>
      <c r="J268" s="1" t="n"/>
      <c r="K268" s="1" t="n"/>
      <c r="L268" s="251" t="n"/>
      <c r="M268" s="251" t="n"/>
      <c r="N268" s="251" t="n"/>
      <c r="O268" s="251" t="n"/>
      <c r="P268" s="251" t="n"/>
      <c r="Q268" s="251" t="n"/>
      <c r="R268" s="251" t="n"/>
      <c r="S268" s="251" t="n"/>
      <c r="T268" s="251" t="n"/>
      <c r="U268" s="251" t="n"/>
      <c r="V268" s="251" t="n"/>
      <c r="W268" s="251" t="n"/>
      <c r="X268" s="251" t="n"/>
      <c r="Y268" s="251" t="n"/>
      <c r="Z268" s="251" t="n"/>
    </row>
    <row r="269" ht="11.25" customHeight="1" s="336">
      <c r="A269" s="387" t="n"/>
      <c r="B269" s="222" t="n"/>
      <c r="C269" s="1" t="n"/>
      <c r="D269" s="387" t="n"/>
      <c r="E269" s="1" t="n"/>
      <c r="F269" s="1" t="n"/>
      <c r="G269" s="1" t="n"/>
      <c r="H269" s="1" t="n"/>
      <c r="I269" s="1" t="n"/>
      <c r="J269" s="1" t="n"/>
      <c r="K269" s="1" t="n"/>
      <c r="L269" s="251" t="n"/>
      <c r="M269" s="251" t="n"/>
      <c r="N269" s="251" t="n"/>
      <c r="O269" s="251" t="n"/>
      <c r="P269" s="251" t="n"/>
      <c r="Q269" s="251" t="n"/>
      <c r="R269" s="251" t="n"/>
      <c r="S269" s="251" t="n"/>
      <c r="T269" s="251" t="n"/>
      <c r="U269" s="251" t="n"/>
      <c r="V269" s="251" t="n"/>
      <c r="W269" s="251" t="n"/>
      <c r="X269" s="251" t="n"/>
      <c r="Y269" s="251" t="n"/>
      <c r="Z269" s="251" t="n"/>
    </row>
    <row r="270" ht="11.25" customHeight="1" s="336">
      <c r="A270" s="387" t="n"/>
      <c r="B270" s="222" t="n"/>
      <c r="C270" s="1" t="n"/>
      <c r="D270" s="387" t="n"/>
      <c r="E270" s="1" t="n"/>
      <c r="F270" s="1" t="n"/>
      <c r="G270" s="1" t="n"/>
      <c r="H270" s="1" t="n"/>
      <c r="I270" s="1" t="n"/>
      <c r="J270" s="1" t="n"/>
      <c r="K270" s="1" t="n"/>
      <c r="L270" s="251" t="n"/>
      <c r="M270" s="251" t="n"/>
      <c r="N270" s="251" t="n"/>
      <c r="O270" s="251" t="n"/>
      <c r="P270" s="251" t="n"/>
      <c r="Q270" s="251" t="n"/>
      <c r="R270" s="251" t="n"/>
      <c r="S270" s="251" t="n"/>
      <c r="T270" s="251" t="n"/>
      <c r="U270" s="251" t="n"/>
      <c r="V270" s="251" t="n"/>
      <c r="W270" s="251" t="n"/>
      <c r="X270" s="251" t="n"/>
      <c r="Y270" s="251" t="n"/>
      <c r="Z270" s="251" t="n"/>
    </row>
    <row r="271" ht="11.25" customHeight="1" s="336">
      <c r="A271" s="387" t="n"/>
      <c r="B271" s="222" t="n"/>
      <c r="C271" s="1" t="n"/>
      <c r="D271" s="387" t="n"/>
      <c r="E271" s="1" t="n"/>
      <c r="F271" s="1" t="n"/>
      <c r="G271" s="1" t="n"/>
      <c r="H271" s="1" t="n"/>
      <c r="I271" s="1" t="n"/>
      <c r="J271" s="1" t="n"/>
      <c r="K271" s="1" t="n"/>
      <c r="L271" s="251" t="n"/>
      <c r="M271" s="251" t="n"/>
      <c r="N271" s="251" t="n"/>
      <c r="O271" s="251" t="n"/>
      <c r="P271" s="251" t="n"/>
      <c r="Q271" s="251" t="n"/>
      <c r="R271" s="251" t="n"/>
      <c r="S271" s="251" t="n"/>
      <c r="T271" s="251" t="n"/>
      <c r="U271" s="251" t="n"/>
      <c r="V271" s="251" t="n"/>
      <c r="W271" s="251" t="n"/>
      <c r="X271" s="251" t="n"/>
      <c r="Y271" s="251" t="n"/>
      <c r="Z271" s="251" t="n"/>
    </row>
    <row r="272" ht="11.25" customHeight="1" s="336">
      <c r="A272" s="387" t="n"/>
      <c r="B272" s="222" t="n"/>
      <c r="C272" s="1" t="n"/>
      <c r="D272" s="387" t="n"/>
      <c r="E272" s="1" t="n"/>
      <c r="F272" s="1" t="n"/>
      <c r="G272" s="1" t="n"/>
      <c r="H272" s="1" t="n"/>
      <c r="I272" s="1" t="n"/>
      <c r="J272" s="1" t="n"/>
      <c r="K272" s="1" t="n"/>
      <c r="L272" s="251" t="n"/>
      <c r="M272" s="251" t="n"/>
      <c r="N272" s="251" t="n"/>
      <c r="O272" s="251" t="n"/>
      <c r="P272" s="251" t="n"/>
      <c r="Q272" s="251" t="n"/>
      <c r="R272" s="251" t="n"/>
      <c r="S272" s="251" t="n"/>
      <c r="T272" s="251" t="n"/>
      <c r="U272" s="251" t="n"/>
      <c r="V272" s="251" t="n"/>
      <c r="W272" s="251" t="n"/>
      <c r="X272" s="251" t="n"/>
      <c r="Y272" s="251" t="n"/>
      <c r="Z272" s="251" t="n"/>
    </row>
    <row r="273" ht="11.25" customHeight="1" s="336">
      <c r="A273" s="387" t="n"/>
      <c r="B273" s="222" t="n"/>
      <c r="C273" s="1" t="n"/>
      <c r="D273" s="387" t="n"/>
      <c r="E273" s="1" t="n"/>
      <c r="F273" s="1" t="n"/>
      <c r="G273" s="1" t="n"/>
      <c r="H273" s="1" t="n"/>
      <c r="I273" s="1" t="n"/>
      <c r="J273" s="1" t="n"/>
      <c r="K273" s="1" t="n"/>
      <c r="L273" s="251" t="n"/>
      <c r="M273" s="251" t="n"/>
      <c r="N273" s="251" t="n"/>
      <c r="O273" s="251" t="n"/>
      <c r="P273" s="251" t="n"/>
      <c r="Q273" s="251" t="n"/>
      <c r="R273" s="251" t="n"/>
      <c r="S273" s="251" t="n"/>
      <c r="T273" s="251" t="n"/>
      <c r="U273" s="251" t="n"/>
      <c r="V273" s="251" t="n"/>
      <c r="W273" s="251" t="n"/>
      <c r="X273" s="251" t="n"/>
      <c r="Y273" s="251" t="n"/>
      <c r="Z273" s="251" t="n"/>
    </row>
    <row r="274" ht="11.25" customHeight="1" s="336">
      <c r="A274" s="387" t="n"/>
      <c r="B274" s="222" t="n"/>
      <c r="C274" s="1" t="n"/>
      <c r="D274" s="387" t="n"/>
      <c r="E274" s="1" t="n"/>
      <c r="F274" s="1" t="n"/>
      <c r="G274" s="1" t="n"/>
      <c r="H274" s="1" t="n"/>
      <c r="I274" s="1" t="n"/>
      <c r="J274" s="1" t="n"/>
      <c r="K274" s="1" t="n"/>
      <c r="L274" s="251" t="n"/>
      <c r="M274" s="251" t="n"/>
      <c r="N274" s="251" t="n"/>
      <c r="O274" s="251" t="n"/>
      <c r="P274" s="251" t="n"/>
      <c r="Q274" s="251" t="n"/>
      <c r="R274" s="251" t="n"/>
      <c r="S274" s="251" t="n"/>
      <c r="T274" s="251" t="n"/>
      <c r="U274" s="251" t="n"/>
      <c r="V274" s="251" t="n"/>
      <c r="W274" s="251" t="n"/>
      <c r="X274" s="251" t="n"/>
      <c r="Y274" s="251" t="n"/>
      <c r="Z274" s="251" t="n"/>
    </row>
    <row r="275" ht="11.25" customHeight="1" s="336">
      <c r="A275" s="387" t="n"/>
      <c r="B275" s="222" t="n"/>
      <c r="C275" s="1" t="n"/>
      <c r="D275" s="387" t="n"/>
      <c r="E275" s="1" t="n"/>
      <c r="F275" s="1" t="n"/>
      <c r="G275" s="1" t="n"/>
      <c r="H275" s="1" t="n"/>
      <c r="I275" s="1" t="n"/>
      <c r="J275" s="1" t="n"/>
      <c r="K275" s="1" t="n"/>
      <c r="L275" s="251" t="n"/>
      <c r="M275" s="251" t="n"/>
      <c r="N275" s="251" t="n"/>
      <c r="O275" s="251" t="n"/>
      <c r="P275" s="251" t="n"/>
      <c r="Q275" s="251" t="n"/>
      <c r="R275" s="251" t="n"/>
      <c r="S275" s="251" t="n"/>
      <c r="T275" s="251" t="n"/>
      <c r="U275" s="251" t="n"/>
      <c r="V275" s="251" t="n"/>
      <c r="W275" s="251" t="n"/>
      <c r="X275" s="251" t="n"/>
      <c r="Y275" s="251" t="n"/>
      <c r="Z275" s="251" t="n"/>
    </row>
    <row r="276" ht="11.25" customHeight="1" s="336">
      <c r="A276" s="387" t="n"/>
      <c r="B276" s="222" t="n"/>
      <c r="C276" s="1" t="n"/>
      <c r="D276" s="387" t="n"/>
      <c r="E276" s="1" t="n"/>
      <c r="F276" s="1" t="n"/>
      <c r="G276" s="1" t="n"/>
      <c r="H276" s="1" t="n"/>
      <c r="I276" s="1" t="n"/>
      <c r="J276" s="1" t="n"/>
      <c r="K276" s="1" t="n"/>
      <c r="L276" s="251" t="n"/>
      <c r="M276" s="251" t="n"/>
      <c r="N276" s="251" t="n"/>
      <c r="O276" s="251" t="n"/>
      <c r="P276" s="251" t="n"/>
      <c r="Q276" s="251" t="n"/>
      <c r="R276" s="251" t="n"/>
      <c r="S276" s="251" t="n"/>
      <c r="T276" s="251" t="n"/>
      <c r="U276" s="251" t="n"/>
      <c r="V276" s="251" t="n"/>
      <c r="W276" s="251" t="n"/>
      <c r="X276" s="251" t="n"/>
      <c r="Y276" s="251" t="n"/>
      <c r="Z276" s="251" t="n"/>
    </row>
    <row r="277" ht="11.25" customHeight="1" s="336">
      <c r="A277" s="387" t="n"/>
      <c r="B277" s="222" t="n"/>
      <c r="C277" s="1" t="n"/>
      <c r="D277" s="387" t="n"/>
      <c r="E277" s="1" t="n"/>
      <c r="F277" s="1" t="n"/>
      <c r="G277" s="1" t="n"/>
      <c r="H277" s="1" t="n"/>
      <c r="I277" s="1" t="n"/>
      <c r="J277" s="1" t="n"/>
      <c r="K277" s="1" t="n"/>
      <c r="L277" s="251" t="n"/>
      <c r="M277" s="251" t="n"/>
      <c r="N277" s="251" t="n"/>
      <c r="O277" s="251" t="n"/>
      <c r="P277" s="251" t="n"/>
      <c r="Q277" s="251" t="n"/>
      <c r="R277" s="251" t="n"/>
      <c r="S277" s="251" t="n"/>
      <c r="T277" s="251" t="n"/>
      <c r="U277" s="251" t="n"/>
      <c r="V277" s="251" t="n"/>
      <c r="W277" s="251" t="n"/>
      <c r="X277" s="251" t="n"/>
      <c r="Y277" s="251" t="n"/>
      <c r="Z277" s="251" t="n"/>
    </row>
    <row r="278" ht="11.25" customHeight="1" s="336">
      <c r="A278" s="387" t="n"/>
      <c r="B278" s="222" t="n"/>
      <c r="C278" s="1" t="n"/>
      <c r="D278" s="387" t="n"/>
      <c r="E278" s="1" t="n"/>
      <c r="F278" s="1" t="n"/>
      <c r="G278" s="1" t="n"/>
      <c r="H278" s="1" t="n"/>
      <c r="I278" s="1" t="n"/>
      <c r="J278" s="1" t="n"/>
      <c r="K278" s="1" t="n"/>
      <c r="L278" s="251" t="n"/>
      <c r="M278" s="251" t="n"/>
      <c r="N278" s="251" t="n"/>
      <c r="O278" s="251" t="n"/>
      <c r="P278" s="251" t="n"/>
      <c r="Q278" s="251" t="n"/>
      <c r="R278" s="251" t="n"/>
      <c r="S278" s="251" t="n"/>
      <c r="T278" s="251" t="n"/>
      <c r="U278" s="251" t="n"/>
      <c r="V278" s="251" t="n"/>
      <c r="W278" s="251" t="n"/>
      <c r="X278" s="251" t="n"/>
      <c r="Y278" s="251" t="n"/>
      <c r="Z278" s="251" t="n"/>
    </row>
    <row r="279" ht="11.25" customHeight="1" s="336">
      <c r="A279" s="387" t="n"/>
      <c r="B279" s="222" t="n"/>
      <c r="C279" s="1" t="n"/>
      <c r="D279" s="387" t="n"/>
      <c r="E279" s="1" t="n"/>
      <c r="F279" s="1" t="n"/>
      <c r="G279" s="1" t="n"/>
      <c r="H279" s="1" t="n"/>
      <c r="I279" s="1" t="n"/>
      <c r="J279" s="1" t="n"/>
      <c r="K279" s="1" t="n"/>
      <c r="L279" s="251" t="n"/>
      <c r="M279" s="251" t="n"/>
      <c r="N279" s="251" t="n"/>
      <c r="O279" s="251" t="n"/>
      <c r="P279" s="251" t="n"/>
      <c r="Q279" s="251" t="n"/>
      <c r="R279" s="251" t="n"/>
      <c r="S279" s="251" t="n"/>
      <c r="T279" s="251" t="n"/>
      <c r="U279" s="251" t="n"/>
      <c r="V279" s="251" t="n"/>
      <c r="W279" s="251" t="n"/>
      <c r="X279" s="251" t="n"/>
      <c r="Y279" s="251" t="n"/>
      <c r="Z279" s="251" t="n"/>
    </row>
    <row r="280" ht="11.25" customHeight="1" s="336">
      <c r="A280" s="387" t="n"/>
      <c r="B280" s="222" t="n"/>
      <c r="C280" s="1" t="n"/>
      <c r="D280" s="387" t="n"/>
      <c r="E280" s="1" t="n"/>
      <c r="F280" s="1" t="n"/>
      <c r="G280" s="1" t="n"/>
      <c r="H280" s="1" t="n"/>
      <c r="I280" s="1" t="n"/>
      <c r="J280" s="1" t="n"/>
      <c r="K280" s="1" t="n"/>
      <c r="L280" s="251" t="n"/>
      <c r="M280" s="251" t="n"/>
      <c r="N280" s="251" t="n"/>
      <c r="O280" s="251" t="n"/>
      <c r="P280" s="251" t="n"/>
      <c r="Q280" s="251" t="n"/>
      <c r="R280" s="251" t="n"/>
      <c r="S280" s="251" t="n"/>
      <c r="T280" s="251" t="n"/>
      <c r="U280" s="251" t="n"/>
      <c r="V280" s="251" t="n"/>
      <c r="W280" s="251" t="n"/>
      <c r="X280" s="251" t="n"/>
      <c r="Y280" s="251" t="n"/>
      <c r="Z280" s="251" t="n"/>
    </row>
    <row r="281" ht="11.25" customHeight="1" s="336">
      <c r="A281" s="387" t="n"/>
      <c r="B281" s="222" t="n"/>
      <c r="C281" s="1" t="n"/>
      <c r="D281" s="387" t="n"/>
      <c r="E281" s="1" t="n"/>
      <c r="F281" s="1" t="n"/>
      <c r="G281" s="1" t="n"/>
      <c r="H281" s="1" t="n"/>
      <c r="I281" s="1" t="n"/>
      <c r="J281" s="1" t="n"/>
      <c r="K281" s="1" t="n"/>
      <c r="L281" s="251" t="n"/>
      <c r="M281" s="251" t="n"/>
      <c r="N281" s="251" t="n"/>
      <c r="O281" s="251" t="n"/>
      <c r="P281" s="251" t="n"/>
      <c r="Q281" s="251" t="n"/>
      <c r="R281" s="251" t="n"/>
      <c r="S281" s="251" t="n"/>
      <c r="T281" s="251" t="n"/>
      <c r="U281" s="251" t="n"/>
      <c r="V281" s="251" t="n"/>
      <c r="W281" s="251" t="n"/>
      <c r="X281" s="251" t="n"/>
      <c r="Y281" s="251" t="n"/>
      <c r="Z281" s="251" t="n"/>
    </row>
    <row r="282" ht="11.25" customHeight="1" s="336">
      <c r="A282" s="387" t="n"/>
      <c r="B282" s="222" t="n"/>
      <c r="C282" s="1" t="n"/>
      <c r="D282" s="387" t="n"/>
      <c r="E282" s="1" t="n"/>
      <c r="F282" s="1" t="n"/>
      <c r="G282" s="1" t="n"/>
      <c r="H282" s="1" t="n"/>
      <c r="I282" s="1" t="n"/>
      <c r="J282" s="1" t="n"/>
      <c r="K282" s="1" t="n"/>
      <c r="L282" s="251" t="n"/>
      <c r="M282" s="251" t="n"/>
      <c r="N282" s="251" t="n"/>
      <c r="O282" s="251" t="n"/>
      <c r="P282" s="251" t="n"/>
      <c r="Q282" s="251" t="n"/>
      <c r="R282" s="251" t="n"/>
      <c r="S282" s="251" t="n"/>
      <c r="T282" s="251" t="n"/>
      <c r="U282" s="251" t="n"/>
      <c r="V282" s="251" t="n"/>
      <c r="W282" s="251" t="n"/>
      <c r="X282" s="251" t="n"/>
      <c r="Y282" s="251" t="n"/>
      <c r="Z282" s="251" t="n"/>
    </row>
    <row r="283" ht="11.25" customHeight="1" s="336">
      <c r="A283" s="387" t="n"/>
      <c r="B283" s="222" t="n"/>
      <c r="C283" s="1" t="n"/>
      <c r="D283" s="387" t="n"/>
      <c r="E283" s="1" t="n"/>
      <c r="F283" s="1" t="n"/>
      <c r="G283" s="1" t="n"/>
      <c r="H283" s="1" t="n"/>
      <c r="I283" s="1" t="n"/>
      <c r="J283" s="1" t="n"/>
      <c r="K283" s="1" t="n"/>
      <c r="L283" s="251" t="n"/>
      <c r="M283" s="251" t="n"/>
      <c r="N283" s="251" t="n"/>
      <c r="O283" s="251" t="n"/>
      <c r="P283" s="251" t="n"/>
      <c r="Q283" s="251" t="n"/>
      <c r="R283" s="251" t="n"/>
      <c r="S283" s="251" t="n"/>
      <c r="T283" s="251" t="n"/>
      <c r="U283" s="251" t="n"/>
      <c r="V283" s="251" t="n"/>
      <c r="W283" s="251" t="n"/>
      <c r="X283" s="251" t="n"/>
      <c r="Y283" s="251" t="n"/>
      <c r="Z283" s="251" t="n"/>
    </row>
    <row r="284" ht="11.25" customHeight="1" s="336">
      <c r="A284" s="387" t="n"/>
      <c r="B284" s="222" t="n"/>
      <c r="C284" s="1" t="n"/>
      <c r="D284" s="387" t="n"/>
      <c r="E284" s="1" t="n"/>
      <c r="F284" s="1" t="n"/>
      <c r="G284" s="1" t="n"/>
      <c r="H284" s="1" t="n"/>
      <c r="I284" s="1" t="n"/>
      <c r="J284" s="1" t="n"/>
      <c r="K284" s="1" t="n"/>
      <c r="L284" s="251" t="n"/>
      <c r="M284" s="251" t="n"/>
      <c r="N284" s="251" t="n"/>
      <c r="O284" s="251" t="n"/>
      <c r="P284" s="251" t="n"/>
      <c r="Q284" s="251" t="n"/>
      <c r="R284" s="251" t="n"/>
      <c r="S284" s="251" t="n"/>
      <c r="T284" s="251" t="n"/>
      <c r="U284" s="251" t="n"/>
      <c r="V284" s="251" t="n"/>
      <c r="W284" s="251" t="n"/>
      <c r="X284" s="251" t="n"/>
      <c r="Y284" s="251" t="n"/>
      <c r="Z284" s="251" t="n"/>
    </row>
    <row r="285" ht="11.25" customHeight="1" s="336">
      <c r="A285" s="387" t="n"/>
      <c r="B285" s="222" t="n"/>
      <c r="C285" s="1" t="n"/>
      <c r="D285" s="387" t="n"/>
      <c r="E285" s="1" t="n"/>
      <c r="F285" s="1" t="n"/>
      <c r="G285" s="1" t="n"/>
      <c r="H285" s="1" t="n"/>
      <c r="I285" s="1" t="n"/>
      <c r="J285" s="1" t="n"/>
      <c r="K285" s="1" t="n"/>
      <c r="L285" s="251" t="n"/>
      <c r="M285" s="251" t="n"/>
      <c r="N285" s="251" t="n"/>
      <c r="O285" s="251" t="n"/>
      <c r="P285" s="251" t="n"/>
      <c r="Q285" s="251" t="n"/>
      <c r="R285" s="251" t="n"/>
      <c r="S285" s="251" t="n"/>
      <c r="T285" s="251" t="n"/>
      <c r="U285" s="251" t="n"/>
      <c r="V285" s="251" t="n"/>
      <c r="W285" s="251" t="n"/>
      <c r="X285" s="251" t="n"/>
      <c r="Y285" s="251" t="n"/>
      <c r="Z285" s="251" t="n"/>
    </row>
    <row r="286" ht="11.25" customHeight="1" s="336">
      <c r="A286" s="387" t="n"/>
      <c r="B286" s="222" t="n"/>
      <c r="C286" s="1" t="n"/>
      <c r="D286" s="387" t="n"/>
      <c r="E286" s="1" t="n"/>
      <c r="F286" s="1" t="n"/>
      <c r="G286" s="1" t="n"/>
      <c r="H286" s="1" t="n"/>
      <c r="I286" s="1" t="n"/>
      <c r="J286" s="1" t="n"/>
      <c r="K286" s="1" t="n"/>
      <c r="L286" s="251" t="n"/>
      <c r="M286" s="251" t="n"/>
      <c r="N286" s="251" t="n"/>
      <c r="O286" s="251" t="n"/>
      <c r="P286" s="251" t="n"/>
      <c r="Q286" s="251" t="n"/>
      <c r="R286" s="251" t="n"/>
      <c r="S286" s="251" t="n"/>
      <c r="T286" s="251" t="n"/>
      <c r="U286" s="251" t="n"/>
      <c r="V286" s="251" t="n"/>
      <c r="W286" s="251" t="n"/>
      <c r="X286" s="251" t="n"/>
      <c r="Y286" s="251" t="n"/>
      <c r="Z286" s="251" t="n"/>
    </row>
    <row r="287" ht="11.25" customHeight="1" s="336">
      <c r="A287" s="387" t="n"/>
      <c r="B287" s="222" t="n"/>
      <c r="C287" s="1" t="n"/>
      <c r="D287" s="387" t="n"/>
      <c r="E287" s="1" t="n"/>
      <c r="F287" s="1" t="n"/>
      <c r="G287" s="1" t="n"/>
      <c r="H287" s="1" t="n"/>
      <c r="I287" s="1" t="n"/>
      <c r="J287" s="1" t="n"/>
      <c r="K287" s="1" t="n"/>
      <c r="L287" s="251" t="n"/>
      <c r="M287" s="251" t="n"/>
      <c r="N287" s="251" t="n"/>
      <c r="O287" s="251" t="n"/>
      <c r="P287" s="251" t="n"/>
      <c r="Q287" s="251" t="n"/>
      <c r="R287" s="251" t="n"/>
      <c r="S287" s="251" t="n"/>
      <c r="T287" s="251" t="n"/>
      <c r="U287" s="251" t="n"/>
      <c r="V287" s="251" t="n"/>
      <c r="W287" s="251" t="n"/>
      <c r="X287" s="251" t="n"/>
      <c r="Y287" s="251" t="n"/>
      <c r="Z287" s="251" t="n"/>
    </row>
    <row r="288" ht="11.25" customHeight="1" s="336">
      <c r="A288" s="387" t="n"/>
      <c r="B288" s="222" t="n"/>
      <c r="C288" s="1" t="n"/>
      <c r="D288" s="387" t="n"/>
      <c r="E288" s="1" t="n"/>
      <c r="F288" s="1" t="n"/>
      <c r="G288" s="1" t="n"/>
      <c r="H288" s="1" t="n"/>
      <c r="I288" s="1" t="n"/>
      <c r="J288" s="1" t="n"/>
      <c r="K288" s="1" t="n"/>
      <c r="L288" s="251" t="n"/>
      <c r="M288" s="251" t="n"/>
      <c r="N288" s="251" t="n"/>
      <c r="O288" s="251" t="n"/>
      <c r="P288" s="251" t="n"/>
      <c r="Q288" s="251" t="n"/>
      <c r="R288" s="251" t="n"/>
      <c r="S288" s="251" t="n"/>
      <c r="T288" s="251" t="n"/>
      <c r="U288" s="251" t="n"/>
      <c r="V288" s="251" t="n"/>
      <c r="W288" s="251" t="n"/>
      <c r="X288" s="251" t="n"/>
      <c r="Y288" s="251" t="n"/>
      <c r="Z288" s="251" t="n"/>
    </row>
    <row r="289" ht="11.25" customHeight="1" s="336">
      <c r="A289" s="387" t="n"/>
      <c r="B289" s="222" t="n"/>
      <c r="C289" s="1" t="n"/>
      <c r="D289" s="387" t="n"/>
      <c r="E289" s="1" t="n"/>
      <c r="F289" s="1" t="n"/>
      <c r="G289" s="1" t="n"/>
      <c r="H289" s="1" t="n"/>
      <c r="I289" s="1" t="n"/>
      <c r="J289" s="1" t="n"/>
      <c r="K289" s="1" t="n"/>
      <c r="L289" s="251" t="n"/>
      <c r="M289" s="251" t="n"/>
      <c r="N289" s="251" t="n"/>
      <c r="O289" s="251" t="n"/>
      <c r="P289" s="251" t="n"/>
      <c r="Q289" s="251" t="n"/>
      <c r="R289" s="251" t="n"/>
      <c r="S289" s="251" t="n"/>
      <c r="T289" s="251" t="n"/>
      <c r="U289" s="251" t="n"/>
      <c r="V289" s="251" t="n"/>
      <c r="W289" s="251" t="n"/>
      <c r="X289" s="251" t="n"/>
      <c r="Y289" s="251" t="n"/>
      <c r="Z289" s="251" t="n"/>
    </row>
    <row r="290" ht="11.25" customHeight="1" s="336">
      <c r="A290" s="387" t="n"/>
      <c r="B290" s="222" t="n"/>
      <c r="C290" s="1" t="n"/>
      <c r="D290" s="387" t="n"/>
      <c r="E290" s="1" t="n"/>
      <c r="F290" s="1" t="n"/>
      <c r="G290" s="1" t="n"/>
      <c r="H290" s="1" t="n"/>
      <c r="I290" s="1" t="n"/>
      <c r="J290" s="1" t="n"/>
      <c r="K290" s="1" t="n"/>
      <c r="L290" s="251" t="n"/>
      <c r="M290" s="251" t="n"/>
      <c r="N290" s="251" t="n"/>
      <c r="O290" s="251" t="n"/>
      <c r="P290" s="251" t="n"/>
      <c r="Q290" s="251" t="n"/>
      <c r="R290" s="251" t="n"/>
      <c r="S290" s="251" t="n"/>
      <c r="T290" s="251" t="n"/>
      <c r="U290" s="251" t="n"/>
      <c r="V290" s="251" t="n"/>
      <c r="W290" s="251" t="n"/>
      <c r="X290" s="251" t="n"/>
      <c r="Y290" s="251" t="n"/>
      <c r="Z290" s="251" t="n"/>
    </row>
    <row r="291" ht="11.25" customHeight="1" s="336">
      <c r="A291" s="387" t="n"/>
      <c r="B291" s="222" t="n"/>
      <c r="C291" s="1" t="n"/>
      <c r="D291" s="387" t="n"/>
      <c r="E291" s="1" t="n"/>
      <c r="F291" s="1" t="n"/>
      <c r="G291" s="1" t="n"/>
      <c r="H291" s="1" t="n"/>
      <c r="I291" s="1" t="n"/>
      <c r="J291" s="1" t="n"/>
      <c r="K291" s="1" t="n"/>
      <c r="L291" s="251" t="n"/>
      <c r="M291" s="251" t="n"/>
      <c r="N291" s="251" t="n"/>
      <c r="O291" s="251" t="n"/>
      <c r="P291" s="251" t="n"/>
      <c r="Q291" s="251" t="n"/>
      <c r="R291" s="251" t="n"/>
      <c r="S291" s="251" t="n"/>
      <c r="T291" s="251" t="n"/>
      <c r="U291" s="251" t="n"/>
      <c r="V291" s="251" t="n"/>
      <c r="W291" s="251" t="n"/>
      <c r="X291" s="251" t="n"/>
      <c r="Y291" s="251" t="n"/>
      <c r="Z291" s="251" t="n"/>
    </row>
    <row r="292" ht="11.25" customHeight="1" s="336">
      <c r="A292" s="387" t="n"/>
      <c r="B292" s="222" t="n"/>
      <c r="C292" s="1" t="n"/>
      <c r="D292" s="387" t="n"/>
      <c r="E292" s="1" t="n"/>
      <c r="F292" s="1" t="n"/>
      <c r="G292" s="1" t="n"/>
      <c r="H292" s="1" t="n"/>
      <c r="I292" s="1" t="n"/>
      <c r="J292" s="1" t="n"/>
      <c r="K292" s="1" t="n"/>
      <c r="L292" s="251" t="n"/>
      <c r="M292" s="251" t="n"/>
      <c r="N292" s="251" t="n"/>
      <c r="O292" s="251" t="n"/>
      <c r="P292" s="251" t="n"/>
      <c r="Q292" s="251" t="n"/>
      <c r="R292" s="251" t="n"/>
      <c r="S292" s="251" t="n"/>
      <c r="T292" s="251" t="n"/>
      <c r="U292" s="251" t="n"/>
      <c r="V292" s="251" t="n"/>
      <c r="W292" s="251" t="n"/>
      <c r="X292" s="251" t="n"/>
      <c r="Y292" s="251" t="n"/>
      <c r="Z292" s="251" t="n"/>
    </row>
    <row r="293" ht="11.25" customHeight="1" s="336">
      <c r="A293" s="387" t="n"/>
      <c r="B293" s="222" t="n"/>
      <c r="C293" s="1" t="n"/>
      <c r="D293" s="387" t="n"/>
      <c r="E293" s="1" t="n"/>
      <c r="F293" s="1" t="n"/>
      <c r="G293" s="1" t="n"/>
      <c r="H293" s="1" t="n"/>
      <c r="I293" s="1" t="n"/>
      <c r="J293" s="1" t="n"/>
      <c r="K293" s="1" t="n"/>
      <c r="L293" s="251" t="n"/>
      <c r="M293" s="251" t="n"/>
      <c r="N293" s="251" t="n"/>
      <c r="O293" s="251" t="n"/>
      <c r="P293" s="251" t="n"/>
      <c r="Q293" s="251" t="n"/>
      <c r="R293" s="251" t="n"/>
      <c r="S293" s="251" t="n"/>
      <c r="T293" s="251" t="n"/>
      <c r="U293" s="251" t="n"/>
      <c r="V293" s="251" t="n"/>
      <c r="W293" s="251" t="n"/>
      <c r="X293" s="251" t="n"/>
      <c r="Y293" s="251" t="n"/>
      <c r="Z293" s="251" t="n"/>
    </row>
    <row r="294" ht="11.25" customHeight="1" s="336">
      <c r="A294" s="387" t="n"/>
      <c r="B294" s="222" t="n"/>
      <c r="C294" s="1" t="n"/>
      <c r="D294" s="387" t="n"/>
      <c r="E294" s="1" t="n"/>
      <c r="F294" s="1" t="n"/>
      <c r="G294" s="1" t="n"/>
      <c r="H294" s="1" t="n"/>
      <c r="I294" s="1" t="n"/>
      <c r="J294" s="1" t="n"/>
      <c r="K294" s="1" t="n"/>
      <c r="L294" s="251" t="n"/>
      <c r="M294" s="251" t="n"/>
      <c r="N294" s="251" t="n"/>
      <c r="O294" s="251" t="n"/>
      <c r="P294" s="251" t="n"/>
      <c r="Q294" s="251" t="n"/>
      <c r="R294" s="251" t="n"/>
      <c r="S294" s="251" t="n"/>
      <c r="T294" s="251" t="n"/>
      <c r="U294" s="251" t="n"/>
      <c r="V294" s="251" t="n"/>
      <c r="W294" s="251" t="n"/>
      <c r="X294" s="251" t="n"/>
      <c r="Y294" s="251" t="n"/>
      <c r="Z294" s="251" t="n"/>
    </row>
    <row r="295" ht="11.25" customHeight="1" s="336">
      <c r="A295" s="387" t="n"/>
      <c r="B295" s="222" t="n"/>
      <c r="C295" s="1" t="n"/>
      <c r="D295" s="387" t="n"/>
      <c r="E295" s="1" t="n"/>
      <c r="F295" s="1" t="n"/>
      <c r="G295" s="1" t="n"/>
      <c r="H295" s="1" t="n"/>
      <c r="I295" s="1" t="n"/>
      <c r="J295" s="1" t="n"/>
      <c r="K295" s="1" t="n"/>
      <c r="L295" s="251" t="n"/>
      <c r="M295" s="251" t="n"/>
      <c r="N295" s="251" t="n"/>
      <c r="O295" s="251" t="n"/>
      <c r="P295" s="251" t="n"/>
      <c r="Q295" s="251" t="n"/>
      <c r="R295" s="251" t="n"/>
      <c r="S295" s="251" t="n"/>
      <c r="T295" s="251" t="n"/>
      <c r="U295" s="251" t="n"/>
      <c r="V295" s="251" t="n"/>
      <c r="W295" s="251" t="n"/>
      <c r="X295" s="251" t="n"/>
      <c r="Y295" s="251" t="n"/>
      <c r="Z295" s="251" t="n"/>
    </row>
    <row r="296" ht="11.25" customHeight="1" s="336">
      <c r="A296" s="387" t="n"/>
      <c r="B296" s="222" t="n"/>
      <c r="C296" s="1" t="n"/>
      <c r="D296" s="387" t="n"/>
      <c r="E296" s="1" t="n"/>
      <c r="F296" s="1" t="n"/>
      <c r="G296" s="1" t="n"/>
      <c r="H296" s="1" t="n"/>
      <c r="I296" s="1" t="n"/>
      <c r="J296" s="1" t="n"/>
      <c r="K296" s="1" t="n"/>
      <c r="L296" s="251" t="n"/>
      <c r="M296" s="251" t="n"/>
      <c r="N296" s="251" t="n"/>
      <c r="O296" s="251" t="n"/>
      <c r="P296" s="251" t="n"/>
      <c r="Q296" s="251" t="n"/>
      <c r="R296" s="251" t="n"/>
      <c r="S296" s="251" t="n"/>
      <c r="T296" s="251" t="n"/>
      <c r="U296" s="251" t="n"/>
      <c r="V296" s="251" t="n"/>
      <c r="W296" s="251" t="n"/>
      <c r="X296" s="251" t="n"/>
      <c r="Y296" s="251" t="n"/>
      <c r="Z296" s="251" t="n"/>
    </row>
    <row r="297" ht="11.25" customHeight="1" s="336">
      <c r="A297" s="387" t="n"/>
      <c r="B297" s="222" t="n"/>
      <c r="C297" s="1" t="n"/>
      <c r="D297" s="387" t="n"/>
      <c r="E297" s="1" t="n"/>
      <c r="F297" s="1" t="n"/>
      <c r="G297" s="1" t="n"/>
      <c r="H297" s="1" t="n"/>
      <c r="I297" s="1" t="n"/>
      <c r="J297" s="1" t="n"/>
      <c r="K297" s="1" t="n"/>
      <c r="L297" s="251" t="n"/>
      <c r="M297" s="251" t="n"/>
      <c r="N297" s="251" t="n"/>
      <c r="O297" s="251" t="n"/>
      <c r="P297" s="251" t="n"/>
      <c r="Q297" s="251" t="n"/>
      <c r="R297" s="251" t="n"/>
      <c r="S297" s="251" t="n"/>
      <c r="T297" s="251" t="n"/>
      <c r="U297" s="251" t="n"/>
      <c r="V297" s="251" t="n"/>
      <c r="W297" s="251" t="n"/>
      <c r="X297" s="251" t="n"/>
      <c r="Y297" s="251" t="n"/>
      <c r="Z297" s="251" t="n"/>
    </row>
    <row r="298" ht="11.25" customHeight="1" s="336">
      <c r="A298" s="387" t="n"/>
      <c r="B298" s="222" t="n"/>
      <c r="C298" s="1" t="n"/>
      <c r="D298" s="387" t="n"/>
      <c r="E298" s="1" t="n"/>
      <c r="F298" s="1" t="n"/>
      <c r="G298" s="1" t="n"/>
      <c r="H298" s="1" t="n"/>
      <c r="I298" s="1" t="n"/>
      <c r="J298" s="1" t="n"/>
      <c r="K298" s="1" t="n"/>
      <c r="L298" s="251" t="n"/>
      <c r="M298" s="251" t="n"/>
      <c r="N298" s="251" t="n"/>
      <c r="O298" s="251" t="n"/>
      <c r="P298" s="251" t="n"/>
      <c r="Q298" s="251" t="n"/>
      <c r="R298" s="251" t="n"/>
      <c r="S298" s="251" t="n"/>
      <c r="T298" s="251" t="n"/>
      <c r="U298" s="251" t="n"/>
      <c r="V298" s="251" t="n"/>
      <c r="W298" s="251" t="n"/>
      <c r="X298" s="251" t="n"/>
      <c r="Y298" s="251" t="n"/>
      <c r="Z298" s="251" t="n"/>
    </row>
    <row r="299" ht="11.25" customHeight="1" s="336">
      <c r="A299" s="387" t="n"/>
      <c r="B299" s="222" t="n"/>
      <c r="C299" s="1" t="n"/>
      <c r="D299" s="387" t="n"/>
      <c r="E299" s="1" t="n"/>
      <c r="F299" s="1" t="n"/>
      <c r="G299" s="1" t="n"/>
      <c r="H299" s="1" t="n"/>
      <c r="I299" s="1" t="n"/>
      <c r="J299" s="1" t="n"/>
      <c r="K299" s="1" t="n"/>
      <c r="L299" s="251" t="n"/>
      <c r="M299" s="251" t="n"/>
      <c r="N299" s="251" t="n"/>
      <c r="O299" s="251" t="n"/>
      <c r="P299" s="251" t="n"/>
      <c r="Q299" s="251" t="n"/>
      <c r="R299" s="251" t="n"/>
      <c r="S299" s="251" t="n"/>
      <c r="T299" s="251" t="n"/>
      <c r="U299" s="251" t="n"/>
      <c r="V299" s="251" t="n"/>
      <c r="W299" s="251" t="n"/>
      <c r="X299" s="251" t="n"/>
      <c r="Y299" s="251" t="n"/>
      <c r="Z299" s="251" t="n"/>
    </row>
    <row r="300" ht="11.25" customHeight="1" s="336">
      <c r="A300" s="387" t="n"/>
      <c r="B300" s="222" t="n"/>
      <c r="C300" s="1" t="n"/>
      <c r="D300" s="387" t="n"/>
      <c r="E300" s="1" t="n"/>
      <c r="F300" s="1" t="n"/>
      <c r="G300" s="1" t="n"/>
      <c r="H300" s="1" t="n"/>
      <c r="I300" s="1" t="n"/>
      <c r="J300" s="1" t="n"/>
      <c r="K300" s="1" t="n"/>
      <c r="L300" s="251" t="n"/>
      <c r="M300" s="251" t="n"/>
      <c r="N300" s="251" t="n"/>
      <c r="O300" s="251" t="n"/>
      <c r="P300" s="251" t="n"/>
      <c r="Q300" s="251" t="n"/>
      <c r="R300" s="251" t="n"/>
      <c r="S300" s="251" t="n"/>
      <c r="T300" s="251" t="n"/>
      <c r="U300" s="251" t="n"/>
      <c r="V300" s="251" t="n"/>
      <c r="W300" s="251" t="n"/>
      <c r="X300" s="251" t="n"/>
      <c r="Y300" s="251" t="n"/>
      <c r="Z300" s="251" t="n"/>
    </row>
    <row r="301" ht="11.25" customHeight="1" s="336">
      <c r="A301" s="387" t="n"/>
      <c r="B301" s="222" t="n"/>
      <c r="C301" s="1" t="n"/>
      <c r="D301" s="387" t="n"/>
      <c r="E301" s="1" t="n"/>
      <c r="F301" s="1" t="n"/>
      <c r="G301" s="1" t="n"/>
      <c r="H301" s="1" t="n"/>
      <c r="I301" s="1" t="n"/>
      <c r="J301" s="1" t="n"/>
      <c r="K301" s="1" t="n"/>
      <c r="L301" s="251" t="n"/>
      <c r="M301" s="251" t="n"/>
      <c r="N301" s="251" t="n"/>
      <c r="O301" s="251" t="n"/>
      <c r="P301" s="251" t="n"/>
      <c r="Q301" s="251" t="n"/>
      <c r="R301" s="251" t="n"/>
      <c r="S301" s="251" t="n"/>
      <c r="T301" s="251" t="n"/>
      <c r="U301" s="251" t="n"/>
      <c r="V301" s="251" t="n"/>
      <c r="W301" s="251" t="n"/>
      <c r="X301" s="251" t="n"/>
      <c r="Y301" s="251" t="n"/>
      <c r="Z301" s="251" t="n"/>
    </row>
    <row r="302" ht="11.25" customHeight="1" s="336">
      <c r="A302" s="387" t="n"/>
      <c r="B302" s="222" t="n"/>
      <c r="C302" s="1" t="n"/>
      <c r="D302" s="387" t="n"/>
      <c r="E302" s="1" t="n"/>
      <c r="F302" s="1" t="n"/>
      <c r="G302" s="1" t="n"/>
      <c r="H302" s="1" t="n"/>
      <c r="I302" s="1" t="n"/>
      <c r="J302" s="1" t="n"/>
      <c r="K302" s="1" t="n"/>
      <c r="L302" s="251" t="n"/>
      <c r="M302" s="251" t="n"/>
      <c r="N302" s="251" t="n"/>
      <c r="O302" s="251" t="n"/>
      <c r="P302" s="251" t="n"/>
      <c r="Q302" s="251" t="n"/>
      <c r="R302" s="251" t="n"/>
      <c r="S302" s="251" t="n"/>
      <c r="T302" s="251" t="n"/>
      <c r="U302" s="251" t="n"/>
      <c r="V302" s="251" t="n"/>
      <c r="W302" s="251" t="n"/>
      <c r="X302" s="251" t="n"/>
      <c r="Y302" s="251" t="n"/>
      <c r="Z302" s="251" t="n"/>
    </row>
    <row r="303" ht="11.25" customHeight="1" s="336">
      <c r="A303" s="387" t="n"/>
      <c r="B303" s="222" t="n"/>
      <c r="C303" s="1" t="n"/>
      <c r="D303" s="387" t="n"/>
      <c r="E303" s="1" t="n"/>
      <c r="F303" s="1" t="n"/>
      <c r="G303" s="1" t="n"/>
      <c r="H303" s="1" t="n"/>
      <c r="I303" s="1" t="n"/>
      <c r="J303" s="1" t="n"/>
      <c r="K303" s="1" t="n"/>
      <c r="L303" s="251" t="n"/>
      <c r="M303" s="251" t="n"/>
      <c r="N303" s="251" t="n"/>
      <c r="O303" s="251" t="n"/>
      <c r="P303" s="251" t="n"/>
      <c r="Q303" s="251" t="n"/>
      <c r="R303" s="251" t="n"/>
      <c r="S303" s="251" t="n"/>
      <c r="T303" s="251" t="n"/>
      <c r="U303" s="251" t="n"/>
      <c r="V303" s="251" t="n"/>
      <c r="W303" s="251" t="n"/>
      <c r="X303" s="251" t="n"/>
      <c r="Y303" s="251" t="n"/>
      <c r="Z303" s="251" t="n"/>
    </row>
    <row r="304" ht="11.25" customHeight="1" s="336">
      <c r="A304" s="387" t="n"/>
      <c r="B304" s="222" t="n"/>
      <c r="C304" s="1" t="n"/>
      <c r="D304" s="387" t="n"/>
      <c r="E304" s="1" t="n"/>
      <c r="F304" s="1" t="n"/>
      <c r="G304" s="1" t="n"/>
      <c r="H304" s="1" t="n"/>
      <c r="I304" s="1" t="n"/>
      <c r="J304" s="1" t="n"/>
      <c r="K304" s="1" t="n"/>
      <c r="L304" s="251" t="n"/>
      <c r="M304" s="251" t="n"/>
      <c r="N304" s="251" t="n"/>
      <c r="O304" s="251" t="n"/>
      <c r="P304" s="251" t="n"/>
      <c r="Q304" s="251" t="n"/>
      <c r="R304" s="251" t="n"/>
      <c r="S304" s="251" t="n"/>
      <c r="T304" s="251" t="n"/>
      <c r="U304" s="251" t="n"/>
      <c r="V304" s="251" t="n"/>
      <c r="W304" s="251" t="n"/>
      <c r="X304" s="251" t="n"/>
      <c r="Y304" s="251" t="n"/>
      <c r="Z304" s="251" t="n"/>
    </row>
    <row r="305" ht="11.25" customHeight="1" s="336">
      <c r="A305" s="387" t="n"/>
      <c r="B305" s="222" t="n"/>
      <c r="C305" s="1" t="n"/>
      <c r="D305" s="387" t="n"/>
      <c r="E305" s="1" t="n"/>
      <c r="F305" s="1" t="n"/>
      <c r="G305" s="1" t="n"/>
      <c r="H305" s="1" t="n"/>
      <c r="I305" s="1" t="n"/>
      <c r="J305" s="1" t="n"/>
      <c r="K305" s="1" t="n"/>
      <c r="L305" s="251" t="n"/>
      <c r="M305" s="251" t="n"/>
      <c r="N305" s="251" t="n"/>
      <c r="O305" s="251" t="n"/>
      <c r="P305" s="251" t="n"/>
      <c r="Q305" s="251" t="n"/>
      <c r="R305" s="251" t="n"/>
      <c r="S305" s="251" t="n"/>
      <c r="T305" s="251" t="n"/>
      <c r="U305" s="251" t="n"/>
      <c r="V305" s="251" t="n"/>
      <c r="W305" s="251" t="n"/>
      <c r="X305" s="251" t="n"/>
      <c r="Y305" s="251" t="n"/>
      <c r="Z305" s="251" t="n"/>
    </row>
    <row r="306" ht="11.25" customHeight="1" s="336">
      <c r="A306" s="387" t="n"/>
      <c r="B306" s="222" t="n"/>
      <c r="C306" s="1" t="n"/>
      <c r="D306" s="387" t="n"/>
      <c r="E306" s="1" t="n"/>
      <c r="F306" s="1" t="n"/>
      <c r="G306" s="1" t="n"/>
      <c r="H306" s="1" t="n"/>
      <c r="I306" s="1" t="n"/>
      <c r="J306" s="1" t="n"/>
      <c r="K306" s="1" t="n"/>
      <c r="L306" s="251" t="n"/>
      <c r="M306" s="251" t="n"/>
      <c r="N306" s="251" t="n"/>
      <c r="O306" s="251" t="n"/>
      <c r="P306" s="251" t="n"/>
      <c r="Q306" s="251" t="n"/>
      <c r="R306" s="251" t="n"/>
      <c r="S306" s="251" t="n"/>
      <c r="T306" s="251" t="n"/>
      <c r="U306" s="251" t="n"/>
      <c r="V306" s="251" t="n"/>
      <c r="W306" s="251" t="n"/>
      <c r="X306" s="251" t="n"/>
      <c r="Y306" s="251" t="n"/>
      <c r="Z306" s="251" t="n"/>
    </row>
    <row r="307" ht="11.25" customHeight="1" s="336">
      <c r="A307" s="387" t="n"/>
      <c r="B307" s="222" t="n"/>
      <c r="C307" s="1" t="n"/>
      <c r="D307" s="387" t="n"/>
      <c r="E307" s="1" t="n"/>
      <c r="F307" s="1" t="n"/>
      <c r="G307" s="1" t="n"/>
      <c r="H307" s="1" t="n"/>
      <c r="I307" s="1" t="n"/>
      <c r="J307" s="1" t="n"/>
      <c r="K307" s="1" t="n"/>
      <c r="L307" s="251" t="n"/>
      <c r="M307" s="251" t="n"/>
      <c r="N307" s="251" t="n"/>
      <c r="O307" s="251" t="n"/>
      <c r="P307" s="251" t="n"/>
      <c r="Q307" s="251" t="n"/>
      <c r="R307" s="251" t="n"/>
      <c r="S307" s="251" t="n"/>
      <c r="T307" s="251" t="n"/>
      <c r="U307" s="251" t="n"/>
      <c r="V307" s="251" t="n"/>
      <c r="W307" s="251" t="n"/>
      <c r="X307" s="251" t="n"/>
      <c r="Y307" s="251" t="n"/>
      <c r="Z307" s="251" t="n"/>
    </row>
    <row r="308" ht="11.25" customHeight="1" s="336">
      <c r="A308" s="387" t="n"/>
      <c r="B308" s="222" t="n"/>
      <c r="C308" s="1" t="n"/>
      <c r="D308" s="387" t="n"/>
      <c r="E308" s="1" t="n"/>
      <c r="F308" s="1" t="n"/>
      <c r="G308" s="1" t="n"/>
      <c r="H308" s="1" t="n"/>
      <c r="I308" s="1" t="n"/>
      <c r="J308" s="1" t="n"/>
      <c r="K308" s="1" t="n"/>
      <c r="L308" s="251" t="n"/>
      <c r="M308" s="251" t="n"/>
      <c r="N308" s="251" t="n"/>
      <c r="O308" s="251" t="n"/>
      <c r="P308" s="251" t="n"/>
      <c r="Q308" s="251" t="n"/>
      <c r="R308" s="251" t="n"/>
      <c r="S308" s="251" t="n"/>
      <c r="T308" s="251" t="n"/>
      <c r="U308" s="251" t="n"/>
      <c r="V308" s="251" t="n"/>
      <c r="W308" s="251" t="n"/>
      <c r="X308" s="251" t="n"/>
      <c r="Y308" s="251" t="n"/>
      <c r="Z308" s="251" t="n"/>
    </row>
    <row r="309" ht="11.25" customHeight="1" s="336">
      <c r="A309" s="387" t="n"/>
      <c r="B309" s="222" t="n"/>
      <c r="C309" s="1" t="n"/>
      <c r="D309" s="387" t="n"/>
      <c r="E309" s="1" t="n"/>
      <c r="F309" s="1" t="n"/>
      <c r="G309" s="1" t="n"/>
      <c r="H309" s="1" t="n"/>
      <c r="I309" s="1" t="n"/>
      <c r="J309" s="1" t="n"/>
      <c r="K309" s="1" t="n"/>
      <c r="L309" s="251" t="n"/>
      <c r="M309" s="251" t="n"/>
      <c r="N309" s="251" t="n"/>
      <c r="O309" s="251" t="n"/>
      <c r="P309" s="251" t="n"/>
      <c r="Q309" s="251" t="n"/>
      <c r="R309" s="251" t="n"/>
      <c r="S309" s="251" t="n"/>
      <c r="T309" s="251" t="n"/>
      <c r="U309" s="251" t="n"/>
      <c r="V309" s="251" t="n"/>
      <c r="W309" s="251" t="n"/>
      <c r="X309" s="251" t="n"/>
      <c r="Y309" s="251" t="n"/>
      <c r="Z309" s="251" t="n"/>
    </row>
    <row r="310" ht="11.25" customHeight="1" s="336">
      <c r="A310" s="387" t="n"/>
      <c r="B310" s="222" t="n"/>
      <c r="C310" s="1" t="n"/>
      <c r="D310" s="387" t="n"/>
      <c r="E310" s="1" t="n"/>
      <c r="F310" s="1" t="n"/>
      <c r="G310" s="1" t="n"/>
      <c r="H310" s="1" t="n"/>
      <c r="I310" s="1" t="n"/>
      <c r="J310" s="1" t="n"/>
      <c r="K310" s="1" t="n"/>
      <c r="L310" s="251" t="n"/>
      <c r="M310" s="251" t="n"/>
      <c r="N310" s="251" t="n"/>
      <c r="O310" s="251" t="n"/>
      <c r="P310" s="251" t="n"/>
      <c r="Q310" s="251" t="n"/>
      <c r="R310" s="251" t="n"/>
      <c r="S310" s="251" t="n"/>
      <c r="T310" s="251" t="n"/>
      <c r="U310" s="251" t="n"/>
      <c r="V310" s="251" t="n"/>
      <c r="W310" s="251" t="n"/>
      <c r="X310" s="251" t="n"/>
      <c r="Y310" s="251" t="n"/>
      <c r="Z310" s="251" t="n"/>
    </row>
    <row r="311" ht="11.25" customHeight="1" s="336">
      <c r="A311" s="387" t="n"/>
      <c r="B311" s="222" t="n"/>
      <c r="C311" s="1" t="n"/>
      <c r="D311" s="387" t="n"/>
      <c r="E311" s="1" t="n"/>
      <c r="F311" s="1" t="n"/>
      <c r="G311" s="1" t="n"/>
      <c r="H311" s="1" t="n"/>
      <c r="I311" s="1" t="n"/>
      <c r="J311" s="1" t="n"/>
      <c r="K311" s="1" t="n"/>
      <c r="L311" s="251" t="n"/>
      <c r="M311" s="251" t="n"/>
      <c r="N311" s="251" t="n"/>
      <c r="O311" s="251" t="n"/>
      <c r="P311" s="251" t="n"/>
      <c r="Q311" s="251" t="n"/>
      <c r="R311" s="251" t="n"/>
      <c r="S311" s="251" t="n"/>
      <c r="T311" s="251" t="n"/>
      <c r="U311" s="251" t="n"/>
      <c r="V311" s="251" t="n"/>
      <c r="W311" s="251" t="n"/>
      <c r="X311" s="251" t="n"/>
      <c r="Y311" s="251" t="n"/>
      <c r="Z311" s="251" t="n"/>
    </row>
    <row r="312" ht="11.25" customHeight="1" s="336">
      <c r="A312" s="387" t="n"/>
      <c r="B312" s="222" t="n"/>
      <c r="C312" s="1" t="n"/>
      <c r="D312" s="387" t="n"/>
      <c r="E312" s="1" t="n"/>
      <c r="F312" s="1" t="n"/>
      <c r="G312" s="1" t="n"/>
      <c r="H312" s="1" t="n"/>
      <c r="I312" s="1" t="n"/>
      <c r="J312" s="1" t="n"/>
      <c r="K312" s="1" t="n"/>
      <c r="L312" s="251" t="n"/>
      <c r="M312" s="251" t="n"/>
      <c r="N312" s="251" t="n"/>
      <c r="O312" s="251" t="n"/>
      <c r="P312" s="251" t="n"/>
      <c r="Q312" s="251" t="n"/>
      <c r="R312" s="251" t="n"/>
      <c r="S312" s="251" t="n"/>
      <c r="T312" s="251" t="n"/>
      <c r="U312" s="251" t="n"/>
      <c r="V312" s="251" t="n"/>
      <c r="W312" s="251" t="n"/>
      <c r="X312" s="251" t="n"/>
      <c r="Y312" s="251" t="n"/>
      <c r="Z312" s="251" t="n"/>
    </row>
    <row r="313" ht="11.25" customHeight="1" s="336">
      <c r="A313" s="387" t="n"/>
      <c r="B313" s="222" t="n"/>
      <c r="C313" s="1" t="n"/>
      <c r="D313" s="387" t="n"/>
      <c r="E313" s="1" t="n"/>
      <c r="F313" s="1" t="n"/>
      <c r="G313" s="1" t="n"/>
      <c r="H313" s="1" t="n"/>
      <c r="I313" s="1" t="n"/>
      <c r="J313" s="1" t="n"/>
      <c r="K313" s="1" t="n"/>
      <c r="L313" s="251" t="n"/>
      <c r="M313" s="251" t="n"/>
      <c r="N313" s="251" t="n"/>
      <c r="O313" s="251" t="n"/>
      <c r="P313" s="251" t="n"/>
      <c r="Q313" s="251" t="n"/>
      <c r="R313" s="251" t="n"/>
      <c r="S313" s="251" t="n"/>
      <c r="T313" s="251" t="n"/>
      <c r="U313" s="251" t="n"/>
      <c r="V313" s="251" t="n"/>
      <c r="W313" s="251" t="n"/>
      <c r="X313" s="251" t="n"/>
      <c r="Y313" s="251" t="n"/>
      <c r="Z313" s="251" t="n"/>
    </row>
    <row r="314" ht="11.25" customHeight="1" s="336">
      <c r="A314" s="387" t="n"/>
      <c r="B314" s="222" t="n"/>
      <c r="C314" s="1" t="n"/>
      <c r="D314" s="387" t="n"/>
      <c r="E314" s="1" t="n"/>
      <c r="F314" s="1" t="n"/>
      <c r="G314" s="1" t="n"/>
      <c r="H314" s="1" t="n"/>
      <c r="I314" s="1" t="n"/>
      <c r="J314" s="1" t="n"/>
      <c r="K314" s="1" t="n"/>
      <c r="L314" s="251" t="n"/>
      <c r="M314" s="251" t="n"/>
      <c r="N314" s="251" t="n"/>
      <c r="O314" s="251" t="n"/>
      <c r="P314" s="251" t="n"/>
      <c r="Q314" s="251" t="n"/>
      <c r="R314" s="251" t="n"/>
      <c r="S314" s="251" t="n"/>
      <c r="T314" s="251" t="n"/>
      <c r="U314" s="251" t="n"/>
      <c r="V314" s="251" t="n"/>
      <c r="W314" s="251" t="n"/>
      <c r="X314" s="251" t="n"/>
      <c r="Y314" s="251" t="n"/>
      <c r="Z314" s="251" t="n"/>
    </row>
    <row r="315" ht="11.25" customHeight="1" s="336">
      <c r="A315" s="387" t="n"/>
      <c r="B315" s="222" t="n"/>
      <c r="C315" s="1" t="n"/>
      <c r="D315" s="387" t="n"/>
      <c r="E315" s="1" t="n"/>
      <c r="F315" s="1" t="n"/>
      <c r="G315" s="1" t="n"/>
      <c r="H315" s="1" t="n"/>
      <c r="I315" s="1" t="n"/>
      <c r="J315" s="1" t="n"/>
      <c r="K315" s="1" t="n"/>
      <c r="L315" s="251" t="n"/>
      <c r="M315" s="251" t="n"/>
      <c r="N315" s="251" t="n"/>
      <c r="O315" s="251" t="n"/>
      <c r="P315" s="251" t="n"/>
      <c r="Q315" s="251" t="n"/>
      <c r="R315" s="251" t="n"/>
      <c r="S315" s="251" t="n"/>
      <c r="T315" s="251" t="n"/>
      <c r="U315" s="251" t="n"/>
      <c r="V315" s="251" t="n"/>
      <c r="W315" s="251" t="n"/>
      <c r="X315" s="251" t="n"/>
      <c r="Y315" s="251" t="n"/>
      <c r="Z315" s="251" t="n"/>
    </row>
    <row r="316" ht="11.25" customHeight="1" s="336">
      <c r="A316" s="387" t="n"/>
      <c r="B316" s="222" t="n"/>
      <c r="C316" s="1" t="n"/>
      <c r="D316" s="387" t="n"/>
      <c r="E316" s="1" t="n"/>
      <c r="F316" s="1" t="n"/>
      <c r="G316" s="1" t="n"/>
      <c r="H316" s="1" t="n"/>
      <c r="I316" s="1" t="n"/>
      <c r="J316" s="1" t="n"/>
      <c r="K316" s="1" t="n"/>
      <c r="L316" s="251" t="n"/>
      <c r="M316" s="251" t="n"/>
      <c r="N316" s="251" t="n"/>
      <c r="O316" s="251" t="n"/>
      <c r="P316" s="251" t="n"/>
      <c r="Q316" s="251" t="n"/>
      <c r="R316" s="251" t="n"/>
      <c r="S316" s="251" t="n"/>
      <c r="T316" s="251" t="n"/>
      <c r="U316" s="251" t="n"/>
      <c r="V316" s="251" t="n"/>
      <c r="W316" s="251" t="n"/>
      <c r="X316" s="251" t="n"/>
      <c r="Y316" s="251" t="n"/>
      <c r="Z316" s="251" t="n"/>
    </row>
    <row r="317" ht="11.25" customHeight="1" s="336">
      <c r="A317" s="387" t="n"/>
      <c r="B317" s="222" t="n"/>
      <c r="C317" s="1" t="n"/>
      <c r="D317" s="387" t="n"/>
      <c r="E317" s="1" t="n"/>
      <c r="F317" s="1" t="n"/>
      <c r="G317" s="1" t="n"/>
      <c r="H317" s="1" t="n"/>
      <c r="I317" s="1" t="n"/>
      <c r="J317" s="1" t="n"/>
      <c r="K317" s="1" t="n"/>
      <c r="L317" s="251" t="n"/>
      <c r="M317" s="251" t="n"/>
      <c r="N317" s="251" t="n"/>
      <c r="O317" s="251" t="n"/>
      <c r="P317" s="251" t="n"/>
      <c r="Q317" s="251" t="n"/>
      <c r="R317" s="251" t="n"/>
      <c r="S317" s="251" t="n"/>
      <c r="T317" s="251" t="n"/>
      <c r="U317" s="251" t="n"/>
      <c r="V317" s="251" t="n"/>
      <c r="W317" s="251" t="n"/>
      <c r="X317" s="251" t="n"/>
      <c r="Y317" s="251" t="n"/>
      <c r="Z317" s="251" t="n"/>
    </row>
    <row r="318" ht="11.25" customHeight="1" s="336">
      <c r="A318" s="387" t="n"/>
      <c r="B318" s="222" t="n"/>
      <c r="C318" s="1" t="n"/>
      <c r="D318" s="387" t="n"/>
      <c r="E318" s="1" t="n"/>
      <c r="F318" s="1" t="n"/>
      <c r="G318" s="1" t="n"/>
      <c r="H318" s="1" t="n"/>
      <c r="I318" s="1" t="n"/>
      <c r="J318" s="1" t="n"/>
      <c r="K318" s="1" t="n"/>
      <c r="L318" s="251" t="n"/>
      <c r="M318" s="251" t="n"/>
      <c r="N318" s="251" t="n"/>
      <c r="O318" s="251" t="n"/>
      <c r="P318" s="251" t="n"/>
      <c r="Q318" s="251" t="n"/>
      <c r="R318" s="251" t="n"/>
      <c r="S318" s="251" t="n"/>
      <c r="T318" s="251" t="n"/>
      <c r="U318" s="251" t="n"/>
      <c r="V318" s="251" t="n"/>
      <c r="W318" s="251" t="n"/>
      <c r="X318" s="251" t="n"/>
      <c r="Y318" s="251" t="n"/>
      <c r="Z318" s="251" t="n"/>
    </row>
    <row r="319" ht="11.25" customHeight="1" s="336">
      <c r="A319" s="387" t="n"/>
      <c r="B319" s="222" t="n"/>
      <c r="C319" s="1" t="n"/>
      <c r="D319" s="387" t="n"/>
      <c r="E319" s="1" t="n"/>
      <c r="F319" s="1" t="n"/>
      <c r="G319" s="1" t="n"/>
      <c r="H319" s="1" t="n"/>
      <c r="I319" s="1" t="n"/>
      <c r="J319" s="1" t="n"/>
      <c r="K319" s="1" t="n"/>
      <c r="L319" s="251" t="n"/>
      <c r="M319" s="251" t="n"/>
      <c r="N319" s="251" t="n"/>
      <c r="O319" s="251" t="n"/>
      <c r="P319" s="251" t="n"/>
      <c r="Q319" s="251" t="n"/>
      <c r="R319" s="251" t="n"/>
      <c r="S319" s="251" t="n"/>
      <c r="T319" s="251" t="n"/>
      <c r="U319" s="251" t="n"/>
      <c r="V319" s="251" t="n"/>
      <c r="W319" s="251" t="n"/>
      <c r="X319" s="251" t="n"/>
      <c r="Y319" s="251" t="n"/>
      <c r="Z319" s="251" t="n"/>
    </row>
    <row r="320" ht="11.25" customHeight="1" s="336">
      <c r="A320" s="387" t="n"/>
      <c r="B320" s="222" t="n"/>
      <c r="C320" s="1" t="n"/>
      <c r="D320" s="387" t="n"/>
      <c r="E320" s="1" t="n"/>
      <c r="F320" s="1" t="n"/>
      <c r="G320" s="1" t="n"/>
      <c r="H320" s="1" t="n"/>
      <c r="I320" s="1" t="n"/>
      <c r="J320" s="1" t="n"/>
      <c r="K320" s="1" t="n"/>
      <c r="L320" s="251" t="n"/>
      <c r="M320" s="251" t="n"/>
      <c r="N320" s="251" t="n"/>
      <c r="O320" s="251" t="n"/>
      <c r="P320" s="251" t="n"/>
      <c r="Q320" s="251" t="n"/>
      <c r="R320" s="251" t="n"/>
      <c r="S320" s="251" t="n"/>
      <c r="T320" s="251" t="n"/>
      <c r="U320" s="251" t="n"/>
      <c r="V320" s="251" t="n"/>
      <c r="W320" s="251" t="n"/>
      <c r="X320" s="251" t="n"/>
      <c r="Y320" s="251" t="n"/>
      <c r="Z320" s="251" t="n"/>
    </row>
    <row r="321" ht="11.25" customHeight="1" s="336">
      <c r="A321" s="387" t="n"/>
      <c r="B321" s="222" t="n"/>
      <c r="C321" s="1" t="n"/>
      <c r="D321" s="387" t="n"/>
      <c r="E321" s="1" t="n"/>
      <c r="F321" s="1" t="n"/>
      <c r="G321" s="1" t="n"/>
      <c r="H321" s="1" t="n"/>
      <c r="I321" s="1" t="n"/>
      <c r="J321" s="1" t="n"/>
      <c r="K321" s="1" t="n"/>
      <c r="L321" s="251" t="n"/>
      <c r="M321" s="251" t="n"/>
      <c r="N321" s="251" t="n"/>
      <c r="O321" s="251" t="n"/>
      <c r="P321" s="251" t="n"/>
      <c r="Q321" s="251" t="n"/>
      <c r="R321" s="251" t="n"/>
      <c r="S321" s="251" t="n"/>
      <c r="T321" s="251" t="n"/>
      <c r="U321" s="251" t="n"/>
      <c r="V321" s="251" t="n"/>
      <c r="W321" s="251" t="n"/>
      <c r="X321" s="251" t="n"/>
      <c r="Y321" s="251" t="n"/>
      <c r="Z321" s="251" t="n"/>
    </row>
    <row r="322" ht="11.25" customHeight="1" s="336">
      <c r="A322" s="387" t="n"/>
      <c r="B322" s="222" t="n"/>
      <c r="C322" s="1" t="n"/>
      <c r="D322" s="387" t="n"/>
      <c r="E322" s="1" t="n"/>
      <c r="F322" s="1" t="n"/>
      <c r="G322" s="1" t="n"/>
      <c r="H322" s="1" t="n"/>
      <c r="I322" s="1" t="n"/>
      <c r="J322" s="1" t="n"/>
      <c r="K322" s="1" t="n"/>
      <c r="L322" s="251" t="n"/>
      <c r="M322" s="251" t="n"/>
      <c r="N322" s="251" t="n"/>
      <c r="O322" s="251" t="n"/>
      <c r="P322" s="251" t="n"/>
      <c r="Q322" s="251" t="n"/>
      <c r="R322" s="251" t="n"/>
      <c r="S322" s="251" t="n"/>
      <c r="T322" s="251" t="n"/>
      <c r="U322" s="251" t="n"/>
      <c r="V322" s="251" t="n"/>
      <c r="W322" s="251" t="n"/>
      <c r="X322" s="251" t="n"/>
      <c r="Y322" s="251" t="n"/>
      <c r="Z322" s="251" t="n"/>
    </row>
    <row r="323" ht="11.25" customHeight="1" s="336">
      <c r="A323" s="387" t="n"/>
      <c r="B323" s="222" t="n"/>
      <c r="C323" s="1" t="n"/>
      <c r="D323" s="387" t="n"/>
      <c r="E323" s="1" t="n"/>
      <c r="F323" s="1" t="n"/>
      <c r="G323" s="1" t="n"/>
      <c r="H323" s="1" t="n"/>
      <c r="I323" s="1" t="n"/>
      <c r="J323" s="1" t="n"/>
      <c r="K323" s="1" t="n"/>
      <c r="L323" s="251" t="n"/>
      <c r="M323" s="251" t="n"/>
      <c r="N323" s="251" t="n"/>
      <c r="O323" s="251" t="n"/>
      <c r="P323" s="251" t="n"/>
      <c r="Q323" s="251" t="n"/>
      <c r="R323" s="251" t="n"/>
      <c r="S323" s="251" t="n"/>
      <c r="T323" s="251" t="n"/>
      <c r="U323" s="251" t="n"/>
      <c r="V323" s="251" t="n"/>
      <c r="W323" s="251" t="n"/>
      <c r="X323" s="251" t="n"/>
      <c r="Y323" s="251" t="n"/>
      <c r="Z323" s="251" t="n"/>
    </row>
    <row r="324" ht="11.25" customHeight="1" s="336">
      <c r="A324" s="387" t="n"/>
      <c r="B324" s="222" t="n"/>
      <c r="C324" s="1" t="n"/>
      <c r="D324" s="387" t="n"/>
      <c r="E324" s="1" t="n"/>
      <c r="F324" s="1" t="n"/>
      <c r="G324" s="1" t="n"/>
      <c r="H324" s="1" t="n"/>
      <c r="I324" s="1" t="n"/>
      <c r="J324" s="1" t="n"/>
      <c r="K324" s="1" t="n"/>
      <c r="L324" s="251" t="n"/>
      <c r="M324" s="251" t="n"/>
      <c r="N324" s="251" t="n"/>
      <c r="O324" s="251" t="n"/>
      <c r="P324" s="251" t="n"/>
      <c r="Q324" s="251" t="n"/>
      <c r="R324" s="251" t="n"/>
      <c r="S324" s="251" t="n"/>
      <c r="T324" s="251" t="n"/>
      <c r="U324" s="251" t="n"/>
      <c r="V324" s="251" t="n"/>
      <c r="W324" s="251" t="n"/>
      <c r="X324" s="251" t="n"/>
      <c r="Y324" s="251" t="n"/>
      <c r="Z324" s="251" t="n"/>
    </row>
    <row r="325" ht="11.25" customHeight="1" s="336">
      <c r="A325" s="387" t="n"/>
      <c r="B325" s="222" t="n"/>
      <c r="C325" s="1" t="n"/>
      <c r="D325" s="387" t="n"/>
      <c r="E325" s="1" t="n"/>
      <c r="F325" s="1" t="n"/>
      <c r="G325" s="1" t="n"/>
      <c r="H325" s="1" t="n"/>
      <c r="I325" s="1" t="n"/>
      <c r="J325" s="1" t="n"/>
      <c r="K325" s="1" t="n"/>
      <c r="L325" s="251" t="n"/>
      <c r="M325" s="251" t="n"/>
      <c r="N325" s="251" t="n"/>
      <c r="O325" s="251" t="n"/>
      <c r="P325" s="251" t="n"/>
      <c r="Q325" s="251" t="n"/>
      <c r="R325" s="251" t="n"/>
      <c r="S325" s="251" t="n"/>
      <c r="T325" s="251" t="n"/>
      <c r="U325" s="251" t="n"/>
      <c r="V325" s="251" t="n"/>
      <c r="W325" s="251" t="n"/>
      <c r="X325" s="251" t="n"/>
      <c r="Y325" s="251" t="n"/>
      <c r="Z325" s="251" t="n"/>
    </row>
    <row r="326" ht="11.25" customHeight="1" s="336">
      <c r="A326" s="387" t="n"/>
      <c r="B326" s="222" t="n"/>
      <c r="C326" s="1" t="n"/>
      <c r="D326" s="387" t="n"/>
      <c r="E326" s="1" t="n"/>
      <c r="F326" s="1" t="n"/>
      <c r="G326" s="1" t="n"/>
      <c r="H326" s="1" t="n"/>
      <c r="I326" s="1" t="n"/>
      <c r="J326" s="1" t="n"/>
      <c r="K326" s="1" t="n"/>
      <c r="L326" s="251" t="n"/>
      <c r="M326" s="251" t="n"/>
      <c r="N326" s="251" t="n"/>
      <c r="O326" s="251" t="n"/>
      <c r="P326" s="251" t="n"/>
      <c r="Q326" s="251" t="n"/>
      <c r="R326" s="251" t="n"/>
      <c r="S326" s="251" t="n"/>
      <c r="T326" s="251" t="n"/>
      <c r="U326" s="251" t="n"/>
      <c r="V326" s="251" t="n"/>
      <c r="W326" s="251" t="n"/>
      <c r="X326" s="251" t="n"/>
      <c r="Y326" s="251" t="n"/>
      <c r="Z326" s="251" t="n"/>
    </row>
    <row r="327" ht="11.25" customHeight="1" s="336">
      <c r="A327" s="387" t="n"/>
      <c r="B327" s="222" t="n"/>
      <c r="C327" s="1" t="n"/>
      <c r="D327" s="387" t="n"/>
      <c r="E327" s="1" t="n"/>
      <c r="F327" s="1" t="n"/>
      <c r="G327" s="1" t="n"/>
      <c r="H327" s="1" t="n"/>
      <c r="I327" s="1" t="n"/>
      <c r="J327" s="1" t="n"/>
      <c r="K327" s="1" t="n"/>
      <c r="L327" s="251" t="n"/>
      <c r="M327" s="251" t="n"/>
      <c r="N327" s="251" t="n"/>
      <c r="O327" s="251" t="n"/>
      <c r="P327" s="251" t="n"/>
      <c r="Q327" s="251" t="n"/>
      <c r="R327" s="251" t="n"/>
      <c r="S327" s="251" t="n"/>
      <c r="T327" s="251" t="n"/>
      <c r="U327" s="251" t="n"/>
      <c r="V327" s="251" t="n"/>
      <c r="W327" s="251" t="n"/>
      <c r="X327" s="251" t="n"/>
      <c r="Y327" s="251" t="n"/>
      <c r="Z327" s="251" t="n"/>
    </row>
    <row r="328" ht="11.25" customHeight="1" s="336">
      <c r="A328" s="387" t="n"/>
      <c r="B328" s="222" t="n"/>
      <c r="C328" s="1" t="n"/>
      <c r="D328" s="387" t="n"/>
      <c r="E328" s="1" t="n"/>
      <c r="F328" s="1" t="n"/>
      <c r="G328" s="1" t="n"/>
      <c r="H328" s="1" t="n"/>
      <c r="I328" s="1" t="n"/>
      <c r="J328" s="1" t="n"/>
      <c r="K328" s="1" t="n"/>
      <c r="L328" s="251" t="n"/>
      <c r="M328" s="251" t="n"/>
      <c r="N328" s="251" t="n"/>
      <c r="O328" s="251" t="n"/>
      <c r="P328" s="251" t="n"/>
      <c r="Q328" s="251" t="n"/>
      <c r="R328" s="251" t="n"/>
      <c r="S328" s="251" t="n"/>
      <c r="T328" s="251" t="n"/>
      <c r="U328" s="251" t="n"/>
      <c r="V328" s="251" t="n"/>
      <c r="W328" s="251" t="n"/>
      <c r="X328" s="251" t="n"/>
      <c r="Y328" s="251" t="n"/>
      <c r="Z328" s="251" t="n"/>
    </row>
    <row r="329" ht="11.25" customHeight="1" s="336">
      <c r="A329" s="387" t="n"/>
      <c r="B329" s="222" t="n"/>
      <c r="C329" s="1" t="n"/>
      <c r="D329" s="387" t="n"/>
      <c r="E329" s="1" t="n"/>
      <c r="F329" s="1" t="n"/>
      <c r="G329" s="1" t="n"/>
      <c r="H329" s="1" t="n"/>
      <c r="I329" s="1" t="n"/>
      <c r="J329" s="1" t="n"/>
      <c r="K329" s="1" t="n"/>
      <c r="L329" s="251" t="n"/>
      <c r="M329" s="251" t="n"/>
      <c r="N329" s="251" t="n"/>
      <c r="O329" s="251" t="n"/>
      <c r="P329" s="251" t="n"/>
      <c r="Q329" s="251" t="n"/>
      <c r="R329" s="251" t="n"/>
      <c r="S329" s="251" t="n"/>
      <c r="T329" s="251" t="n"/>
      <c r="U329" s="251" t="n"/>
      <c r="V329" s="251" t="n"/>
      <c r="W329" s="251" t="n"/>
      <c r="X329" s="251" t="n"/>
      <c r="Y329" s="251" t="n"/>
      <c r="Z329" s="251" t="n"/>
    </row>
    <row r="330" ht="11.25" customHeight="1" s="336">
      <c r="A330" s="387" t="n"/>
      <c r="B330" s="222" t="n"/>
      <c r="C330" s="1" t="n"/>
      <c r="D330" s="387" t="n"/>
      <c r="E330" s="1" t="n"/>
      <c r="F330" s="1" t="n"/>
      <c r="G330" s="1" t="n"/>
      <c r="H330" s="1" t="n"/>
      <c r="I330" s="1" t="n"/>
      <c r="J330" s="1" t="n"/>
      <c r="K330" s="1" t="n"/>
      <c r="L330" s="251" t="n"/>
      <c r="M330" s="251" t="n"/>
      <c r="N330" s="251" t="n"/>
      <c r="O330" s="251" t="n"/>
      <c r="P330" s="251" t="n"/>
      <c r="Q330" s="251" t="n"/>
      <c r="R330" s="251" t="n"/>
      <c r="S330" s="251" t="n"/>
      <c r="T330" s="251" t="n"/>
      <c r="U330" s="251" t="n"/>
      <c r="V330" s="251" t="n"/>
      <c r="W330" s="251" t="n"/>
      <c r="X330" s="251" t="n"/>
      <c r="Y330" s="251" t="n"/>
      <c r="Z330" s="251" t="n"/>
    </row>
    <row r="331" ht="11.25" customHeight="1" s="336">
      <c r="A331" s="387" t="n"/>
      <c r="B331" s="222" t="n"/>
      <c r="C331" s="1" t="n"/>
      <c r="D331" s="387" t="n"/>
      <c r="E331" s="1" t="n"/>
      <c r="F331" s="1" t="n"/>
      <c r="G331" s="1" t="n"/>
      <c r="H331" s="1" t="n"/>
      <c r="I331" s="1" t="n"/>
      <c r="J331" s="1" t="n"/>
      <c r="K331" s="1" t="n"/>
      <c r="L331" s="251" t="n"/>
      <c r="M331" s="251" t="n"/>
      <c r="N331" s="251" t="n"/>
      <c r="O331" s="251" t="n"/>
      <c r="P331" s="251" t="n"/>
      <c r="Q331" s="251" t="n"/>
      <c r="R331" s="251" t="n"/>
      <c r="S331" s="251" t="n"/>
      <c r="T331" s="251" t="n"/>
      <c r="U331" s="251" t="n"/>
      <c r="V331" s="251" t="n"/>
      <c r="W331" s="251" t="n"/>
      <c r="X331" s="251" t="n"/>
      <c r="Y331" s="251" t="n"/>
      <c r="Z331" s="251" t="n"/>
    </row>
    <row r="332" ht="11.25" customHeight="1" s="336">
      <c r="A332" s="387" t="n"/>
      <c r="B332" s="222" t="n"/>
      <c r="C332" s="1" t="n"/>
      <c r="D332" s="387" t="n"/>
      <c r="E332" s="1" t="n"/>
      <c r="F332" s="1" t="n"/>
      <c r="G332" s="1" t="n"/>
      <c r="H332" s="1" t="n"/>
      <c r="I332" s="1" t="n"/>
      <c r="J332" s="1" t="n"/>
      <c r="K332" s="1" t="n"/>
      <c r="L332" s="251" t="n"/>
      <c r="M332" s="251" t="n"/>
      <c r="N332" s="251" t="n"/>
      <c r="O332" s="251" t="n"/>
      <c r="P332" s="251" t="n"/>
      <c r="Q332" s="251" t="n"/>
      <c r="R332" s="251" t="n"/>
      <c r="S332" s="251" t="n"/>
      <c r="T332" s="251" t="n"/>
      <c r="U332" s="251" t="n"/>
      <c r="V332" s="251" t="n"/>
      <c r="W332" s="251" t="n"/>
      <c r="X332" s="251" t="n"/>
      <c r="Y332" s="251" t="n"/>
      <c r="Z332" s="251" t="n"/>
    </row>
    <row r="333" ht="11.25" customHeight="1" s="336">
      <c r="A333" s="387" t="n"/>
      <c r="B333" s="222" t="n"/>
      <c r="C333" s="1" t="n"/>
      <c r="D333" s="387" t="n"/>
      <c r="E333" s="1" t="n"/>
      <c r="F333" s="1" t="n"/>
      <c r="G333" s="1" t="n"/>
      <c r="H333" s="1" t="n"/>
      <c r="I333" s="1" t="n"/>
      <c r="J333" s="1" t="n"/>
      <c r="K333" s="1" t="n"/>
      <c r="L333" s="251" t="n"/>
      <c r="M333" s="251" t="n"/>
      <c r="N333" s="251" t="n"/>
      <c r="O333" s="251" t="n"/>
      <c r="P333" s="251" t="n"/>
      <c r="Q333" s="251" t="n"/>
      <c r="R333" s="251" t="n"/>
      <c r="S333" s="251" t="n"/>
      <c r="T333" s="251" t="n"/>
      <c r="U333" s="251" t="n"/>
      <c r="V333" s="251" t="n"/>
      <c r="W333" s="251" t="n"/>
      <c r="X333" s="251" t="n"/>
      <c r="Y333" s="251" t="n"/>
      <c r="Z333" s="251" t="n"/>
    </row>
    <row r="334" ht="11.25" customHeight="1" s="336">
      <c r="A334" s="387" t="n"/>
      <c r="B334" s="222" t="n"/>
      <c r="C334" s="1" t="n"/>
      <c r="D334" s="387" t="n"/>
      <c r="E334" s="1" t="n"/>
      <c r="F334" s="1" t="n"/>
      <c r="G334" s="1" t="n"/>
      <c r="H334" s="1" t="n"/>
      <c r="I334" s="1" t="n"/>
      <c r="J334" s="1" t="n"/>
      <c r="K334" s="1" t="n"/>
      <c r="L334" s="251" t="n"/>
      <c r="M334" s="251" t="n"/>
      <c r="N334" s="251" t="n"/>
      <c r="O334" s="251" t="n"/>
      <c r="P334" s="251" t="n"/>
      <c r="Q334" s="251" t="n"/>
      <c r="R334" s="251" t="n"/>
      <c r="S334" s="251" t="n"/>
      <c r="T334" s="251" t="n"/>
      <c r="U334" s="251" t="n"/>
      <c r="V334" s="251" t="n"/>
      <c r="W334" s="251" t="n"/>
      <c r="X334" s="251" t="n"/>
      <c r="Y334" s="251" t="n"/>
      <c r="Z334" s="251" t="n"/>
    </row>
    <row r="335" ht="11.25" customHeight="1" s="336">
      <c r="A335" s="387" t="n"/>
      <c r="B335" s="222" t="n"/>
      <c r="C335" s="1" t="n"/>
      <c r="D335" s="387" t="n"/>
      <c r="E335" s="1" t="n"/>
      <c r="F335" s="1" t="n"/>
      <c r="G335" s="1" t="n"/>
      <c r="H335" s="1" t="n"/>
      <c r="I335" s="1" t="n"/>
      <c r="J335" s="1" t="n"/>
      <c r="K335" s="1" t="n"/>
      <c r="L335" s="251" t="n"/>
      <c r="M335" s="251" t="n"/>
      <c r="N335" s="251" t="n"/>
      <c r="O335" s="251" t="n"/>
      <c r="P335" s="251" t="n"/>
      <c r="Q335" s="251" t="n"/>
      <c r="R335" s="251" t="n"/>
      <c r="S335" s="251" t="n"/>
      <c r="T335" s="251" t="n"/>
      <c r="U335" s="251" t="n"/>
      <c r="V335" s="251" t="n"/>
      <c r="W335" s="251" t="n"/>
      <c r="X335" s="251" t="n"/>
      <c r="Y335" s="251" t="n"/>
      <c r="Z335" s="251" t="n"/>
    </row>
    <row r="336" ht="11.25" customHeight="1" s="336">
      <c r="A336" s="387" t="n"/>
      <c r="B336" s="222" t="n"/>
      <c r="C336" s="1" t="n"/>
      <c r="D336" s="387" t="n"/>
      <c r="E336" s="1" t="n"/>
      <c r="F336" s="1" t="n"/>
      <c r="G336" s="1" t="n"/>
      <c r="H336" s="1" t="n"/>
      <c r="I336" s="1" t="n"/>
      <c r="J336" s="1" t="n"/>
      <c r="K336" s="1" t="n"/>
      <c r="L336" s="251" t="n"/>
      <c r="M336" s="251" t="n"/>
      <c r="N336" s="251" t="n"/>
      <c r="O336" s="251" t="n"/>
      <c r="P336" s="251" t="n"/>
      <c r="Q336" s="251" t="n"/>
      <c r="R336" s="251" t="n"/>
      <c r="S336" s="251" t="n"/>
      <c r="T336" s="251" t="n"/>
      <c r="U336" s="251" t="n"/>
      <c r="V336" s="251" t="n"/>
      <c r="W336" s="251" t="n"/>
      <c r="X336" s="251" t="n"/>
      <c r="Y336" s="251" t="n"/>
      <c r="Z336" s="251" t="n"/>
    </row>
    <row r="337" ht="11.25" customHeight="1" s="336">
      <c r="A337" s="387" t="n"/>
      <c r="B337" s="222" t="n"/>
      <c r="C337" s="1" t="n"/>
      <c r="D337" s="387" t="n"/>
      <c r="E337" s="1" t="n"/>
      <c r="F337" s="1" t="n"/>
      <c r="G337" s="1" t="n"/>
      <c r="H337" s="1" t="n"/>
      <c r="I337" s="1" t="n"/>
      <c r="J337" s="1" t="n"/>
      <c r="K337" s="1" t="n"/>
      <c r="L337" s="251" t="n"/>
      <c r="M337" s="251" t="n"/>
      <c r="N337" s="251" t="n"/>
      <c r="O337" s="251" t="n"/>
      <c r="P337" s="251" t="n"/>
      <c r="Q337" s="251" t="n"/>
      <c r="R337" s="251" t="n"/>
      <c r="S337" s="251" t="n"/>
      <c r="T337" s="251" t="n"/>
      <c r="U337" s="251" t="n"/>
      <c r="V337" s="251" t="n"/>
      <c r="W337" s="251" t="n"/>
      <c r="X337" s="251" t="n"/>
      <c r="Y337" s="251" t="n"/>
      <c r="Z337" s="251" t="n"/>
    </row>
    <row r="338" ht="15.75" customHeight="1" s="336"/>
    <row r="339" ht="15.75" customHeight="1" s="336"/>
    <row r="340" ht="15.75" customHeight="1" s="336"/>
    <row r="341" ht="15.75" customHeight="1" s="336"/>
    <row r="342" ht="15.75" customHeight="1" s="336"/>
    <row r="343" ht="15.75" customHeight="1" s="336"/>
    <row r="344" ht="15.75" customHeight="1" s="336"/>
    <row r="345" ht="15.75" customHeight="1" s="336"/>
    <row r="346" ht="15.75" customHeight="1" s="336"/>
    <row r="347" ht="15.75" customHeight="1" s="336"/>
    <row r="348" ht="15.75" customHeight="1" s="336"/>
    <row r="349" ht="15.75" customHeight="1" s="336"/>
    <row r="350" ht="15.75" customHeight="1" s="336"/>
    <row r="351" ht="15.75" customHeight="1" s="336"/>
    <row r="352" ht="15.75" customHeight="1" s="336"/>
    <row r="353" ht="15.75" customHeight="1" s="336"/>
    <row r="354" ht="15.75" customHeight="1" s="336"/>
    <row r="355" ht="15.75" customHeight="1" s="336"/>
    <row r="356" ht="15.75" customHeight="1" s="336"/>
    <row r="357" ht="15.75" customHeight="1" s="336"/>
    <row r="358" ht="15.75" customHeight="1" s="336"/>
    <row r="359" ht="15.75" customHeight="1" s="336"/>
    <row r="360" ht="15.75" customHeight="1" s="336"/>
    <row r="361" ht="15.75" customHeight="1" s="336"/>
    <row r="362" ht="15.75" customHeight="1" s="336"/>
    <row r="363" ht="15.75" customHeight="1" s="336"/>
    <row r="364" ht="15.75" customHeight="1" s="336"/>
    <row r="365" ht="15.75" customHeight="1" s="336"/>
    <row r="366" ht="15.75" customHeight="1" s="336"/>
    <row r="367" ht="15.75" customHeight="1" s="336"/>
    <row r="368" ht="15.75" customHeight="1" s="336"/>
    <row r="369" ht="15.75" customHeight="1" s="336"/>
    <row r="370" ht="15.75" customHeight="1" s="336"/>
    <row r="371" ht="15.75" customHeight="1" s="336"/>
    <row r="372" ht="15.75" customHeight="1" s="336"/>
    <row r="373" ht="15.75" customHeight="1" s="336"/>
    <row r="374" ht="15.75" customHeight="1" s="336"/>
    <row r="375" ht="15.75" customHeight="1" s="336"/>
    <row r="376" ht="15.75" customHeight="1" s="336"/>
    <row r="377" ht="15.75" customHeight="1" s="336"/>
    <row r="378" ht="15.75" customHeight="1" s="336"/>
    <row r="379" ht="15.75" customHeight="1" s="336"/>
    <row r="380" ht="15.75" customHeight="1" s="336"/>
    <row r="381" ht="15.75" customHeight="1" s="336"/>
    <row r="382" ht="15.75" customHeight="1" s="336"/>
    <row r="383" ht="15.75" customHeight="1" s="336"/>
    <row r="384" ht="15.75" customHeight="1" s="336"/>
    <row r="385" ht="15.75" customHeight="1" s="336"/>
    <row r="386" ht="15.75" customHeight="1" s="336"/>
    <row r="387" ht="15.75" customHeight="1" s="336"/>
    <row r="388" ht="15.75" customHeight="1" s="336"/>
    <row r="389" ht="15.75" customHeight="1" s="336"/>
    <row r="390" ht="15.75" customHeight="1" s="336"/>
    <row r="391" ht="15.75" customHeight="1" s="336"/>
    <row r="392" ht="15.75" customHeight="1" s="336"/>
    <row r="393" ht="15.75" customHeight="1" s="336"/>
    <row r="394" ht="15.75" customHeight="1" s="336"/>
    <row r="395" ht="15.75" customHeight="1" s="336"/>
    <row r="396" ht="15.75" customHeight="1" s="336"/>
    <row r="397" ht="15.75" customHeight="1" s="336"/>
    <row r="398" ht="15.75" customHeight="1" s="336"/>
    <row r="399" ht="15.75" customHeight="1" s="336"/>
    <row r="400" ht="15.75" customHeight="1" s="336"/>
    <row r="401" ht="15.75" customHeight="1" s="336"/>
    <row r="402" ht="15.75" customHeight="1" s="336"/>
    <row r="403" ht="15.75" customHeight="1" s="336"/>
    <row r="404" ht="15.75" customHeight="1" s="336"/>
    <row r="405" ht="15.75" customHeight="1" s="336"/>
    <row r="406" ht="15.75" customHeight="1" s="336"/>
    <row r="407" ht="15.75" customHeight="1" s="336"/>
    <row r="408" ht="15.75" customHeight="1" s="336"/>
    <row r="409" ht="15.75" customHeight="1" s="336"/>
    <row r="410" ht="15.75" customHeight="1" s="336"/>
    <row r="411" ht="15.75" customHeight="1" s="336"/>
    <row r="412" ht="15.75" customHeight="1" s="336"/>
    <row r="413" ht="15.75" customHeight="1" s="336"/>
    <row r="414" ht="15.75" customHeight="1" s="336"/>
    <row r="415" ht="15.75" customHeight="1" s="336"/>
    <row r="416" ht="15.75" customHeight="1" s="336"/>
    <row r="417" ht="15.75" customHeight="1" s="336"/>
    <row r="418" ht="15.75" customHeight="1" s="336"/>
    <row r="419" ht="15.75" customHeight="1" s="336"/>
    <row r="420" ht="15.75" customHeight="1" s="336"/>
    <row r="421" ht="15.75" customHeight="1" s="336"/>
    <row r="422" ht="15.75" customHeight="1" s="336"/>
    <row r="423" ht="15.75" customHeight="1" s="336"/>
    <row r="424" ht="15.75" customHeight="1" s="336"/>
    <row r="425" ht="15.75" customHeight="1" s="336"/>
    <row r="426" ht="15.75" customHeight="1" s="336"/>
    <row r="427" ht="15.75" customHeight="1" s="336"/>
    <row r="428" ht="15.75" customHeight="1" s="336"/>
    <row r="429" ht="15.75" customHeight="1" s="336"/>
    <row r="430" ht="15.75" customHeight="1" s="336"/>
    <row r="431" ht="15.75" customHeight="1" s="336"/>
    <row r="432" ht="15.75" customHeight="1" s="336"/>
    <row r="433" ht="15.75" customHeight="1" s="336"/>
    <row r="434" ht="15.75" customHeight="1" s="336"/>
    <row r="435" ht="15.75" customHeight="1" s="336"/>
    <row r="436" ht="15.75" customHeight="1" s="336"/>
    <row r="437" ht="15.75" customHeight="1" s="336"/>
    <row r="438" ht="15.75" customHeight="1" s="336"/>
    <row r="439" ht="15.75" customHeight="1" s="336"/>
    <row r="440" ht="15.75" customHeight="1" s="336"/>
    <row r="441" ht="15.75" customHeight="1" s="336"/>
    <row r="442" ht="15.75" customHeight="1" s="336"/>
    <row r="443" ht="15.75" customHeight="1" s="336"/>
    <row r="444" ht="15.75" customHeight="1" s="336"/>
    <row r="445" ht="15.75" customHeight="1" s="336"/>
    <row r="446" ht="15.75" customHeight="1" s="336"/>
    <row r="447" ht="15.75" customHeight="1" s="336"/>
    <row r="448" ht="15.75" customHeight="1" s="336"/>
    <row r="449" ht="15.75" customHeight="1" s="336"/>
    <row r="450" ht="15.75" customHeight="1" s="336"/>
    <row r="451" ht="15.75" customHeight="1" s="336"/>
    <row r="452" ht="15.75" customHeight="1" s="336"/>
    <row r="453" ht="15.75" customHeight="1" s="336"/>
    <row r="454" ht="15.75" customHeight="1" s="336"/>
    <row r="455" ht="15.75" customHeight="1" s="336"/>
    <row r="456" ht="15.75" customHeight="1" s="336"/>
    <row r="457" ht="15.75" customHeight="1" s="336"/>
    <row r="458" ht="15.75" customHeight="1" s="336"/>
    <row r="459" ht="15.75" customHeight="1" s="336"/>
    <row r="460" ht="15.75" customHeight="1" s="336"/>
    <row r="461" ht="15.75" customHeight="1" s="336"/>
    <row r="462" ht="15.75" customHeight="1" s="336"/>
    <row r="463" ht="15.75" customHeight="1" s="336"/>
    <row r="464" ht="15.75" customHeight="1" s="336"/>
    <row r="465" ht="15.75" customHeight="1" s="336"/>
    <row r="466" ht="15.75" customHeight="1" s="336"/>
    <row r="467" ht="15.75" customHeight="1" s="336"/>
    <row r="468" ht="15.75" customHeight="1" s="336"/>
    <row r="469" ht="15.75" customHeight="1" s="336"/>
    <row r="470" ht="15.75" customHeight="1" s="336"/>
    <row r="471" ht="15.75" customHeight="1" s="336"/>
    <row r="472" ht="15.75" customHeight="1" s="336"/>
    <row r="473" ht="15.75" customHeight="1" s="336"/>
    <row r="474" ht="15.75" customHeight="1" s="336"/>
    <row r="475" ht="15.75" customHeight="1" s="336"/>
    <row r="476" ht="15.75" customHeight="1" s="336"/>
    <row r="477" ht="15.75" customHeight="1" s="336"/>
    <row r="478" ht="15.75" customHeight="1" s="336"/>
    <row r="479" ht="15.75" customHeight="1" s="336"/>
    <row r="480" ht="15.75" customHeight="1" s="336"/>
    <row r="481" ht="15.75" customHeight="1" s="336"/>
    <row r="482" ht="15.75" customHeight="1" s="336"/>
    <row r="483" ht="15.75" customHeight="1" s="336"/>
    <row r="484" ht="15.75" customHeight="1" s="336"/>
    <row r="485" ht="15.75" customHeight="1" s="336"/>
    <row r="486" ht="15.75" customHeight="1" s="336"/>
    <row r="487" ht="15.75" customHeight="1" s="336"/>
    <row r="488" ht="15.75" customHeight="1" s="336"/>
    <row r="489" ht="15.75" customHeight="1" s="336"/>
    <row r="490" ht="15.75" customHeight="1" s="336"/>
    <row r="491" ht="15.75" customHeight="1" s="336"/>
    <row r="492" ht="15.75" customHeight="1" s="336"/>
    <row r="493" ht="15.75" customHeight="1" s="336"/>
    <row r="494" ht="15.75" customHeight="1" s="336"/>
    <row r="495" ht="15.75" customHeight="1" s="336"/>
    <row r="496" ht="15.75" customHeight="1" s="336"/>
    <row r="497" ht="15.75" customHeight="1" s="336"/>
    <row r="498" ht="15.75" customHeight="1" s="336"/>
    <row r="499" ht="15.75" customHeight="1" s="336"/>
    <row r="500" ht="15.75" customHeight="1" s="336"/>
    <row r="501" ht="15.75" customHeight="1" s="336"/>
    <row r="502" ht="15.75" customHeight="1" s="336"/>
    <row r="503" ht="15.75" customHeight="1" s="336"/>
    <row r="504" ht="15.75" customHeight="1" s="336"/>
    <row r="505" ht="15.75" customHeight="1" s="336"/>
    <row r="506" ht="15.75" customHeight="1" s="336"/>
    <row r="507" ht="15.75" customHeight="1" s="336"/>
    <row r="508" ht="15.75" customHeight="1" s="336"/>
    <row r="509" ht="15.75" customHeight="1" s="336"/>
    <row r="510" ht="15.75" customHeight="1" s="336"/>
    <row r="511" ht="15.75" customHeight="1" s="336"/>
    <row r="512" ht="15.75" customHeight="1" s="336"/>
    <row r="513" ht="15.75" customHeight="1" s="336"/>
    <row r="514" ht="15.75" customHeight="1" s="336"/>
    <row r="515" ht="15.75" customHeight="1" s="336"/>
    <row r="516" ht="15.75" customHeight="1" s="336"/>
    <row r="517" ht="15.75" customHeight="1" s="336"/>
    <row r="518" ht="15.75" customHeight="1" s="336"/>
    <row r="519" ht="15.75" customHeight="1" s="336"/>
    <row r="520" ht="15.75" customHeight="1" s="336"/>
    <row r="521" ht="15.75" customHeight="1" s="336"/>
    <row r="522" ht="15.75" customHeight="1" s="336"/>
    <row r="523" ht="15.75" customHeight="1" s="336"/>
    <row r="524" ht="15.75" customHeight="1" s="336"/>
    <row r="525" ht="15.75" customHeight="1" s="336"/>
    <row r="526" ht="15.75" customHeight="1" s="336"/>
    <row r="527" ht="15.75" customHeight="1" s="336"/>
    <row r="528" ht="15.75" customHeight="1" s="336"/>
    <row r="529" ht="15.75" customHeight="1" s="336"/>
    <row r="530" ht="15.75" customHeight="1" s="336"/>
    <row r="531" ht="15.75" customHeight="1" s="336"/>
    <row r="532" ht="15.75" customHeight="1" s="336"/>
    <row r="533" ht="15.75" customHeight="1" s="336"/>
    <row r="534" ht="15.75" customHeight="1" s="336"/>
    <row r="535" ht="15.75" customHeight="1" s="336"/>
    <row r="536" ht="15.75" customHeight="1" s="336"/>
    <row r="537" ht="15.75" customHeight="1" s="336"/>
    <row r="538" ht="15.75" customHeight="1" s="336"/>
    <row r="539" ht="15.75" customHeight="1" s="336"/>
    <row r="540" ht="15.75" customHeight="1" s="336"/>
    <row r="541" ht="15.75" customHeight="1" s="336"/>
    <row r="542" ht="15.75" customHeight="1" s="336"/>
    <row r="543" ht="15.75" customHeight="1" s="336"/>
    <row r="544" ht="15.75" customHeight="1" s="336"/>
    <row r="545" ht="15.75" customHeight="1" s="336"/>
    <row r="546" ht="15.75" customHeight="1" s="336"/>
    <row r="547" ht="15.75" customHeight="1" s="336"/>
    <row r="548" ht="15.75" customHeight="1" s="336"/>
    <row r="549" ht="15.75" customHeight="1" s="336"/>
    <row r="550" ht="15.75" customHeight="1" s="336"/>
    <row r="551" ht="15.75" customHeight="1" s="336"/>
    <row r="552" ht="15.75" customHeight="1" s="336"/>
    <row r="553" ht="15.75" customHeight="1" s="336"/>
    <row r="554" ht="15.75" customHeight="1" s="336"/>
    <row r="555" ht="15.75" customHeight="1" s="336"/>
    <row r="556" ht="15.75" customHeight="1" s="336"/>
    <row r="557" ht="15.75" customHeight="1" s="336"/>
    <row r="558" ht="15.75" customHeight="1" s="336"/>
    <row r="559" ht="15.75" customHeight="1" s="336"/>
    <row r="560" ht="15.75" customHeight="1" s="336"/>
    <row r="561" ht="15.75" customHeight="1" s="336"/>
    <row r="562" ht="15.75" customHeight="1" s="336"/>
    <row r="563" ht="15.75" customHeight="1" s="336"/>
    <row r="564" ht="15.75" customHeight="1" s="336"/>
    <row r="565" ht="15.75" customHeight="1" s="336"/>
    <row r="566" ht="15.75" customHeight="1" s="336"/>
    <row r="567" ht="15.75" customHeight="1" s="336"/>
    <row r="568" ht="15.75" customHeight="1" s="336"/>
    <row r="569" ht="15.75" customHeight="1" s="336"/>
    <row r="570" ht="15.75" customHeight="1" s="336"/>
    <row r="571" ht="15.75" customHeight="1" s="336"/>
    <row r="572" ht="15.75" customHeight="1" s="336"/>
    <row r="573" ht="15.75" customHeight="1" s="336"/>
    <row r="574" ht="15.75" customHeight="1" s="336"/>
    <row r="575" ht="15.75" customHeight="1" s="336"/>
    <row r="576" ht="15.75" customHeight="1" s="336"/>
    <row r="577" ht="15.75" customHeight="1" s="336"/>
    <row r="578" ht="15.75" customHeight="1" s="336"/>
    <row r="579" ht="15.75" customHeight="1" s="336"/>
    <row r="580" ht="15.75" customHeight="1" s="336"/>
    <row r="581" ht="15.75" customHeight="1" s="336"/>
    <row r="582" ht="15.75" customHeight="1" s="336"/>
    <row r="583" ht="15.75" customHeight="1" s="336"/>
    <row r="584" ht="15.75" customHeight="1" s="336"/>
    <row r="585" ht="15.75" customHeight="1" s="336"/>
    <row r="586" ht="15.75" customHeight="1" s="336"/>
    <row r="587" ht="15.75" customHeight="1" s="336"/>
    <row r="588" ht="15.75" customHeight="1" s="336"/>
    <row r="589" ht="15.75" customHeight="1" s="336"/>
    <row r="590" ht="15.75" customHeight="1" s="336"/>
    <row r="591" ht="15.75" customHeight="1" s="336"/>
    <row r="592" ht="15.75" customHeight="1" s="336"/>
    <row r="593" ht="15.75" customHeight="1" s="336"/>
    <row r="594" ht="15.75" customHeight="1" s="336"/>
    <row r="595" ht="15.75" customHeight="1" s="336"/>
    <row r="596" ht="15.75" customHeight="1" s="336"/>
    <row r="597" ht="15.75" customHeight="1" s="336"/>
    <row r="598" ht="15.75" customHeight="1" s="336"/>
    <row r="599" ht="15.75" customHeight="1" s="336"/>
    <row r="600" ht="15.75" customHeight="1" s="336"/>
    <row r="601" ht="15.75" customHeight="1" s="336"/>
    <row r="602" ht="15.75" customHeight="1" s="336"/>
    <row r="603" ht="15.75" customHeight="1" s="336"/>
    <row r="604" ht="15.75" customHeight="1" s="336"/>
    <row r="605" ht="15.75" customHeight="1" s="336"/>
    <row r="606" ht="15.75" customHeight="1" s="336"/>
    <row r="607" ht="15.75" customHeight="1" s="336"/>
    <row r="608" ht="15.75" customHeight="1" s="336"/>
    <row r="609" ht="15.75" customHeight="1" s="336"/>
    <row r="610" ht="15.75" customHeight="1" s="336"/>
    <row r="611" ht="15.75" customHeight="1" s="336"/>
    <row r="612" ht="15.75" customHeight="1" s="336"/>
    <row r="613" ht="15.75" customHeight="1" s="336"/>
    <row r="614" ht="15.75" customHeight="1" s="336"/>
    <row r="615" ht="15.75" customHeight="1" s="336"/>
    <row r="616" ht="15.75" customHeight="1" s="336"/>
    <row r="617" ht="15.75" customHeight="1" s="336"/>
    <row r="618" ht="15.75" customHeight="1" s="336"/>
    <row r="619" ht="15.75" customHeight="1" s="336"/>
    <row r="620" ht="15.75" customHeight="1" s="336"/>
    <row r="621" ht="15.75" customHeight="1" s="336"/>
    <row r="622" ht="15.75" customHeight="1" s="336"/>
    <row r="623" ht="15.75" customHeight="1" s="336"/>
    <row r="624" ht="15.75" customHeight="1" s="336"/>
    <row r="625" ht="15.75" customHeight="1" s="336"/>
    <row r="626" ht="15.75" customHeight="1" s="336"/>
    <row r="627" ht="15.75" customHeight="1" s="336"/>
    <row r="628" ht="15.75" customHeight="1" s="336"/>
    <row r="629" ht="15.75" customHeight="1" s="336"/>
    <row r="630" ht="15.75" customHeight="1" s="336"/>
    <row r="631" ht="15.75" customHeight="1" s="336"/>
    <row r="632" ht="15.75" customHeight="1" s="336"/>
    <row r="633" ht="15.75" customHeight="1" s="336"/>
    <row r="634" ht="15.75" customHeight="1" s="336"/>
    <row r="635" ht="15.75" customHeight="1" s="336"/>
    <row r="636" ht="15.75" customHeight="1" s="336"/>
    <row r="637" ht="15.75" customHeight="1" s="336"/>
    <row r="638" ht="15.75" customHeight="1" s="336"/>
    <row r="639" ht="15.75" customHeight="1" s="336"/>
    <row r="640" ht="15.75" customHeight="1" s="336"/>
    <row r="641" ht="15.75" customHeight="1" s="336"/>
    <row r="642" ht="15.75" customHeight="1" s="336"/>
    <row r="643" ht="15.75" customHeight="1" s="336"/>
    <row r="644" ht="15.75" customHeight="1" s="336"/>
    <row r="645" ht="15.75" customHeight="1" s="336"/>
    <row r="646" ht="15.75" customHeight="1" s="336"/>
    <row r="647" ht="15.75" customHeight="1" s="336"/>
    <row r="648" ht="15.75" customHeight="1" s="336"/>
    <row r="649" ht="15.75" customHeight="1" s="336"/>
    <row r="650" ht="15.75" customHeight="1" s="336"/>
    <row r="651" ht="15.75" customHeight="1" s="336"/>
    <row r="652" ht="15.75" customHeight="1" s="336"/>
    <row r="653" ht="15.75" customHeight="1" s="336"/>
    <row r="654" ht="15.75" customHeight="1" s="336"/>
    <row r="655" ht="15.75" customHeight="1" s="336"/>
    <row r="656" ht="15.75" customHeight="1" s="336"/>
    <row r="657" ht="15.75" customHeight="1" s="336"/>
    <row r="658" ht="15.75" customHeight="1" s="336"/>
    <row r="659" ht="15.75" customHeight="1" s="336"/>
    <row r="660" ht="15.75" customHeight="1" s="336"/>
    <row r="661" ht="15.75" customHeight="1" s="336"/>
    <row r="662" ht="15.75" customHeight="1" s="336"/>
    <row r="663" ht="15.75" customHeight="1" s="336"/>
    <row r="664" ht="15.75" customHeight="1" s="336"/>
    <row r="665" ht="15.75" customHeight="1" s="336"/>
    <row r="666" ht="15.75" customHeight="1" s="336"/>
    <row r="667" ht="15.75" customHeight="1" s="336"/>
    <row r="668" ht="15.75" customHeight="1" s="336"/>
    <row r="669" ht="15.75" customHeight="1" s="336"/>
    <row r="670" ht="15.75" customHeight="1" s="336"/>
    <row r="671" ht="15.75" customHeight="1" s="336"/>
    <row r="672" ht="15.75" customHeight="1" s="336"/>
    <row r="673" ht="15.75" customHeight="1" s="336"/>
    <row r="674" ht="15.75" customHeight="1" s="336"/>
    <row r="675" ht="15.75" customHeight="1" s="336"/>
    <row r="676" ht="15.75" customHeight="1" s="336"/>
    <row r="677" ht="15.75" customHeight="1" s="336"/>
    <row r="678" ht="15.75" customHeight="1" s="336"/>
    <row r="679" ht="15.75" customHeight="1" s="336"/>
    <row r="680" ht="15.75" customHeight="1" s="336"/>
    <row r="681" ht="15.75" customHeight="1" s="336"/>
    <row r="682" ht="15.75" customHeight="1" s="336"/>
    <row r="683" ht="15.75" customHeight="1" s="336"/>
    <row r="684" ht="15.75" customHeight="1" s="336"/>
    <row r="685" ht="15.75" customHeight="1" s="336"/>
    <row r="686" ht="15.75" customHeight="1" s="336"/>
    <row r="687" ht="15.75" customHeight="1" s="336"/>
    <row r="688" ht="15.75" customHeight="1" s="336"/>
    <row r="689" ht="15.75" customHeight="1" s="336"/>
    <row r="690" ht="15.75" customHeight="1" s="336"/>
    <row r="691" ht="15.75" customHeight="1" s="336"/>
    <row r="692" ht="15.75" customHeight="1" s="336"/>
    <row r="693" ht="15.75" customHeight="1" s="336"/>
    <row r="694" ht="15.75" customHeight="1" s="336"/>
    <row r="695" ht="15.75" customHeight="1" s="336"/>
    <row r="696" ht="15.75" customHeight="1" s="336"/>
    <row r="697" ht="15.75" customHeight="1" s="336"/>
    <row r="698" ht="15.75" customHeight="1" s="336"/>
    <row r="699" ht="15.75" customHeight="1" s="336"/>
    <row r="700" ht="15.75" customHeight="1" s="336"/>
    <row r="701" ht="15.75" customHeight="1" s="336"/>
    <row r="702" ht="15.75" customHeight="1" s="336"/>
    <row r="703" ht="15.75" customHeight="1" s="336"/>
    <row r="704" ht="15.75" customHeight="1" s="336"/>
    <row r="705" ht="15.75" customHeight="1" s="336"/>
    <row r="706" ht="15.75" customHeight="1" s="336"/>
    <row r="707" ht="15.75" customHeight="1" s="336"/>
    <row r="708" ht="15.75" customHeight="1" s="336"/>
    <row r="709" ht="15.75" customHeight="1" s="336"/>
    <row r="710" ht="15.75" customHeight="1" s="336"/>
    <row r="711" ht="15.75" customHeight="1" s="336"/>
    <row r="712" ht="15.75" customHeight="1" s="336"/>
    <row r="713" ht="15.75" customHeight="1" s="336"/>
    <row r="714" ht="15.75" customHeight="1" s="336"/>
    <row r="715" ht="15.75" customHeight="1" s="336"/>
    <row r="716" ht="15.75" customHeight="1" s="336"/>
    <row r="717" ht="15.75" customHeight="1" s="336"/>
    <row r="718" ht="15.75" customHeight="1" s="336"/>
    <row r="719" ht="15.75" customHeight="1" s="336"/>
    <row r="720" ht="15.75" customHeight="1" s="336"/>
    <row r="721" ht="15.75" customHeight="1" s="336"/>
    <row r="722" ht="15.75" customHeight="1" s="336"/>
    <row r="723" ht="15.75" customHeight="1" s="336"/>
    <row r="724" ht="15.75" customHeight="1" s="336"/>
    <row r="725" ht="15.75" customHeight="1" s="336"/>
    <row r="726" ht="15.75" customHeight="1" s="336"/>
    <row r="727" ht="15.75" customHeight="1" s="336"/>
    <row r="728" ht="15.75" customHeight="1" s="336"/>
    <row r="729" ht="15.75" customHeight="1" s="336"/>
    <row r="730" ht="15.75" customHeight="1" s="336"/>
    <row r="731" ht="15.75" customHeight="1" s="336"/>
    <row r="732" ht="15.75" customHeight="1" s="336"/>
    <row r="733" ht="15.75" customHeight="1" s="336"/>
    <row r="734" ht="15.75" customHeight="1" s="336"/>
    <row r="735" ht="15.75" customHeight="1" s="336"/>
    <row r="736" ht="15.75" customHeight="1" s="336"/>
    <row r="737" ht="15.75" customHeight="1" s="336"/>
    <row r="738" ht="15.75" customHeight="1" s="336"/>
    <row r="739" ht="15.75" customHeight="1" s="336"/>
    <row r="740" ht="15.75" customHeight="1" s="336"/>
    <row r="741" ht="15.75" customHeight="1" s="336"/>
    <row r="742" ht="15.75" customHeight="1" s="336"/>
    <row r="743" ht="15.75" customHeight="1" s="336"/>
    <row r="744" ht="15.75" customHeight="1" s="336"/>
    <row r="745" ht="15.75" customHeight="1" s="336"/>
    <row r="746" ht="15.75" customHeight="1" s="336"/>
    <row r="747" ht="15.75" customHeight="1" s="336"/>
    <row r="748" ht="15.75" customHeight="1" s="336"/>
    <row r="749" ht="15.75" customHeight="1" s="336"/>
    <row r="750" ht="15.75" customHeight="1" s="336"/>
    <row r="751" ht="15.75" customHeight="1" s="336"/>
    <row r="752" ht="15.75" customHeight="1" s="336"/>
    <row r="753" ht="15.75" customHeight="1" s="336"/>
    <row r="754" ht="15.75" customHeight="1" s="336"/>
    <row r="755" ht="15.75" customHeight="1" s="336"/>
    <row r="756" ht="15.75" customHeight="1" s="336"/>
    <row r="757" ht="15.75" customHeight="1" s="336"/>
    <row r="758" ht="15.75" customHeight="1" s="336"/>
    <row r="759" ht="15.75" customHeight="1" s="336"/>
    <row r="760" ht="15.75" customHeight="1" s="336"/>
    <row r="761" ht="15.75" customHeight="1" s="336"/>
    <row r="762" ht="15.75" customHeight="1" s="336"/>
    <row r="763" ht="15.75" customHeight="1" s="336"/>
    <row r="764" ht="15.75" customHeight="1" s="336"/>
    <row r="765" ht="15.75" customHeight="1" s="336"/>
    <row r="766" ht="15.75" customHeight="1" s="336"/>
    <row r="767" ht="15.75" customHeight="1" s="336"/>
    <row r="768" ht="15.75" customHeight="1" s="336"/>
    <row r="769" ht="15.75" customHeight="1" s="336"/>
    <row r="770" ht="15.75" customHeight="1" s="336"/>
    <row r="771" ht="15.75" customHeight="1" s="336"/>
    <row r="772" ht="15.75" customHeight="1" s="336"/>
    <row r="773" ht="15.75" customHeight="1" s="336"/>
    <row r="774" ht="15.75" customHeight="1" s="336"/>
    <row r="775" ht="15.75" customHeight="1" s="336"/>
    <row r="776" ht="15.75" customHeight="1" s="336"/>
    <row r="777" ht="15.75" customHeight="1" s="336"/>
    <row r="778" ht="15.75" customHeight="1" s="336"/>
    <row r="779" ht="15.75" customHeight="1" s="336"/>
    <row r="780" ht="15.75" customHeight="1" s="336"/>
    <row r="781" ht="15.75" customHeight="1" s="336"/>
    <row r="782" ht="15.75" customHeight="1" s="336"/>
    <row r="783" ht="15.75" customHeight="1" s="336"/>
    <row r="784" ht="15.75" customHeight="1" s="336"/>
    <row r="785" ht="15.75" customHeight="1" s="336"/>
    <row r="786" ht="15.75" customHeight="1" s="336"/>
    <row r="787" ht="15.75" customHeight="1" s="336"/>
    <row r="788" ht="15.75" customHeight="1" s="336"/>
    <row r="789" ht="15.75" customHeight="1" s="336"/>
    <row r="790" ht="15.75" customHeight="1" s="336"/>
    <row r="791" ht="15.75" customHeight="1" s="336"/>
    <row r="792" ht="15.75" customHeight="1" s="336"/>
    <row r="793" ht="15.75" customHeight="1" s="336"/>
    <row r="794" ht="15.75" customHeight="1" s="336"/>
    <row r="795" ht="15.75" customHeight="1" s="336"/>
    <row r="796" ht="15.75" customHeight="1" s="336"/>
    <row r="797" ht="15.75" customHeight="1" s="336"/>
    <row r="798" ht="15.75" customHeight="1" s="336"/>
    <row r="799" ht="15.75" customHeight="1" s="336"/>
    <row r="800" ht="15.75" customHeight="1" s="336"/>
    <row r="801" ht="15.75" customHeight="1" s="336"/>
    <row r="802" ht="15.75" customHeight="1" s="336"/>
    <row r="803" ht="15.75" customHeight="1" s="336"/>
    <row r="804" ht="15.75" customHeight="1" s="336"/>
    <row r="805" ht="15.75" customHeight="1" s="336"/>
    <row r="806" ht="15.75" customHeight="1" s="336"/>
    <row r="807" ht="15.75" customHeight="1" s="336"/>
    <row r="808" ht="15.75" customHeight="1" s="336"/>
    <row r="809" ht="15.75" customHeight="1" s="336"/>
    <row r="810" ht="15.75" customHeight="1" s="336"/>
    <row r="811" ht="15.75" customHeight="1" s="336"/>
    <row r="812" ht="15.75" customHeight="1" s="336"/>
    <row r="813" ht="15.75" customHeight="1" s="336"/>
    <row r="814" ht="15.75" customHeight="1" s="336"/>
    <row r="815" ht="15.75" customHeight="1" s="336"/>
    <row r="816" ht="15.75" customHeight="1" s="336"/>
    <row r="817" ht="15.75" customHeight="1" s="336"/>
    <row r="818" ht="15.75" customHeight="1" s="336"/>
    <row r="819" ht="15.75" customHeight="1" s="336"/>
    <row r="820" ht="15.75" customHeight="1" s="336"/>
    <row r="821" ht="15.75" customHeight="1" s="336"/>
    <row r="822" ht="15.75" customHeight="1" s="336"/>
    <row r="823" ht="15.75" customHeight="1" s="336"/>
    <row r="824" ht="15.75" customHeight="1" s="336"/>
    <row r="825" ht="15.75" customHeight="1" s="336"/>
    <row r="826" ht="15.75" customHeight="1" s="336"/>
    <row r="827" ht="15.75" customHeight="1" s="336"/>
    <row r="828" ht="15.75" customHeight="1" s="336"/>
    <row r="829" ht="15.75" customHeight="1" s="336"/>
    <row r="830" ht="15.75" customHeight="1" s="336"/>
    <row r="831" ht="15.75" customHeight="1" s="336"/>
    <row r="832" ht="15.75" customHeight="1" s="336"/>
    <row r="833" ht="15.75" customHeight="1" s="336"/>
    <row r="834" ht="15.75" customHeight="1" s="336"/>
    <row r="835" ht="15.75" customHeight="1" s="336"/>
    <row r="836" ht="15.75" customHeight="1" s="336"/>
    <row r="837" ht="15.75" customHeight="1" s="336"/>
    <row r="838" ht="15.75" customHeight="1" s="336"/>
    <row r="839" ht="15.75" customHeight="1" s="336"/>
    <row r="840" ht="15.75" customHeight="1" s="336"/>
    <row r="841" ht="15.75" customHeight="1" s="336"/>
    <row r="842" ht="15.75" customHeight="1" s="336"/>
    <row r="843" ht="15.75" customHeight="1" s="336"/>
    <row r="844" ht="15.75" customHeight="1" s="336"/>
    <row r="845" ht="15.75" customHeight="1" s="336"/>
    <row r="846" ht="15.75" customHeight="1" s="336"/>
    <row r="847" ht="15.75" customHeight="1" s="336"/>
    <row r="848" ht="15.75" customHeight="1" s="336"/>
    <row r="849" ht="15.75" customHeight="1" s="336"/>
    <row r="850" ht="15.75" customHeight="1" s="336"/>
    <row r="851" ht="15.75" customHeight="1" s="336"/>
    <row r="852" ht="15.75" customHeight="1" s="336"/>
    <row r="853" ht="15.75" customHeight="1" s="336"/>
    <row r="854" ht="15.75" customHeight="1" s="336"/>
    <row r="855" ht="15.75" customHeight="1" s="336"/>
    <row r="856" ht="15.75" customHeight="1" s="336"/>
    <row r="857" ht="15.75" customHeight="1" s="336"/>
    <row r="858" ht="15.75" customHeight="1" s="336"/>
    <row r="859" ht="15.75" customHeight="1" s="336"/>
    <row r="860" ht="15.75" customHeight="1" s="336"/>
    <row r="861" ht="15.75" customHeight="1" s="336"/>
    <row r="862" ht="15.75" customHeight="1" s="336"/>
    <row r="863" ht="15.75" customHeight="1" s="336"/>
    <row r="864" ht="15.75" customHeight="1" s="336"/>
    <row r="865" ht="15.75" customHeight="1" s="336"/>
    <row r="866" ht="15.75" customHeight="1" s="336"/>
    <row r="867" ht="15.75" customHeight="1" s="336"/>
    <row r="868" ht="15.75" customHeight="1" s="336"/>
    <row r="869" ht="15.75" customHeight="1" s="336"/>
    <row r="870" ht="15.75" customHeight="1" s="336"/>
    <row r="871" ht="15.75" customHeight="1" s="336"/>
    <row r="872" ht="15.75" customHeight="1" s="336"/>
    <row r="873" ht="15.75" customHeight="1" s="336"/>
    <row r="874" ht="15.75" customHeight="1" s="336"/>
    <row r="875" ht="15.75" customHeight="1" s="336"/>
    <row r="876" ht="15.75" customHeight="1" s="336"/>
    <row r="877" ht="15.75" customHeight="1" s="336"/>
    <row r="878" ht="15.75" customHeight="1" s="336"/>
    <row r="879" ht="15.75" customHeight="1" s="336"/>
    <row r="880" ht="15.75" customHeight="1" s="336"/>
    <row r="881" ht="15.75" customHeight="1" s="336"/>
    <row r="882" ht="15.75" customHeight="1" s="336"/>
    <row r="883" ht="15.75" customHeight="1" s="336"/>
    <row r="884" ht="15.75" customHeight="1" s="336"/>
    <row r="885" ht="15.75" customHeight="1" s="336"/>
    <row r="886" ht="15.75" customHeight="1" s="336"/>
    <row r="887" ht="15.75" customHeight="1" s="336"/>
    <row r="888" ht="15.75" customHeight="1" s="336"/>
    <row r="889" ht="15.75" customHeight="1" s="336"/>
    <row r="890" ht="15.75" customHeight="1" s="336"/>
    <row r="891" ht="15.75" customHeight="1" s="336"/>
    <row r="892" ht="15.75" customHeight="1" s="336"/>
    <row r="893" ht="15.75" customHeight="1" s="336"/>
    <row r="894" ht="15.75" customHeight="1" s="336"/>
    <row r="895" ht="15.75" customHeight="1" s="336"/>
    <row r="896" ht="15.75" customHeight="1" s="336"/>
    <row r="897" ht="15.75" customHeight="1" s="336"/>
    <row r="898" ht="15.75" customHeight="1" s="336"/>
    <row r="899" ht="15.75" customHeight="1" s="336"/>
    <row r="900" ht="15.75" customHeight="1" s="336"/>
    <row r="901" ht="15.75" customHeight="1" s="336"/>
    <row r="902" ht="15.75" customHeight="1" s="336"/>
    <row r="903" ht="15.75" customHeight="1" s="336"/>
    <row r="904" ht="15.75" customHeight="1" s="336"/>
    <row r="905" ht="15.75" customHeight="1" s="336"/>
    <row r="906" ht="15.75" customHeight="1" s="336"/>
    <row r="907" ht="15.75" customHeight="1" s="336"/>
    <row r="908" ht="15.75" customHeight="1" s="336"/>
    <row r="909" ht="15.75" customHeight="1" s="336"/>
    <row r="910" ht="15.75" customHeight="1" s="336"/>
    <row r="911" ht="15.75" customHeight="1" s="336"/>
    <row r="912" ht="15.75" customHeight="1" s="336"/>
    <row r="913" ht="15.75" customHeight="1" s="336"/>
    <row r="914" ht="15.75" customHeight="1" s="336"/>
    <row r="915" ht="15.75" customHeight="1" s="336"/>
    <row r="916" ht="15.75" customHeight="1" s="336"/>
    <row r="917" ht="15.75" customHeight="1" s="336"/>
    <row r="918" ht="15.75" customHeight="1" s="336"/>
    <row r="919" ht="15.75" customHeight="1" s="336"/>
    <row r="920" ht="15.75" customHeight="1" s="336"/>
    <row r="921" ht="15.75" customHeight="1" s="336"/>
    <row r="922" ht="15.75" customHeight="1" s="336"/>
    <row r="923" ht="15.75" customHeight="1" s="336"/>
    <row r="924" ht="15.75" customHeight="1" s="336"/>
    <row r="925" ht="15.75" customHeight="1" s="336"/>
    <row r="926" ht="15.75" customHeight="1" s="336"/>
    <row r="927" ht="15.75" customHeight="1" s="336"/>
    <row r="928" ht="15.75" customHeight="1" s="336"/>
    <row r="929" ht="15.75" customHeight="1" s="336"/>
    <row r="930" ht="15.75" customHeight="1" s="336"/>
    <row r="931" ht="15.75" customHeight="1" s="336"/>
    <row r="932" ht="15.75" customHeight="1" s="336"/>
    <row r="933" ht="15.75" customHeight="1" s="336"/>
    <row r="934" ht="15.75" customHeight="1" s="336"/>
    <row r="935" ht="15.75" customHeight="1" s="336"/>
    <row r="936" ht="15.75" customHeight="1" s="336"/>
    <row r="937" ht="15.75" customHeight="1" s="336"/>
    <row r="938" ht="15.75" customHeight="1" s="336"/>
    <row r="939" ht="15.75" customHeight="1" s="336"/>
    <row r="940" ht="15.75" customHeight="1" s="336"/>
    <row r="941" ht="15.75" customHeight="1" s="336"/>
    <row r="942" ht="15.75" customHeight="1" s="336"/>
    <row r="943" ht="15.75" customHeight="1" s="336"/>
    <row r="944" ht="15.75" customHeight="1" s="336"/>
    <row r="945" ht="15.75" customHeight="1" s="336"/>
    <row r="946" ht="15.75" customHeight="1" s="336"/>
    <row r="947" ht="15.75" customHeight="1" s="336"/>
    <row r="948" ht="15.75" customHeight="1" s="336"/>
    <row r="949" ht="15.75" customHeight="1" s="336"/>
    <row r="950" ht="15.75" customHeight="1" s="336"/>
    <row r="951" ht="15.75" customHeight="1" s="336"/>
    <row r="952" ht="15.75" customHeight="1" s="336"/>
    <row r="953" ht="15.75" customHeight="1" s="336"/>
    <row r="954" ht="15.75" customHeight="1" s="336"/>
    <row r="955" ht="15.75" customHeight="1" s="336"/>
    <row r="956" ht="15.75" customHeight="1" s="336"/>
    <row r="957" ht="15.75" customHeight="1" s="336"/>
    <row r="958" ht="15.75" customHeight="1" s="336"/>
    <row r="959" ht="15.75" customHeight="1" s="336"/>
    <row r="960" ht="15.75" customHeight="1" s="336"/>
    <row r="961" ht="15.75" customHeight="1" s="336"/>
    <row r="962" ht="15.75" customHeight="1" s="336"/>
    <row r="963" ht="15.75" customHeight="1" s="336"/>
    <row r="964" ht="15.75" customHeight="1" s="336"/>
    <row r="965" ht="15.75" customHeight="1" s="336"/>
    <row r="966" ht="15.75" customHeight="1" s="336"/>
    <row r="967" ht="15.75" customHeight="1" s="336"/>
    <row r="968" ht="15.75" customHeight="1" s="336"/>
    <row r="969" ht="15.75" customHeight="1" s="336"/>
    <row r="970" ht="15.75" customHeight="1" s="336"/>
    <row r="971" ht="15.75" customHeight="1" s="336"/>
    <row r="972" ht="15.75" customHeight="1" s="336"/>
    <row r="973" ht="15.75" customHeight="1" s="336"/>
    <row r="974" ht="15.75" customHeight="1" s="336"/>
    <row r="975" ht="15.75" customHeight="1" s="336"/>
    <row r="976" ht="15.75" customHeight="1" s="336"/>
    <row r="977" ht="15.75" customHeight="1" s="336"/>
    <row r="978" ht="15.75" customHeight="1" s="336"/>
    <row r="979" ht="15.75" customHeight="1" s="336"/>
    <row r="980" ht="15.75" customHeight="1" s="336"/>
    <row r="981" ht="15.75" customHeight="1" s="336"/>
    <row r="982" ht="15.75" customHeight="1" s="336"/>
    <row r="983" ht="15.75" customHeight="1" s="336"/>
    <row r="984" ht="15.75" customHeight="1" s="336"/>
    <row r="985" ht="15.75" customHeight="1" s="336"/>
    <row r="986" ht="15.75" customHeight="1" s="336"/>
    <row r="987" ht="15.75" customHeight="1" s="336"/>
    <row r="988" ht="15.75" customHeight="1" s="336"/>
    <row r="989" ht="15.75" customHeight="1" s="336"/>
    <row r="990" ht="15.75" customHeight="1" s="336"/>
    <row r="991" ht="15.75" customHeight="1" s="336"/>
    <row r="992" ht="15.75" customHeight="1" s="336"/>
    <row r="993" ht="15.75" customHeight="1" s="336"/>
    <row r="994" ht="15.75" customHeight="1" s="336"/>
    <row r="995" ht="15.75" customHeight="1" s="336"/>
    <row r="996" ht="15.75" customHeight="1" s="336"/>
    <row r="997" ht="15.75" customHeight="1" s="336"/>
    <row r="998" ht="15.75" customHeight="1" s="336"/>
    <row r="999" ht="15.75" customHeight="1" s="336"/>
    <row r="1000" ht="15.75" customHeight="1" s="336"/>
  </sheetData>
  <mergeCells count="57">
    <mergeCell ref="C77:G77"/>
    <mergeCell ref="C83:G83"/>
    <mergeCell ref="B65:E65"/>
    <mergeCell ref="A8:G8"/>
    <mergeCell ref="B98:G98"/>
    <mergeCell ref="B68:E68"/>
    <mergeCell ref="C107:G107"/>
    <mergeCell ref="B82:G82"/>
    <mergeCell ref="C95:E95"/>
    <mergeCell ref="A10:G10"/>
    <mergeCell ref="B69:G69"/>
    <mergeCell ref="C79:G79"/>
    <mergeCell ref="B45:E45"/>
    <mergeCell ref="C73:G73"/>
    <mergeCell ref="C103:G103"/>
    <mergeCell ref="C47:G47"/>
    <mergeCell ref="B9:G9"/>
    <mergeCell ref="C63:G63"/>
    <mergeCell ref="B118:G118"/>
    <mergeCell ref="C55:G55"/>
    <mergeCell ref="C99:G99"/>
    <mergeCell ref="C75:G75"/>
    <mergeCell ref="C127:G127"/>
    <mergeCell ref="A11:G11"/>
    <mergeCell ref="A12:B12"/>
    <mergeCell ref="B21:G21"/>
    <mergeCell ref="C59:G59"/>
    <mergeCell ref="B114:G114"/>
    <mergeCell ref="B94:G94"/>
    <mergeCell ref="C115:G115"/>
    <mergeCell ref="B110:G110"/>
    <mergeCell ref="C51:G51"/>
    <mergeCell ref="B50:G50"/>
    <mergeCell ref="C71:G71"/>
    <mergeCell ref="B106:G106"/>
    <mergeCell ref="C123:G123"/>
    <mergeCell ref="A7:G7"/>
    <mergeCell ref="B126:G126"/>
    <mergeCell ref="C119:G119"/>
    <mergeCell ref="B62:G62"/>
    <mergeCell ref="C70:G70"/>
    <mergeCell ref="B25:G25"/>
    <mergeCell ref="B16:G16"/>
    <mergeCell ref="B54:G54"/>
    <mergeCell ref="B61:E61"/>
    <mergeCell ref="C91:G91"/>
    <mergeCell ref="B46:G46"/>
    <mergeCell ref="B90:G90"/>
    <mergeCell ref="B122:G122"/>
    <mergeCell ref="B102:G102"/>
    <mergeCell ref="C66:G66"/>
    <mergeCell ref="A13:B13"/>
    <mergeCell ref="B58:G58"/>
    <mergeCell ref="C29:E29"/>
    <mergeCell ref="C111:G111"/>
    <mergeCell ref="B86:G86"/>
    <mergeCell ref="C87:G87"/>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Mario</dc:creator>
  <dcterms:created xmlns:dcterms="http://purl.org/dc/terms/" xmlns:xsi="http://www.w3.org/2001/XMLSchema-instance" xsi:type="dcterms:W3CDTF">2020-04-07T19:50:46Z</dcterms:created>
  <dcterms:modified xmlns:dcterms="http://purl.org/dc/terms/" xmlns:xsi="http://www.w3.org/2001/XMLSchema-instance" xsi:type="dcterms:W3CDTF">2026-10-30T15:17:36Z</dcterms:modified>
  <cp:lastModifiedBy>EMIRO JAVIER TOVAR MARTINEZ</cp:lastModifiedBy>
</cp:coreProperties>
</file>