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s\Desktop\Data Bootcamp HW\1 Excel Homework\"/>
    </mc:Choice>
  </mc:AlternateContent>
  <xr:revisionPtr revIDLastSave="0" documentId="13_ncr:1_{0004857E-5AC7-4B90-9280-43110B40E5E9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Data Table" sheetId="1" r:id="rId1"/>
    <sheet name="Outcome vs Category" sheetId="3" r:id="rId2"/>
    <sheet name="Outcome vs Sub-Category" sheetId="4" r:id="rId3"/>
    <sheet name="Outcome vs Date Created" sheetId="5" r:id="rId4"/>
    <sheet name="Bonus" sheetId="6" r:id="rId5"/>
  </sheets>
  <definedNames>
    <definedName name="_xlnm._FilterDatabase" localSheetId="0" hidden="1">'Data Table'!$Q$1:$Q$4115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6" l="1"/>
  <c r="C3" i="6"/>
  <c r="B3" i="6"/>
  <c r="B4" i="6"/>
  <c r="D6" i="6"/>
  <c r="D5" i="6"/>
  <c r="D4" i="6"/>
  <c r="D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C6" i="6"/>
  <c r="C5" i="6"/>
  <c r="C4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B5" i="6"/>
  <c r="B2" i="6"/>
  <c r="G8" i="6" l="1"/>
  <c r="G10" i="6"/>
  <c r="G12" i="6"/>
  <c r="H8" i="6"/>
  <c r="H10" i="6"/>
  <c r="H12" i="6"/>
  <c r="G7" i="6"/>
  <c r="G9" i="6"/>
  <c r="G11" i="6"/>
  <c r="G13" i="6"/>
  <c r="H7" i="6"/>
  <c r="H9" i="6"/>
  <c r="H11" i="6"/>
  <c r="H13" i="6"/>
  <c r="F5" i="6"/>
  <c r="F10" i="6"/>
  <c r="F13" i="6"/>
  <c r="F9" i="6"/>
  <c r="F12" i="6"/>
  <c r="F8" i="6"/>
  <c r="E3" i="6"/>
  <c r="H3" i="6" s="1"/>
  <c r="F11" i="6"/>
  <c r="F7" i="6"/>
  <c r="E2" i="6"/>
  <c r="G2" i="6" s="1"/>
  <c r="E4" i="6"/>
  <c r="G4" i="6" s="1"/>
  <c r="E5" i="6"/>
  <c r="G5" i="6" s="1"/>
  <c r="E6" i="6"/>
  <c r="F6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G3" i="6" l="1"/>
  <c r="F2" i="6"/>
  <c r="F3" i="6"/>
  <c r="F4" i="6"/>
  <c r="H5" i="6"/>
  <c r="H4" i="6"/>
  <c r="H2" i="6"/>
  <c r="H6" i="6"/>
  <c r="G6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<sst xmlns="http://schemas.openxmlformats.org/spreadsheetml/2006/main" count="33012" uniqueCount="8402">
  <si>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</si>
  <si>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</si>
  <si>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</si>
  <si>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</si>
  <si>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</si>
  <si>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</si>
  <si>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</si>
  <si>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</si>
  <si>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</si>
  <si>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</si>
  <si>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</si>
  <si>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</si>
  <si>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</si>
  <si>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</si>
  <si>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</si>
  <si>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</si>
  <si>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</si>
  <si>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</si>
  <si>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</si>
  <si>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</si>
  <si>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</si>
  <si>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</si>
  <si>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</si>
  <si>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</si>
  <si>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</si>
  <si>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</si>
  <si>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</si>
  <si>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</si>
  <si>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</si>
  <si>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</si>
  <si>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</si>
  <si>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</si>
  <si>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</si>
  <si>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</si>
  <si>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</si>
  <si>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</si>
  <si>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</si>
  <si>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</si>
  <si>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</si>
  <si>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</si>
  <si>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</si>
  <si>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</si>
  <si>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</si>
  <si>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</si>
  <si>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</si>
  <si>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</si>
  <si>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</si>
  <si>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</si>
  <si>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</si>
  <si>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</si>
  <si>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</si>
  <si>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</si>
  <si>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</si>
  <si>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</si>
  <si>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</si>
  <si>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</si>
  <si>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</si>
  <si>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</si>
  <si>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</si>
  <si>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</si>
  <si>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</si>
  <si>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</si>
  <si>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</si>
  <si>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</si>
  <si>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</si>
  <si>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</si>
  <si>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</si>
  <si>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</si>
  <si>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</si>
  <si>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</si>
  <si>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</si>
  <si>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</si>
  <si>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</si>
  <si>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</si>
  <si>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</si>
  <si>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</si>
  <si>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</si>
  <si>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</si>
  <si>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</si>
  <si>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</si>
  <si>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</si>
  <si>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</si>
  <si>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</si>
  <si>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</si>
  <si>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</si>
  <si>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</si>
  <si>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</si>
  <si>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</si>
  <si>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</si>
  <si>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</si>
  <si>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</si>
  <si>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</si>
  <si>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</si>
  <si>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</si>
  <si>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</si>
  <si>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</si>
  <si>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</si>
  <si>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</si>
  <si>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</si>
  <si>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</si>
  <si>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</si>
  <si>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</si>
  <si>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</si>
  <si>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</si>
  <si>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</si>
  <si>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</si>
  <si>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</si>
  <si>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</si>
  <si>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</si>
  <si>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</si>
  <si>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</si>
  <si>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</si>
  <si>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</si>
  <si>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</si>
  <si>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</si>
  <si>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</si>
  <si>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</si>
  <si>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</si>
  <si>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</si>
  <si>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</si>
  <si>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</si>
  <si>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</si>
  <si>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</si>
  <si>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</si>
  <si>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</si>
  <si>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</si>
  <si>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</si>
  <si>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</si>
  <si>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</si>
  <si>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</si>
  <si>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</si>
  <si>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</si>
  <si>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</si>
  <si>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</si>
  <si>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</si>
  <si>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</si>
  <si>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</si>
  <si>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</si>
  <si>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</si>
  <si>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</si>
  <si>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</si>
  <si>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</si>
  <si>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</si>
  <si>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</si>
  <si>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</si>
  <si>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</si>
  <si>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</si>
  <si>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</si>
  <si>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</si>
  <si>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</si>
  <si>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</si>
  <si>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</si>
  <si>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</si>
  <si>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</si>
  <si>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</si>
  <si>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</si>
  <si>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</si>
  <si>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</si>
  <si>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</si>
  <si>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</si>
  <si>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</si>
  <si>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</si>
  <si>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</si>
  <si>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</si>
  <si>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</si>
  <si>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</si>
  <si>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</si>
  <si>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</si>
  <si>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</si>
  <si>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</si>
  <si>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</si>
  <si>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</si>
  <si>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</si>
  <si>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</si>
  <si>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</si>
  <si>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</si>
  <si>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</si>
  <si>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</si>
  <si>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</si>
  <si>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</si>
  <si>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</si>
  <si>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</si>
  <si>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</si>
  <si>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</si>
  <si>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</si>
  <si>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</si>
  <si>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</si>
  <si>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</si>
  <si>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</si>
  <si>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</si>
  <si>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</si>
  <si>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</si>
  <si>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</si>
  <si>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</si>
  <si>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</si>
  <si>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</si>
  <si>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</si>
  <si>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</si>
  <si>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</si>
  <si>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</si>
  <si>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</si>
  <si>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</si>
  <si>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</si>
  <si>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</si>
  <si>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</si>
  <si>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</si>
  <si>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</si>
  <si>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</si>
  <si>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</si>
  <si>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</si>
  <si>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</si>
  <si>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</si>
  <si>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</si>
  <si>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</si>
  <si>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</si>
  <si>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</si>
  <si>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</si>
  <si>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</si>
  <si>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</si>
  <si>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</si>
  <si>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</si>
  <si>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</si>
  <si>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</si>
  <si>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</si>
  <si>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</si>
  <si>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</si>
  <si>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</si>
  <si>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</si>
  <si>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</si>
  <si>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</si>
  <si>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</si>
  <si>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</si>
  <si>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</si>
  <si>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</si>
  <si>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</si>
  <si>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</si>
  <si>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</si>
  <si>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</si>
  <si>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</si>
  <si>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</si>
  <si>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</si>
  <si>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</si>
  <si>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</si>
  <si>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</si>
  <si>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</si>
  <si>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</si>
  <si>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</si>
  <si>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</si>
  <si>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</si>
  <si>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</si>
  <si>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</si>
  <si>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</si>
  <si>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</si>
  <si>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</si>
  <si>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</si>
  <si>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</si>
  <si>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</si>
  <si>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</si>
  <si>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</si>
  <si>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</si>
  <si>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</si>
  <si>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</si>
  <si>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</si>
  <si>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</si>
  <si>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</si>
  <si>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</si>
  <si>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</si>
  <si>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</si>
  <si>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</si>
  <si>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</si>
  <si>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</si>
  <si>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</si>
  <si>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</si>
  <si>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</si>
  <si>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</si>
  <si>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</si>
  <si>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</si>
  <si>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</si>
  <si>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</si>
  <si>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</si>
  <si>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</si>
  <si>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</si>
  <si>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</si>
  <si>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</si>
  <si>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</si>
  <si>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</si>
  <si>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</si>
  <si>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</si>
  <si>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</si>
  <si>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</si>
  <si>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</si>
  <si>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</si>
  <si>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</si>
  <si>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</si>
  <si>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</si>
  <si>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</si>
  <si>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</si>
  <si>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</si>
  <si>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</si>
  <si>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</si>
  <si>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</si>
  <si>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</si>
  <si>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</si>
  <si>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</si>
  <si>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</si>
  <si>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</si>
  <si>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</si>
  <si>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</si>
  <si>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</si>
  <si>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</si>
  <si>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</si>
  <si>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</si>
  <si>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</si>
  <si>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</si>
  <si>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</si>
  <si>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</si>
  <si>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</si>
  <si>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</si>
  <si>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</si>
  <si>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</si>
  <si>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</si>
  <si>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</si>
  <si>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</si>
  <si>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</si>
  <si>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</si>
  <si>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</si>
  <si>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</si>
  <si>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</si>
  <si>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</si>
  <si>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</si>
  <si>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</si>
  <si>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</si>
  <si>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</si>
  <si>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</si>
  <si>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</si>
  <si>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</si>
  <si>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</si>
  <si>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</si>
  <si>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</si>
  <si>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</si>
  <si>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</si>
  <si>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</si>
  <si>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</si>
  <si>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</si>
  <si>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</si>
  <si>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</si>
  <si>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</si>
  <si>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</si>
  <si>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</si>
  <si>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</si>
  <si>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</si>
  <si>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</si>
  <si>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</si>
  <si>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</si>
  <si>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</si>
  <si>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</si>
  <si>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</si>
  <si>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</si>
  <si>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</si>
  <si>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</si>
  <si>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</si>
  <si>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</si>
  <si>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</si>
  <si>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</si>
  <si>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</si>
  <si>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</si>
  <si>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</si>
  <si>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</si>
  <si>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</si>
  <si>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</si>
  <si>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</si>
  <si>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</si>
  <si>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</si>
  <si>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</si>
  <si>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</si>
  <si>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</si>
  <si>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</si>
  <si>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</si>
  <si>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</si>
  <si>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</si>
  <si>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</si>
  <si>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</si>
  <si>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</si>
  <si>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</si>
  <si>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</si>
  <si>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</si>
  <si>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</si>
  <si>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</si>
  <si>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</si>
  <si>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</si>
  <si>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</si>
  <si>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</si>
  <si>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</si>
  <si>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</si>
  <si>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</si>
  <si>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</si>
  <si>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</si>
  <si>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</si>
  <si>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</si>
  <si>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</si>
  <si>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</si>
  <si>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</si>
  <si>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</si>
  <si>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</si>
  <si>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</si>
  <si>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</si>
  <si>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</si>
  <si>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</si>
  <si>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</si>
  <si>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</si>
  <si>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</si>
  <si>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</si>
  <si>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</si>
  <si>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</si>
  <si>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</si>
  <si>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</si>
  <si>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</si>
  <si>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</si>
  <si>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</si>
  <si>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</si>
  <si>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</si>
  <si>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</si>
  <si>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</si>
  <si>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</si>
  <si>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</si>
  <si>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</si>
  <si>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</si>
  <si>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</si>
  <si>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</si>
  <si>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</si>
  <si>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</si>
  <si>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</si>
  <si>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</si>
  <si>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</si>
  <si>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</si>
  <si>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</si>
  <si>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</si>
  <si>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</si>
  <si>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</si>
  <si>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</si>
  <si>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</si>
  <si>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</si>
  <si>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</si>
  <si>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</si>
  <si>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</si>
  <si>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</si>
  <si>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</si>
  <si>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</si>
  <si>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</si>
  <si>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</si>
  <si>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</si>
  <si>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</si>
  <si>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</si>
  <si>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</si>
  <si>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</si>
  <si>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</si>
  <si>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</si>
  <si>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</si>
  <si>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</si>
  <si>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</si>
  <si>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</si>
  <si>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</si>
  <si>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</si>
  <si>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</si>
  <si>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</si>
  <si>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</si>
  <si>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</si>
  <si>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</si>
  <si>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</si>
  <si>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</si>
  <si>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</si>
  <si>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</si>
  <si>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</si>
  <si>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</si>
  <si>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</si>
  <si>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</si>
  <si>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</si>
  <si>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</si>
  <si>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</si>
  <si>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</si>
  <si>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</si>
  <si>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</si>
  <si>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</si>
  <si>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</si>
  <si>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</si>
  <si>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</si>
  <si>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</si>
  <si>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</si>
  <si>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</si>
  <si>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</si>
  <si>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</si>
  <si>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</si>
  <si>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</si>
  <si>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</si>
  <si>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</si>
  <si>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</si>
  <si>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</si>
  <si>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</si>
  <si>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</si>
  <si>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</si>
  <si>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</si>
  <si>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</si>
  <si>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</si>
  <si>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</si>
  <si>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</si>
  <si>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</si>
  <si>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</si>
  <si>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</si>
  <si>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</si>
  <si>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</si>
  <si>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</si>
  <si>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</si>
  <si>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</si>
  <si>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</si>
  <si>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</si>
  <si>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</si>
  <si>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</si>
  <si>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</si>
  <si>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</si>
  <si>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</si>
  <si>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</si>
  <si>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</si>
  <si>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</si>
  <si>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</si>
  <si>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</si>
  <si>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</si>
  <si>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</si>
  <si>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</si>
  <si>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</si>
  <si>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</si>
  <si>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</si>
  <si>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</si>
  <si>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</si>
  <si>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</si>
  <si>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</si>
  <si>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</si>
  <si>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</si>
  <si>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</si>
  <si>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</si>
  <si>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</si>
  <si>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</si>
  <si>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</si>
  <si>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</si>
  <si>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</si>
  <si>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</si>
  <si>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</si>
  <si>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</si>
  <si>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</si>
  <si>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</si>
  <si>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</si>
  <si>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</si>
  <si>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</si>
  <si>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</si>
  <si>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</si>
  <si>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</si>
  <si>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</si>
  <si>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</si>
  <si>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</si>
  <si>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</si>
  <si>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</si>
  <si>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</si>
  <si>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</si>
  <si>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</si>
  <si>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</si>
  <si>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</si>
  <si>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</si>
  <si>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</si>
  <si>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</si>
  <si>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</si>
  <si>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</si>
  <si>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</si>
  <si>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</si>
  <si>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</si>
  <si>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</si>
  <si>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</si>
  <si>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</si>
  <si>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</si>
  <si>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</si>
  <si>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</si>
  <si>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</si>
  <si>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</si>
  <si>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</si>
  <si>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</si>
  <si>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</si>
  <si>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</si>
  <si>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</si>
  <si>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</si>
  <si>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</si>
  <si>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</si>
  <si>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</si>
  <si>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</si>
  <si>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</si>
  <si>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</si>
  <si>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</si>
  <si>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</si>
  <si>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</si>
  <si>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</si>
  <si>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</si>
  <si>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</si>
  <si>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</si>
  <si>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</si>
  <si>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</si>
  <si>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</si>
  <si>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</si>
  <si>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</si>
  <si>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</si>
  <si>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</si>
  <si>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</si>
  <si>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</si>
  <si>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</si>
  <si>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</si>
  <si>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</si>
  <si>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</si>
  <si>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</si>
  <si>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</si>
  <si>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</si>
  <si>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</si>
  <si>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</si>
  <si>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</si>
  <si>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</si>
  <si>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</si>
  <si>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</si>
  <si>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</si>
  <si>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</si>
  <si>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</si>
  <si>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</si>
  <si>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</si>
  <si>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</si>
  <si>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</si>
  <si>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</si>
  <si>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</si>
  <si>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</si>
  <si>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</si>
  <si>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</si>
  <si>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</si>
  <si>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</si>
  <si>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</si>
  <si>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</si>
  <si>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</si>
  <si>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</si>
  <si>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</si>
  <si>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</si>
  <si>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</si>
  <si>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</si>
  <si>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</si>
  <si>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</si>
  <si>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</si>
  <si>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</si>
  <si>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</si>
  <si>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</si>
  <si>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</si>
  <si>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</si>
  <si>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</si>
  <si>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</si>
  <si>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</si>
  <si>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</si>
  <si>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</si>
  <si>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</si>
  <si>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</si>
  <si>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</si>
  <si>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</si>
  <si>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</si>
  <si>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</si>
  <si>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</si>
  <si>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</si>
  <si>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</si>
  <si>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</si>
  <si>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</si>
  <si>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</si>
  <si>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</si>
  <si>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</si>
  <si>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</si>
  <si>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</si>
  <si>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</si>
  <si>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</si>
  <si>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</si>
  <si>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</si>
  <si>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</si>
  <si>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</si>
  <si>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</si>
  <si>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</si>
  <si>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</si>
  <si>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</si>
  <si>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</si>
  <si>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</si>
  <si>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</si>
  <si>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</si>
  <si>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</si>
  <si>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</si>
  <si>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</si>
  <si>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</si>
  <si>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</si>
  <si>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</si>
  <si>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</si>
  <si>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</si>
  <si>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</si>
  <si>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</si>
  <si>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</si>
  <si>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</si>
  <si>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</si>
  <si>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</si>
  <si>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</si>
  <si>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</si>
  <si>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</si>
  <si>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</si>
  <si>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</si>
  <si>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</si>
  <si>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</si>
  <si>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</si>
  <si>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</si>
  <si>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</si>
  <si>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</si>
  <si>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</si>
  <si>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</si>
  <si>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</si>
  <si>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</si>
  <si>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</si>
  <si>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</si>
  <si>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</si>
  <si>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</si>
  <si>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</si>
  <si>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</si>
  <si>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</si>
  <si>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</si>
  <si>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</si>
  <si>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</si>
  <si>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</si>
  <si>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</si>
  <si>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</si>
  <si>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</si>
  <si>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</si>
  <si>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</si>
  <si>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</si>
  <si>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</si>
  <si>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</si>
  <si>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</si>
  <si>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</si>
  <si>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</si>
  <si>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</si>
  <si>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</si>
  <si>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</si>
  <si>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</si>
  <si>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</si>
  <si>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</si>
  <si>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</si>
  <si>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</si>
  <si>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</si>
  <si>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</si>
  <si>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</si>
  <si>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</si>
  <si>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</si>
  <si>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</si>
  <si>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</si>
  <si>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</si>
  <si>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</si>
  <si>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</si>
  <si>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</si>
  <si>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</si>
  <si>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</si>
  <si>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</si>
  <si>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</si>
  <si>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</si>
  <si>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</si>
  <si>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</si>
  <si>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</si>
  <si>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</si>
  <si>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</si>
  <si>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</si>
  <si>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</si>
  <si>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</si>
  <si>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</si>
  <si>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</si>
  <si>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</si>
  <si>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</si>
  <si>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</si>
  <si>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</si>
  <si>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</si>
  <si>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</si>
  <si>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</si>
  <si>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</si>
  <si>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</si>
  <si>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</si>
  <si>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</si>
  <si>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</si>
  <si>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</si>
  <si>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</si>
  <si>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</si>
  <si>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</si>
  <si>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</si>
  <si>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</si>
  <si>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</si>
  <si>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</si>
  <si>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</si>
  <si>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</si>
  <si>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</si>
  <si>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</si>
  <si>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</si>
  <si>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</si>
  <si>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</si>
  <si>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</si>
  <si>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</si>
  <si>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</si>
  <si>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</si>
  <si>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</si>
  <si>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</si>
  <si>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</si>
  <si>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</si>
  <si>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</si>
  <si>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</si>
  <si>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</si>
  <si>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</si>
  <si>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</si>
  <si>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</si>
  <si>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</si>
  <si>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</si>
  <si>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</si>
  <si>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</si>
  <si>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</si>
  <si>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</si>
  <si>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</si>
  <si>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</si>
  <si>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</si>
  <si>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</si>
  <si>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</si>
  <si>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</si>
  <si>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</si>
  <si>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</si>
  <si>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</si>
  <si>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</si>
  <si>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</si>
  <si>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</si>
  <si>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</si>
  <si>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</si>
  <si>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</si>
  <si>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</si>
  <si>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</si>
  <si>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</si>
  <si>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</si>
  <si>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</si>
  <si>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</si>
  <si>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</si>
  <si>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</si>
  <si>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</si>
  <si>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</si>
  <si>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</si>
  <si>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</si>
  <si>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</si>
  <si>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</si>
  <si>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</si>
  <si>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</si>
  <si>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</si>
  <si>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</si>
  <si>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</si>
  <si>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</si>
  <si>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</si>
  <si>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</si>
  <si>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</si>
  <si>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</si>
  <si>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</si>
  <si>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</si>
  <si>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</si>
  <si>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</si>
  <si>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</si>
  <si>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</si>
  <si>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</si>
  <si>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</si>
  <si>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</si>
  <si>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</si>
  <si>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</si>
  <si>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</si>
  <si>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</si>
  <si>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</si>
  <si>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</si>
  <si>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</si>
  <si>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</si>
  <si>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</si>
  <si>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</si>
  <si>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</si>
  <si>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</si>
  <si>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</si>
  <si>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</si>
  <si>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</si>
  <si>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</si>
  <si>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</si>
  <si>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</si>
  <si>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</si>
  <si>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</si>
  <si>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</si>
  <si>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</si>
  <si>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</si>
  <si>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</si>
  <si>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</si>
  <si>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</si>
  <si>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</si>
  <si>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</si>
  <si>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</si>
  <si>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</si>
  <si>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</si>
  <si>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</si>
  <si>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</si>
  <si>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</si>
  <si>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</si>
  <si>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</si>
  <si>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</si>
  <si>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</si>
  <si>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</si>
  <si>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</si>
  <si>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</si>
  <si>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</si>
  <si>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</si>
  <si>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</si>
  <si>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</si>
  <si>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</si>
  <si>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</si>
  <si>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</si>
  <si>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</si>
  <si>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</si>
  <si>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</si>
  <si>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</si>
  <si>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</si>
  <si>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</si>
  <si>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</si>
  <si>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</si>
  <si>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</si>
  <si>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</si>
  <si>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</si>
  <si>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</si>
  <si>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</si>
  <si>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</si>
  <si>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</si>
  <si>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</si>
  <si>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</si>
  <si>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</si>
  <si>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</si>
  <si>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</si>
  <si>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</si>
  <si>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</si>
  <si>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</si>
  <si>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</si>
  <si>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</si>
  <si>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</si>
  <si>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</si>
  <si>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</si>
  <si>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</si>
  <si>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</si>
  <si>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</si>
  <si>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</si>
  <si>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</si>
  <si>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</si>
  <si>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</si>
  <si>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</si>
  <si>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</si>
  <si>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</si>
  <si>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</si>
  <si>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</si>
  <si>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</si>
  <si>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</si>
  <si>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</si>
  <si>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</si>
  <si>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</si>
  <si>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</si>
  <si>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</si>
  <si>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</si>
  <si>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</si>
  <si>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</si>
  <si>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</si>
  <si>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</si>
  <si>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</si>
  <si>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</si>
  <si>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</si>
  <si>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</si>
  <si>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</si>
  <si>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</si>
  <si>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</si>
  <si>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</si>
  <si>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</si>
  <si>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</si>
  <si>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</si>
  <si>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</si>
  <si>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</si>
  <si>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</si>
  <si>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</si>
  <si>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</si>
  <si>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</si>
  <si>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</si>
  <si>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</si>
  <si>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</si>
  <si>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</si>
  <si>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</si>
  <si>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</si>
  <si>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</si>
  <si>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</si>
  <si>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</si>
  <si>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</si>
  <si>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</si>
  <si>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</si>
  <si>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</si>
  <si>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</si>
  <si>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</si>
  <si>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</si>
  <si>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</si>
  <si>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</si>
  <si>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</si>
  <si>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</si>
  <si>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</si>
  <si>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</si>
  <si>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</si>
  <si>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</si>
  <si>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</si>
  <si>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</si>
  <si>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</si>
  <si>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</si>
  <si>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</si>
  <si>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</si>
  <si>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</si>
  <si>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</si>
  <si>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</si>
  <si>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</si>
  <si>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</si>
  <si>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</si>
  <si>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</si>
  <si>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</si>
  <si>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</si>
  <si>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</si>
  <si>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</si>
  <si>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</si>
  <si>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</si>
  <si>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</si>
  <si>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</si>
  <si>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</si>
  <si>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</si>
  <si>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</si>
  <si>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</si>
  <si>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</si>
  <si>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</si>
  <si>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</si>
  <si>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</si>
  <si>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</si>
  <si>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</si>
  <si>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</si>
  <si>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</si>
  <si>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</si>
  <si>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</si>
  <si>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</si>
  <si>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</si>
  <si>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</si>
  <si>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</si>
  <si>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</si>
  <si>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</si>
  <si>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</si>
  <si>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</si>
  <si>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</si>
  <si>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</si>
  <si>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</si>
  <si>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</si>
  <si>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</si>
  <si>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</si>
  <si>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</si>
  <si>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</si>
  <si>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</si>
  <si>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</si>
  <si>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</si>
  <si>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</si>
  <si>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</si>
  <si>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</si>
  <si>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</si>
  <si>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</si>
  <si>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</si>
  <si>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</si>
  <si>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</si>
  <si>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</si>
  <si>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</si>
  <si>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</si>
  <si>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</si>
  <si>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</si>
  <si>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</si>
  <si>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</si>
  <si>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</si>
  <si>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</si>
  <si>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</si>
  <si>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</si>
  <si>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</si>
  <si>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</si>
  <si>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</si>
  <si>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</si>
  <si>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</si>
  <si>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</si>
  <si>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</si>
  <si>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</si>
  <si>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</si>
  <si>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</si>
  <si>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</si>
  <si>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</si>
  <si>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</si>
  <si>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</si>
  <si>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</si>
  <si>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</si>
  <si>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</si>
  <si>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</si>
  <si>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</si>
  <si>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</si>
  <si>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</si>
  <si>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</si>
  <si>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</si>
  <si>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</si>
  <si>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</si>
  <si>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</si>
  <si>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</si>
  <si>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</si>
  <si>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</si>
  <si>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</si>
  <si>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</si>
  <si>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</si>
  <si>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</si>
  <si>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</si>
  <si>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</si>
  <si>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</si>
  <si>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</si>
  <si>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</si>
  <si>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</si>
  <si>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</si>
  <si>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</si>
  <si>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</si>
  <si>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</si>
  <si>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</si>
  <si>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</si>
  <si>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</si>
  <si>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</si>
  <si>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</si>
  <si>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</si>
  <si>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</si>
  <si>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</si>
  <si>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</si>
  <si>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</si>
  <si>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</si>
  <si>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</si>
  <si>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</si>
  <si>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</si>
  <si>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</si>
  <si>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</si>
  <si>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</si>
  <si>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</si>
  <si>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</si>
  <si>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</si>
  <si>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</si>
  <si>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</si>
  <si>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</si>
  <si>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</si>
  <si>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</si>
  <si>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</si>
  <si>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</si>
  <si>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</si>
  <si>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</si>
  <si>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</si>
  <si>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</si>
  <si>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</si>
  <si>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</si>
  <si>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</si>
  <si>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</si>
  <si>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</si>
  <si>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</si>
  <si>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</si>
  <si>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</si>
  <si>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</si>
  <si>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</si>
  <si>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</si>
  <si>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</si>
  <si>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</si>
  <si>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</si>
  <si>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</si>
  <si>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</si>
  <si>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</si>
  <si>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</si>
  <si>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</si>
  <si>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</si>
  <si>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</si>
  <si>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</si>
  <si>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</si>
  <si>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</si>
  <si>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</si>
  <si>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</si>
  <si>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</si>
  <si>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</si>
  <si>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</si>
  <si>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</si>
  <si>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</si>
  <si>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</si>
  <si>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</si>
  <si>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</si>
  <si>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</si>
  <si>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</si>
  <si>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</si>
  <si>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</si>
  <si>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</si>
  <si>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</si>
  <si>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</si>
  <si>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</si>
  <si>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</si>
  <si>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</si>
  <si>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</si>
  <si>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</si>
  <si>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</si>
  <si>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</si>
  <si>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</si>
  <si>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</si>
  <si>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</si>
  <si>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</si>
  <si>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</si>
  <si>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</si>
  <si>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</si>
  <si>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</si>
  <si>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</si>
  <si>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</si>
  <si>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</si>
  <si>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</si>
  <si>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</si>
  <si>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</si>
  <si>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</si>
  <si>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</si>
  <si>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</si>
  <si>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</si>
  <si>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</si>
  <si>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</si>
  <si>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</si>
  <si>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</si>
  <si>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</si>
  <si>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</si>
  <si>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</si>
  <si>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</si>
  <si>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</si>
  <si>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</si>
  <si>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</si>
  <si>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</si>
  <si>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</si>
  <si>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</si>
  <si>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</si>
  <si>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</si>
  <si>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</si>
  <si>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</si>
  <si>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</si>
  <si>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</si>
  <si>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</si>
  <si>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</si>
  <si>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</si>
  <si>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</si>
  <si>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</si>
  <si>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</si>
  <si>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</si>
  <si>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</si>
  <si>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</si>
  <si>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</si>
  <si>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</si>
  <si>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</si>
  <si>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</si>
  <si>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</si>
  <si>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</si>
  <si>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</si>
  <si>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</si>
  <si>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</si>
  <si>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</si>
  <si>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</si>
  <si>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</si>
  <si>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</si>
  <si>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</si>
  <si>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</si>
  <si>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</si>
  <si>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</si>
  <si>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</si>
  <si>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</si>
  <si>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</si>
  <si>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</si>
  <si>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</si>
  <si>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</si>
  <si>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</si>
  <si>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</si>
  <si>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</si>
  <si>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</si>
  <si>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</si>
  <si>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</si>
  <si>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</si>
  <si>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</si>
  <si>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</si>
  <si>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</si>
  <si>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</si>
  <si>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</si>
  <si>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</si>
  <si>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</si>
  <si>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</si>
  <si>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</si>
  <si>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</si>
  <si>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</si>
  <si>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</si>
  <si>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</si>
  <si>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</si>
  <si>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</si>
  <si>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</si>
  <si>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</si>
  <si>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</si>
  <si>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</si>
  <si>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</si>
  <si>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</si>
  <si>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</si>
  <si>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</si>
  <si>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</si>
  <si>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</si>
  <si>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</si>
  <si>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</si>
  <si>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</si>
  <si>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</si>
  <si>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</si>
  <si>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</si>
  <si>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</si>
  <si>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</si>
  <si>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</si>
  <si>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</si>
  <si>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</si>
  <si>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</si>
  <si>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</si>
  <si>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</si>
  <si>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</si>
  <si>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</si>
  <si>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</si>
  <si>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</si>
  <si>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</si>
  <si>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</si>
  <si>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</si>
  <si>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</si>
  <si>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</si>
  <si>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</si>
  <si>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</si>
  <si>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</si>
  <si>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</si>
  <si>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</si>
  <si>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</si>
  <si>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</si>
  <si>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</si>
  <si>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</si>
  <si>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</si>
  <si>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</si>
  <si>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</si>
  <si>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</si>
  <si>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</si>
  <si>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</si>
  <si>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</si>
  <si>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</si>
  <si>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</si>
  <si>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</si>
  <si>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</si>
  <si>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</si>
  <si>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</si>
  <si>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</si>
  <si>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</si>
  <si>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</si>
  <si>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</si>
  <si>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</si>
  <si>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</si>
  <si>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</si>
  <si>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</si>
  <si>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</si>
  <si>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</si>
  <si>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</si>
  <si>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</si>
  <si>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</si>
  <si>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</si>
  <si>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</si>
  <si>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</si>
  <si>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</si>
  <si>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</si>
  <si>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</si>
  <si>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</si>
  <si>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</si>
  <si>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</si>
  <si>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</si>
  <si>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</si>
  <si>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</si>
  <si>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</si>
  <si>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</si>
  <si>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</si>
  <si>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</si>
  <si>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</si>
  <si>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</si>
  <si>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</si>
  <si>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</si>
  <si>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</si>
  <si>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</si>
  <si>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</si>
  <si>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</si>
  <si>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</si>
  <si>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</si>
  <si>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</si>
  <si>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</si>
  <si>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</si>
  <si>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</si>
  <si>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</si>
  <si>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</si>
  <si>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</si>
  <si>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</si>
  <si>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</si>
  <si>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</si>
  <si>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</si>
  <si>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</si>
  <si>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</si>
  <si>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</si>
  <si>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</si>
  <si>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</si>
  <si>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</si>
  <si>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</si>
  <si>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</si>
  <si>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</si>
  <si>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</si>
  <si>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</si>
  <si>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</si>
  <si>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</si>
  <si>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</si>
  <si>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</si>
  <si>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</si>
  <si>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</si>
  <si>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</si>
  <si>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</si>
  <si>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</si>
  <si>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</si>
  <si>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</si>
  <si>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</si>
  <si>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</si>
  <si>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</si>
  <si>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</si>
  <si>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</si>
  <si>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</si>
  <si>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</si>
  <si>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</si>
  <si>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</si>
  <si>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</si>
  <si>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</si>
  <si>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</si>
  <si>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</si>
  <si>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</si>
  <si>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</si>
  <si>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</si>
  <si>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</si>
  <si>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</si>
  <si>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</si>
  <si>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</si>
  <si>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</si>
  <si>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</si>
  <si>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</si>
  <si>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</si>
  <si>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</si>
  <si>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</si>
  <si>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</si>
  <si>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</si>
  <si>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</si>
  <si>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</si>
  <si>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</si>
  <si>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</si>
  <si>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</si>
  <si>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</si>
  <si>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</si>
  <si>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</si>
  <si>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</si>
  <si>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</si>
  <si>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</si>
  <si>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</si>
  <si>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</si>
  <si>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</si>
  <si>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</si>
  <si>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</si>
  <si>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</si>
  <si>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</si>
  <si>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</si>
  <si>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</si>
  <si>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</si>
  <si>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</si>
  <si>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</si>
  <si>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</si>
  <si>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</si>
  <si>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</si>
  <si>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</si>
  <si>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</si>
  <si>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</si>
  <si>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</si>
  <si>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</si>
  <si>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</si>
  <si>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</si>
  <si>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</si>
  <si>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</si>
  <si>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</si>
  <si>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</si>
  <si>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</si>
  <si>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</si>
  <si>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</si>
  <si>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</si>
  <si>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</si>
  <si>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</si>
  <si>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</si>
  <si>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</si>
  <si>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</si>
  <si>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</si>
  <si>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</si>
  <si>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</si>
  <si>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</si>
  <si>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</si>
  <si>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</si>
  <si>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</si>
  <si>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</si>
  <si>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</si>
  <si>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</si>
  <si>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</si>
  <si>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</si>
  <si>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</si>
  <si>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</si>
  <si>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</si>
  <si>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</si>
  <si>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</si>
  <si>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</si>
  <si>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</si>
  <si>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</si>
  <si>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</si>
  <si>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</si>
  <si>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</si>
  <si>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</si>
  <si>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</si>
  <si>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</si>
  <si>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</si>
  <si>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</si>
  <si>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</si>
  <si>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</si>
  <si>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</si>
  <si>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</si>
  <si>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</si>
  <si>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</si>
  <si>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</si>
  <si>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</si>
  <si>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</si>
  <si>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</si>
  <si>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</si>
  <si>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</si>
  <si>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</si>
  <si>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</si>
  <si>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</si>
  <si>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</si>
  <si>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</si>
  <si>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</si>
  <si>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</si>
  <si>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</si>
  <si>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</si>
  <si>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</si>
  <si>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</si>
  <si>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</si>
  <si>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</si>
  <si>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</si>
  <si>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</si>
  <si>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</si>
  <si>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</si>
  <si>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</si>
  <si>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</si>
  <si>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</si>
  <si>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</si>
  <si>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</si>
  <si>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</si>
  <si>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</si>
  <si>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</si>
  <si>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</si>
  <si>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</si>
  <si>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</si>
  <si>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</si>
  <si>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</si>
  <si>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</si>
  <si>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</si>
  <si>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</si>
  <si>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</si>
  <si>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</si>
  <si>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</si>
  <si>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</si>
  <si>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</si>
  <si>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</si>
  <si>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</si>
  <si>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</si>
  <si>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</si>
  <si>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</si>
  <si>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</si>
  <si>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</si>
  <si>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</si>
  <si>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</si>
  <si>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</si>
  <si>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</si>
  <si>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</si>
  <si>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</si>
  <si>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</si>
  <si>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</si>
  <si>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</si>
  <si>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</si>
  <si>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</si>
  <si>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</si>
  <si>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</si>
  <si>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</si>
  <si>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</si>
  <si>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</si>
  <si>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</si>
  <si>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</si>
  <si>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</si>
  <si>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</si>
  <si>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</si>
  <si>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</si>
  <si>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</si>
  <si>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</si>
  <si>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</si>
  <si>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</si>
  <si>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</si>
  <si>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</si>
  <si>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</si>
  <si>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</si>
  <si>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</si>
  <si>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</si>
  <si>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</si>
  <si>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</si>
  <si>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</si>
  <si>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</si>
  <si>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</si>
  <si>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</si>
  <si>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</si>
  <si>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</si>
  <si>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</si>
  <si>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</si>
  <si>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</si>
  <si>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</si>
  <si>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</si>
  <si>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</si>
  <si>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</si>
  <si>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</si>
  <si>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</si>
  <si>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</si>
  <si>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</si>
  <si>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</si>
  <si>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</si>
  <si>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</si>
  <si>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</si>
  <si>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</si>
  <si>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</si>
  <si>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</si>
  <si>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</si>
  <si>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</si>
  <si>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</si>
  <si>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</si>
  <si>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</si>
  <si>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</si>
  <si>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</si>
  <si>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</si>
  <si>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</si>
  <si>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</si>
  <si>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</si>
  <si>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</si>
  <si>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</si>
  <si>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</si>
  <si>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</si>
  <si>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</si>
  <si>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</si>
  <si>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</si>
  <si>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</si>
  <si>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</si>
  <si>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</si>
  <si>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</si>
  <si>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</si>
  <si>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</si>
  <si>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</si>
  <si>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</si>
  <si>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</si>
  <si>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</si>
  <si>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</si>
  <si>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</si>
  <si>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</si>
  <si>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</si>
  <si>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</si>
  <si>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</si>
  <si>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</si>
  <si>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</si>
  <si>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</si>
  <si>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</si>
  <si>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</si>
  <si>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</si>
  <si>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</si>
  <si>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</si>
  <si>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</si>
  <si>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</si>
  <si>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</si>
  <si>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</si>
  <si>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</si>
  <si>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</si>
  <si>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</si>
  <si>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</si>
  <si>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</si>
  <si>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</si>
  <si>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</si>
  <si>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</si>
  <si>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</si>
  <si>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</si>
  <si>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</si>
  <si>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</si>
  <si>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</si>
  <si>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</si>
  <si>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</si>
  <si>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</si>
  <si>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</si>
  <si>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</si>
  <si>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</si>
  <si>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</si>
  <si>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</si>
  <si>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</si>
  <si>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</si>
  <si>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</si>
  <si>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</si>
  <si>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</si>
  <si>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</si>
  <si>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</si>
  <si>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</si>
  <si>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</si>
  <si>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</si>
  <si>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</si>
  <si>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</si>
  <si>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</si>
  <si>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</si>
  <si>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</si>
  <si>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</si>
  <si>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</si>
  <si>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</si>
  <si>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</si>
  <si>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</si>
  <si>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</si>
  <si>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</si>
  <si>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</si>
  <si>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</si>
  <si>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</si>
  <si>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</si>
  <si>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</si>
  <si>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</si>
  <si>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</si>
  <si>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</si>
  <si>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</si>
  <si>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</si>
  <si>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</si>
  <si>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</si>
  <si>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</si>
  <si>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</si>
  <si>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</si>
  <si>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</si>
  <si>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</si>
  <si>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</si>
  <si>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</si>
  <si>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</si>
  <si>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</si>
  <si>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</si>
  <si>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</si>
  <si>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</si>
  <si>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</si>
  <si>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</si>
  <si>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</si>
  <si>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</si>
  <si>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</si>
  <si>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</si>
  <si>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</si>
  <si>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</si>
  <si>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</si>
  <si>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</si>
  <si>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</si>
  <si>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</si>
  <si>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</si>
  <si>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</si>
  <si>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</si>
  <si>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</si>
  <si>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</si>
  <si>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</si>
  <si>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</si>
  <si>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</si>
  <si>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</si>
  <si>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</si>
  <si>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</si>
  <si>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</si>
  <si>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</si>
  <si>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</si>
  <si>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</si>
  <si>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</si>
  <si>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</si>
  <si>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</si>
  <si>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</si>
  <si>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</si>
  <si>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</si>
  <si>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</si>
  <si>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</si>
  <si>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</si>
  <si>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</si>
  <si>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</si>
  <si>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</si>
  <si>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</si>
  <si>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</si>
  <si>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</si>
  <si>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</si>
  <si>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</si>
  <si>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</si>
  <si>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</si>
  <si>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</si>
  <si>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</si>
  <si>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</si>
  <si>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</si>
  <si>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</si>
  <si>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</si>
  <si>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</si>
  <si>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</si>
  <si>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</si>
  <si>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</si>
  <si>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</si>
  <si>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</si>
  <si>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</si>
  <si>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</si>
  <si>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</si>
  <si>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</si>
  <si>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</si>
  <si>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</si>
  <si>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</si>
  <si>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</si>
  <si>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</si>
  <si>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</si>
  <si>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</si>
  <si>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</si>
  <si>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</si>
  <si>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</si>
  <si>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</si>
  <si>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</si>
  <si>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</si>
  <si>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</si>
  <si>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</si>
  <si>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</si>
  <si>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</si>
  <si>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</si>
  <si>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</si>
  <si>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</si>
  <si>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</si>
  <si>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</si>
  <si>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</si>
  <si>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</si>
  <si>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</si>
  <si>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</si>
  <si>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</si>
  <si>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</si>
  <si>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</si>
  <si>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</si>
  <si>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</si>
  <si>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</si>
  <si>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</si>
  <si>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</si>
  <si>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</si>
  <si>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</si>
  <si>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</si>
  <si>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</si>
  <si>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</si>
  <si>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</si>
  <si>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</si>
  <si>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</si>
  <si>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</si>
  <si>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</si>
  <si>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</si>
  <si>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</si>
  <si>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</si>
  <si>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</si>
  <si>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</si>
  <si>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</si>
  <si>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</si>
  <si>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</si>
  <si>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</si>
  <si>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</si>
  <si>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</si>
  <si>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</si>
  <si>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</si>
  <si>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</si>
  <si>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</si>
  <si>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</si>
  <si>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</si>
  <si>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</si>
  <si>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</si>
  <si>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</si>
  <si>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</si>
  <si>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</si>
  <si>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</si>
  <si>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</si>
  <si>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</si>
  <si>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</si>
  <si>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</si>
  <si>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</si>
  <si>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</si>
  <si>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</si>
  <si>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</si>
  <si>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</si>
  <si>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</si>
  <si>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</si>
  <si>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</si>
  <si>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</si>
  <si>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</si>
  <si>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</si>
  <si>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</si>
  <si>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</si>
  <si>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</si>
  <si>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</si>
  <si>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</si>
  <si>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</si>
  <si>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</si>
  <si>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</si>
  <si>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</si>
  <si>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</si>
  <si>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</si>
  <si>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</si>
  <si>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</si>
  <si>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</si>
  <si>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</si>
  <si>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</si>
  <si>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</si>
  <si>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</si>
  <si>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</si>
  <si>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</si>
  <si>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</si>
  <si>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</si>
  <si>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</si>
  <si>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</si>
  <si>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</si>
  <si>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</si>
  <si>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</si>
  <si>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</si>
  <si>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</si>
  <si>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</si>
  <si>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</si>
  <si>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</si>
  <si>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</si>
  <si>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</si>
  <si>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</si>
  <si>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</si>
  <si>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</si>
  <si>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</si>
  <si>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</si>
  <si>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</si>
  <si>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</si>
  <si>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</si>
  <si>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</si>
  <si>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</si>
  <si>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</si>
  <si>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</si>
  <si>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</si>
  <si>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</si>
  <si>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</si>
  <si>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</si>
  <si>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</si>
  <si>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</si>
  <si>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</si>
  <si>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</si>
  <si>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</si>
  <si>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</si>
  <si>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</si>
  <si>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</si>
  <si>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</si>
  <si>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</si>
  <si>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</si>
  <si>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</si>
  <si>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</si>
  <si>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</si>
  <si>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</si>
  <si>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</si>
  <si>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</si>
  <si>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</si>
  <si>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</si>
  <si>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</si>
  <si>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</si>
  <si>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</si>
  <si>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</si>
  <si>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</si>
  <si>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</si>
  <si>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</si>
  <si>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</si>
  <si>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</si>
  <si>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</si>
  <si>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</si>
  <si>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</si>
  <si>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</si>
  <si>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</si>
  <si>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</si>
  <si>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</si>
  <si>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</si>
  <si>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</si>
  <si>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</si>
  <si>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</si>
  <si>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</si>
  <si>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</si>
  <si>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</si>
  <si>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</si>
  <si>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</si>
  <si>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</si>
  <si>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</si>
  <si>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</si>
  <si>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</si>
  <si>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</si>
  <si>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</si>
  <si>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</si>
  <si>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</si>
  <si>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</si>
  <si>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</si>
  <si>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</si>
  <si>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</si>
  <si>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</si>
  <si>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</si>
  <si>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</si>
  <si>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</si>
  <si>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</si>
  <si>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</si>
  <si>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</si>
  <si>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</si>
  <si>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</si>
  <si>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</si>
  <si>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</si>
  <si>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</si>
  <si>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</si>
  <si>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</si>
  <si>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</si>
  <si>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</si>
  <si>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</si>
  <si>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</si>
  <si>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</si>
  <si>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</si>
  <si>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</si>
  <si>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</si>
  <si>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</si>
  <si>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</si>
  <si>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</si>
  <si>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</si>
  <si>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</si>
  <si>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</si>
  <si>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</si>
  <si>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</si>
  <si>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</si>
  <si>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</si>
  <si>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</si>
  <si>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</si>
  <si>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</si>
  <si>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</si>
  <si>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</si>
  <si>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</si>
  <si>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</si>
  <si>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</si>
  <si>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</si>
  <si>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</si>
  <si>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</si>
  <si>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</si>
  <si>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</si>
  <si>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</si>
  <si>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</si>
  <si>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</si>
  <si>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</si>
  <si>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</si>
  <si>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</si>
  <si>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</si>
  <si>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</si>
  <si>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</si>
  <si>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</si>
  <si>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</si>
  <si>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</si>
  <si>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</si>
  <si>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</si>
  <si>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</si>
  <si>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</si>
  <si>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</si>
  <si>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</si>
  <si>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</si>
  <si>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</si>
  <si>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</si>
  <si>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</si>
  <si>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</si>
  <si>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</si>
  <si>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</si>
  <si>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</si>
  <si>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</si>
  <si>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</si>
  <si>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</si>
  <si>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</si>
  <si>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</si>
  <si>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</si>
  <si>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</si>
  <si>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</si>
  <si>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</si>
  <si>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</si>
  <si>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</si>
  <si>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</si>
  <si>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</si>
  <si>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</si>
  <si>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</si>
  <si>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</si>
  <si>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</si>
  <si>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</si>
  <si>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</si>
  <si>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</si>
  <si>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</si>
  <si>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</si>
  <si>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</si>
  <si>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</si>
  <si>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</si>
  <si>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</si>
  <si>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</si>
  <si>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</si>
  <si>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</si>
  <si>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</si>
  <si>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</si>
  <si>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</si>
  <si>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</si>
  <si>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</si>
  <si>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</si>
  <si>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</si>
  <si>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</si>
  <si>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</si>
  <si>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</si>
  <si>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</si>
  <si>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</si>
  <si>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</si>
  <si>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</si>
  <si>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</si>
  <si>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</si>
  <si>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</si>
  <si>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</si>
  <si>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</si>
  <si>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</si>
  <si>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</si>
  <si>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</si>
  <si>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</si>
  <si>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</si>
  <si>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</si>
  <si>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</si>
  <si>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</si>
  <si>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</si>
  <si>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</si>
  <si>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</si>
  <si>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</si>
  <si>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</si>
  <si>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</si>
  <si>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</si>
  <si>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</si>
  <si>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</si>
  <si>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</si>
  <si>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</si>
  <si>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</si>
  <si>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</si>
  <si>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</si>
  <si>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</si>
  <si>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</si>
  <si>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</si>
  <si>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</si>
  <si>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</si>
  <si>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</si>
  <si>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</si>
  <si>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</si>
  <si>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</si>
  <si>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</si>
  <si>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</si>
  <si>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</si>
  <si>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</si>
  <si>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</si>
  <si>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</si>
  <si>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</si>
  <si>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</si>
  <si>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</si>
  <si>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</si>
  <si>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</si>
  <si>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</si>
  <si>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</si>
  <si>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</si>
  <si>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</si>
  <si>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</si>
  <si>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</si>
  <si>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</si>
  <si>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</si>
  <si>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</si>
  <si>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</si>
  <si>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</si>
  <si>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</si>
  <si>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</si>
  <si>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</si>
  <si>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</si>
  <si>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</si>
  <si>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</si>
  <si>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</si>
  <si>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</si>
  <si>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</si>
  <si>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</si>
  <si>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</si>
  <si>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</si>
  <si>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</si>
  <si>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</si>
  <si>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</si>
  <si>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</si>
  <si>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</si>
  <si>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</si>
  <si>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</si>
  <si>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</si>
  <si>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</si>
  <si>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</si>
  <si>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</si>
  <si>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</si>
  <si>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</si>
  <si>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</si>
  <si>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</si>
  <si>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</si>
  <si>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</si>
  <si>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</si>
  <si>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</si>
  <si>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</si>
  <si>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</si>
  <si>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</si>
  <si>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</si>
  <si>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</si>
  <si>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</si>
  <si>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</si>
  <si>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</si>
  <si>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</si>
  <si>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</si>
  <si>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</si>
  <si>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</si>
  <si>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</si>
  <si>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</si>
  <si>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</si>
  <si>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</si>
  <si>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</si>
  <si>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</si>
  <si>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</si>
  <si>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</si>
  <si>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</si>
  <si>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</si>
  <si>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</si>
  <si>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</si>
  <si>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</si>
  <si>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</si>
  <si>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</si>
  <si>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</si>
  <si>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</si>
  <si>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</si>
  <si>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</si>
  <si>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</si>
  <si>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</si>
  <si>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</si>
  <si>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</si>
  <si>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</si>
  <si>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</si>
  <si>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</si>
  <si>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</si>
  <si>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</si>
  <si>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</si>
  <si>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</si>
  <si>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</si>
  <si>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</si>
  <si>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</si>
  <si>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</si>
  <si>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</si>
  <si>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</si>
  <si>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</si>
  <si>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</si>
  <si>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</si>
  <si>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</si>
  <si>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</si>
  <si>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</si>
  <si>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</si>
  <si>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</si>
  <si>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</si>
  <si>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</si>
  <si>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</si>
  <si>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</si>
  <si>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</si>
  <si>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</si>
  <si>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</si>
  <si>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</si>
  <si>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</si>
  <si>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</si>
  <si>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</si>
  <si>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</si>
  <si>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</si>
  <si>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</si>
  <si>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</si>
  <si>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</si>
  <si>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</si>
  <si>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</si>
  <si>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</si>
  <si>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</si>
  <si>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</si>
  <si>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</si>
  <si>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</si>
  <si>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</si>
  <si>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</si>
  <si>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</si>
  <si>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</si>
  <si>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</si>
  <si>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</si>
  <si>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</si>
  <si>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</si>
  <si>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</si>
  <si>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</si>
  <si>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</si>
  <si>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</si>
  <si>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</si>
  <si>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</si>
  <si>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</si>
  <si>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</si>
  <si>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</si>
  <si>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</si>
  <si>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</si>
  <si>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</si>
  <si>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</si>
  <si>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</si>
  <si>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</si>
  <si>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</si>
  <si>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</si>
  <si>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</si>
  <si>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</si>
  <si>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</si>
  <si>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</si>
  <si>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</si>
  <si>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</si>
  <si>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</si>
  <si>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</si>
  <si>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</si>
  <si>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</si>
  <si>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</si>
  <si>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</si>
  <si>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</si>
  <si>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</si>
  <si>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</si>
  <si>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</si>
  <si>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</si>
  <si>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</si>
  <si>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</si>
  <si>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</si>
  <si>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</si>
  <si>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</si>
  <si>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</si>
  <si>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</si>
  <si>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</si>
  <si>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</si>
  <si>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</si>
  <si>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</si>
  <si>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</si>
  <si>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</si>
  <si>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</si>
  <si>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</si>
  <si>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</si>
  <si>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</si>
  <si>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</si>
  <si>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</si>
  <si>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</si>
  <si>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</si>
  <si>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</si>
  <si>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</si>
  <si>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</si>
  <si>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</si>
  <si>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</si>
  <si>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</si>
  <si>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</si>
  <si>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</si>
  <si>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</si>
  <si>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</si>
  <si>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</si>
  <si>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</si>
  <si>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</si>
  <si>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</si>
  <si>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</si>
  <si>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</si>
  <si>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</si>
  <si>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</si>
  <si>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</si>
  <si>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</si>
  <si>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</si>
  <si>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</si>
  <si>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</si>
  <si>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</si>
  <si>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</si>
  <si>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</si>
  <si>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</si>
  <si>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</si>
  <si>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</si>
  <si>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</si>
  <si>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</si>
  <si>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</si>
  <si>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</si>
  <si>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</si>
  <si>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</si>
  <si>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</si>
  <si>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</si>
  <si>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</si>
  <si>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</si>
  <si>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</si>
  <si>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</si>
  <si>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</si>
  <si>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</si>
  <si>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</si>
  <si>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</si>
  <si>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</si>
  <si>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</si>
  <si>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</si>
  <si>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</si>
  <si>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</si>
  <si>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</si>
  <si>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</si>
  <si>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</si>
  <si>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</si>
  <si>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</si>
  <si>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</si>
  <si>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</si>
  <si>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</si>
  <si>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</si>
  <si>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</si>
  <si>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</si>
  <si>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</si>
  <si>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</si>
  <si>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</si>
  <si>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</si>
  <si>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</si>
  <si>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</si>
  <si>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</si>
  <si>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</si>
  <si>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</si>
  <si>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</si>
  <si>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</si>
  <si>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</si>
  <si>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</si>
  <si>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</si>
  <si>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</si>
  <si>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</si>
  <si>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</si>
  <si>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</si>
  <si>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</si>
  <si>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</si>
  <si>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</si>
  <si>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</si>
  <si>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</si>
  <si>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</si>
  <si>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</si>
  <si>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</si>
  <si>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</si>
  <si>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</si>
  <si>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</si>
  <si>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</si>
  <si>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</si>
  <si>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</si>
  <si>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</si>
  <si>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</si>
  <si>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</si>
  <si>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</si>
  <si>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</si>
  <si>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</si>
  <si>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</si>
  <si>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</si>
  <si>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</si>
  <si>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</si>
  <si>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</si>
  <si>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</si>
  <si>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</si>
  <si>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</si>
  <si>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</si>
  <si>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</si>
  <si>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</si>
  <si>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</si>
  <si>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</si>
  <si>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</si>
  <si>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</si>
  <si>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</si>
  <si>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</si>
  <si>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</si>
  <si>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</si>
  <si>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</si>
  <si>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</si>
  <si>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</si>
  <si>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</si>
  <si>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</si>
  <si>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</si>
  <si>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</si>
  <si>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</si>
  <si>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</si>
  <si>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</si>
  <si>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</si>
  <si>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</si>
  <si>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</si>
  <si>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</si>
  <si>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</si>
  <si>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</si>
  <si>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</si>
  <si>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</si>
  <si>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</si>
  <si>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</si>
  <si>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</si>
  <si>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</si>
  <si>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</si>
  <si>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</si>
  <si>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</si>
  <si>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</si>
  <si>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</si>
  <si>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</si>
  <si>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</si>
  <si>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</si>
  <si>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</si>
  <si>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</si>
  <si>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</si>
  <si>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</si>
  <si>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</si>
  <si>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</si>
  <si>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</si>
  <si>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</si>
  <si>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</si>
  <si>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</si>
  <si>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</si>
  <si>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</si>
  <si>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</si>
  <si>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</si>
  <si>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</si>
  <si>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</si>
  <si>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</si>
  <si>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</si>
  <si>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</si>
  <si>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</si>
  <si>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</si>
  <si>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</si>
  <si>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</si>
  <si>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</si>
  <si>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</si>
  <si>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</si>
  <si>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</si>
  <si>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</si>
  <si>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</si>
  <si>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</si>
  <si>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</si>
  <si>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</si>
  <si>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</si>
  <si>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</si>
  <si>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</si>
  <si>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</si>
  <si>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</si>
  <si>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</si>
  <si>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</si>
  <si>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</si>
  <si>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</si>
  <si>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</si>
  <si>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</si>
  <si>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</si>
  <si>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</si>
  <si>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</si>
  <si>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</si>
  <si>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</si>
  <si>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</si>
  <si>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</si>
  <si>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</si>
  <si>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</si>
  <si>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</si>
  <si>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</si>
  <si>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</si>
  <si>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</si>
  <si>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</si>
  <si>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</si>
  <si>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</si>
  <si>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</si>
  <si>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</si>
  <si>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</si>
  <si>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</si>
  <si>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</si>
  <si>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</si>
  <si>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</si>
  <si>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</si>
  <si>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</si>
  <si>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</si>
  <si>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</si>
  <si>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</si>
  <si>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</si>
  <si>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</si>
  <si>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</si>
  <si>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</si>
  <si>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</si>
  <si>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</si>
  <si>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</si>
  <si>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</si>
  <si>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</si>
  <si>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</si>
  <si>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</si>
  <si>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</si>
  <si>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</si>
  <si>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</si>
  <si>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</si>
  <si>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</si>
  <si>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</si>
  <si>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</si>
  <si>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</si>
  <si>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</si>
  <si>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</si>
  <si>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</si>
  <si>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</si>
  <si>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</si>
  <si>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</si>
  <si>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</si>
  <si>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</si>
  <si>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</si>
  <si>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</si>
  <si>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</si>
  <si>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</si>
  <si>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</si>
  <si>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</si>
  <si>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</si>
  <si>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</si>
  <si>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</si>
  <si>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</si>
  <si>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</si>
  <si>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</si>
  <si>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</si>
  <si>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</si>
  <si>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</si>
  <si>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</si>
  <si>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</si>
  <si>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</si>
  <si>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</si>
  <si>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</si>
  <si>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</si>
  <si>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</si>
  <si>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</si>
  <si>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</si>
  <si>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</si>
  <si>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</si>
  <si>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</si>
  <si>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</si>
  <si>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</si>
  <si>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</si>
  <si>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</si>
  <si>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</si>
  <si>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</si>
  <si>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</si>
  <si>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</si>
  <si>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</si>
  <si>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</si>
  <si>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</si>
  <si>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</si>
  <si>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</si>
  <si>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</si>
  <si>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</si>
  <si>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</si>
  <si>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</si>
  <si>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</si>
  <si>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</si>
  <si>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</si>
  <si>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</si>
  <si>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</si>
  <si>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</si>
  <si>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</si>
  <si>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</si>
  <si>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</si>
  <si>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</si>
  <si>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</si>
  <si>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</si>
  <si>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</si>
  <si>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</si>
  <si>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</si>
  <si>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</si>
  <si>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</si>
  <si>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</si>
  <si>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</si>
  <si>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</si>
  <si>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</si>
  <si>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</si>
  <si>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</si>
  <si>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</si>
  <si>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</si>
  <si>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</si>
  <si>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</si>
  <si>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</si>
  <si>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</si>
  <si>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</si>
  <si>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</si>
  <si>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</si>
  <si>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</si>
  <si>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</si>
  <si>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</si>
  <si>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</si>
  <si>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</si>
  <si>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</si>
  <si>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</si>
  <si>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</si>
  <si>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</si>
  <si>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</si>
  <si>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</si>
  <si>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</si>
  <si>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</si>
  <si>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</si>
  <si>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</si>
  <si>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</si>
  <si>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</si>
  <si>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</si>
  <si>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</si>
  <si>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</si>
  <si>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</si>
  <si>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</si>
  <si>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</si>
  <si>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</si>
  <si>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</si>
  <si>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</si>
  <si>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</si>
  <si>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</si>
  <si>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</si>
  <si>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</si>
  <si>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</si>
  <si>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</si>
  <si>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</si>
  <si>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</si>
  <si>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</si>
  <si>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</si>
  <si>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</si>
  <si>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</si>
  <si>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</si>
  <si>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</si>
  <si>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</si>
  <si>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</si>
  <si>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</si>
  <si>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</si>
  <si>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</si>
  <si>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</si>
  <si>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</si>
  <si>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</si>
  <si>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</si>
  <si>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</si>
  <si>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</si>
  <si>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</si>
  <si>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</si>
  <si>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</si>
  <si>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</si>
  <si>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</si>
  <si>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</si>
  <si>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</si>
  <si>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</si>
  <si>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</si>
  <si>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</si>
  <si>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</si>
  <si>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</si>
  <si>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</si>
  <si>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</si>
  <si>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</si>
  <si>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</si>
  <si>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</si>
  <si>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</si>
  <si>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</si>
  <si>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</si>
  <si>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</si>
  <si>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</si>
  <si>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</si>
  <si>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</si>
  <si>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</si>
  <si>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</si>
  <si>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</si>
  <si>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</si>
  <si>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</si>
  <si>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</si>
  <si>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</si>
  <si>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</si>
  <si>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</si>
  <si>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</si>
  <si>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</si>
  <si>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</si>
  <si>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</si>
  <si>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</si>
  <si>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</si>
  <si>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</si>
  <si>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</si>
  <si>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</si>
  <si>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</si>
  <si>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</si>
  <si>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</si>
  <si>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</si>
  <si>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</si>
  <si>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</si>
  <si>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</si>
  <si>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</si>
  <si>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</si>
  <si>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</si>
  <si>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</si>
  <si>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</si>
  <si>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</si>
  <si>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</si>
  <si>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</si>
  <si>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</si>
  <si>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</si>
  <si>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</si>
  <si>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</si>
  <si>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</si>
  <si>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</si>
  <si>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</si>
  <si>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</si>
  <si>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</si>
  <si>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</si>
  <si>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</si>
  <si>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</si>
  <si>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</si>
  <si>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</si>
  <si>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</si>
  <si>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</si>
  <si>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</si>
  <si>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</si>
  <si>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</si>
  <si>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</si>
  <si>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</si>
  <si>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</si>
  <si>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</si>
  <si>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</si>
  <si>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</si>
  <si>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</si>
  <si>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</si>
  <si>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</si>
  <si>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</si>
  <si>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</si>
  <si>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</si>
  <si>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</si>
  <si>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</si>
  <si>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</si>
  <si>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</si>
  <si>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</si>
  <si>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</si>
  <si>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</si>
  <si>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</si>
  <si>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</si>
  <si>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</si>
  <si>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</si>
  <si>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</si>
  <si>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</si>
  <si>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</si>
  <si>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</si>
  <si>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</si>
  <si>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</si>
  <si>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</si>
  <si>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</si>
  <si>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</si>
  <si>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</si>
  <si>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</si>
  <si>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</si>
  <si>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</si>
  <si>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</si>
  <si>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</si>
  <si>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</si>
  <si>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</si>
  <si>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</si>
  <si>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</si>
  <si>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</si>
  <si>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</si>
  <si>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</si>
  <si>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</si>
  <si>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</si>
  <si>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</si>
  <si>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</si>
  <si>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</si>
  <si>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</si>
  <si>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</si>
  <si>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</si>
  <si>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</si>
  <si>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</si>
  <si>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</si>
  <si>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</si>
  <si>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</si>
  <si>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</si>
  <si>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</si>
  <si>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</si>
  <si>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</si>
  <si>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</si>
  <si>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</si>
  <si>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</si>
  <si>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</si>
  <si>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</si>
  <si>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</si>
  <si>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</si>
  <si>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</si>
  <si>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</si>
  <si>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</si>
  <si>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</si>
  <si>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</si>
  <si>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</si>
  <si>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</si>
  <si>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</si>
  <si>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</si>
  <si>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</si>
  <si>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</si>
  <si>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</si>
  <si>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</si>
  <si>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</si>
  <si>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</si>
  <si>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</si>
  <si>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</si>
  <si>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</si>
  <si>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</si>
  <si>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</si>
  <si>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</si>
  <si>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</si>
  <si>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</si>
  <si>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</si>
  <si>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</si>
  <si>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</si>
  <si>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</si>
  <si>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</si>
  <si>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</si>
  <si>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</si>
  <si>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</si>
  <si>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</si>
  <si>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</si>
  <si>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</si>
  <si>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</si>
  <si>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</si>
  <si>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</si>
  <si>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</si>
  <si>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</si>
  <si>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</si>
  <si>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</si>
  <si>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</si>
  <si>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</si>
  <si>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</si>
  <si>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</si>
  <si>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</si>
  <si>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</si>
  <si>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</si>
  <si>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</si>
  <si>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</si>
  <si>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</si>
  <si>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</si>
  <si>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</si>
  <si>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</si>
  <si>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</si>
  <si>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</si>
  <si>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</si>
  <si>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</si>
  <si>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</si>
  <si>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</si>
  <si>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</si>
  <si>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</si>
  <si>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</si>
  <si>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</si>
  <si>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</si>
  <si>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</si>
  <si>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</si>
  <si>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</si>
  <si>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</si>
  <si>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</si>
  <si>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</si>
  <si>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</si>
  <si>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</si>
  <si>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</si>
  <si>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</si>
  <si>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</si>
  <si>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</si>
  <si>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</si>
  <si>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</si>
  <si>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</si>
  <si>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</si>
  <si>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</si>
  <si>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</si>
  <si>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</si>
  <si>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</si>
  <si>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</si>
  <si>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</si>
  <si>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</si>
  <si>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</si>
  <si>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</si>
  <si>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</si>
  <si>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</si>
  <si>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</si>
  <si>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</si>
  <si>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</si>
  <si>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</si>
  <si>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</si>
  <si>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</si>
  <si>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</si>
  <si>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</si>
  <si>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</si>
  <si>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</si>
  <si>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</si>
  <si>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</si>
  <si>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</si>
  <si>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</si>
  <si>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</si>
  <si>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</si>
  <si>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</si>
  <si>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</si>
  <si>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</si>
  <si>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</si>
  <si>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</si>
  <si>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</si>
  <si>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</si>
  <si>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</si>
  <si>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</si>
  <si>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</si>
  <si>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</si>
  <si>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</si>
  <si>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</si>
  <si>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</si>
  <si>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</si>
  <si>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</si>
  <si>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</si>
  <si>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</si>
  <si>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</si>
  <si>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</si>
  <si>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</si>
  <si>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</si>
  <si>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</si>
  <si>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</si>
  <si>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</si>
  <si>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</si>
  <si>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</si>
  <si>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</si>
  <si>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</si>
  <si>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</si>
  <si>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</si>
  <si>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</si>
  <si>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</si>
  <si>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</si>
  <si>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</si>
  <si>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</si>
  <si>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</si>
  <si>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</si>
  <si>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</si>
  <si>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</si>
  <si>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</si>
  <si>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</si>
  <si>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</si>
  <si>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</si>
  <si>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</si>
  <si>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</si>
  <si>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</si>
  <si>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</si>
  <si>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</si>
  <si>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</si>
  <si>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</si>
  <si>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</si>
  <si>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</si>
  <si>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</si>
  <si>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</si>
  <si>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</si>
  <si>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</si>
  <si>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</si>
  <si>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</si>
  <si>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</si>
  <si>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</si>
  <si>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</si>
  <si>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</si>
  <si>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</si>
  <si>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</si>
  <si>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</si>
  <si>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</si>
  <si>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</si>
  <si>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</si>
  <si>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</si>
  <si>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</si>
  <si>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</si>
  <si>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</si>
  <si>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</si>
  <si>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</si>
  <si>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</si>
  <si>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</si>
  <si>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</si>
  <si>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</si>
  <si>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</si>
  <si>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</si>
  <si>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</si>
  <si>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</si>
  <si>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</si>
  <si>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</si>
  <si>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</si>
  <si>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</si>
  <si>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</si>
  <si>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</si>
  <si>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</si>
  <si>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</si>
  <si>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</si>
  <si>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</si>
  <si>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</si>
  <si>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</si>
  <si>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</si>
  <si>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</si>
  <si>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</si>
  <si>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</si>
  <si>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</si>
  <si>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</si>
  <si>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</si>
  <si>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</si>
  <si>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</si>
  <si>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</si>
  <si>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</si>
  <si>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</si>
  <si>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</si>
  <si>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</si>
  <si>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</si>
  <si>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</si>
  <si>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</si>
  <si>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</si>
  <si>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</si>
  <si>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</si>
  <si>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</si>
  <si>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</si>
  <si>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</si>
  <si>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</si>
  <si>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</si>
  <si>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</si>
  <si>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</si>
  <si>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</si>
  <si>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</si>
  <si>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</si>
  <si>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</si>
  <si>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</si>
  <si>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</si>
  <si>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</si>
  <si>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</si>
  <si>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</si>
  <si>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</si>
  <si>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</si>
  <si>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</si>
  <si>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</si>
  <si>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</si>
  <si>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</si>
  <si>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</si>
  <si>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</si>
  <si>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</si>
  <si>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</si>
  <si>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</si>
  <si>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</si>
  <si>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</si>
  <si>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</si>
  <si>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</si>
  <si>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</si>
  <si>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</si>
  <si>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</si>
  <si>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</si>
  <si>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</si>
  <si>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</si>
  <si>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</si>
  <si>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</si>
  <si>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</si>
  <si>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</si>
  <si>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</si>
  <si>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</si>
  <si>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</si>
  <si>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</si>
  <si>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</si>
  <si>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</si>
  <si>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</si>
  <si>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</si>
  <si>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</si>
  <si>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</si>
  <si>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</si>
  <si>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</si>
  <si>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</si>
  <si>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</si>
  <si>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</si>
  <si>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</si>
  <si>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</si>
  <si>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</si>
  <si>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</si>
  <si>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</si>
  <si>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</si>
  <si>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</si>
  <si>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</si>
  <si>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</si>
  <si>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</si>
  <si>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</si>
  <si>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</si>
  <si>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</si>
  <si>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</si>
  <si>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</si>
  <si>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</si>
  <si>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</si>
  <si>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</si>
  <si>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</si>
  <si>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</si>
  <si>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</si>
  <si>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</si>
  <si>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</si>
  <si>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</si>
  <si>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</si>
  <si>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</si>
  <si>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</si>
  <si>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</si>
  <si>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</si>
  <si>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</si>
  <si>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</si>
  <si>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</si>
  <si>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</si>
  <si>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</si>
  <si>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</si>
  <si>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</si>
  <si>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</si>
  <si>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</si>
  <si>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</si>
  <si>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</si>
  <si>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</si>
  <si>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</si>
  <si>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</si>
  <si>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</si>
  <si>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</si>
  <si>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</si>
  <si>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</si>
  <si>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</si>
  <si>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</si>
  <si>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</si>
  <si>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</si>
  <si>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</si>
  <si>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</si>
  <si>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</si>
  <si>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</si>
  <si>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</si>
  <si>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</si>
  <si>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</si>
  <si>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</si>
  <si>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</si>
  <si>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</si>
  <si>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</si>
  <si>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</si>
  <si>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</si>
  <si>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</si>
  <si>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</si>
  <si>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</si>
  <si>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</si>
  <si>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</si>
  <si>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</si>
  <si>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</si>
  <si>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</si>
  <si>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</si>
  <si>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</si>
  <si>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</si>
  <si>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</si>
  <si>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</si>
  <si>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</si>
  <si>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</si>
  <si>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</si>
  <si>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</si>
  <si>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</si>
  <si>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</si>
  <si>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</si>
  <si>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</si>
  <si>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</si>
  <si>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</si>
  <si>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</si>
  <si>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</si>
  <si>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</si>
  <si>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</si>
  <si>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</si>
  <si>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</si>
  <si>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</si>
  <si>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</si>
  <si>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</si>
  <si>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</si>
  <si>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</si>
  <si>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</si>
  <si>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</si>
  <si>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</si>
  <si>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</si>
  <si>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</si>
  <si>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</si>
  <si>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</si>
  <si>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</si>
  <si>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</si>
  <si>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</si>
  <si>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</si>
  <si>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</si>
  <si>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</si>
  <si>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</si>
  <si>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</si>
  <si>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</si>
  <si>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</si>
  <si>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</si>
  <si>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</si>
  <si>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</si>
  <si>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</si>
  <si>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</si>
  <si>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</si>
  <si>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</si>
  <si>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</si>
  <si>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</si>
  <si>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</si>
  <si>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</si>
  <si>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</si>
  <si>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</si>
  <si>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</si>
  <si>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</si>
  <si>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</si>
  <si>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</si>
  <si>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</si>
  <si>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</si>
  <si>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</si>
  <si>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</si>
  <si>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</si>
  <si>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</si>
  <si>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</si>
  <si>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</si>
  <si>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</si>
  <si>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</si>
  <si>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</si>
  <si>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</si>
  <si>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</si>
  <si>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</si>
  <si>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</si>
  <si>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</si>
  <si>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</si>
  <si>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</si>
  <si>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</si>
  <si>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</si>
  <si>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</si>
  <si>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</si>
  <si>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</si>
  <si>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</si>
  <si>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</si>
  <si>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</si>
  <si>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</si>
  <si>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</si>
  <si>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</si>
  <si>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</si>
  <si>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</si>
  <si>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</si>
  <si>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</si>
  <si>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</si>
  <si>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</si>
  <si>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</si>
  <si>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</si>
  <si>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</si>
  <si>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</si>
  <si>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</si>
  <si>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</si>
  <si>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</si>
  <si>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</si>
  <si>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</si>
  <si>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</si>
  <si>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</si>
  <si>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</si>
  <si>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</si>
  <si>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</si>
  <si>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</si>
  <si>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</si>
  <si>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</si>
  <si>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</si>
  <si>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</si>
  <si>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</si>
  <si>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</si>
  <si>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</si>
  <si>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</si>
  <si>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</si>
  <si>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</si>
  <si>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</si>
  <si>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</si>
  <si>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</si>
  <si>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</si>
  <si>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</si>
  <si>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</si>
  <si>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</si>
  <si>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</si>
  <si>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</si>
  <si>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</si>
  <si>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</si>
  <si>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</si>
  <si>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</si>
  <si>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</si>
  <si>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</si>
  <si>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</si>
  <si>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</si>
  <si>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</si>
  <si>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</si>
  <si>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</si>
  <si>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</si>
  <si>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</si>
  <si>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</si>
  <si>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</si>
  <si>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</si>
  <si>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</si>
  <si>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</si>
  <si>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</si>
  <si>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</si>
  <si>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</si>
  <si>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</si>
  <si>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</si>
  <si>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</si>
  <si>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</si>
  <si>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</si>
  <si>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</si>
  <si>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</si>
  <si>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</si>
  <si>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</si>
  <si>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</si>
  <si>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</si>
  <si>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</si>
  <si>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</si>
  <si>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</si>
  <si>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</si>
  <si>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</si>
  <si>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</si>
  <si>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</si>
  <si>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</si>
  <si>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</si>
  <si>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</si>
  <si>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</si>
  <si>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</si>
  <si>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</si>
  <si>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</si>
  <si>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</si>
  <si>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</si>
  <si>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</si>
  <si>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</si>
  <si>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</si>
  <si>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</si>
  <si>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</si>
  <si>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</si>
  <si>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</si>
  <si>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</si>
  <si>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</si>
  <si>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</si>
  <si>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</si>
  <si>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</si>
  <si>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</si>
  <si>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</si>
  <si>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</si>
  <si>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</si>
  <si>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</si>
  <si>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</si>
  <si>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</si>
  <si>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</si>
  <si>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</si>
  <si>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</si>
  <si>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</si>
  <si>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</si>
  <si>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</si>
  <si>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</si>
  <si>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</si>
  <si>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</si>
  <si>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</si>
  <si>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</si>
  <si>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</si>
  <si>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</si>
  <si>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</si>
  <si>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</si>
  <si>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</si>
  <si>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</si>
  <si>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</si>
  <si>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</si>
  <si>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</si>
  <si>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</si>
  <si>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</si>
  <si>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</si>
  <si>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</si>
  <si>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</si>
  <si>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</si>
  <si>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</si>
  <si>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</si>
  <si>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</si>
  <si>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</si>
  <si>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</si>
  <si>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</si>
  <si>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</si>
  <si>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</si>
  <si>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</si>
  <si>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</si>
  <si>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</si>
  <si>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</si>
  <si>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</si>
  <si>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</si>
  <si>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</si>
  <si>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</si>
  <si>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</si>
  <si>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</si>
  <si>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</si>
  <si>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</si>
  <si>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</si>
  <si>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</si>
  <si>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</si>
  <si>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</si>
  <si>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</si>
  <si>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</si>
  <si>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</si>
  <si>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</si>
  <si>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</si>
  <si>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</si>
  <si>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</si>
  <si>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</si>
  <si>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</si>
  <si>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</si>
  <si>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</si>
  <si>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</si>
  <si>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</si>
  <si>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</si>
  <si>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</si>
  <si>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</si>
  <si>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</si>
  <si>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</si>
  <si>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</si>
  <si>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</si>
  <si>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</si>
  <si>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</si>
  <si>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</si>
  <si>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</si>
  <si>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</si>
  <si>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</si>
  <si>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</si>
  <si>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</si>
  <si>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</si>
  <si>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</si>
  <si>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</si>
  <si>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</si>
  <si>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</si>
  <si>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</si>
  <si>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</si>
  <si>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</si>
  <si>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</si>
  <si>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</si>
  <si>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</si>
  <si>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</si>
  <si>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</si>
  <si>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</si>
  <si>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</si>
  <si>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</si>
  <si>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</si>
  <si>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</si>
  <si>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</si>
  <si>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</si>
  <si>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</si>
  <si>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</si>
  <si>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</si>
  <si>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</si>
  <si>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</si>
  <si>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</si>
  <si>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</si>
  <si>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</si>
  <si>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</si>
  <si>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</si>
  <si>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</si>
  <si>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</si>
  <si>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</si>
  <si>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</si>
  <si>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</si>
  <si>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</si>
  <si>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</si>
  <si>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</si>
  <si>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</si>
  <si>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</si>
  <si>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</si>
  <si>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</si>
  <si>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</si>
  <si>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</si>
  <si>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</si>
  <si>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</si>
  <si>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</si>
  <si>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</si>
  <si>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</si>
  <si>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</si>
  <si>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</si>
  <si>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</si>
  <si>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</si>
  <si>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</si>
  <si>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</si>
  <si>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</si>
  <si>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</si>
  <si>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</si>
  <si>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</si>
  <si>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</si>
  <si>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</si>
  <si>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</si>
  <si>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</si>
  <si>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</si>
  <si>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</si>
  <si>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</si>
  <si>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</si>
  <si>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</si>
  <si>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</si>
  <si>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</si>
  <si>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</si>
  <si>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</si>
  <si>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</si>
  <si>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</si>
  <si>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</si>
  <si>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</si>
  <si>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</si>
  <si>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</si>
  <si>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</si>
  <si>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</si>
  <si>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</si>
  <si>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</si>
  <si>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</si>
  <si>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</si>
  <si>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</si>
  <si>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</si>
  <si>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</si>
  <si>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</si>
  <si>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</si>
  <si>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</si>
  <si>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</si>
  <si>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</si>
  <si>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</si>
  <si>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</si>
  <si>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</si>
  <si>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</si>
  <si>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</si>
  <si>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</si>
  <si>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</si>
  <si>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</si>
  <si>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</si>
  <si>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</si>
  <si>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</si>
  <si>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</si>
  <si>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</si>
  <si>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</si>
  <si>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</si>
  <si>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</si>
  <si>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</si>
  <si>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</si>
  <si>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</si>
  <si>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</si>
  <si>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</si>
  <si>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</si>
  <si>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</si>
  <si>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</si>
  <si>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</si>
  <si>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</si>
  <si>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</si>
  <si>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</si>
  <si>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</si>
  <si>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</si>
  <si>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</si>
  <si>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</si>
  <si>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</si>
  <si>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</si>
  <si>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</si>
  <si>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</si>
  <si>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</si>
  <si>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</si>
  <si>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</si>
  <si>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</si>
  <si>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</si>
  <si>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</si>
  <si>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</si>
  <si>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</si>
  <si>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</si>
  <si>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</si>
  <si>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</si>
  <si>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</si>
  <si>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</si>
  <si>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</si>
  <si>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</si>
  <si>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</si>
  <si>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</si>
  <si>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</si>
  <si>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</si>
  <si>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</si>
  <si>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</si>
  <si>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</si>
  <si>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</si>
  <si>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</si>
  <si>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</si>
  <si>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</si>
  <si>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</si>
  <si>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</si>
  <si>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</si>
  <si>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</si>
  <si>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</si>
  <si>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</si>
  <si>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</si>
  <si>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</si>
  <si>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</si>
  <si>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</si>
  <si>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</si>
  <si>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</si>
  <si>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</si>
  <si>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</si>
  <si>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</si>
  <si>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</si>
  <si>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</si>
  <si>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</si>
  <si>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</si>
  <si>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</si>
  <si>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</si>
  <si>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</si>
  <si>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</si>
  <si>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</si>
  <si>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</si>
  <si>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</si>
  <si>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</si>
  <si>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</si>
  <si>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</si>
  <si>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</si>
  <si>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</si>
  <si>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</si>
  <si>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</si>
  <si>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</si>
  <si>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</si>
  <si>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</si>
  <si>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</si>
  <si>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</si>
  <si>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</si>
  <si>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</si>
  <si>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</si>
  <si>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</si>
  <si>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</si>
  <si>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</si>
  <si>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</si>
  <si>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</si>
  <si>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</si>
  <si>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</si>
  <si>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</si>
  <si>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</si>
  <si>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</si>
  <si>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</si>
  <si>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</si>
  <si>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</si>
  <si>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</si>
  <si>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</si>
  <si>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</si>
  <si>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</si>
  <si>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</si>
  <si>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</si>
  <si>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</si>
  <si>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</si>
  <si>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</si>
  <si>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</si>
  <si>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</si>
  <si>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</si>
  <si>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</si>
  <si>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</si>
  <si>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</si>
  <si>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</si>
  <si>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</si>
  <si>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</si>
  <si>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</si>
  <si>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</si>
  <si>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</si>
  <si>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</si>
  <si>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</si>
  <si>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</si>
  <si>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</si>
  <si>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</si>
  <si>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</si>
  <si>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</si>
  <si>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</si>
  <si>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</si>
  <si>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</si>
  <si>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</si>
  <si>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</si>
  <si>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</si>
  <si>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</si>
  <si>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</si>
  <si>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</si>
  <si>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</si>
  <si>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</si>
  <si>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</si>
  <si>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</si>
  <si>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</si>
  <si>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</si>
  <si>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</si>
  <si>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</si>
  <si>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</si>
  <si>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</si>
  <si>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</si>
  <si>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</si>
  <si>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</si>
  <si>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</si>
  <si>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</si>
  <si>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</si>
  <si>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</si>
  <si>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</si>
  <si>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</si>
  <si>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</si>
  <si>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</si>
  <si>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</si>
  <si>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</si>
  <si>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</si>
  <si>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</si>
  <si>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</si>
  <si>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</si>
  <si>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</si>
  <si>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</si>
  <si>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</si>
  <si>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</si>
  <si>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</si>
  <si>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</si>
  <si>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</si>
  <si>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</si>
  <si>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</si>
  <si>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</si>
  <si>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</si>
  <si>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</si>
  <si>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</si>
  <si>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</si>
  <si>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</si>
  <si>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</si>
  <si>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</si>
  <si>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</si>
  <si>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</si>
  <si>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</si>
  <si>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</si>
  <si>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</si>
  <si>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</si>
  <si>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</si>
  <si>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</si>
  <si>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</si>
  <si>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</si>
  <si>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</si>
  <si>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</si>
  <si>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</si>
  <si>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</si>
  <si>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</si>
  <si>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</si>
  <si>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</si>
  <si>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</si>
  <si>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</si>
  <si>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</si>
  <si>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</si>
  <si>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</si>
  <si>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</si>
  <si>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</si>
  <si>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</si>
  <si>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</si>
  <si>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</si>
  <si>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</si>
  <si>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</si>
  <si>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</si>
  <si>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</si>
  <si>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</si>
  <si>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</si>
  <si>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</si>
  <si>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</si>
  <si>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</si>
  <si>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</si>
  <si>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</si>
  <si>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</si>
  <si>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</si>
  <si>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</si>
  <si>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</si>
  <si>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</si>
  <si>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</si>
  <si>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</si>
  <si>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</si>
  <si>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</si>
  <si>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</si>
  <si>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</si>
  <si>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</si>
  <si>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</si>
  <si>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</si>
  <si>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</si>
  <si>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</si>
  <si>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</si>
  <si>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</si>
  <si>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</si>
  <si>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</si>
  <si>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</si>
  <si>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</si>
  <si>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</si>
  <si>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</si>
  <si>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</si>
  <si>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</si>
  <si>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</si>
  <si>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</si>
  <si>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</si>
  <si>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</si>
  <si>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</si>
  <si>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</si>
  <si>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</si>
  <si>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</si>
  <si>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</si>
  <si>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</si>
  <si>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</si>
  <si>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</si>
  <si>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</si>
  <si>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</si>
  <si>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</si>
  <si>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</si>
  <si>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</si>
  <si>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</si>
  <si>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</si>
  <si>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</si>
  <si>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</si>
  <si>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</si>
  <si>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</si>
  <si>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</si>
  <si>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</si>
  <si>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</si>
  <si>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</si>
  <si>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</si>
  <si>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</si>
  <si>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</si>
  <si>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</si>
  <si>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</si>
  <si>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</si>
  <si>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</si>
  <si>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</si>
  <si>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</si>
  <si>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</si>
  <si>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</si>
  <si>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</si>
  <si>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</si>
  <si>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</si>
  <si>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</si>
  <si>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</si>
  <si>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</si>
  <si>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</si>
  <si>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</si>
  <si>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</si>
  <si>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</si>
  <si>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</si>
  <si>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</si>
  <si>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</si>
  <si>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</si>
  <si>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</si>
  <si>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</si>
  <si>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</si>
  <si>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</si>
  <si>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</si>
  <si>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</si>
  <si>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</si>
  <si>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</si>
  <si>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</si>
  <si>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</si>
  <si>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</si>
  <si>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</si>
  <si>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</si>
  <si>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</si>
  <si>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</si>
  <si>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</si>
  <si>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</si>
  <si>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</si>
  <si>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</si>
  <si>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</si>
  <si>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</si>
  <si>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</si>
  <si>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</si>
  <si>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</si>
  <si>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</si>
  <si>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</si>
  <si>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</si>
  <si>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</si>
  <si>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</si>
  <si>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</si>
  <si>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</si>
  <si>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</si>
  <si>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</si>
  <si>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</si>
  <si>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</si>
  <si>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</si>
  <si>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</si>
  <si>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</si>
  <si>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</si>
  <si>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</si>
  <si>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</si>
  <si>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</si>
  <si>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</si>
  <si>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</si>
  <si>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</si>
  <si>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</si>
  <si>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</si>
  <si>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</si>
  <si>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</si>
  <si>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</si>
  <si>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</si>
  <si>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</si>
  <si>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</si>
  <si>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</si>
  <si>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</si>
  <si>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</si>
  <si>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</si>
  <si>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</si>
  <si>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</si>
  <si>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</si>
  <si>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</si>
  <si>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</si>
  <si>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</si>
  <si>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</si>
  <si>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</si>
  <si>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</si>
  <si>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</si>
  <si>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</si>
  <si>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</si>
  <si>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</si>
  <si>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</si>
  <si>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</si>
  <si>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</si>
  <si>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</si>
  <si>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</si>
  <si>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</si>
  <si>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</si>
  <si>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</si>
  <si>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</si>
  <si>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</si>
  <si>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</si>
  <si>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</si>
  <si>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</si>
  <si>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</si>
  <si>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</si>
  <si>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</si>
  <si>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</si>
  <si>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</si>
  <si>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</si>
  <si>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</si>
  <si>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</si>
  <si>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</si>
  <si>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</si>
  <si>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</si>
  <si>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</si>
  <si>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</si>
  <si>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</si>
  <si>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</si>
  <si>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</si>
  <si>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</si>
  <si>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</si>
  <si>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</si>
  <si>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</si>
  <si>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</si>
  <si>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</si>
  <si>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</si>
  <si>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</si>
  <si>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</si>
  <si>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</si>
  <si>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</si>
  <si>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</si>
  <si>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</si>
  <si>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</si>
  <si>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</si>
  <si>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</si>
  <si>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</si>
  <si>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</si>
  <si>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</si>
  <si>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</si>
  <si>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</si>
  <si>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</si>
  <si>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</si>
  <si>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</si>
  <si>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</si>
  <si>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</si>
  <si>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</si>
  <si>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</si>
  <si>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</si>
  <si>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</si>
  <si>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</si>
  <si>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</si>
  <si>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</si>
  <si>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</si>
  <si>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</si>
  <si>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</si>
  <si>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</si>
  <si>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</si>
  <si>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</si>
  <si>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</si>
  <si>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</si>
  <si>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</si>
  <si>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</si>
  <si>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</si>
  <si>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</si>
  <si>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</si>
  <si>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</si>
  <si>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</si>
  <si>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</si>
  <si>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</si>
  <si>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</si>
  <si>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</si>
  <si>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</si>
  <si>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</si>
  <si>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</si>
  <si>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</si>
  <si>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</si>
  <si>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</si>
  <si>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</si>
  <si>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</si>
  <si>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</si>
  <si>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</si>
  <si>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</si>
  <si>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</si>
  <si>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</si>
  <si>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</si>
  <si>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</si>
  <si>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</si>
  <si>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</si>
  <si>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</si>
  <si>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</si>
  <si>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</si>
  <si>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</si>
  <si>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</si>
  <si>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</si>
  <si>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</si>
  <si>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</si>
  <si>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</si>
  <si>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</si>
  <si>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</si>
  <si>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</si>
  <si>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</si>
  <si>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</si>
  <si>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</si>
  <si>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</si>
  <si>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</si>
  <si>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</si>
  <si>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</si>
  <si>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</si>
  <si>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</si>
  <si>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</si>
  <si>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</si>
  <si>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</si>
  <si>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</si>
  <si>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</si>
  <si>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</si>
  <si>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</si>
  <si>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</si>
  <si>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</si>
  <si>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</si>
  <si>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</si>
  <si>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</si>
  <si>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</si>
  <si>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</si>
  <si>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</si>
  <si>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</si>
  <si>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</si>
  <si>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</si>
  <si>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</si>
  <si>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</si>
  <si>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</si>
  <si>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</si>
  <si>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</si>
  <si>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</si>
  <si>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</si>
  <si>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</si>
  <si>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</si>
  <si>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</si>
  <si>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</si>
  <si>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</si>
  <si>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</si>
  <si>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</si>
  <si>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</si>
  <si>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</si>
  <si>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</si>
  <si>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</si>
  <si>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</si>
  <si>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</si>
  <si>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</si>
  <si>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</si>
  <si>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</si>
  <si>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</si>
  <si>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</si>
  <si>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</si>
  <si>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</si>
  <si>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</si>
  <si>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</si>
  <si>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</si>
  <si>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</si>
  <si>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</si>
  <si>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</si>
  <si>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</si>
  <si>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</si>
  <si>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</si>
  <si>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</si>
  <si>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</si>
  <si>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</si>
  <si>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</si>
  <si>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</si>
  <si>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</si>
  <si>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</si>
  <si>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</si>
  <si>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</si>
  <si>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</si>
  <si>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</si>
  <si>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</si>
  <si>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</si>
  <si>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</si>
  <si>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</si>
  <si>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</si>
  <si>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</si>
  <si>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</si>
  <si>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</si>
  <si>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</si>
  <si>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</si>
  <si>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</si>
  <si>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</si>
  <si>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</si>
  <si>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</si>
  <si>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</si>
  <si>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</si>
  <si>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</si>
  <si>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</si>
  <si>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</si>
  <si>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</si>
  <si>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</si>
  <si>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</si>
  <si>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</si>
  <si>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</si>
  <si>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</si>
  <si>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</si>
  <si>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</si>
  <si>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</si>
  <si>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</si>
  <si>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</si>
  <si>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</si>
  <si>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</si>
  <si>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</si>
  <si>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</si>
  <si>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</si>
  <si>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</si>
  <si>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</si>
  <si>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</si>
  <si>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</si>
  <si>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</si>
  <si>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</si>
  <si>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</si>
  <si>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</si>
  <si>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</si>
  <si>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</si>
  <si>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</si>
  <si>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</si>
  <si>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</si>
  <si>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</si>
  <si>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</si>
  <si>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</si>
  <si>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</si>
  <si>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</si>
  <si>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</si>
  <si>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</si>
  <si>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</si>
  <si>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</si>
  <si>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</si>
  <si>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</si>
  <si>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</si>
  <si>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</si>
  <si>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</si>
  <si>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</si>
  <si>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</si>
  <si>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</si>
  <si>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</si>
  <si>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</si>
  <si>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</si>
  <si>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</si>
  <si>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</si>
  <si>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</si>
  <si>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</si>
  <si>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</si>
  <si>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</si>
  <si>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</si>
  <si>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</si>
  <si>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</si>
  <si>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</si>
  <si>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</si>
  <si>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</si>
  <si>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</si>
  <si>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</si>
  <si>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</si>
  <si>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</si>
  <si>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</si>
  <si>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</si>
  <si>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</si>
  <si>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</si>
  <si>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</si>
  <si>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</si>
  <si>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</si>
  <si>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</si>
  <si>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</si>
  <si>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</si>
  <si>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</si>
  <si>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</si>
  <si>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</si>
  <si>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</si>
  <si>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</si>
  <si>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</si>
  <si>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</si>
  <si>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</si>
  <si>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</si>
  <si>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</si>
  <si>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</si>
  <si>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</si>
  <si>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</si>
  <si>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</si>
  <si>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</si>
  <si>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</si>
  <si>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</si>
  <si>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</si>
  <si>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</si>
  <si>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</si>
  <si>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</si>
  <si>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</si>
  <si>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</si>
  <si>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</si>
  <si>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</si>
  <si>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</si>
  <si>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</si>
  <si>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</si>
  <si>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</si>
  <si>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</si>
  <si>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</si>
  <si>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</si>
  <si>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</si>
  <si>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</si>
  <si>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</si>
  <si>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</si>
  <si>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</si>
  <si>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</si>
  <si>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</si>
  <si>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</si>
  <si>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</si>
  <si>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</si>
  <si>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</si>
  <si>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</si>
  <si>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</si>
  <si>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</si>
  <si>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</si>
  <si>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</si>
  <si>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</si>
  <si>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</si>
  <si>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</si>
  <si>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</si>
  <si>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</si>
  <si>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</si>
  <si>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</si>
  <si>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</si>
  <si>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</si>
  <si>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</si>
  <si>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</si>
  <si>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</si>
  <si>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</si>
  <si>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</si>
  <si>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</si>
  <si>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</si>
  <si>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</si>
  <si>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</si>
  <si>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</si>
  <si>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</si>
  <si>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</si>
  <si>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</si>
  <si>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</si>
  <si>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</si>
  <si>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</si>
  <si>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</si>
  <si>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</si>
  <si>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</si>
  <si>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</si>
  <si>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</si>
  <si>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</si>
  <si>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</si>
  <si>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</si>
  <si>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</si>
  <si>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</si>
  <si>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</si>
  <si>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</si>
  <si>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</si>
  <si>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</si>
  <si>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</si>
  <si>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</si>
  <si>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</si>
  <si>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</si>
  <si>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</si>
  <si>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</si>
  <si>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</si>
  <si>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</si>
  <si>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</si>
  <si>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</si>
  <si>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</si>
  <si>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</si>
  <si>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</si>
  <si>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</si>
  <si>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</si>
  <si>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</si>
  <si>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</si>
  <si>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</si>
  <si>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</si>
  <si>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</si>
  <si>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</si>
  <si>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</si>
  <si>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</si>
  <si>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</si>
  <si>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</si>
  <si>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</si>
  <si>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</si>
  <si>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</si>
  <si>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</si>
  <si>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</si>
  <si>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</si>
  <si>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</si>
  <si>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</si>
  <si>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</si>
  <si>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</si>
  <si>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</si>
  <si>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</si>
  <si>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</si>
  <si>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</si>
  <si>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</si>
  <si>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</si>
  <si>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</si>
  <si>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</si>
  <si>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</si>
  <si>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</si>
  <si>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</si>
  <si>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</si>
  <si>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</si>
  <si>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</si>
  <si>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</si>
  <si>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</si>
  <si>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</si>
  <si>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</si>
  <si>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</si>
  <si>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</si>
  <si>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</si>
  <si>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</si>
  <si>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</si>
  <si>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</si>
  <si>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</si>
  <si>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</si>
  <si>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</si>
  <si>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</si>
  <si>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</si>
  <si>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</si>
  <si>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</si>
  <si>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</si>
  <si>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</si>
  <si>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</si>
  <si>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</si>
  <si>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</si>
  <si>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</si>
  <si>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</si>
  <si>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</si>
  <si>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</si>
  <si>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</si>
  <si>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</si>
  <si>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</si>
  <si>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</si>
  <si>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</si>
  <si>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</si>
  <si>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</si>
  <si>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</si>
  <si>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</si>
  <si>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</si>
  <si>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</si>
  <si>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</si>
  <si>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</si>
  <si>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</si>
  <si>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</si>
  <si>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</si>
  <si>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</si>
  <si>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</si>
  <si>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</si>
  <si>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</si>
  <si>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</si>
  <si>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</si>
  <si>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</si>
  <si>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</si>
  <si>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</si>
  <si>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</si>
  <si>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</si>
  <si>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</si>
  <si>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</si>
  <si>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</si>
  <si>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</si>
  <si>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</si>
  <si>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</si>
  <si>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</si>
  <si>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</si>
  <si>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</si>
  <si>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</si>
  <si>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</si>
  <si>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</si>
  <si>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</si>
  <si>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</si>
  <si>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</si>
  <si>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</si>
  <si>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</si>
  <si>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</si>
  <si>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</si>
  <si>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</si>
  <si>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</si>
  <si>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</si>
  <si>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</si>
  <si>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</si>
  <si>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</si>
  <si>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</si>
  <si>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</si>
  <si>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</si>
  <si>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</si>
  <si>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</si>
  <si>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</si>
  <si>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</si>
  <si>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</si>
  <si>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</si>
  <si>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</si>
  <si>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</si>
  <si>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</si>
  <si>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</si>
  <si>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</si>
  <si>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</si>
  <si>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</si>
  <si>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</si>
  <si>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</si>
  <si>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</si>
  <si>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</si>
  <si>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</si>
  <si>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</si>
  <si>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</si>
  <si>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</si>
  <si>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</si>
  <si>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</si>
  <si>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</si>
  <si>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</si>
  <si>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</si>
  <si>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</si>
  <si>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</si>
  <si>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</si>
  <si>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</si>
  <si>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</si>
  <si>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</si>
  <si>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</si>
  <si>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</si>
  <si>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</si>
  <si>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</si>
  <si>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</si>
  <si>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</si>
  <si>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</si>
  <si>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</si>
  <si>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</si>
  <si>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</si>
  <si>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</si>
  <si>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</si>
  <si>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</si>
  <si>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</si>
  <si>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</si>
  <si>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</si>
  <si>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</si>
  <si>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</si>
  <si>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</si>
  <si>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</si>
  <si>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</si>
  <si>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</si>
  <si>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</si>
  <si>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</si>
  <si>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</si>
  <si>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</si>
  <si>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</si>
  <si>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</si>
  <si>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</si>
  <si>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</si>
  <si>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</si>
  <si>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</si>
  <si>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</si>
  <si>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</si>
  <si>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</si>
  <si>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</si>
  <si>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</si>
  <si>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</si>
  <si>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</si>
  <si>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</si>
  <si>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</si>
  <si>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</si>
  <si>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</si>
  <si>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</si>
  <si>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</si>
  <si>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</si>
  <si>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</si>
  <si>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</si>
  <si>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</si>
  <si>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</si>
  <si>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</si>
  <si>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</si>
  <si>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</si>
  <si>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</si>
  <si>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</si>
  <si>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</si>
  <si>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</si>
  <si>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</si>
  <si>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</si>
  <si>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</si>
  <si>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</si>
  <si>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</si>
  <si>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</si>
  <si>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</si>
  <si>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</si>
  <si>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</si>
  <si>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</si>
  <si>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</si>
  <si>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</si>
  <si>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</si>
  <si>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</si>
  <si>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</si>
  <si>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</si>
  <si>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</si>
  <si>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</si>
  <si>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</si>
  <si>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</si>
  <si>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</si>
  <si>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</si>
  <si>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</si>
  <si>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</si>
  <si>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</si>
  <si>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</si>
  <si>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</si>
  <si>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</si>
  <si>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</si>
  <si>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</si>
  <si>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</si>
  <si>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</si>
  <si>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</si>
  <si>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</si>
  <si>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</si>
  <si>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</si>
  <si>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</si>
  <si>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</si>
  <si>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</si>
  <si>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</si>
  <si>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</si>
  <si>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</si>
  <si>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</si>
  <si>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</si>
  <si>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</si>
  <si>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</si>
  <si>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</si>
  <si>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</si>
  <si>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</si>
  <si>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</si>
  <si>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</si>
  <si>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</si>
  <si>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</si>
  <si>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</si>
  <si>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</si>
  <si>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</si>
  <si>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</si>
  <si>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</si>
  <si>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</si>
  <si>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</si>
  <si>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</si>
  <si>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</si>
  <si>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</si>
  <si>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</si>
  <si>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</si>
  <si>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</si>
  <si>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</si>
  <si>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</si>
  <si>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</si>
  <si>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</si>
  <si>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</si>
  <si>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</si>
  <si>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</si>
  <si>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</si>
  <si>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</si>
  <si>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</si>
  <si>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</si>
  <si>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</si>
  <si>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</si>
  <si>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</si>
  <si>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</si>
  <si>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</si>
  <si>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</si>
  <si>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</si>
  <si>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</si>
  <si>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</si>
  <si>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</si>
  <si>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</si>
  <si>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</si>
  <si>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</si>
  <si>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</si>
  <si>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</si>
  <si>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</si>
  <si>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</si>
  <si>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</si>
  <si>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</si>
  <si>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</si>
  <si>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</si>
  <si>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</si>
  <si>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</si>
  <si>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</si>
  <si>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</si>
  <si>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</si>
  <si>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</si>
  <si>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</si>
  <si>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</si>
  <si>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</si>
  <si>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</si>
  <si>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</si>
  <si>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</si>
  <si>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</si>
  <si>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</si>
  <si>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</si>
  <si>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</si>
  <si>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</si>
  <si>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</si>
  <si>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</si>
  <si>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</si>
  <si>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</si>
  <si>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</si>
  <si>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</si>
  <si>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</si>
  <si>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</si>
  <si>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</si>
  <si>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</si>
  <si>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</si>
  <si>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</si>
  <si>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</si>
  <si>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</si>
  <si>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</si>
  <si>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</si>
  <si>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</si>
  <si>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</si>
  <si>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</si>
  <si>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</si>
  <si>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</si>
  <si>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</si>
  <si>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</si>
  <si>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</si>
  <si>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</si>
  <si>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</si>
  <si>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</si>
  <si>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</si>
  <si>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</si>
  <si>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</si>
  <si>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</si>
  <si>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</si>
  <si>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</si>
  <si>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</si>
  <si>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</si>
  <si>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</si>
  <si>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</si>
  <si>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</si>
  <si>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</si>
  <si>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</si>
  <si>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</si>
  <si>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</si>
  <si>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</si>
  <si>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</si>
  <si>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</si>
  <si>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</si>
  <si>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</si>
  <si>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</si>
  <si>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</si>
  <si>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</si>
  <si>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</si>
  <si>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</si>
  <si>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</si>
  <si>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</si>
  <si>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</si>
  <si>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</si>
  <si>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</si>
  <si>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</si>
  <si>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</si>
  <si>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</si>
  <si>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</si>
  <si>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</si>
  <si>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</si>
  <si>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</si>
  <si>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</si>
  <si>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</si>
  <si>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</si>
  <si>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</si>
  <si>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</si>
  <si>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</si>
  <si>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</si>
  <si>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</si>
  <si>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</si>
  <si>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</si>
  <si>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</si>
  <si>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</si>
  <si>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</si>
  <si>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</si>
  <si>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</si>
  <si>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</si>
  <si>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</si>
  <si>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</si>
  <si>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</si>
  <si>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</si>
  <si>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</si>
  <si>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</si>
  <si>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</si>
  <si>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</si>
  <si>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</si>
  <si>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</si>
  <si>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</si>
  <si>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</si>
  <si>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</si>
  <si>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</si>
  <si>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</si>
  <si>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</si>
  <si>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</si>
  <si>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</si>
  <si>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</si>
  <si>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</si>
  <si>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</si>
  <si>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</si>
  <si>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</si>
  <si>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</si>
  <si>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</si>
  <si>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</si>
  <si>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</si>
  <si>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</si>
  <si>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</si>
  <si>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</si>
  <si>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</si>
  <si>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</si>
  <si>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</si>
  <si>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</si>
  <si>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</si>
  <si>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</si>
  <si>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</si>
  <si>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</si>
  <si>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</si>
  <si>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</si>
  <si>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</si>
  <si>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</si>
  <si>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</si>
  <si>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</si>
  <si>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</si>
  <si>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</si>
  <si>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</si>
  <si>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</si>
  <si>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</si>
  <si>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</si>
  <si>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</si>
  <si>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</si>
  <si>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</si>
  <si>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</si>
  <si>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</si>
  <si>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</si>
  <si>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</si>
  <si>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</si>
  <si>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</si>
  <si>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</si>
  <si>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</si>
  <si>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</si>
  <si>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</si>
  <si>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</si>
  <si>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</si>
  <si>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</si>
  <si>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</si>
  <si>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</si>
  <si>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</si>
  <si>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</si>
  <si>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</si>
  <si>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</si>
  <si>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</si>
  <si>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</si>
  <si>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</si>
  <si>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</si>
  <si>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</si>
  <si>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</si>
  <si>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</si>
  <si>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</si>
  <si>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</si>
  <si>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</si>
  <si>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</si>
  <si>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</si>
  <si>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</si>
  <si>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</si>
  <si>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</si>
  <si>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</si>
  <si>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</si>
  <si>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</si>
  <si>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</si>
  <si>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</si>
  <si>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</si>
  <si>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</si>
  <si>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</si>
  <si>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</si>
  <si>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</si>
  <si>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</si>
  <si>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</si>
  <si>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</si>
  <si>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</si>
  <si>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</si>
  <si>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</si>
  <si>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</si>
  <si>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</si>
  <si>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</si>
  <si>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</si>
  <si>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</si>
  <si>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</si>
  <si>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</si>
  <si>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</si>
  <si>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</si>
  <si>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</si>
  <si>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</si>
  <si>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</si>
  <si>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</si>
  <si>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</si>
  <si>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</si>
  <si>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</si>
  <si>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</si>
  <si>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</si>
  <si>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</si>
  <si>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</si>
  <si>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</si>
  <si>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</si>
  <si>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</si>
  <si>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</si>
  <si>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</si>
  <si>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</si>
  <si>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</si>
  <si>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</si>
  <si>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</si>
  <si>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</si>
  <si>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</si>
  <si>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</si>
  <si>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</si>
  <si>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</si>
  <si>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</si>
  <si>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</si>
  <si>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</si>
  <si>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</si>
  <si>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</si>
  <si>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</si>
  <si>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</si>
  <si>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</si>
  <si>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</si>
  <si>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</si>
  <si>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</si>
  <si>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</si>
  <si>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</si>
  <si>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</si>
  <si>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</si>
  <si>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</si>
  <si>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</si>
  <si>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</si>
  <si>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</si>
  <si>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</si>
  <si>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</si>
  <si>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</si>
  <si>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</si>
  <si>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</si>
  <si>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</si>
  <si>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</si>
  <si>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</si>
  <si>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</si>
  <si>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</si>
  <si>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</si>
  <si>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</si>
  <si>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</si>
  <si>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</si>
  <si>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</si>
  <si>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</si>
  <si>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</si>
  <si>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</si>
  <si>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</si>
  <si>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</si>
  <si>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</si>
  <si>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</si>
  <si>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</si>
  <si>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</si>
  <si>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</si>
  <si>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</si>
  <si>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</si>
  <si>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</si>
  <si>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</si>
  <si>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</si>
  <si>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</si>
  <si>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</si>
  <si>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</si>
  <si>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</si>
  <si>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</si>
  <si>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</si>
  <si>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</si>
  <si>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</si>
  <si>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</si>
  <si>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</si>
  <si>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</si>
  <si>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</si>
  <si>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</si>
  <si>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</si>
  <si>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</si>
  <si>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</si>
  <si>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</si>
  <si>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</si>
  <si>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</si>
  <si>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</si>
  <si>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</si>
  <si>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</si>
  <si>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</si>
  <si>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</si>
  <si>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</si>
  <si>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</si>
  <si>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</si>
  <si>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</si>
  <si>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</si>
  <si>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</si>
  <si>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</si>
  <si>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</si>
  <si>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</si>
  <si>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</si>
  <si>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</si>
  <si>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</si>
  <si>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</si>
  <si>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</si>
  <si>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</si>
  <si>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</si>
  <si>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</si>
  <si>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</si>
  <si>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</si>
  <si>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</si>
  <si>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</si>
  <si>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</si>
  <si>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</si>
  <si>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</si>
  <si>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</si>
  <si>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</si>
  <si>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</si>
  <si>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</si>
  <si>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</si>
  <si>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</si>
  <si>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</si>
  <si>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</si>
  <si>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</si>
  <si>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</si>
  <si>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</si>
  <si>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</si>
  <si>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</si>
  <si>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</si>
  <si>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</si>
  <si>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</si>
  <si>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</si>
  <si>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</si>
  <si>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</si>
  <si>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</si>
  <si>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</si>
  <si>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</si>
  <si>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</si>
  <si>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</si>
  <si>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</si>
  <si>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</si>
  <si>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</si>
  <si>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</si>
  <si>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</si>
  <si>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</si>
  <si>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</si>
  <si>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</si>
  <si>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</si>
  <si>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</si>
  <si>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</si>
  <si>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</si>
  <si>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</si>
  <si>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</si>
  <si>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</si>
  <si>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</si>
  <si>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</si>
  <si>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</si>
  <si>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</si>
  <si>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</si>
  <si>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</si>
  <si>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</si>
  <si>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</si>
  <si>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</si>
  <si>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</si>
  <si>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</si>
  <si>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</si>
  <si>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</si>
  <si>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</si>
  <si>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</si>
  <si>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</si>
  <si>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</si>
  <si>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</si>
  <si>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</si>
  <si>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</si>
  <si>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</si>
  <si>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</si>
  <si>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</si>
  <si>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</si>
  <si>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</si>
  <si>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</si>
  <si>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</si>
  <si>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</si>
  <si>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</si>
  <si>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</si>
  <si>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</si>
  <si>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</si>
  <si>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</si>
  <si>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</si>
  <si>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</si>
  <si>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</si>
  <si>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</si>
  <si>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</si>
  <si>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</si>
  <si>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</si>
  <si>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</si>
  <si>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</si>
  <si>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</si>
  <si>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</si>
  <si>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</si>
  <si>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</si>
  <si>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</si>
  <si>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</si>
  <si>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</si>
  <si>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</si>
  <si>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</si>
  <si>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</si>
  <si>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</si>
  <si>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</si>
  <si>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</si>
  <si>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</si>
  <si>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</si>
  <si>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</si>
  <si>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</si>
  <si>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</si>
  <si>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</si>
  <si>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</si>
  <si>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</si>
  <si>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</si>
  <si>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</si>
  <si>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</si>
  <si>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</si>
  <si>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</si>
  <si>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</si>
  <si>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</si>
  <si>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</si>
  <si>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</si>
  <si>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</si>
  <si>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</si>
  <si>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</si>
  <si>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</si>
  <si>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</si>
  <si>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</si>
  <si>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</si>
  <si>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</si>
  <si>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</si>
  <si>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</si>
  <si>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</si>
  <si>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</si>
  <si>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</si>
  <si>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</si>
  <si>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</si>
  <si>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</si>
  <si>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</si>
  <si>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</si>
  <si>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</si>
  <si>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</si>
  <si>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</si>
  <si>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</si>
  <si>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</si>
  <si>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</si>
  <si>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</si>
  <si>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</si>
  <si>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</si>
  <si>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</si>
  <si>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</si>
  <si>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</si>
  <si>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</si>
  <si>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</si>
  <si>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</si>
  <si>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</si>
  <si>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</si>
  <si>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</si>
  <si>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</si>
  <si>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</si>
  <si>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</si>
  <si>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</si>
  <si>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</si>
  <si>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</si>
  <si>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</si>
  <si>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</si>
  <si>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</si>
  <si>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</si>
  <si>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</si>
  <si>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</si>
  <si>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</si>
  <si>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</si>
  <si>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</si>
  <si>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</si>
  <si>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</si>
  <si>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</si>
  <si>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</si>
  <si>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</si>
  <si>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</si>
  <si>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</si>
  <si>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</si>
  <si>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</si>
  <si>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</si>
  <si>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</si>
  <si>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</si>
  <si>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</si>
  <si>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</si>
  <si>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</si>
  <si>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</si>
  <si>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</si>
  <si>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</si>
  <si>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</si>
  <si>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</si>
  <si>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</si>
  <si>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</si>
  <si>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</si>
  <si>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</si>
  <si>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</si>
  <si>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</si>
  <si>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</si>
  <si>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</si>
  <si>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</si>
  <si>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</si>
  <si>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</si>
  <si>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</si>
  <si>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</si>
  <si>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</si>
  <si>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</si>
  <si>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</si>
  <si>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</si>
  <si>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</si>
  <si>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</si>
  <si>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</si>
  <si>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</si>
  <si>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</si>
  <si>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</si>
  <si>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</si>
  <si>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</si>
  <si>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</si>
  <si>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</si>
  <si>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</si>
  <si>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</si>
  <si>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</si>
  <si>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</si>
  <si>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</si>
  <si>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</si>
  <si>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</si>
  <si>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</si>
  <si>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</si>
  <si>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</si>
  <si>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</si>
  <si>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</si>
  <si>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</si>
  <si>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</si>
  <si>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</si>
  <si>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</si>
  <si>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</si>
  <si>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</si>
  <si>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</si>
  <si>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</si>
  <si>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</si>
  <si>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</si>
  <si>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</si>
  <si>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</si>
  <si>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</si>
  <si>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</si>
  <si>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</si>
  <si>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</si>
  <si>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</si>
  <si>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</si>
  <si>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</si>
  <si>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</si>
  <si>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</si>
  <si>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</si>
  <si>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</si>
  <si>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</si>
  <si>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</si>
  <si>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</si>
  <si>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</si>
  <si>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</si>
  <si>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</si>
  <si>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</si>
  <si>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</si>
  <si>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</si>
  <si>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</si>
  <si>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</si>
  <si>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</si>
  <si>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</si>
  <si>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</si>
  <si>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</si>
  <si>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</si>
  <si>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</si>
  <si>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</si>
  <si>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</si>
  <si>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</si>
  <si>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</si>
  <si>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</si>
  <si>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</si>
  <si>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</si>
  <si>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</si>
  <si>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</si>
  <si>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</si>
  <si>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</si>
  <si>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</si>
  <si>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</si>
  <si>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</si>
  <si>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</si>
  <si>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</si>
  <si>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</si>
  <si>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</si>
  <si>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</si>
  <si>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</si>
  <si>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</si>
  <si>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</si>
  <si>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</si>
  <si>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</si>
  <si>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</si>
  <si>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</si>
  <si>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</si>
  <si>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</si>
  <si>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</si>
  <si>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</si>
  <si>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</si>
  <si>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</si>
  <si>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</si>
  <si>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</si>
  <si>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</si>
  <si>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</si>
  <si>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</si>
  <si>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</si>
  <si>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</si>
  <si>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</si>
  <si>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</si>
  <si>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</si>
  <si>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</si>
  <si>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</si>
  <si>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</si>
  <si>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</si>
  <si>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</si>
  <si>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</si>
  <si>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</si>
  <si>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</si>
  <si>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</si>
  <si>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</si>
  <si>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</si>
  <si>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</si>
  <si>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</si>
  <si>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</si>
  <si>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</si>
  <si>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</si>
  <si>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</si>
  <si>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</si>
  <si>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</si>
  <si>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</si>
  <si>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</si>
  <si>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</si>
  <si>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</si>
  <si>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</si>
  <si>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</si>
  <si>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</si>
  <si>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</si>
  <si>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</si>
  <si>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</si>
  <si>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</si>
  <si>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</si>
  <si>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</si>
  <si>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</si>
  <si>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</si>
  <si>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</si>
  <si>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</si>
  <si>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</si>
  <si>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</si>
  <si>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</si>
  <si>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</si>
  <si>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</si>
  <si>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</si>
  <si>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</si>
  <si>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</si>
  <si>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</si>
  <si>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</si>
  <si>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</si>
  <si>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</si>
  <si>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</si>
  <si>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</si>
  <si>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</si>
  <si>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</si>
  <si>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</si>
  <si>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</si>
  <si>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</si>
  <si>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</si>
  <si>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</si>
  <si>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</si>
  <si>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</si>
  <si>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</si>
  <si>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</si>
  <si>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</si>
  <si>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</si>
  <si>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</si>
  <si>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</si>
  <si>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</si>
  <si>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</si>
  <si>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</si>
  <si>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</si>
  <si>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</si>
  <si>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</si>
  <si>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</si>
  <si>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</si>
  <si>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</si>
  <si>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</si>
  <si>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</si>
  <si>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</si>
  <si>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</si>
  <si>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</si>
  <si>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</si>
  <si>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</si>
  <si>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</si>
  <si>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</si>
  <si>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</si>
  <si>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</si>
  <si>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</si>
  <si>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</si>
  <si>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</si>
  <si>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</si>
  <si>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</si>
  <si>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</si>
  <si>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</si>
  <si>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</si>
  <si>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</si>
  <si>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</si>
  <si>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</si>
  <si>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</si>
  <si>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</si>
  <si>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</si>
  <si>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</si>
  <si>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</si>
  <si>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</si>
  <si>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</si>
  <si>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</si>
  <si>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</si>
  <si>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</si>
  <si>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</si>
  <si>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</si>
  <si>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</si>
  <si>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</si>
  <si>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</si>
  <si>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</si>
  <si>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</si>
  <si>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</si>
  <si>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</si>
  <si>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</si>
  <si>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</si>
  <si>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</si>
  <si>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</si>
  <si>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</si>
  <si>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</si>
  <si>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</si>
  <si>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</si>
  <si>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</si>
  <si>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</si>
  <si>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</si>
  <si>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</si>
  <si>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</si>
  <si>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</si>
  <si>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</si>
  <si>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</si>
  <si>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</si>
  <si>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</si>
  <si>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</si>
  <si>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</si>
  <si>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</si>
  <si>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</si>
  <si>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</si>
  <si>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</si>
  <si>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</si>
  <si>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</si>
  <si>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</si>
  <si>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</si>
  <si>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</si>
  <si>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</si>
  <si>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</si>
  <si>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</si>
  <si>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</si>
  <si>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</si>
  <si>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</si>
  <si>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</si>
  <si>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</si>
  <si>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</si>
  <si>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</si>
  <si>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</si>
  <si>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</si>
  <si>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</si>
  <si>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</si>
  <si>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</si>
  <si>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</si>
  <si>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</si>
  <si>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</si>
  <si>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</si>
  <si>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</si>
  <si>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</si>
  <si>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</si>
  <si>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</si>
  <si>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</si>
  <si>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</si>
  <si>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</si>
  <si>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</si>
  <si>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</si>
  <si>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</si>
  <si>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</si>
  <si>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</si>
  <si>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</si>
  <si>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</si>
  <si>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</si>
  <si>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</si>
  <si>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</si>
  <si>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</si>
  <si>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</si>
  <si>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</si>
  <si>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</si>
  <si>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</si>
  <si>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</si>
  <si>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</si>
  <si>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</si>
  <si>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</si>
  <si>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</si>
  <si>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</si>
  <si>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</si>
  <si>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</si>
  <si>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</si>
  <si>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</si>
  <si>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</si>
  <si>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</si>
  <si>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</si>
  <si>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</si>
  <si>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</si>
  <si>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</si>
  <si>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</si>
  <si>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</si>
  <si>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</si>
  <si>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</si>
  <si>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</si>
  <si>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</si>
  <si>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</si>
  <si>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</si>
  <si>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</si>
  <si>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</si>
  <si>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</si>
  <si>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</si>
  <si>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</si>
  <si>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</si>
  <si>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</si>
  <si>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</si>
  <si>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</si>
  <si>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</si>
  <si>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</si>
  <si>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</si>
  <si>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</si>
  <si>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</si>
  <si>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</si>
  <si>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</si>
  <si>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</si>
  <si>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</si>
  <si>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</si>
  <si>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</si>
  <si>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</si>
  <si>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</si>
  <si>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</si>
  <si>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</si>
  <si>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</si>
  <si>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</si>
  <si>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</si>
  <si>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</si>
  <si>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</si>
  <si>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</si>
  <si>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</si>
  <si>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</si>
  <si>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</si>
  <si>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</si>
  <si>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</si>
  <si>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</si>
  <si>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</si>
  <si>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</si>
  <si>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</si>
  <si>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</si>
  <si>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</si>
  <si>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</si>
  <si>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</si>
  <si>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</si>
  <si>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</si>
  <si>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</si>
  <si>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</si>
  <si>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</si>
  <si>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</si>
  <si>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</si>
  <si>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</si>
  <si>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</si>
  <si>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</si>
  <si>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</si>
  <si>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</si>
  <si>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</si>
  <si>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</si>
  <si>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</si>
  <si>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</si>
  <si>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</si>
  <si>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</si>
  <si>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</si>
  <si>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</si>
  <si>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</si>
  <si>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</si>
  <si>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</si>
  <si>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</si>
  <si>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</si>
  <si>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</si>
  <si>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</si>
  <si>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</si>
  <si>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</si>
  <si>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</si>
  <si>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</si>
  <si>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</si>
  <si>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</si>
  <si>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</si>
  <si>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</si>
  <si>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</si>
  <si>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</si>
  <si>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</si>
  <si>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</si>
  <si>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</si>
  <si>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</si>
  <si>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</si>
  <si>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</si>
  <si>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</si>
  <si>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</si>
  <si>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</si>
  <si>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</si>
  <si>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</si>
  <si>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</si>
  <si>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</si>
  <si>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</si>
  <si>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</si>
  <si>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</si>
  <si>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</si>
  <si>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</si>
  <si>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</si>
  <si>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</si>
  <si>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</si>
  <si>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</si>
  <si>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</si>
  <si>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</si>
  <si>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</si>
  <si>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</si>
  <si>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</si>
  <si>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</si>
  <si>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</si>
  <si>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</si>
  <si>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</si>
  <si>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</si>
  <si>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</si>
  <si>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</si>
  <si>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</si>
  <si>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</si>
  <si>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</si>
  <si>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</si>
  <si>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</si>
  <si>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</si>
  <si>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</si>
  <si>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</si>
  <si>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</si>
  <si>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</si>
  <si>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</si>
  <si>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</si>
  <si>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</si>
  <si>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</si>
  <si>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</si>
  <si>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</si>
  <si>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</si>
  <si>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</si>
  <si>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</si>
  <si>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</si>
  <si>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</si>
  <si>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</si>
  <si>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</si>
  <si>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</si>
  <si>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</si>
  <si>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</si>
  <si>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</si>
  <si>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</si>
  <si>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</si>
  <si>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</si>
  <si>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</si>
  <si>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</si>
  <si>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</si>
  <si>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</si>
  <si>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</si>
  <si>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</si>
  <si>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</si>
  <si>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</si>
  <si>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</si>
  <si>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</si>
  <si>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</si>
  <si>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</si>
  <si>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</si>
  <si>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</si>
  <si>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</si>
  <si>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</si>
  <si>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</si>
  <si>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</si>
  <si>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</si>
  <si>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</si>
  <si>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</si>
  <si>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</si>
  <si>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</si>
  <si>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</si>
  <si>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</si>
  <si>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</si>
  <si>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</si>
  <si>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</si>
  <si>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</si>
  <si>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</si>
  <si>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</si>
  <si>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</si>
  <si>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</si>
  <si>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</si>
  <si>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</si>
  <si>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</si>
  <si>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</si>
  <si>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</si>
  <si>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</si>
  <si>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</si>
  <si>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</si>
  <si>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</si>
  <si>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</si>
  <si>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</si>
  <si>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</si>
  <si>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</si>
  <si>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</si>
  <si>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</si>
  <si>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</si>
  <si>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</si>
  <si>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</si>
  <si>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</si>
  <si>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</si>
  <si>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</si>
  <si>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</si>
  <si>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</si>
  <si>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</si>
  <si>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</si>
  <si>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</si>
  <si>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</si>
  <si>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</si>
  <si>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</si>
  <si>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</si>
  <si>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</si>
  <si>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</si>
  <si>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</si>
  <si>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</si>
  <si>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</si>
  <si>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</si>
  <si>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</si>
  <si>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</si>
  <si>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</si>
  <si>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</si>
  <si>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</si>
  <si>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</si>
  <si>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</si>
  <si>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</si>
  <si>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</si>
  <si>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</si>
  <si>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</si>
  <si>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</si>
  <si>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</si>
  <si>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</si>
  <si>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</si>
  <si>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</si>
  <si>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</si>
  <si>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</si>
  <si>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</si>
  <si>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</si>
  <si>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</si>
  <si>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</si>
  <si>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</si>
  <si>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</si>
  <si>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</si>
  <si>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</si>
  <si>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</si>
  <si>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</si>
  <si>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</si>
  <si>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</si>
  <si>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</si>
  <si>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</si>
  <si>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</si>
  <si>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</si>
  <si>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</si>
  <si>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</si>
  <si>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</si>
  <si>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</si>
  <si>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</si>
  <si>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</si>
  <si>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</si>
  <si>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</si>
  <si>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</si>
  <si>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</si>
  <si>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</si>
  <si>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</si>
  <si>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</si>
  <si>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</si>
  <si>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</si>
  <si>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</si>
  <si>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</si>
  <si>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</si>
  <si>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</si>
  <si>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</si>
  <si>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</si>
  <si>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</si>
  <si>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</si>
  <si>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</si>
  <si>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</si>
  <si>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</si>
  <si>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</si>
  <si>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</si>
  <si>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</si>
  <si>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</si>
  <si>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</si>
  <si>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</si>
  <si>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</si>
  <si>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</si>
  <si>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</si>
  <si>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</si>
  <si>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</si>
  <si>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</si>
  <si>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</si>
  <si>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</si>
  <si>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</si>
  <si>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</si>
  <si>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</si>
  <si>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</si>
  <si>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</si>
  <si>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</si>
  <si>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</si>
  <si>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</si>
  <si>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</si>
  <si>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</si>
  <si>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</si>
  <si>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</si>
  <si>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</si>
  <si>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</si>
  <si>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</si>
  <si>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</si>
  <si>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</si>
  <si>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</si>
  <si>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</si>
  <si>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</si>
  <si>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</si>
  <si>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</si>
  <si>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</si>
  <si>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</si>
  <si>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</si>
  <si>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</si>
  <si>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</si>
  <si>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</si>
  <si>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</si>
  <si>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</si>
  <si>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</si>
  <si>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</si>
  <si>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</si>
  <si>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</si>
  <si>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</si>
  <si>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</si>
  <si>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</si>
  <si>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</si>
  <si>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</si>
  <si>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</si>
  <si>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</si>
  <si>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</si>
  <si>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</si>
  <si>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</si>
  <si>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</si>
  <si>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</si>
  <si>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</si>
  <si>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</si>
  <si>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</si>
  <si>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</si>
  <si>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</si>
  <si>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</si>
  <si>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</si>
  <si>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</si>
  <si>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</si>
  <si>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</si>
  <si>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</si>
  <si>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</si>
  <si>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</si>
  <si>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</si>
  <si>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</si>
  <si>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</si>
  <si>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</si>
  <si>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</si>
  <si>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</si>
  <si>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</si>
  <si>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</si>
  <si>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</si>
  <si>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</si>
  <si>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</si>
  <si>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</si>
  <si>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</si>
  <si>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</si>
  <si>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</si>
  <si>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</si>
  <si>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</si>
  <si>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</si>
  <si>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</si>
  <si>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</si>
  <si>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</si>
  <si>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</si>
  <si>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</si>
  <si>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</si>
  <si>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</si>
  <si>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</si>
  <si>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</si>
  <si>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</si>
  <si>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</si>
  <si>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</si>
  <si>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</si>
  <si>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</si>
  <si>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</si>
  <si>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</si>
  <si>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</si>
  <si>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</si>
  <si>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</si>
  <si>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</si>
  <si>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</si>
  <si>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</si>
  <si>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</si>
  <si>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</si>
  <si>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</si>
  <si>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</si>
  <si>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</si>
  <si>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</si>
  <si>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</si>
  <si>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</si>
  <si>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</si>
  <si>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</si>
  <si>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</si>
  <si>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</si>
  <si>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</si>
  <si>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</si>
  <si>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</si>
  <si>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</si>
  <si>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</si>
  <si>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</si>
  <si>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</si>
  <si>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</si>
  <si>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</si>
  <si>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</si>
  <si>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</si>
  <si>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</si>
  <si>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</si>
  <si>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</si>
  <si>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</si>
  <si>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</si>
  <si>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</si>
  <si>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</si>
  <si>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</si>
  <si>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</si>
  <si>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</si>
  <si>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</si>
  <si>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</si>
  <si>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</si>
  <si>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</si>
  <si>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</si>
  <si>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</si>
  <si>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</si>
  <si>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</si>
  <si>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</si>
  <si>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</si>
  <si>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</si>
  <si>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</si>
  <si>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</si>
  <si>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</si>
  <si>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</si>
  <si>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</si>
  <si>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</si>
  <si>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</si>
  <si>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</si>
  <si>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</si>
  <si>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</si>
  <si>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</si>
  <si>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</si>
  <si>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</si>
  <si>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</si>
  <si>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</si>
  <si>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</si>
  <si>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</si>
  <si>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</si>
  <si>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</si>
  <si>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</si>
  <si>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</si>
  <si>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</si>
  <si>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</si>
  <si>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</si>
  <si>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</si>
  <si>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</si>
  <si>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</si>
  <si>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</si>
  <si>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</si>
  <si>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</si>
  <si>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</si>
  <si>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</si>
  <si>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</si>
  <si>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</si>
  <si>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</si>
  <si>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</si>
  <si>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</si>
  <si>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</si>
  <si>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</si>
  <si>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</si>
  <si>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</si>
  <si>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</si>
  <si>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</si>
  <si>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</si>
  <si>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</si>
  <si>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</si>
  <si>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</si>
  <si>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</si>
  <si>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</si>
  <si>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</si>
  <si>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</si>
  <si>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</si>
  <si>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</si>
  <si>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</si>
  <si>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</si>
  <si>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</si>
  <si>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</si>
  <si>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</si>
  <si>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</si>
  <si>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</si>
  <si>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</si>
  <si>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</si>
  <si>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</si>
  <si>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</si>
  <si>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</si>
  <si>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</si>
  <si>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</si>
  <si>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</si>
  <si>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</si>
  <si>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</si>
  <si>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</si>
  <si>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</si>
  <si>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</si>
  <si>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</si>
  <si>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</si>
  <si>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</si>
  <si>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</si>
  <si>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</si>
  <si>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</si>
  <si>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</si>
  <si>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</si>
  <si>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</si>
  <si>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</si>
  <si>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</si>
  <si>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</si>
  <si>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</si>
  <si>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</si>
  <si>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</si>
  <si>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</si>
  <si>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</si>
  <si>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</si>
  <si>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</si>
  <si>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</si>
  <si>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</si>
  <si>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</si>
  <si>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</si>
  <si>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</si>
  <si>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</si>
  <si>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</si>
  <si>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</si>
  <si>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</si>
  <si>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</si>
  <si>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</si>
  <si>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</si>
  <si>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</si>
  <si>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</si>
  <si>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</si>
  <si>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</si>
  <si>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</si>
  <si>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</si>
  <si>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</si>
  <si>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</si>
  <si>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</si>
  <si>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</si>
  <si>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</si>
  <si>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</si>
  <si>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</si>
  <si>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</si>
  <si>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</si>
  <si>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</si>
  <si>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</si>
  <si>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</si>
  <si>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</si>
  <si>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</si>
  <si>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</si>
  <si>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</si>
  <si>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</si>
  <si>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</si>
  <si>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</si>
  <si>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</si>
  <si>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</si>
  <si>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</si>
  <si>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</si>
  <si>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</si>
  <si>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</si>
  <si>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</si>
  <si>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</si>
  <si>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</si>
  <si>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</si>
  <si>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</si>
  <si>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</si>
  <si>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</si>
  <si>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</si>
  <si>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</si>
  <si>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</si>
  <si>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</si>
  <si>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</si>
  <si>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</si>
  <si>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</si>
  <si>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</si>
  <si>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</si>
  <si>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</si>
  <si>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</si>
  <si>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</si>
  <si>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</si>
  <si>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</si>
  <si>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</si>
  <si>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</si>
  <si>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</si>
  <si>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</si>
  <si>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</si>
  <si>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</si>
  <si>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</si>
  <si>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</si>
  <si>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</si>
  <si>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</si>
  <si>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</si>
  <si>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</si>
  <si>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</si>
  <si>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</si>
  <si>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</si>
  <si>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</si>
  <si>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</si>
  <si>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</si>
  <si>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</si>
  <si>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</si>
  <si>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</si>
  <si>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</si>
  <si>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</si>
  <si>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</si>
  <si>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</si>
  <si>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</si>
  <si>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</si>
  <si>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</si>
  <si>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</si>
  <si>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</si>
  <si>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</si>
  <si>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</si>
  <si>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</si>
  <si>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</si>
  <si>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</si>
  <si>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</si>
  <si>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</si>
  <si>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</si>
  <si>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</si>
  <si>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</si>
  <si>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</si>
  <si>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</si>
  <si>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</si>
  <si>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</si>
  <si>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</si>
  <si>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</si>
  <si>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</si>
  <si>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</si>
  <si>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</si>
  <si>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</si>
  <si>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</si>
  <si>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</si>
  <si>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</si>
  <si>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</si>
  <si>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</si>
  <si>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</si>
  <si>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</si>
  <si>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</si>
  <si>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</si>
  <si>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</si>
  <si>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</si>
  <si>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</si>
  <si>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</si>
  <si>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</si>
  <si>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</si>
  <si>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</si>
  <si>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</si>
  <si>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</si>
  <si>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</si>
  <si>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</si>
  <si>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</si>
  <si>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</si>
  <si>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</si>
  <si>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</si>
  <si>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</si>
  <si>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</si>
  <si>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</si>
  <si>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</si>
  <si>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</si>
  <si>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</si>
  <si>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</si>
  <si>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</si>
  <si>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</si>
  <si>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</si>
  <si>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</si>
  <si>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</si>
  <si>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</si>
  <si>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</si>
  <si>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</si>
  <si>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</si>
  <si>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</si>
  <si>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</si>
  <si>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</si>
  <si>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</si>
  <si>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</si>
  <si>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</si>
  <si>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</si>
  <si>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</si>
  <si>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</si>
  <si>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</si>
  <si>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</si>
  <si>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</si>
  <si>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</si>
  <si>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</si>
  <si>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</si>
  <si>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</si>
  <si>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</si>
  <si>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</si>
  <si>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</si>
  <si>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</si>
  <si>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</si>
  <si>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</si>
  <si>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</si>
  <si>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</si>
  <si>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</si>
  <si>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</si>
  <si>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</si>
  <si>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</si>
  <si>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</si>
  <si>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</si>
  <si>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</si>
  <si>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</si>
  <si>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</si>
  <si>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</si>
  <si>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</si>
  <si>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</si>
  <si>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</si>
  <si>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</si>
  <si>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</si>
  <si>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</si>
  <si>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</si>
  <si>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</si>
  <si>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</si>
  <si>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</si>
  <si>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</si>
  <si>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</si>
  <si>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</si>
  <si>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</si>
  <si>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</si>
  <si>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</si>
  <si>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</si>
  <si>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</si>
  <si>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</si>
  <si>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</si>
  <si>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</si>
  <si>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</si>
  <si>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</si>
  <si>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</si>
  <si>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</si>
  <si>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</si>
  <si>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</si>
  <si>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</si>
  <si>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</si>
  <si>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</si>
  <si>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</si>
  <si>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</si>
  <si>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</si>
  <si>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</si>
  <si>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</si>
  <si>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</si>
  <si>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</si>
  <si>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</si>
  <si>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</si>
  <si>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</si>
  <si>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</si>
  <si>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</si>
  <si>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</si>
  <si>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</si>
  <si>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</si>
  <si>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</si>
  <si>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</si>
  <si>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</si>
  <si>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</si>
  <si>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</si>
  <si>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</si>
  <si>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</si>
  <si>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</si>
  <si>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</si>
  <si>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</si>
  <si>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</si>
  <si>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</si>
  <si>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</si>
  <si>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</si>
  <si>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</si>
  <si>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</si>
  <si>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</si>
  <si>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</si>
  <si>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</si>
  <si>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</si>
  <si>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</si>
  <si>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</si>
  <si>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</si>
  <si>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</si>
  <si>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</si>
  <si>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</si>
  <si>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</si>
  <si>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</si>
  <si>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</si>
  <si>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</si>
  <si>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</si>
  <si>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</si>
  <si>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</si>
  <si>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</si>
  <si>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</si>
  <si>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</si>
  <si>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</si>
  <si>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</si>
  <si>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</si>
  <si>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</si>
  <si>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</si>
  <si>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</si>
  <si>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</si>
  <si>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</si>
  <si>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</si>
  <si>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</si>
  <si>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</si>
  <si>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</si>
  <si>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</si>
  <si>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</si>
  <si>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</si>
  <si>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</si>
  <si>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</si>
  <si>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</si>
  <si>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</si>
  <si>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</si>
  <si>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</si>
  <si>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</si>
  <si>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</si>
  <si>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</si>
  <si>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</si>
  <si>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</si>
  <si>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</si>
  <si>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</si>
  <si>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</si>
  <si>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</si>
  <si>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</si>
  <si>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</si>
  <si>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</si>
  <si>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</si>
  <si>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</si>
  <si>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</si>
  <si>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</si>
  <si>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</si>
  <si>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</si>
  <si>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</si>
  <si>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</si>
  <si>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</si>
  <si>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</si>
  <si>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</si>
  <si>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</si>
  <si>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</si>
  <si>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</si>
  <si>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</si>
  <si>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</si>
  <si>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</si>
  <si>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</si>
  <si>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</si>
  <si>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</si>
  <si>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</si>
  <si>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</si>
  <si>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</si>
  <si>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</si>
  <si>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</si>
  <si>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</si>
  <si>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</si>
  <si>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</si>
  <si>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</si>
  <si>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</si>
  <si>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</si>
  <si>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</si>
  <si>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</si>
  <si>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</si>
  <si>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</si>
  <si>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</si>
  <si>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</si>
  <si>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</si>
  <si>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</si>
  <si>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</si>
  <si>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</si>
  <si>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</si>
  <si>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</si>
  <si>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</si>
  <si>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</si>
  <si>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</si>
  <si>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</si>
  <si>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</si>
  <si>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</si>
  <si>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</si>
  <si>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</si>
  <si>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</si>
  <si>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</si>
  <si>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</si>
  <si>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</si>
  <si>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</si>
  <si>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</si>
  <si>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</si>
  <si>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</si>
  <si>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</si>
  <si>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</si>
  <si>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</si>
  <si>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</si>
  <si>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</si>
  <si>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</si>
  <si>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</si>
  <si>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</si>
  <si>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</si>
  <si>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</si>
  <si>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</si>
  <si>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</si>
  <si>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</si>
  <si>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</si>
  <si>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</si>
  <si>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</si>
  <si>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</si>
  <si>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</si>
  <si>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</si>
  <si>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</si>
  <si>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</si>
  <si>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</si>
  <si>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</si>
  <si>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</si>
  <si>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</si>
  <si>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</si>
  <si>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</si>
  <si>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</si>
  <si>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</si>
  <si>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</si>
  <si>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</si>
  <si>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</si>
  <si>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</si>
  <si>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</si>
  <si>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</si>
  <si>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</si>
  <si>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</si>
  <si>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</si>
  <si>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</si>
  <si>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</si>
  <si>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</si>
  <si>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</si>
  <si>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</si>
  <si>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</si>
  <si>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</si>
  <si>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</si>
  <si>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</si>
  <si>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</si>
  <si>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</si>
  <si>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</si>
  <si>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</si>
  <si>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</si>
  <si>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</si>
  <si>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</si>
  <si>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</si>
  <si>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</si>
  <si>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</si>
  <si>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</si>
  <si>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</si>
  <si>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</si>
  <si>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</si>
  <si>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</si>
  <si>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</si>
  <si>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</si>
  <si>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</si>
  <si>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</si>
  <si>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</si>
  <si>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</si>
  <si>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</si>
  <si>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</si>
  <si>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</si>
  <si>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</si>
  <si>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</si>
  <si>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</si>
  <si>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</si>
  <si>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</si>
  <si>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</si>
  <si>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</si>
  <si>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</si>
  <si>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</si>
  <si>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</si>
  <si>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</si>
  <si>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</si>
  <si>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</si>
  <si>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</si>
  <si>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</si>
  <si>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</si>
  <si>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</si>
  <si>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</si>
  <si>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</si>
  <si>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</si>
  <si>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</si>
  <si>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</si>
  <si>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</si>
  <si>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</si>
  <si>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</si>
  <si>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</si>
  <si>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</si>
  <si>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</si>
  <si>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</si>
  <si>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</si>
  <si>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</si>
  <si>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</si>
  <si>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</si>
  <si>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</si>
  <si>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</si>
  <si>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</si>
  <si>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</si>
  <si>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</si>
  <si>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</si>
  <si>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</si>
  <si>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</si>
  <si>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</si>
  <si>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</si>
  <si>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</si>
  <si>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</si>
  <si>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</si>
  <si>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</si>
  <si>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</si>
  <si>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</si>
  <si>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</si>
  <si>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</si>
  <si>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</si>
  <si>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</si>
  <si>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</si>
  <si>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</si>
  <si>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</si>
  <si>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</si>
  <si>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</si>
  <si>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</si>
  <si>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</si>
  <si>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</si>
  <si>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</si>
  <si>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</si>
  <si>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</si>
  <si>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</si>
  <si>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</si>
  <si>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</si>
  <si>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</si>
  <si>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</si>
  <si>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</si>
  <si>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</si>
  <si>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</si>
  <si>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</si>
  <si>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</si>
  <si>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</si>
  <si>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</si>
  <si>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</si>
  <si>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</si>
  <si>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</si>
  <si>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</si>
  <si>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</si>
  <si>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</si>
  <si>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</si>
  <si>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</si>
  <si>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</si>
  <si>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</si>
  <si>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</si>
  <si>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</si>
  <si>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</si>
  <si>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</si>
  <si>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</si>
  <si>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</si>
  <si>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</si>
  <si>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</si>
  <si>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</si>
  <si>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</si>
  <si>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</si>
  <si>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</si>
  <si>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</si>
  <si>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</si>
  <si>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</si>
  <si>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</si>
  <si>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</si>
  <si>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</si>
  <si>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</si>
  <si>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</si>
  <si>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</si>
  <si>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</si>
  <si>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</si>
  <si>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</si>
  <si>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</si>
  <si>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</si>
  <si>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</si>
  <si>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</si>
  <si>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</si>
  <si>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</si>
  <si>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</si>
  <si>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</si>
  <si>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</si>
  <si>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</si>
  <si>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</si>
  <si>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</si>
  <si>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</si>
  <si>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</si>
  <si>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</si>
  <si>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</si>
  <si>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</si>
  <si>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</si>
  <si>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</si>
  <si>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</si>
  <si>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</si>
  <si>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</si>
  <si>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</si>
  <si>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</si>
  <si>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</si>
  <si>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</si>
  <si>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</si>
  <si>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</si>
  <si>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</si>
  <si>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</si>
  <si>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</si>
  <si>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</si>
  <si>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</si>
  <si>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</si>
  <si>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</si>
  <si>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</si>
  <si>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</si>
  <si>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</si>
  <si>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</si>
  <si>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</si>
  <si>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</si>
  <si>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</si>
  <si>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</si>
  <si>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</si>
  <si>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</si>
  <si>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</si>
  <si>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</si>
  <si>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</si>
  <si>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</si>
  <si>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</si>
  <si>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</si>
  <si>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</si>
  <si>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</si>
  <si>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</si>
  <si>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</si>
  <si>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</si>
  <si>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</si>
  <si>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</si>
  <si>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</si>
  <si>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</si>
  <si>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</si>
  <si>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</si>
  <si>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</si>
  <si>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</si>
  <si>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</si>
  <si>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</si>
  <si>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</si>
  <si>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</si>
  <si>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</si>
  <si>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</si>
  <si>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</si>
  <si>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</si>
  <si>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</si>
  <si>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</si>
  <si>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</si>
  <si>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</si>
  <si>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</si>
  <si>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</si>
  <si>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</si>
  <si>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</si>
  <si>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</si>
  <si>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</si>
  <si>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</si>
  <si>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</si>
  <si>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</si>
  <si>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</si>
  <si>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</si>
  <si>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</si>
  <si>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</si>
  <si>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</si>
  <si>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</si>
  <si>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</si>
  <si>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</si>
  <si>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</si>
  <si>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</si>
  <si>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</si>
  <si>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</si>
  <si>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</si>
  <si>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</si>
  <si>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</si>
  <si>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</si>
  <si>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</si>
  <si>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</si>
  <si>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</si>
  <si>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</si>
  <si>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</si>
  <si>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</si>
  <si>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</si>
  <si>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</si>
  <si>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</si>
  <si>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</si>
  <si>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</si>
  <si>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</si>
  <si>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</si>
  <si>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</si>
  <si>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</si>
  <si>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</si>
  <si>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</si>
  <si>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</si>
  <si>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</si>
  <si>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</si>
  <si>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</si>
  <si>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</si>
  <si>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</si>
  <si>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</si>
  <si>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</si>
  <si>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</si>
  <si>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</si>
  <si>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</si>
  <si>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</si>
  <si>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</si>
  <si>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</si>
  <si>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</si>
  <si>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</si>
  <si>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</si>
  <si>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</si>
  <si>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</si>
  <si>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</si>
  <si>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</si>
  <si>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</si>
  <si>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</si>
  <si>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</si>
  <si>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</si>
  <si>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</si>
  <si>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</si>
  <si>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</si>
  <si>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</si>
  <si>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</si>
  <si>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</si>
  <si>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</si>
  <si>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</si>
  <si>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</si>
  <si>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</si>
  <si>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</si>
  <si>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</si>
  <si>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</si>
  <si>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</si>
  <si>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</si>
  <si>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</si>
  <si>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</si>
  <si>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</si>
  <si>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</si>
  <si>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</si>
  <si>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</si>
  <si>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</si>
  <si>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</si>
  <si>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</si>
  <si>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</si>
  <si>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</si>
  <si>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</si>
  <si>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</si>
  <si>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</si>
  <si>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</si>
  <si>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</si>
  <si>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</si>
  <si>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</si>
  <si>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</si>
  <si>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</si>
  <si>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</si>
  <si>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</si>
  <si>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</si>
  <si>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</si>
  <si>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</si>
  <si>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</si>
  <si>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</si>
  <si>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</si>
  <si>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</si>
  <si>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</si>
  <si>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</si>
  <si>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</si>
  <si>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</si>
  <si>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</si>
  <si>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</si>
  <si>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</si>
  <si>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</si>
  <si>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</si>
  <si>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</si>
  <si>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</si>
  <si>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</si>
  <si>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</si>
  <si>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</si>
  <si>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</si>
  <si>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</si>
  <si>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</si>
  <si>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</si>
  <si>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</si>
  <si>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</si>
  <si>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</si>
  <si>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</si>
  <si>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</si>
  <si>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</si>
  <si>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</si>
  <si>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</si>
  <si>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</si>
  <si>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</si>
  <si>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</si>
  <si>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</si>
  <si>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</si>
  <si>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</si>
  <si>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</si>
  <si>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</si>
  <si>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</si>
  <si>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</si>
  <si>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</si>
  <si>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</si>
  <si>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</si>
  <si>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</si>
  <si>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</si>
  <si>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</si>
  <si>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</si>
  <si>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</si>
  <si>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</si>
  <si>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</si>
  <si>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</si>
  <si>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</si>
  <si>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</si>
  <si>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</si>
  <si>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</si>
  <si>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</si>
  <si>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</si>
  <si>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</si>
  <si>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</si>
  <si>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</si>
  <si>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</si>
  <si>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</si>
  <si>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</si>
  <si>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</si>
  <si>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</si>
  <si>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</si>
  <si>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</si>
  <si>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</si>
  <si>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</si>
  <si>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</si>
  <si>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</si>
  <si>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</si>
  <si>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</si>
  <si>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</si>
  <si>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</si>
  <si>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</si>
  <si>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</si>
  <si>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</si>
  <si>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</si>
  <si>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</si>
  <si>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</si>
  <si>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</si>
  <si>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</si>
  <si>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</si>
  <si>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</si>
  <si>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</si>
  <si>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</si>
  <si>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</si>
  <si>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</si>
  <si>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</si>
  <si>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</si>
  <si>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</si>
  <si>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</si>
  <si>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</si>
  <si>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</si>
  <si>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</si>
  <si>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</si>
  <si>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</si>
  <si>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</si>
  <si>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</si>
  <si>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</si>
  <si>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</si>
  <si>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</si>
  <si>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</si>
  <si>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</si>
  <si>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</si>
  <si>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</si>
  <si>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</si>
  <si>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</si>
  <si>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</si>
  <si>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</si>
  <si>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</si>
  <si>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</si>
  <si>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</si>
  <si>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</si>
  <si>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</si>
  <si>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</si>
  <si>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</si>
  <si>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</si>
  <si>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</si>
  <si>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</si>
  <si>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</si>
  <si>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</si>
  <si>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</si>
  <si>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</si>
  <si>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</si>
  <si>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</si>
  <si>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</si>
  <si>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</si>
  <si>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</si>
  <si>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</si>
  <si>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</si>
  <si>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</si>
  <si>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</si>
  <si>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</si>
  <si>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</si>
  <si>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</si>
  <si>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</si>
  <si>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</si>
  <si>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</si>
  <si>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</si>
  <si>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</si>
  <si>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</si>
  <si>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</si>
  <si>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</si>
  <si>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</si>
  <si>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</si>
  <si>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</si>
  <si>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</si>
  <si>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</si>
  <si>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</si>
  <si>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</si>
  <si>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</si>
  <si>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</si>
  <si>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</si>
  <si>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</si>
  <si>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</si>
  <si>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</si>
  <si>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</si>
  <si>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</si>
  <si>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</si>
  <si>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</si>
  <si>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</si>
  <si>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</si>
  <si>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</si>
  <si>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</si>
  <si>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</si>
  <si>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</si>
  <si>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</si>
  <si>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</si>
  <si>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</si>
  <si>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</si>
  <si>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</si>
  <si>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</si>
  <si>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</si>
  <si>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</si>
  <si>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</si>
  <si>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</si>
  <si>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</si>
  <si>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</si>
  <si>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</si>
  <si>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</si>
  <si>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</si>
  <si>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</si>
  <si>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</si>
  <si>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</si>
  <si>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</si>
  <si>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</si>
  <si>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</si>
  <si>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</si>
  <si>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</si>
  <si>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</si>
  <si>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</si>
  <si>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</si>
  <si>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</si>
  <si>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</si>
  <si>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</si>
  <si>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</si>
  <si>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</si>
  <si>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</si>
  <si>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</si>
  <si>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</si>
  <si>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</si>
  <si>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</si>
  <si>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</si>
  <si>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</si>
  <si>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</si>
  <si>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</si>
  <si>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</si>
  <si>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</si>
  <si>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</si>
  <si>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</si>
  <si>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</si>
  <si>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</si>
  <si>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</si>
  <si>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</si>
  <si>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</si>
  <si>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</si>
  <si>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</si>
  <si>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</si>
  <si>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</si>
  <si>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</si>
  <si>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</si>
  <si>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</si>
  <si>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</si>
  <si>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</si>
  <si>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</si>
  <si>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</si>
  <si>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</si>
  <si>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</si>
  <si>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</si>
  <si>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</si>
  <si>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</si>
  <si>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</si>
  <si>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</si>
  <si>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</si>
  <si>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</si>
  <si>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</si>
  <si>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</si>
  <si>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</si>
  <si>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</si>
  <si>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</si>
  <si>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</si>
  <si>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</si>
  <si>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</si>
  <si>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</si>
  <si>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</si>
  <si>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</si>
  <si>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</si>
  <si>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</si>
  <si>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</si>
  <si>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</si>
  <si>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</si>
  <si>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</si>
  <si>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</si>
  <si>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</si>
  <si>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</si>
  <si>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</si>
  <si>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</si>
  <si>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</si>
  <si>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</si>
  <si>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</si>
  <si>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</si>
  <si>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</si>
  <si>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</si>
  <si>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</si>
  <si>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</si>
  <si>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</si>
  <si>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</si>
  <si>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</si>
  <si>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</si>
  <si>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</si>
  <si>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</si>
  <si>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</si>
  <si>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</si>
  <si>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</si>
  <si>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</si>
  <si>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</si>
  <si>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</si>
  <si>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</si>
  <si>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</si>
  <si>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</si>
  <si>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</si>
  <si>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</si>
  <si>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</si>
  <si>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</si>
  <si>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</si>
  <si>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</si>
  <si>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</si>
  <si>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</si>
  <si>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</si>
  <si>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</si>
  <si>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</si>
  <si>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</si>
  <si>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</si>
  <si>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</si>
  <si>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</si>
  <si>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</si>
  <si>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</si>
  <si>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</si>
  <si>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</si>
  <si>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</si>
  <si>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</si>
  <si>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</si>
  <si>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</si>
  <si>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</si>
  <si>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</si>
  <si>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</si>
  <si>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</si>
  <si>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</si>
  <si>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</si>
  <si>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</si>
  <si>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</si>
  <si>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</si>
  <si>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</si>
  <si>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</si>
  <si>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</si>
  <si>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</si>
  <si>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</si>
  <si>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</si>
  <si>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</si>
  <si>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</si>
  <si>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</si>
  <si>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</si>
  <si>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</si>
  <si>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</si>
  <si>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</si>
  <si>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</si>
  <si>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</si>
  <si>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</si>
  <si>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</si>
  <si>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</si>
  <si>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</si>
  <si>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</si>
  <si>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</si>
  <si>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</si>
  <si>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</si>
  <si>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</si>
  <si>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</si>
  <si>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</si>
  <si>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</si>
  <si>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</si>
  <si>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</si>
  <si>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</si>
  <si>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</si>
  <si>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</si>
  <si>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</si>
  <si>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</si>
  <si>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</si>
  <si>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</si>
  <si>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</si>
  <si>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</si>
  <si>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</si>
  <si>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</si>
  <si>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</si>
  <si>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</si>
  <si>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</si>
  <si>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</si>
  <si>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</si>
  <si>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</si>
  <si>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</si>
  <si>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</si>
  <si>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</si>
  <si>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</si>
  <si>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</si>
  <si>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</si>
  <si>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</si>
  <si>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</si>
  <si>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</si>
  <si>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</si>
  <si>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</si>
  <si>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</si>
  <si>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</si>
  <si>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</si>
  <si>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</si>
  <si>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</si>
  <si>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</si>
  <si>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</si>
  <si>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</si>
  <si>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</si>
  <si>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</si>
  <si>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</si>
  <si>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</si>
  <si>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</si>
  <si>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</si>
  <si>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</si>
  <si>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</si>
  <si>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</si>
  <si>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</si>
  <si>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</si>
  <si>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</si>
  <si>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</si>
  <si>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</si>
  <si>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</si>
  <si>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</si>
  <si>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</si>
  <si>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</si>
  <si>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</si>
  <si>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</si>
  <si>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</si>
  <si>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</si>
  <si>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</si>
  <si>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</si>
  <si>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</si>
  <si>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</si>
  <si>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</si>
  <si>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</si>
  <si>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</si>
  <si>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</si>
  <si>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</si>
  <si>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</si>
  <si>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</si>
  <si>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</si>
  <si>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</si>
  <si>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</si>
  <si>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</si>
  <si>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</si>
  <si>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</si>
  <si>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</si>
  <si>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</si>
  <si>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</si>
  <si>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</si>
  <si>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</si>
  <si>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</si>
  <si>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</si>
  <si>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</si>
  <si>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</si>
  <si>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</si>
  <si>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</si>
  <si>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</si>
  <si>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</si>
  <si>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</si>
  <si>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</si>
  <si>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</si>
  <si>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</si>
  <si>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</si>
  <si>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</si>
  <si>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</si>
  <si>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</si>
  <si>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</si>
  <si>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</si>
  <si>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</si>
  <si>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</si>
  <si>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</si>
  <si>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</si>
  <si>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</si>
  <si>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</si>
  <si>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</si>
  <si>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</si>
  <si>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</si>
  <si>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</si>
  <si>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</si>
  <si>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</si>
  <si>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</si>
  <si>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</si>
  <si>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</si>
  <si>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</si>
  <si>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</si>
  <si>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</si>
  <si>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</si>
  <si>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</si>
  <si>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</si>
  <si>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</si>
  <si>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</si>
  <si>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</si>
  <si>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</si>
  <si>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</si>
  <si>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</si>
  <si>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</si>
  <si>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</si>
  <si>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</si>
  <si>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</si>
  <si>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</si>
  <si>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</si>
  <si>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</si>
  <si>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</si>
  <si>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</si>
  <si>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</si>
  <si>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</si>
  <si>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</si>
  <si>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</si>
  <si>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</si>
  <si>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</si>
  <si>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</si>
  <si>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</si>
  <si>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</si>
  <si>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</si>
  <si>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</si>
  <si>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</si>
  <si>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</si>
  <si>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</si>
  <si>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</si>
  <si>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</si>
  <si>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</si>
  <si>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</si>
  <si>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</si>
  <si>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</si>
  <si>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</si>
  <si>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</si>
  <si>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</si>
  <si>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</si>
  <si>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</si>
  <si>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</si>
  <si>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</si>
  <si>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</si>
  <si>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</si>
  <si>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</si>
  <si>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</si>
  <si>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</si>
  <si>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</si>
  <si>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</si>
  <si>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</si>
  <si>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</si>
  <si>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</si>
  <si>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</si>
  <si>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</si>
  <si>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</si>
  <si>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</si>
  <si>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</si>
  <si>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</si>
  <si>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</si>
  <si>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</si>
  <si>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</si>
  <si>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</si>
  <si>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</si>
  <si>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</si>
  <si>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</si>
  <si>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</si>
  <si>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</si>
  <si>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</si>
  <si>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</si>
  <si>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</si>
  <si>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</si>
  <si>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</si>
  <si>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</si>
  <si>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</si>
  <si>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</si>
  <si>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</si>
  <si>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</si>
  <si>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</si>
  <si>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</si>
  <si>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</si>
  <si>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</si>
  <si>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</si>
  <si>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</si>
  <si>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</si>
  <si>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</si>
  <si>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</si>
  <si>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</si>
  <si>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</si>
  <si>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</si>
  <si>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</si>
  <si>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</si>
  <si>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</si>
  <si>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</si>
  <si>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</si>
  <si>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</si>
  <si>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</si>
  <si>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</si>
  <si>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</si>
  <si>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</si>
  <si>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</si>
  <si>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</si>
  <si>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</si>
  <si>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</si>
  <si>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</si>
  <si>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</si>
  <si>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</si>
  <si>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</si>
  <si>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</si>
  <si>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</si>
  <si>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</si>
  <si>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</si>
  <si>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</si>
  <si>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</si>
  <si>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</si>
  <si>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</si>
  <si>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</si>
  <si>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</si>
  <si>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</si>
  <si>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</si>
  <si>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</si>
  <si>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</si>
  <si>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</si>
  <si>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</si>
  <si>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</si>
  <si>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</si>
  <si>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</si>
  <si>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</si>
  <si>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</si>
  <si>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</si>
  <si>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</si>
  <si>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</si>
  <si>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</si>
  <si>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</si>
  <si>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</si>
  <si>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</si>
  <si>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</si>
  <si>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</si>
  <si>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</si>
  <si>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</si>
  <si>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</si>
  <si>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</si>
  <si>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</si>
  <si>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</si>
  <si>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</si>
  <si>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</si>
  <si>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</si>
  <si>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</si>
  <si>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</si>
  <si>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</si>
  <si>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</si>
  <si>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</si>
  <si>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</si>
  <si>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</si>
  <si>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</si>
  <si>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</si>
  <si>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</si>
  <si>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</si>
  <si>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</si>
  <si>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</si>
  <si>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</si>
  <si>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</si>
  <si>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</si>
  <si>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</si>
  <si>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</si>
  <si>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</si>
  <si>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</si>
  <si>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</si>
  <si>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</si>
  <si>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</si>
  <si>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</si>
  <si>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</si>
  <si>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</si>
  <si>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</si>
  <si>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</si>
  <si>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</si>
  <si>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</si>
  <si>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</si>
  <si>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</si>
  <si>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</si>
  <si>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</si>
  <si>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</si>
  <si>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</si>
  <si>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</si>
  <si>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</si>
  <si>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</si>
  <si>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</si>
  <si>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</si>
  <si>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</si>
  <si>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</si>
  <si>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</si>
  <si>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</si>
  <si>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</si>
  <si>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</si>
  <si>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</si>
  <si>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</si>
  <si>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</si>
  <si>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</si>
  <si>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</si>
  <si>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</si>
  <si>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</si>
  <si>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</si>
  <si>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</si>
  <si>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</si>
  <si>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</si>
  <si>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</si>
  <si>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</si>
  <si>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</si>
  <si>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</si>
  <si>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</si>
  <si>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</si>
  <si>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</si>
  <si>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</si>
  <si>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</si>
  <si>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</si>
  <si>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</si>
  <si>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</si>
  <si>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</si>
  <si>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</si>
  <si>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</si>
  <si>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</si>
  <si>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</si>
  <si>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</si>
  <si>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</si>
  <si>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</si>
  <si>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</si>
  <si>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</si>
  <si>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</si>
  <si>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</si>
  <si>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</si>
  <si>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</si>
  <si>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</si>
  <si>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</si>
  <si>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</si>
  <si>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</si>
  <si>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</si>
  <si>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</si>
  <si>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</si>
  <si>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</si>
  <si>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</si>
  <si>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</si>
  <si>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</si>
  <si>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</si>
  <si>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</si>
  <si>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</si>
  <si>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</si>
  <si>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</si>
  <si>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</si>
  <si>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</si>
  <si>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</si>
  <si>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</si>
  <si>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</si>
  <si>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</si>
  <si>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</si>
  <si>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</si>
  <si>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</si>
  <si>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</si>
  <si>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</si>
  <si>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</si>
  <si>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</si>
  <si>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</si>
  <si>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</si>
  <si>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</si>
  <si>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</si>
  <si>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</si>
  <si>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</si>
  <si>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</si>
  <si>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</si>
  <si>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</si>
  <si>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</si>
  <si>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</si>
  <si>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</si>
  <si>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</si>
  <si>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</si>
  <si>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</si>
  <si>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</si>
  <si>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</si>
  <si>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</si>
  <si>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</si>
  <si>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</si>
  <si>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</si>
  <si>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</si>
  <si>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</si>
  <si>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</si>
  <si>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</si>
  <si>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</si>
  <si>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</si>
  <si>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</si>
  <si>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</si>
  <si>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</si>
  <si>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</si>
  <si>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</si>
  <si>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</si>
  <si>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</si>
  <si>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</si>
  <si>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</si>
  <si>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</si>
  <si>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</si>
  <si>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</si>
  <si>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</si>
  <si>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</si>
  <si>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</si>
  <si>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</si>
  <si>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</si>
  <si>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</si>
  <si>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</si>
  <si>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</si>
  <si>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</si>
  <si>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</si>
  <si>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</si>
  <si>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</si>
  <si>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</si>
  <si>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</si>
  <si>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</si>
  <si>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</si>
  <si>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</si>
  <si>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</si>
  <si>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</si>
  <si>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</si>
  <si>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</si>
  <si>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</si>
  <si>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</si>
  <si>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</si>
  <si>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</si>
  <si>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</si>
  <si>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</si>
  <si>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</si>
  <si>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</si>
  <si>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</si>
  <si>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</si>
  <si>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</si>
  <si>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</si>
  <si>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</si>
  <si>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</si>
  <si>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</si>
  <si>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</si>
  <si>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</si>
  <si>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</si>
  <si>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</si>
  <si>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</si>
  <si>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</si>
  <si>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</si>
  <si>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</si>
  <si>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</si>
  <si>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</si>
  <si>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</si>
  <si>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</si>
  <si>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</si>
  <si>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</si>
  <si>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</si>
  <si>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</si>
  <si>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</si>
  <si>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</si>
  <si>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</si>
  <si>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</si>
  <si>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</si>
  <si>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</si>
  <si>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</si>
  <si>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</si>
  <si>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</si>
  <si>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</si>
  <si>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</si>
  <si>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</si>
  <si>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</si>
  <si>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</si>
  <si>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</si>
  <si>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</si>
  <si>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</si>
  <si>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</si>
  <si>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</si>
  <si>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</si>
  <si>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</si>
  <si>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</si>
  <si>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</si>
  <si>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</si>
  <si>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</si>
  <si>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</si>
  <si>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</si>
  <si>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</si>
  <si>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</si>
  <si>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</si>
  <si>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</si>
  <si>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</si>
  <si>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</si>
  <si>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</si>
  <si>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</si>
  <si>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</si>
  <si>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</si>
  <si>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</si>
  <si>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</si>
  <si>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</si>
  <si>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</si>
  <si>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</si>
  <si>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</si>
  <si>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</si>
  <si>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</si>
  <si>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</si>
  <si>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</si>
  <si>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</si>
  <si>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</si>
  <si>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</si>
  <si>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</si>
  <si>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</si>
  <si>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</si>
  <si>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</si>
  <si>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</si>
  <si>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</si>
  <si>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</si>
  <si>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</si>
  <si>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</si>
  <si>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</si>
  <si>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</si>
  <si>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</si>
  <si>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</si>
  <si>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</si>
  <si>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</si>
  <si>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</si>
  <si>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</si>
  <si>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</si>
  <si>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</si>
  <si>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</si>
  <si>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</si>
  <si>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</si>
  <si>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</si>
  <si>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</si>
  <si>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</si>
  <si>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</si>
  <si>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</si>
  <si>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</si>
  <si>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</si>
  <si>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</si>
  <si>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</si>
  <si>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</si>
  <si>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</si>
  <si>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</si>
  <si>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</si>
  <si>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</si>
  <si>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</si>
  <si>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</si>
  <si>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</si>
  <si>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</si>
  <si>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</si>
  <si>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</si>
  <si>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</si>
  <si>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</si>
  <si>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</si>
  <si>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</si>
  <si>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</si>
  <si>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</si>
  <si>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</si>
  <si>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</si>
  <si>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</si>
  <si>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</si>
  <si>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</si>
  <si>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</si>
  <si>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</si>
  <si>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</si>
  <si>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</si>
  <si>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</si>
  <si>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</si>
  <si>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</si>
  <si>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</si>
  <si>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</si>
  <si>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</si>
  <si>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</si>
  <si>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</si>
  <si>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</si>
  <si>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</si>
  <si>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</si>
  <si>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</si>
  <si>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</si>
  <si>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</si>
  <si>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</si>
  <si>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</si>
  <si>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</si>
  <si>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</si>
  <si>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</si>
  <si>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</si>
  <si>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</si>
  <si>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</si>
  <si>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</si>
  <si>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</si>
  <si>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</si>
  <si>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</si>
  <si>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</si>
  <si>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</si>
  <si>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</si>
  <si>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</si>
  <si>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</si>
  <si>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</si>
  <si>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</si>
  <si>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</si>
  <si>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</si>
  <si>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</si>
  <si>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</si>
  <si>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</si>
  <si>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</si>
  <si>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</si>
  <si>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</si>
  <si>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</si>
  <si>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</si>
  <si>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</si>
  <si>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</si>
  <si>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</si>
  <si>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</si>
  <si>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</si>
  <si>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</si>
  <si>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</si>
  <si>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</si>
  <si>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</si>
  <si>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</si>
  <si>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</si>
  <si>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</si>
  <si>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</si>
  <si>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</si>
  <si>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</si>
  <si>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</si>
  <si>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</si>
  <si>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</si>
  <si>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</si>
  <si>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</si>
  <si>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</si>
  <si>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</si>
  <si>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</si>
  <si>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</si>
  <si>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</si>
  <si>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</si>
  <si>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</si>
  <si>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</si>
  <si>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</si>
  <si>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</si>
  <si>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</si>
  <si>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</si>
  <si>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</si>
  <si>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</si>
  <si>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</si>
  <si>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</si>
  <si>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</si>
  <si>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</si>
  <si>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</si>
  <si>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</si>
  <si>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</si>
  <si>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</si>
  <si>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</si>
  <si>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</si>
  <si>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</si>
  <si>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</si>
  <si>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</si>
  <si>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</si>
  <si>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</si>
  <si>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</si>
  <si>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</si>
  <si>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</si>
  <si>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</si>
  <si>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</si>
  <si>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</si>
  <si>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</si>
  <si>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</si>
  <si>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</si>
  <si>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</si>
  <si>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</si>
  <si>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</si>
  <si>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</si>
  <si>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</si>
  <si>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</si>
  <si>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</si>
  <si>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</si>
  <si>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</si>
  <si>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</si>
  <si>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</si>
  <si>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</si>
  <si>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</si>
  <si>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</si>
  <si>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</si>
  <si>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</si>
  <si>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</si>
  <si>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</si>
  <si>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</si>
  <si>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</si>
  <si>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</si>
  <si>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</si>
  <si>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</si>
  <si>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</si>
  <si>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</si>
  <si>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</si>
  <si>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</si>
  <si>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</si>
  <si>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</si>
  <si>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</si>
  <si>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</si>
  <si>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</si>
  <si>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</si>
  <si>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</si>
  <si>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</si>
  <si>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</si>
  <si>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</si>
  <si>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</si>
  <si>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</si>
  <si>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</si>
  <si>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</si>
  <si>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</si>
  <si>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</si>
  <si>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</si>
  <si>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</si>
  <si>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</si>
  <si>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</si>
  <si>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</si>
  <si>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</si>
  <si>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</si>
  <si>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</si>
  <si>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</si>
  <si>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</si>
  <si>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</si>
  <si>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</si>
  <si>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</si>
  <si>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</si>
  <si>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</si>
  <si>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</si>
  <si>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</si>
  <si>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</si>
  <si>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</si>
  <si>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</si>
  <si>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</si>
  <si>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</si>
  <si>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</si>
  <si>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</si>
  <si>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</si>
  <si>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</si>
  <si>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</si>
  <si>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</si>
  <si>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</si>
  <si>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</si>
  <si>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</si>
  <si>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</si>
  <si>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</si>
  <si>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</si>
  <si>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</si>
  <si>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</si>
  <si>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</si>
  <si>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</si>
  <si>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</si>
  <si>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</si>
  <si>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</si>
  <si>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</si>
  <si>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</si>
  <si>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</si>
  <si>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</si>
  <si>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</si>
  <si>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</si>
  <si>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</si>
  <si>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</si>
  <si>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</si>
  <si>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</si>
  <si>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</si>
  <si>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</si>
  <si>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</si>
  <si>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</si>
  <si>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</si>
  <si>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</si>
  <si>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</si>
  <si>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</si>
  <si>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</si>
  <si>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</si>
  <si>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</si>
  <si>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</si>
  <si>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</si>
  <si>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</si>
  <si>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</si>
  <si>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</si>
  <si>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</si>
  <si>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</si>
  <si>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</si>
  <si>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</si>
  <si>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</si>
  <si>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</si>
  <si>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</si>
  <si>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</si>
  <si>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</si>
  <si>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</si>
  <si>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</si>
  <si>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</si>
  <si>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</si>
  <si>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</si>
  <si>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</si>
  <si>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</si>
  <si>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</si>
  <si>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</si>
  <si>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</si>
  <si>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</si>
  <si>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</si>
  <si>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</si>
  <si>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</si>
  <si>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</si>
  <si>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</si>
  <si>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</si>
  <si>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</si>
  <si>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</si>
  <si>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</si>
  <si>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</si>
  <si>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</si>
  <si>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</si>
  <si>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</si>
  <si>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</si>
  <si>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</si>
  <si>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</si>
  <si>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</si>
  <si>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</si>
  <si>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</si>
  <si>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</si>
  <si>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</si>
  <si>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</si>
  <si>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</si>
  <si>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</si>
  <si>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</si>
  <si>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</si>
  <si>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</si>
  <si>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</si>
  <si>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</si>
  <si>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</si>
  <si>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</si>
  <si>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</si>
  <si>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</si>
  <si>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</si>
  <si>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</si>
  <si>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</si>
  <si>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</si>
  <si>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</si>
  <si>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</si>
  <si>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</si>
  <si>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</si>
  <si>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</si>
  <si>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</si>
  <si>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</si>
  <si>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</si>
  <si>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</si>
  <si>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</si>
  <si>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</si>
  <si>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</si>
  <si>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</si>
  <si>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</si>
  <si>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</si>
  <si>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</si>
  <si>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</si>
  <si>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</si>
  <si>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</si>
  <si>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</si>
  <si>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</si>
  <si>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</si>
  <si>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</si>
  <si>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</si>
  <si>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</si>
  <si>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</si>
  <si>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</si>
  <si>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</si>
  <si>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</si>
  <si>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</si>
  <si>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</si>
  <si>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</si>
  <si>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</si>
  <si>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</si>
  <si>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</si>
  <si>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</si>
  <si>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</si>
  <si>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</si>
  <si>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</si>
  <si>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</si>
  <si>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</si>
  <si>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</si>
  <si>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</si>
  <si>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</si>
  <si>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</si>
  <si>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</si>
  <si>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</si>
  <si>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</si>
  <si>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</si>
  <si>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</si>
  <si>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</si>
  <si>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</si>
  <si>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</si>
  <si>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</si>
  <si>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</si>
  <si>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</si>
  <si>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</si>
  <si>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</si>
  <si>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</si>
  <si>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</si>
  <si>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</si>
  <si>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</si>
  <si>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</si>
  <si>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</si>
  <si>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</si>
  <si>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</si>
  <si>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</si>
  <si>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</si>
  <si>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</si>
  <si>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</si>
  <si>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</si>
  <si>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</si>
  <si>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</si>
  <si>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</si>
  <si>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</si>
  <si>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</si>
  <si>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</si>
  <si>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</si>
  <si>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</si>
  <si>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</si>
  <si>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</si>
  <si>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</si>
  <si>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</si>
  <si>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</si>
  <si>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</si>
  <si>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</si>
  <si>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</si>
  <si>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</si>
  <si>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</si>
  <si>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</si>
  <si>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</si>
  <si>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</si>
  <si>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</si>
  <si>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</si>
  <si>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</si>
  <si>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</si>
  <si>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</si>
  <si>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</si>
  <si>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</si>
  <si>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</si>
  <si>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</si>
  <si>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</si>
  <si>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</si>
  <si>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</si>
  <si>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</si>
  <si>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</si>
  <si>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</si>
  <si>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</si>
  <si>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</si>
  <si>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</si>
  <si>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</si>
  <si>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</si>
  <si>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</si>
  <si>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</si>
  <si>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</si>
  <si>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</si>
  <si>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</si>
  <si>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</si>
  <si>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</si>
  <si>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</si>
  <si>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</si>
  <si>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</si>
  <si>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</si>
  <si>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</si>
  <si>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</si>
  <si>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</si>
  <si>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</si>
  <si>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</si>
  <si>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</si>
  <si>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</si>
  <si>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</si>
  <si>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</si>
  <si>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</si>
  <si>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</si>
  <si>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</si>
  <si>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</si>
  <si>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</si>
  <si>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</si>
  <si>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</si>
  <si>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</si>
  <si>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</si>
  <si>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</si>
  <si>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</si>
  <si>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</si>
  <si>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</si>
  <si>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</si>
  <si>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</si>
  <si>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</si>
  <si>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</si>
  <si>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</si>
  <si>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</si>
  <si>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</si>
  <si>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</si>
  <si>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</si>
  <si>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</si>
  <si>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</si>
  <si>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</si>
  <si>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</si>
  <si>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</si>
  <si>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</si>
  <si>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</si>
  <si>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</si>
  <si>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</si>
  <si>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</si>
  <si>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</si>
  <si>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</si>
  <si>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</si>
  <si>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</si>
  <si>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</si>
  <si>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</si>
  <si>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</si>
  <si>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</si>
  <si>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</si>
  <si>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</si>
  <si>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</si>
  <si>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</si>
  <si>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</si>
  <si>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</si>
  <si>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</si>
  <si>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</si>
  <si>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</si>
  <si>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</si>
  <si>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</si>
  <si>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</si>
  <si>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</si>
  <si>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</si>
  <si>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</si>
  <si>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</si>
  <si>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</si>
  <si>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</si>
  <si>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</si>
  <si>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</si>
  <si>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</si>
  <si>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</si>
  <si>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</si>
  <si>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</si>
  <si>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</si>
  <si>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</si>
  <si>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</si>
  <si>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</si>
  <si>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</si>
  <si>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</si>
  <si>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</si>
  <si>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</si>
  <si>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</si>
  <si>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</si>
  <si>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</si>
  <si>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</si>
  <si>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</si>
  <si>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</si>
  <si>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</si>
  <si>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</si>
  <si>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</si>
  <si>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</si>
  <si>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</si>
  <si>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</si>
  <si>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</si>
  <si>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</si>
  <si>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</si>
  <si>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</si>
  <si>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</si>
  <si>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</si>
  <si>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</si>
  <si>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</si>
  <si>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</si>
  <si>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</si>
  <si>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</si>
  <si>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</si>
  <si>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</si>
  <si>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</si>
  <si>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</si>
  <si>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</si>
  <si>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</si>
  <si>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</si>
  <si>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</si>
  <si>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</si>
  <si>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</si>
  <si>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</si>
  <si>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</si>
  <si>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</si>
  <si>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</si>
  <si>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</si>
  <si>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</si>
  <si>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</si>
  <si>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</si>
  <si>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</si>
  <si>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</si>
  <si>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</si>
  <si>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</si>
  <si>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</si>
  <si>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</si>
  <si>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</si>
  <si>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</si>
  <si>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</si>
  <si>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</si>
  <si>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</si>
  <si>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</si>
  <si>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</si>
  <si>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</si>
  <si>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</si>
  <si>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</si>
  <si>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</si>
  <si>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</si>
  <si>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</si>
  <si>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</si>
  <si>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</si>
  <si>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</si>
  <si>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</si>
  <si>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</si>
  <si>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</si>
  <si>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</si>
  <si>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</si>
  <si>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</si>
  <si>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</si>
  <si>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</si>
  <si>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</si>
  <si>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</si>
  <si>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</si>
  <si>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</si>
  <si>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</si>
  <si>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</si>
  <si>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</si>
  <si>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</si>
  <si>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</si>
  <si>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</si>
  <si>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</si>
  <si>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</si>
  <si>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</si>
  <si>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</si>
  <si>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</si>
  <si>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</si>
  <si>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</si>
  <si>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</si>
  <si>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</si>
  <si>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</si>
  <si>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</si>
  <si>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</si>
  <si>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</si>
  <si>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</si>
  <si>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</si>
  <si>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</si>
  <si>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</si>
  <si>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</si>
  <si>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</si>
  <si>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</si>
  <si>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</si>
  <si>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</si>
  <si>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</si>
  <si>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</si>
  <si>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</si>
  <si>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</si>
  <si>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</si>
  <si>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</si>
  <si>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</si>
  <si>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</si>
  <si>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</si>
  <si>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</si>
  <si>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</si>
  <si>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</si>
  <si>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</si>
  <si>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</si>
  <si>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</si>
  <si>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</si>
  <si>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</si>
  <si>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</si>
  <si>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</si>
  <si>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</si>
  <si>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</si>
  <si>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</si>
  <si>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</si>
  <si>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</si>
  <si>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</si>
  <si>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</si>
  <si>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</si>
  <si>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</si>
  <si>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</si>
  <si>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</si>
  <si>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</si>
  <si>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</si>
  <si>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</si>
  <si>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</si>
  <si>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</si>
  <si>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</si>
  <si>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</si>
  <si>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</si>
  <si>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</si>
  <si>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</si>
  <si>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</si>
  <si>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</si>
  <si>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</si>
  <si>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</si>
  <si>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</si>
  <si>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</si>
  <si>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</si>
  <si>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</si>
  <si>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</si>
  <si>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</si>
  <si>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</si>
  <si>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</si>
  <si>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</si>
  <si>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</si>
  <si>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</si>
  <si>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</si>
  <si>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</si>
  <si>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</si>
  <si>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</si>
  <si>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</si>
  <si>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</si>
  <si>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</si>
  <si>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</si>
  <si>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</si>
  <si>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</si>
  <si>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</si>
  <si>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</si>
  <si>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</si>
  <si>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</si>
  <si>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</si>
  <si>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</si>
  <si>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</si>
  <si>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</si>
  <si>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</si>
  <si>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</si>
  <si>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</si>
  <si>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</si>
  <si>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</si>
  <si>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</si>
  <si>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</si>
  <si>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</si>
  <si>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</si>
  <si>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</si>
  <si>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</si>
  <si>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</si>
  <si>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</si>
  <si>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</si>
  <si>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</si>
  <si>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</si>
  <si>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</si>
  <si>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</si>
  <si>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</si>
  <si>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</si>
  <si>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</si>
  <si>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</si>
  <si>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</si>
  <si>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</si>
  <si>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</si>
  <si>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</si>
  <si>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</si>
  <si>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</si>
  <si>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</si>
  <si>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</si>
  <si>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</si>
  <si>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</si>
  <si>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</si>
  <si>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</si>
  <si>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</si>
  <si>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</si>
  <si>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</si>
  <si>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</si>
  <si>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</si>
  <si>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</si>
  <si>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</si>
  <si>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</si>
  <si>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</si>
  <si>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</si>
  <si>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</si>
  <si>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</si>
  <si>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</si>
  <si>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</si>
  <si>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</si>
  <si>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</si>
  <si>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</si>
  <si>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</si>
  <si>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</si>
  <si>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</si>
  <si>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</si>
  <si>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</si>
  <si>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</si>
  <si>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</si>
  <si>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</si>
  <si>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</si>
  <si>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</si>
  <si>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</si>
  <si>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</si>
  <si>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</si>
  <si>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</si>
  <si>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</si>
  <si>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</si>
  <si>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</si>
  <si>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</si>
  <si>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</si>
  <si>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</si>
  <si>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</si>
  <si>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</si>
  <si>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</si>
  <si>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</si>
  <si>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</si>
  <si>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</si>
  <si>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</si>
  <si>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</si>
  <si>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</si>
  <si>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</si>
  <si>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</si>
  <si>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</si>
  <si>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</si>
  <si>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</si>
  <si>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</si>
  <si>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</si>
  <si>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5000-9999</t>
  </si>
  <si>
    <t>10000-14999</t>
  </si>
  <si>
    <t>20000-24999</t>
  </si>
  <si>
    <t>25000-29999</t>
  </si>
  <si>
    <t>15000-19999</t>
  </si>
  <si>
    <t>30000-34999</t>
  </si>
  <si>
    <t>35000-39999</t>
  </si>
  <si>
    <t>40000-44999</t>
  </si>
  <si>
    <t>45000-49999</t>
  </si>
  <si>
    <t>Greater than or equal to 50000</t>
  </si>
  <si>
    <t>1000-4999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</si>
</sst>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2" applyNumberFormat="1" applyFont="1"/>
    <xf numFmtId="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6666FF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  <color rgb="FF66FF33"/>
      <color rgb="FFFFFF00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- HW1.xlsx]Outcome vs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8-42BD-A1CB-B29630D292C1}"/>
            </c:ext>
          </c:extLst>
        </c:ser>
        <c:ser>
          <c:idx val="1"/>
          <c:order val="1"/>
          <c:tx>
            <c:strRef>
              <c:f>'Outcome vs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8-42BD-A1CB-B29630D292C1}"/>
            </c:ext>
          </c:extLst>
        </c:ser>
        <c:ser>
          <c:idx val="2"/>
          <c:order val="2"/>
          <c:tx>
            <c:strRef>
              <c:f>'Outcome vs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8-42BD-A1CB-B29630D292C1}"/>
            </c:ext>
          </c:extLst>
        </c:ser>
        <c:ser>
          <c:idx val="3"/>
          <c:order val="3"/>
          <c:tx>
            <c:strRef>
              <c:f>'Outcome vs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7-4F06-A785-1B6C9EBA2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525023"/>
        <c:axId val="1532718159"/>
      </c:barChart>
      <c:catAx>
        <c:axId val="159352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718159"/>
        <c:crosses val="autoZero"/>
        <c:auto val="1"/>
        <c:lblAlgn val="ctr"/>
        <c:lblOffset val="100"/>
        <c:noMultiLvlLbl val="0"/>
      </c:catAx>
      <c:valAx>
        <c:axId val="153271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52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- HW1.xlsx]Outcome vs 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vs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'Outcome vs Sub-Category'!$B$6:$B$12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4-408D-9D01-ECBD14E66312}"/>
            </c:ext>
          </c:extLst>
        </c:ser>
        <c:ser>
          <c:idx val="1"/>
          <c:order val="1"/>
          <c:tx>
            <c:strRef>
              <c:f>'Outcome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vs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'Outcome vs Sub-Category'!$C$6:$C$12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B4-408D-9D01-ECBD14E66312}"/>
            </c:ext>
          </c:extLst>
        </c:ser>
        <c:ser>
          <c:idx val="2"/>
          <c:order val="2"/>
          <c:tx>
            <c:strRef>
              <c:f>'Outcome vs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vs 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'Outcome vs Sub-Category'!$D$6:$D$12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B4-408D-9D01-ECBD14E66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097312"/>
        <c:axId val="144859376"/>
      </c:barChart>
      <c:catAx>
        <c:axId val="23109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9376"/>
        <c:crosses val="autoZero"/>
        <c:auto val="1"/>
        <c:lblAlgn val="ctr"/>
        <c:lblOffset val="100"/>
        <c:noMultiLvlLbl val="0"/>
      </c:catAx>
      <c:valAx>
        <c:axId val="14485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9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- HW1.xlsx]Outcome vs Date Created!PivotTable2</c:name>
    <c:fmtId val="18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vs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vs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1-4E15-A566-4D3CE9295566}"/>
            </c:ext>
          </c:extLst>
        </c:ser>
        <c:ser>
          <c:idx val="1"/>
          <c:order val="1"/>
          <c:tx>
            <c:strRef>
              <c:f>'Outcome vs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'Outcome vs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81-4E15-A566-4D3CE9295566}"/>
            </c:ext>
          </c:extLst>
        </c:ser>
        <c:ser>
          <c:idx val="2"/>
          <c:order val="2"/>
          <c:tx>
            <c:strRef>
              <c:f>'Outcome vs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 vs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81-4E15-A566-4D3CE9295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086512"/>
        <c:axId val="226816592"/>
      </c:lineChart>
      <c:catAx>
        <c:axId val="23108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16592"/>
        <c:crosses val="autoZero"/>
        <c:auto val="1"/>
        <c:lblAlgn val="ctr"/>
        <c:lblOffset val="100"/>
        <c:noMultiLvlLbl val="0"/>
      </c:catAx>
      <c:valAx>
        <c:axId val="2268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C-4613-9958-EE4D56B850F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C-4613-9958-EE4D56B850F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C-4613-9958-EE4D56B85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665023"/>
        <c:axId val="578323583"/>
      </c:lineChart>
      <c:catAx>
        <c:axId val="62266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23583"/>
        <c:crosses val="autoZero"/>
        <c:auto val="1"/>
        <c:lblAlgn val="ctr"/>
        <c:lblOffset val="100"/>
        <c:noMultiLvlLbl val="0"/>
      </c:catAx>
      <c:valAx>
        <c:axId val="57832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6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176212</xdr:rowOff>
    </xdr:from>
    <xdr:to>
      <xdr:col>19</xdr:col>
      <xdr:colOff>9525</xdr:colOff>
      <xdr:row>21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B48750-FD00-4878-8178-BEBC5932A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3</xdr:row>
      <xdr:rowOff>14287</xdr:rowOff>
    </xdr:from>
    <xdr:to>
      <xdr:col>18</xdr:col>
      <xdr:colOff>19050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B39AB-D6BF-46EB-8114-EAD863DFB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0</xdr:row>
      <xdr:rowOff>0</xdr:rowOff>
    </xdr:from>
    <xdr:to>
      <xdr:col>19</xdr:col>
      <xdr:colOff>352425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57C5E-8935-49AA-8CB5-17709E50A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128587</xdr:rowOff>
    </xdr:from>
    <xdr:to>
      <xdr:col>7</xdr:col>
      <xdr:colOff>1343024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CEF7F-17EB-4071-A84F-C41F1A069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" refreshedDate="43330.53292002315" createdVersion="6" refreshedVersion="6" minRefreshableVersion="3" recordCount="4114" xr:uid="{E3D289D8-8817-423D-B521-B73648D0B0B1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" refreshedDate="43333.596307291664" createdVersion="6" refreshedVersion="6" minRefreshableVersion="3" recordCount="4114" xr:uid="{920F9F80-94BA-47FF-B2DF-ED8B707BDD75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8A4A6-E6CB-42D6-B70B-60D1B464EF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1357B-DFF8-4F98-893C-D7F5A9DB83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item="7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80FBF-2214-4E7D-A417-196380FD762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Count of 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0" zoomScaleNormal="70" workbookViewId="0">
      <selection activeCell="D547" sqref="D54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style="12" customWidth="1"/>
    <col min="16" max="16" width="22.42578125" customWidth="1"/>
    <col min="17" max="17" width="15.5703125" customWidth="1"/>
    <col min="18" max="18" width="18.42578125" customWidth="1"/>
    <col min="19" max="19" width="32.85546875" style="14" customWidth="1"/>
    <col min="20" max="20" width="30" style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8308</v>
      </c>
      <c r="R1" s="1" t="s">
        <v>8309</v>
      </c>
      <c r="S1" s="13" t="s">
        <v>8367</v>
      </c>
      <c r="T1" s="13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</f>
        <v>1.3685882352941177</v>
      </c>
      <c r="P2" s="5">
        <f>E2/L2</f>
        <v>63.917582417582416</v>
      </c>
      <c r="Q2" s="6" t="s">
        <v>8310</v>
      </c>
      <c r="R2" t="s">
        <v>8311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E3/D3</f>
        <v>1.4260827250608272</v>
      </c>
      <c r="P3" s="5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 s="5">
        <f t="shared" si="1"/>
        <v>15</v>
      </c>
      <c r="Q4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4">
        <f t="shared" si="2"/>
        <v>42515.838738425926</v>
      </c>
      <c r="T9" s="14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4">
        <f t="shared" si="2"/>
        <v>41869.333981481483</v>
      </c>
      <c r="T20" s="14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4">
        <f t="shared" si="2"/>
        <v>42200.549907407411</v>
      </c>
      <c r="T22" s="14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4">
        <f t="shared" si="2"/>
        <v>42229.611840277772</v>
      </c>
      <c r="T26" s="14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 s="5">
        <f t="shared" si="1"/>
        <v>13</v>
      </c>
      <c r="Q33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4">
        <f t="shared" si="2"/>
        <v>42286.452557870369</v>
      </c>
      <c r="T35" s="14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4">
        <f t="shared" si="2"/>
        <v>41374.848888888882</v>
      </c>
      <c r="T40" s="14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4">
        <f t="shared" si="2"/>
        <v>41873.890474537038</v>
      </c>
      <c r="T46" s="14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4">
        <f t="shared" si="2"/>
        <v>42323.756643518522</v>
      </c>
      <c r="T48" s="14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4">
        <f t="shared" si="2"/>
        <v>42196.720335648148</v>
      </c>
      <c r="T53" s="14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4">
        <f t="shared" si="2"/>
        <v>42149.340555555551</v>
      </c>
      <c r="T58" s="14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4">
        <f t="shared" si="2"/>
        <v>42230.027500000004</v>
      </c>
      <c r="T61" s="14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4">
        <f t="shared" si="2"/>
        <v>41701.693483796291</v>
      </c>
      <c r="T62" s="14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4">
        <f t="shared" si="2"/>
        <v>41409.605983796297</v>
      </c>
      <c r="T63" s="14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E67/D67</f>
        <v>1.0752857142857142</v>
      </c>
      <c r="P67" s="5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(((J67/60)/60)/24)+DATE(1970,1,1)+(-5/24)</f>
        <v>41835.612893518519</v>
      </c>
      <c r="T67" s="14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4">
        <f t="shared" si="6"/>
        <v>41207.801863425921</v>
      </c>
      <c r="T74" s="14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 s="5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4">
        <f t="shared" si="6"/>
        <v>40996.936539351853</v>
      </c>
      <c r="T79" s="14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4">
        <f t="shared" si="6"/>
        <v>41099.950543981482</v>
      </c>
      <c r="T83" s="14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4">
        <f t="shared" si="6"/>
        <v>40322.331053240734</v>
      </c>
      <c r="T89" s="14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4">
        <f t="shared" si="6"/>
        <v>41402.543888888889</v>
      </c>
      <c r="T91" s="14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4">
        <f t="shared" si="6"/>
        <v>41214.586504629624</v>
      </c>
      <c r="T100" s="14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4">
        <f t="shared" si="6"/>
        <v>40987.568298611113</v>
      </c>
      <c r="T108" s="14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4">
        <f t="shared" si="6"/>
        <v>41717.834699074068</v>
      </c>
      <c r="T114" s="14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4">
        <f t="shared" si="6"/>
        <v>40918.530601851846</v>
      </c>
      <c r="T117" s="14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E131/D131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(((J131/60)/60)/24)+DATE(1970,1,1)+(-5/24)</f>
        <v>41882.728969907403</v>
      </c>
      <c r="T131" s="14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4">
        <f t="shared" si="10"/>
        <v>41778.707083333327</v>
      </c>
      <c r="T132" s="14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4">
        <f t="shared" si="10"/>
        <v>42558.855810185189</v>
      </c>
      <c r="T145" s="14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4">
        <f t="shared" si="10"/>
        <v>41874.869212962964</v>
      </c>
      <c r="T154" s="14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4">
        <f t="shared" si="10"/>
        <v>42171.704756944448</v>
      </c>
      <c r="T162" s="14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E195/D195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(((J195/60)/60)/24)+DATE(1970,1,1)+(-5/24)</f>
        <v>41911.726458333331</v>
      </c>
      <c r="T195" s="14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4">
        <f t="shared" si="14"/>
        <v>41866.875034722223</v>
      </c>
      <c r="T202" s="14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4">
        <f t="shared" si="14"/>
        <v>42235.951585648152</v>
      </c>
      <c r="T213" s="14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4">
        <f t="shared" si="14"/>
        <v>42129.568877314807</v>
      </c>
      <c r="T232" s="14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4">
        <f t="shared" si="14"/>
        <v>42341.750590277778</v>
      </c>
      <c r="T233" s="14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4">
        <f t="shared" si="14"/>
        <v>42320.876145833325</v>
      </c>
      <c r="T238" s="14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4">
        <f t="shared" si="14"/>
        <v>42713.754166666658</v>
      </c>
      <c r="T240" s="14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4">
        <f t="shared" si="14"/>
        <v>40266.454375000001</v>
      </c>
      <c r="T254" s="14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4">
        <f t="shared" si="14"/>
        <v>42263.744328703695</v>
      </c>
      <c r="T256" s="14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E259/D259</f>
        <v>1.0672648571428571</v>
      </c>
      <c r="P259" s="5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(((J259/60)/60)/24)+DATE(1970,1,1)+(-5/24)</f>
        <v>42479.418541666666</v>
      </c>
      <c r="T259" s="14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4">
        <f t="shared" si="18"/>
        <v>40267.037384259253</v>
      </c>
      <c r="T267" s="14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4">
        <f t="shared" si="18"/>
        <v>40637.658217592587</v>
      </c>
      <c r="T272" s="14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4">
        <f t="shared" si="18"/>
        <v>41611.891909722224</v>
      </c>
      <c r="T273" s="14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4">
        <f t="shared" si="18"/>
        <v>40966.87354166666</v>
      </c>
      <c r="T278" s="14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4">
        <f t="shared" si="18"/>
        <v>41744.382349537031</v>
      </c>
      <c r="T282" s="14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4">
        <f t="shared" si="18"/>
        <v>41313.60791666666</v>
      </c>
      <c r="T288" s="14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4">
        <f t="shared" si="18"/>
        <v>42089.519687500004</v>
      </c>
      <c r="T299" s="14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4">
        <f t="shared" si="18"/>
        <v>41031.862800925926</v>
      </c>
      <c r="T305" s="14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4">
        <f t="shared" si="18"/>
        <v>41282.736122685179</v>
      </c>
      <c r="T309" s="14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E323/D323</f>
        <v>1.0266285714285714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(((J323/60)/60)/24)+DATE(1970,1,1)+(-5/24)</f>
        <v>42647.238263888888</v>
      </c>
      <c r="T323" s="14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4">
        <f t="shared" si="22"/>
        <v>42261.291909722226</v>
      </c>
      <c r="T348" s="14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4">
        <f t="shared" si="22"/>
        <v>41934.862152777772</v>
      </c>
      <c r="T361" s="14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4">
        <f t="shared" si="22"/>
        <v>41019.584699074068</v>
      </c>
      <c r="T368" s="14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E387/D387</f>
        <v>1.05982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(((J387/60)/60)/24)+DATE(1970,1,1)+(-5/24)</f>
        <v>41934.376168981478</v>
      </c>
      <c r="T387" s="14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4">
        <f t="shared" si="26"/>
        <v>42548.867824074077</v>
      </c>
      <c r="T390" s="14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4">
        <f t="shared" si="26"/>
        <v>41673.854745370365</v>
      </c>
      <c r="T391" s="14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4">
        <f t="shared" si="26"/>
        <v>40864.833923611113</v>
      </c>
      <c r="T393" s="14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4">
        <f t="shared" si="26"/>
        <v>41082.356550925921</v>
      </c>
      <c r="T398" s="14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4">
        <f t="shared" si="26"/>
        <v>41646.419699074075</v>
      </c>
      <c r="T406" s="14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4">
        <f t="shared" si="26"/>
        <v>42113.77311342593</v>
      </c>
      <c r="T412" s="14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4">
        <f t="shared" si="26"/>
        <v>41360.76226851852</v>
      </c>
      <c r="T419" s="14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4">
        <f t="shared" si="26"/>
        <v>41863.052048611105</v>
      </c>
      <c r="T424" s="14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4">
        <f t="shared" si="26"/>
        <v>42285.700694444437</v>
      </c>
      <c r="T429" s="14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4">
        <f t="shared" si="26"/>
        <v>42526.662997685176</v>
      </c>
      <c r="T433" s="14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4">
        <f t="shared" si="26"/>
        <v>42228.42155092593</v>
      </c>
      <c r="T435" s="14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4">
        <f t="shared" si="26"/>
        <v>41919.553449074068</v>
      </c>
      <c r="T441" s="14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E451/D451</f>
        <v>2.2499999999999999E-2</v>
      </c>
      <c r="P451" s="5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(((J451/60)/60)/24)+DATE(1970,1,1)+(-5/24)</f>
        <v>41534.359780092593</v>
      </c>
      <c r="T451" s="14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4">
        <f t="shared" si="30"/>
        <v>42107.495543981473</v>
      </c>
      <c r="T454" s="14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4">
        <f t="shared" si="30"/>
        <v>40970.794236111105</v>
      </c>
      <c r="T457" s="14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4">
        <f t="shared" si="30"/>
        <v>41547.486122685179</v>
      </c>
      <c r="T458" s="14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4">
        <f t="shared" si="30"/>
        <v>40704.918298611112</v>
      </c>
      <c r="T464" s="14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4">
        <f t="shared" si="30"/>
        <v>42488.640451388892</v>
      </c>
      <c r="T466" s="14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4">
        <f t="shared" si="30"/>
        <v>41040.959293981476</v>
      </c>
      <c r="T470" s="14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4">
        <f t="shared" si="30"/>
        <v>41465.291840277772</v>
      </c>
      <c r="T482" s="14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4">
        <f t="shared" si="30"/>
        <v>42447.68854166667</v>
      </c>
      <c r="T484" s="14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4">
        <f t="shared" si="30"/>
        <v>41381.297442129624</v>
      </c>
      <c r="T487" s="14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4">
        <f t="shared" si="30"/>
        <v>41113.760243055556</v>
      </c>
      <c r="T492" s="14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4">
        <f t="shared" si="30"/>
        <v>42366.774293981485</v>
      </c>
      <c r="T493" s="14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4">
        <f t="shared" si="30"/>
        <v>42114.517800925918</v>
      </c>
      <c r="T495" s="14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4">
        <f t="shared" si="30"/>
        <v>40247.677673611113</v>
      </c>
      <c r="T502" s="14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E515/D515</f>
        <v>0.13924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(((J515/60)/60)/24)+DATE(1970,1,1)+(-5/24)</f>
        <v>42552.445659722223</v>
      </c>
      <c r="T515" s="14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4">
        <f t="shared" si="34"/>
        <v>41218.183113425926</v>
      </c>
      <c r="T521" s="14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4">
        <f t="shared" si="34"/>
        <v>42711.336863425917</v>
      </c>
      <c r="T537" s="14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4">
        <f t="shared" si="34"/>
        <v>42179.136655092596</v>
      </c>
      <c r="T538" s="14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4">
        <f t="shared" si="34"/>
        <v>42692.18072916667</v>
      </c>
      <c r="T564" s="14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4">
        <f t="shared" si="34"/>
        <v>42165.576956018522</v>
      </c>
      <c r="T567" s="14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4">
        <f t="shared" si="34"/>
        <v>42388.589918981481</v>
      </c>
      <c r="T572" s="14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4">
        <f t="shared" si="34"/>
        <v>42282.507962962954</v>
      </c>
      <c r="T574" s="14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E579/D579</f>
        <v>2E-3</v>
      </c>
      <c r="P579" s="5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(((J579/60)/60)/24)+DATE(1970,1,1)+(-5/24)</f>
        <v>42450.380810185183</v>
      </c>
      <c r="T579" s="14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4">
        <f t="shared" si="38"/>
        <v>42631.56118055556</v>
      </c>
      <c r="T590" s="14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4">
        <f t="shared" si="38"/>
        <v>42082.861550925918</v>
      </c>
      <c r="T597" s="14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4">
        <f t="shared" si="38"/>
        <v>42194.14939814814</v>
      </c>
      <c r="T607" s="14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4">
        <f t="shared" si="38"/>
        <v>42584.823449074065</v>
      </c>
      <c r="T614" s="14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4">
        <f t="shared" si="38"/>
        <v>42761.167905092596</v>
      </c>
      <c r="T618" s="14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4">
        <f t="shared" si="38"/>
        <v>42507.090995370374</v>
      </c>
      <c r="T635" s="14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4">
        <f t="shared" si="38"/>
        <v>42683.21197916667</v>
      </c>
      <c r="T642" s="14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E643/D643</f>
        <v>1.1916249999999999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(((J643/60)/60)/24)+DATE(1970,1,1)+(-5/24)</f>
        <v>42199.361666666664</v>
      </c>
      <c r="T643" s="14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4">
        <f t="shared" si="42"/>
        <v>41838.623819444445</v>
      </c>
      <c r="T668" s="14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4">
        <f t="shared" si="42"/>
        <v>42012.559965277782</v>
      </c>
      <c r="T678" s="14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4">
        <f t="shared" si="42"/>
        <v>41866.72274305555</v>
      </c>
      <c r="T700" s="14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E707/D707</f>
        <v>9.7699999999999992E-3</v>
      </c>
      <c r="P707" s="5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(((J707/60)/60)/24)+DATE(1970,1,1)+(-5/24)</f>
        <v>42726.283310185179</v>
      </c>
      <c r="T707" s="14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4">
        <f t="shared" si="46"/>
        <v>42384.472592592596</v>
      </c>
      <c r="T714" s="14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4">
        <f t="shared" si="46"/>
        <v>41857.645856481482</v>
      </c>
      <c r="T719" s="14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4">
        <f t="shared" si="46"/>
        <v>42184.608206018522</v>
      </c>
      <c r="T725" s="14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4">
        <f t="shared" si="46"/>
        <v>41246.811909722215</v>
      </c>
      <c r="T729" s="14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4">
        <f t="shared" si="46"/>
        <v>41943.395763888882</v>
      </c>
      <c r="T740" s="14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4">
        <f t="shared" si="46"/>
        <v>41471.238518518512</v>
      </c>
      <c r="T765" s="14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E771/D771</f>
        <v>0.41399999999999998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(((J771/60)/60)/24)+DATE(1970,1,1)+(-5/24)</f>
        <v>41604.788124999999</v>
      </c>
      <c r="T771" s="14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4">
        <f t="shared" si="50"/>
        <v>41289.791307870371</v>
      </c>
      <c r="T772" s="14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4">
        <f t="shared" si="50"/>
        <v>42100.527604166658</v>
      </c>
      <c r="T775" s="14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4">
        <f t="shared" si="50"/>
        <v>41402.792523148149</v>
      </c>
      <c r="T783" s="14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4">
        <f t="shared" si="50"/>
        <v>41303.385590277772</v>
      </c>
      <c r="T787" s="14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4">
        <f t="shared" si="50"/>
        <v>41276.977777777778</v>
      </c>
      <c r="T791" s="14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4">
        <f t="shared" si="50"/>
        <v>41555.665312500001</v>
      </c>
      <c r="T794" s="14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4">
        <f t="shared" si="50"/>
        <v>41122.813935185186</v>
      </c>
      <c r="T804" s="14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4">
        <f t="shared" si="50"/>
        <v>40729.897291666668</v>
      </c>
      <c r="T806" s="14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4">
        <f t="shared" si="50"/>
        <v>41072.84238425926</v>
      </c>
      <c r="T830" s="14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E835/D835</f>
        <v>1.0166666666666666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(((J835/60)/60)/24)+DATE(1970,1,1)+(-5/24)</f>
        <v>41718.669849537036</v>
      </c>
      <c r="T835" s="14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4">
        <f t="shared" si="54"/>
        <v>41923.63035879629</v>
      </c>
      <c r="T843" s="14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4">
        <f t="shared" si="54"/>
        <v>41526.384062500001</v>
      </c>
      <c r="T844" s="14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4">
        <f t="shared" si="54"/>
        <v>42165.590000000004</v>
      </c>
      <c r="T849" s="14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4">
        <f t="shared" si="54"/>
        <v>42544.916863425926</v>
      </c>
      <c r="T857" s="14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4">
        <f t="shared" si="54"/>
        <v>41230.564780092594</v>
      </c>
      <c r="T867" s="14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4">
        <f t="shared" si="54"/>
        <v>41342.637233796297</v>
      </c>
      <c r="T871" s="14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4">
        <f t="shared" si="54"/>
        <v>41183.958796296298</v>
      </c>
      <c r="T875" s="14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4">
        <f t="shared" si="54"/>
        <v>41597.580555555556</v>
      </c>
      <c r="T879" s="14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4">
        <f t="shared" si="54"/>
        <v>40981.594282407401</v>
      </c>
      <c r="T886" s="14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4">
        <f t="shared" si="54"/>
        <v>42496.773263888892</v>
      </c>
      <c r="T896" s="14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4">
        <f t="shared" si="54"/>
        <v>42218.664652777778</v>
      </c>
      <c r="T898" s="14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E899/D899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(((J899/60)/60)/24)+DATE(1970,1,1)+(-5/24)</f>
        <v>41211.480416666665</v>
      </c>
      <c r="T899" s="14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4">
        <f t="shared" si="58"/>
        <v>41116.554942129631</v>
      </c>
      <c r="T916" s="14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4">
        <f t="shared" si="58"/>
        <v>41562.463217592594</v>
      </c>
      <c r="T922" s="14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4">
        <f t="shared" si="58"/>
        <v>40846.962685185179</v>
      </c>
      <c r="T923" s="14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4">
        <f t="shared" si="58"/>
        <v>41288.734594907408</v>
      </c>
      <c r="T926" s="14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4">
        <f t="shared" si="58"/>
        <v>41710.960752314815</v>
      </c>
      <c r="T935" s="14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4">
        <f t="shared" si="58"/>
        <v>42382.634953703695</v>
      </c>
      <c r="T944" s="14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4">
        <f t="shared" si="58"/>
        <v>42732.664652777778</v>
      </c>
      <c r="T947" s="14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4">
        <f t="shared" si="58"/>
        <v>42480.44527777777</v>
      </c>
      <c r="T953" s="14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E963/D963</f>
        <v>0.42188421052631581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(((J963/60)/60)/24)+DATE(1970,1,1)+(-5/24)</f>
        <v>42740.485358796293</v>
      </c>
      <c r="T963" s="14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4">
        <f t="shared" si="62"/>
        <v>42506.208657407398</v>
      </c>
      <c r="T981" s="14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4">
        <f t="shared" si="62"/>
        <v>42574.459317129629</v>
      </c>
      <c r="T985" s="14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4">
        <f t="shared" si="62"/>
        <v>42748.851388888892</v>
      </c>
      <c r="T1002" s="14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42276.416469907403</v>
      </c>
      <c r="T1007" s="14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42111.438391203708</v>
      </c>
      <c r="T1024" s="14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E1027/D1027</f>
        <v>1.099283142857143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(((J1027/60)/60)/24)+DATE(1970,1,1)+(-5/24)</f>
        <v>42049.625428240739</v>
      </c>
      <c r="T1027" s="14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42688.524074074077</v>
      </c>
      <c r="T1035" s="14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4">
        <f t="shared" si="66"/>
        <v>41830.851759259262</v>
      </c>
      <c r="T1043" s="14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4">
        <f t="shared" si="66"/>
        <v>41844.666087962964</v>
      </c>
      <c r="T1047" s="14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4">
        <f t="shared" si="66"/>
        <v>41918.610127314809</v>
      </c>
      <c r="T1049" s="14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4">
        <f t="shared" si="66"/>
        <v>42678.662997685176</v>
      </c>
      <c r="T1059" s="14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41445.754421296297</v>
      </c>
      <c r="T1068" s="14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4">
        <f t="shared" si="66"/>
        <v>42440.162777777768</v>
      </c>
      <c r="T1070" s="14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42479.35805555556</v>
      </c>
      <c r="T1081" s="14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41101.697777777779</v>
      </c>
      <c r="T1084" s="14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4">
        <f t="shared" si="66"/>
        <v>41775.505636574075</v>
      </c>
      <c r="T1089" s="14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E1091/D1091</f>
        <v>7.8266666666666665E-2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(((J1091/60)/60)/24)+DATE(1970,1,1)+(-5/24)</f>
        <v>42150.981192129628</v>
      </c>
      <c r="T1091" s="14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40795.505011574067</v>
      </c>
      <c r="T1096" s="14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4">
        <f t="shared" si="70"/>
        <v>42346.995254629634</v>
      </c>
      <c r="T1113" s="14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4">
        <f t="shared" si="70"/>
        <v>41009.638981481476</v>
      </c>
      <c r="T1118" s="14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4">
        <f t="shared" si="70"/>
        <v>42535.11914351851</v>
      </c>
      <c r="T1128" s="14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4">
        <f t="shared" si="70"/>
        <v>42558.781180555547</v>
      </c>
      <c r="T1137" s="14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4">
        <f t="shared" si="70"/>
        <v>42327.463298611103</v>
      </c>
      <c r="T1138" s="14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4">
        <f t="shared" si="70"/>
        <v>41975.139189814807</v>
      </c>
      <c r="T1141" s="14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4">
        <f t="shared" si="70"/>
        <v>42021.797766203708</v>
      </c>
      <c r="T1144" s="14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4">
        <f t="shared" si="70"/>
        <v>41854.539259259262</v>
      </c>
      <c r="T1147" s="14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4">
        <f t="shared" si="70"/>
        <v>42223.894247685181</v>
      </c>
      <c r="T1153" s="14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E1155/D1155</f>
        <v>6.2500000000000003E-3</v>
      </c>
      <c r="P1155" s="5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(((J1155/60)/60)/24)+DATE(1970,1,1)+(-5/24)</f>
        <v>42143.505844907406</v>
      </c>
      <c r="T1155" s="14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4">
        <f t="shared" si="74"/>
        <v>41792.006134259253</v>
      </c>
      <c r="T1167" s="14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4">
        <f t="shared" si="74"/>
        <v>41841.473981481482</v>
      </c>
      <c r="T1174" s="14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42409.567743055559</v>
      </c>
      <c r="T1195" s="14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42152.080486111103</v>
      </c>
      <c r="T1204" s="14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4">
        <f t="shared" si="74"/>
        <v>42772.567743055559</v>
      </c>
      <c r="T1208" s="14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E1219/D1219</f>
        <v>1.026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(((J1219/60)/60)/24)+DATE(1970,1,1)+(-5/24)</f>
        <v>42535.6011574074</v>
      </c>
      <c r="T1219" s="14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42633.253622685181</v>
      </c>
      <c r="T1221" s="14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4">
        <f t="shared" si="78"/>
        <v>41506.639699074076</v>
      </c>
      <c r="T1234" s="14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41355.617164351846</v>
      </c>
      <c r="T1246" s="14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41774.391597222217</v>
      </c>
      <c r="T1247" s="14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4">
        <f t="shared" si="78"/>
        <v>41067.532534722224</v>
      </c>
      <c r="T1251" s="14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40921.711006944446</v>
      </c>
      <c r="T1258" s="14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4">
        <f t="shared" si="78"/>
        <v>42445.614722222213</v>
      </c>
      <c r="T1271" s="14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40933.648634259262</v>
      </c>
      <c r="T1272" s="14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E1283/D1283</f>
        <v>1.1071428571428572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(((J1283/60)/60)/24)+DATE(1970,1,1)+(-5/24)</f>
        <v>41463.535138888888</v>
      </c>
      <c r="T1283" s="14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41586.266840277778</v>
      </c>
      <c r="T1284" s="14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42708.926446759251</v>
      </c>
      <c r="T1291" s="14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42458.472592592596</v>
      </c>
      <c r="T1300" s="14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42387.294895833329</v>
      </c>
      <c r="T1309" s="14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4">
        <f t="shared" si="82"/>
        <v>42393.753576388881</v>
      </c>
      <c r="T1318" s="14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4">
        <f t="shared" si="82"/>
        <v>41974.583657407398</v>
      </c>
      <c r="T1328" s="14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4">
        <f t="shared" si="82"/>
        <v>42172.608090277768</v>
      </c>
      <c r="T1344" s="14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E1347/D1347</f>
        <v>1.25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(((J1347/60)/60)/24)+DATE(1970,1,1)+(-5/24)</f>
        <v>41799.606006944443</v>
      </c>
      <c r="T1347" s="14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</v>
      </c>
      <c r="T1350" s="14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41429.830555555556</v>
      </c>
      <c r="T1358" s="14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41951.487337962957</v>
      </c>
      <c r="T1366" s="14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42568.551041666658</v>
      </c>
      <c r="T1380" s="14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42130.28328703704</v>
      </c>
      <c r="T1381" s="14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42087.594976851848</v>
      </c>
      <c r="T1392" s="14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E1411/D1411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(((J1411/60)/60)/24)+DATE(1970,1,1)+(-5/24)</f>
        <v>41944.925173611111</v>
      </c>
      <c r="T1411" s="14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4">
        <f t="shared" si="90"/>
        <v>42073.852337962955</v>
      </c>
      <c r="T1431" s="14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41961.605185185181</v>
      </c>
      <c r="T1432" s="14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4">
        <f t="shared" si="90"/>
        <v>42040.621539351843</v>
      </c>
      <c r="T1441" s="14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40645.806122685186</v>
      </c>
      <c r="T1470" s="14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E1475/D1475</f>
        <v>1.20516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(((J1475/60)/60)/24)+DATE(1970,1,1)+(-5/24)</f>
        <v>40939.771284722221</v>
      </c>
      <c r="T1475" s="14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41500.519583333327</v>
      </c>
      <c r="T1476" s="14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4">
        <f t="shared" si="94"/>
        <v>41136.649722222224</v>
      </c>
      <c r="T1484" s="14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4">
        <f t="shared" si="94"/>
        <v>41411.658275462964</v>
      </c>
      <c r="T1495" s="14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40254.242002314815</v>
      </c>
      <c r="T1509" s="14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4">
        <f t="shared" si="94"/>
        <v>41809.176828703698</v>
      </c>
      <c r="T1512" s="14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42275.558969907412</v>
      </c>
      <c r="T1532" s="14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42221.465995370374</v>
      </c>
      <c r="T1536" s="14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E1539/D1539</f>
        <v>1.7989999999999999</v>
      </c>
      <c r="P1539" s="5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(((J1539/60)/60)/24)+DATE(1970,1,1)+(-5/24)</f>
        <v>42552.106793981475</v>
      </c>
      <c r="T1539" s="14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42705.710868055547</v>
      </c>
      <c r="T1541" s="14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4">
        <f t="shared" si="98"/>
        <v>42107.844895833325</v>
      </c>
      <c r="T1561" s="14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41671.728530092587</v>
      </c>
      <c r="T1569" s="14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4">
        <f t="shared" si="98"/>
        <v>42144.561145833337</v>
      </c>
      <c r="T1573" s="14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41799.315925925926</v>
      </c>
      <c r="T1577" s="14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4">
        <f t="shared" si="98"/>
        <v>41054.639444444445</v>
      </c>
      <c r="T1579" s="14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4">
        <f t="shared" si="98"/>
        <v>40989.841736111113</v>
      </c>
      <c r="T1582" s="14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4">
        <f t="shared" si="98"/>
        <v>42068.896087962967</v>
      </c>
      <c r="T1588" s="14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4">
        <f t="shared" si="98"/>
        <v>41790.848981481482</v>
      </c>
      <c r="T1602" s="14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E1603/D1603</f>
        <v>1.082492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(((J1603/60)/60)/24)+DATE(1970,1,1)+(-5/24)</f>
        <v>40637.884641203702</v>
      </c>
      <c r="T1603" s="14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41794.772789351846</v>
      </c>
      <c r="T1616" s="14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41875.977847222224</v>
      </c>
      <c r="T1621" s="14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41950.086504629624</v>
      </c>
      <c r="T1624" s="14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41579.639664351853</v>
      </c>
      <c r="T1628" s="14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40750.132569444439</v>
      </c>
      <c r="T1634" s="14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4">
        <f t="shared" si="102"/>
        <v>41521.409027777772</v>
      </c>
      <c r="T1647" s="14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4">
        <f t="shared" si="102"/>
        <v>40939.553449074068</v>
      </c>
      <c r="T1666" s="14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E1667/D1667</f>
        <v>1.1945714285714286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(((J1667/60)/60)/24)+DATE(1970,1,1)+(-5/24)</f>
        <v>40564.441122685181</v>
      </c>
      <c r="T1667" s="14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40844.941423611104</v>
      </c>
      <c r="T1670" s="14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40313.722210648149</v>
      </c>
      <c r="T1672" s="14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40973.517905092594</v>
      </c>
      <c r="T1678" s="14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</v>
      </c>
      <c r="T1693" s="14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</v>
      </c>
      <c r="T1699" s="14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4">
        <f t="shared" si="106"/>
        <v>42187.073344907411</v>
      </c>
      <c r="T1705" s="14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4">
        <f t="shared" si="106"/>
        <v>41841.355486111104</v>
      </c>
      <c r="T1711" s="14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4">
        <f t="shared" si="106"/>
        <v>42341.382962962954</v>
      </c>
      <c r="T1712" s="14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42460.773587962954</v>
      </c>
      <c r="T1719" s="14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4">
        <f t="shared" si="106"/>
        <v>42044.719641203708</v>
      </c>
      <c r="T1729" s="14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E1731/D1731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(((J1731/60)/60)/24)+DATE(1970,1,1)+(-5/24)</f>
        <v>42470.843819444439</v>
      </c>
      <c r="T1731" s="14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4">
        <f t="shared" si="110"/>
        <v>42271.879432870373</v>
      </c>
      <c r="T1732" s="14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4">
        <f t="shared" si="110"/>
        <v>42559.605844907412</v>
      </c>
      <c r="T1737" s="14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42175.740648148152</v>
      </c>
      <c r="T1739" s="14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4">
        <f t="shared" si="110"/>
        <v>42171.60905092593</v>
      </c>
      <c r="T1742" s="14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42710.668634259251</v>
      </c>
      <c r="T1744" s="14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42292.227199074077</v>
      </c>
      <c r="T1749" s="14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41905.771296296298</v>
      </c>
      <c r="T1773" s="14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41891.768055555556</v>
      </c>
      <c r="T1777" s="14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42493.392476851855</v>
      </c>
      <c r="T1782" s="14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42010.466180555559</v>
      </c>
      <c r="T1792" s="14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E1795/D1795</f>
        <v>1.3333333333333334E-2</v>
      </c>
      <c r="P1795" s="5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(((J1795/60)/60)/24)+DATE(1970,1,1)+(-5/24)</f>
        <v>41940.683333333334</v>
      </c>
      <c r="T1795" s="14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42017.863217592596</v>
      </c>
      <c r="T1805" s="14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4">
        <f t="shared" si="114"/>
        <v>42172.698344907411</v>
      </c>
      <c r="T1817" s="14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4">
        <f t="shared" si="114"/>
        <v>42064.87604166667</v>
      </c>
      <c r="T1822" s="14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41634.588680555549</v>
      </c>
      <c r="T1824" s="14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4">
        <f t="shared" si="114"/>
        <v>41626.707951388889</v>
      </c>
      <c r="T1826" s="14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E1859/D1859</f>
        <v>1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(((J1859/60)/60)/24)+DATE(1970,1,1)+(-5/24)</f>
        <v>41864.560335648144</v>
      </c>
      <c r="T1859" s="14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41655.500972222217</v>
      </c>
      <c r="T1862" s="14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4">
        <f t="shared" si="118"/>
        <v>42755.284421296288</v>
      </c>
      <c r="T1864" s="14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4">
        <f t="shared" si="118"/>
        <v>41776.076446759253</v>
      </c>
      <c r="T1878" s="14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4">
        <f t="shared" si="118"/>
        <v>40920.696562500001</v>
      </c>
      <c r="T1896" s="14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41680.375069444446</v>
      </c>
      <c r="T1899" s="14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4">
        <f t="shared" si="118"/>
        <v>42113.667233796288</v>
      </c>
      <c r="T1921" s="14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E1923/D1923</f>
        <v>1.3680000000000001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(((J1923/60)/60)/24)+DATE(1970,1,1)+(-5/24)</f>
        <v>41074.013229166667</v>
      </c>
      <c r="T1923" s="14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41371.439745370371</v>
      </c>
      <c r="T1930" s="14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40911.601539351846</v>
      </c>
      <c r="T1934" s="14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4">
        <f t="shared" si="122"/>
        <v>41773.72420138889</v>
      </c>
      <c r="T1937" s="14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42157.043495370373</v>
      </c>
      <c r="T1947" s="14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41688.941678240735</v>
      </c>
      <c r="T1948" s="14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41800.214710648142</v>
      </c>
      <c r="T1951" s="14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41178.890196759254</v>
      </c>
      <c r="T1959" s="14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41871.63726851852</v>
      </c>
      <c r="T1961" s="14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E1987/D1987</f>
        <v>3.1875000000000001E-2</v>
      </c>
      <c r="P1987" s="5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(((J1987/60)/60)/24)+DATE(1970,1,1)+(-5/24)</f>
        <v>42555.490405092591</v>
      </c>
      <c r="T1987" s="14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4">
        <f t="shared" si="126"/>
        <v>42413.225497685176</v>
      </c>
      <c r="T1988" s="14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4">
        <f t="shared" si="126"/>
        <v>42329.380057870374</v>
      </c>
      <c r="T1995" s="14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41312.672442129624</v>
      </c>
      <c r="T2018" s="14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</v>
      </c>
      <c r="T2022" s="14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42048.605543981481</v>
      </c>
      <c r="T2029" s="14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41738.656469907408</v>
      </c>
      <c r="T2038" s="14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41578.718784722223</v>
      </c>
      <c r="T2042" s="14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41068.880173611105</v>
      </c>
      <c r="T2047" s="14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E2051/D2051</f>
        <v>1.2019070000000001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(((J2051/60)/60)/24)+DATE(1970,1,1)+(-5/24)</f>
        <v>41575.319016203699</v>
      </c>
      <c r="T2051" s="14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41003.948553240742</v>
      </c>
      <c r="T2083" s="14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40395.506388888884</v>
      </c>
      <c r="T2090" s="14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41299.173090277778</v>
      </c>
      <c r="T2092" s="14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40555.114328703698</v>
      </c>
      <c r="T2093" s="14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40758.525150462956</v>
      </c>
      <c r="T2097" s="14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4">
        <f t="shared" si="130"/>
        <v>40818.376562499994</v>
      </c>
      <c r="T2099" s="14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E2115/D2115</f>
        <v>1.0485714285714285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(((J2115/60)/60)/24)+DATE(1970,1,1)+(-5/24)</f>
        <v>41870.657129629624</v>
      </c>
      <c r="T2115" s="14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4">
        <f t="shared" si="134"/>
        <v>40463.819849537031</v>
      </c>
      <c r="T2126" s="14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42045.297025462954</v>
      </c>
      <c r="T2129" s="14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41156.755011574067</v>
      </c>
      <c r="T2137" s="14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42520.639050925929</v>
      </c>
      <c r="T2153" s="14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4">
        <f t="shared" si="134"/>
        <v>40710.522847222215</v>
      </c>
      <c r="T2161" s="14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42240.644201388881</v>
      </c>
      <c r="T2163" s="14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42082.371759259251</v>
      </c>
      <c r="T2174" s="14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E2179/D2179</f>
        <v>1.0012000000000001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(((J2179/60)/60)/24)+DATE(1970,1,1)+(-5/24)</f>
        <v>42502.042442129627</v>
      </c>
      <c r="T2179" s="14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42745.157141203708</v>
      </c>
      <c r="T2185" s="14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41319.141655092593</v>
      </c>
      <c r="T2187" s="14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41276.638483796298</v>
      </c>
      <c r="T2203" s="14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41031.613298611104</v>
      </c>
      <c r="T2207" s="14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42194.543344907412</v>
      </c>
      <c r="T2218" s="14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42331.170590277768</v>
      </c>
      <c r="T2235" s="14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E2243/D2243</f>
        <v>8.0640000000000001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(((J2243/60)/60)/24)+DATE(1970,1,1)+(-5/24)</f>
        <v>42766.619212962956</v>
      </c>
      <c r="T2243" s="14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41660.500196759262</v>
      </c>
      <c r="T2247" s="14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41336.494965277772</v>
      </c>
      <c r="T2251" s="14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42775.874016203699</v>
      </c>
      <c r="T2270" s="14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42315.491157407399</v>
      </c>
      <c r="T2274" s="14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41965.408321759263</v>
      </c>
      <c r="T2277" s="14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42338.500775462955</v>
      </c>
      <c r="T2280" s="14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4">
        <f t="shared" si="142"/>
        <v>42020.598368055551</v>
      </c>
      <c r="T2281" s="14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41058.977349537032</v>
      </c>
      <c r="T2287" s="14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E2307/D2307</f>
        <v>1.0122777777777778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(((J2307/60)/60)/24)+DATE(1970,1,1)+(-5/24)</f>
        <v>41834.486944444441</v>
      </c>
      <c r="T2307" s="14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41004.594131944439</v>
      </c>
      <c r="T2309" s="14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4">
        <f t="shared" si="146"/>
        <v>42804.687141203707</v>
      </c>
      <c r="T2324" s="14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4">
        <f t="shared" si="146"/>
        <v>42807.54684027777</v>
      </c>
      <c r="T2325" s="14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41842.708796296298</v>
      </c>
      <c r="T2329" s="14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42139.573344907411</v>
      </c>
      <c r="T2330" s="14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41789.688472222217</v>
      </c>
      <c r="T2340" s="14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4">
        <f t="shared" si="146"/>
        <v>42577.399027777778</v>
      </c>
      <c r="T2349" s="14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4">
        <f t="shared" si="146"/>
        <v>42096.709907407399</v>
      </c>
      <c r="T2357" s="14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4">
        <f t="shared" si="146"/>
        <v>42264.411782407398</v>
      </c>
      <c r="T2359" s="14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E2371/D2371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(((J2371/60)/60)/24)+DATE(1970,1,1)+(-5/24)</f>
        <v>42380.60429398148</v>
      </c>
      <c r="T2371" s="14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4">
        <f t="shared" si="150"/>
        <v>42215.453981481485</v>
      </c>
      <c r="T2375" s="14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4">
        <f t="shared" si="150"/>
        <v>42017.634953703695</v>
      </c>
      <c r="T2376" s="14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42399.674282407403</v>
      </c>
      <c r="T2405" s="14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4">
        <f t="shared" si="150"/>
        <v>41993.529965277768</v>
      </c>
      <c r="T2421" s="14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4">
        <f t="shared" si="150"/>
        <v>42163.961712962955</v>
      </c>
      <c r="T2428" s="14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4">
        <f t="shared" si="150"/>
        <v>42412.11033564814</v>
      </c>
      <c r="T2429" s="14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E2435/D2435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(((J2435/60)/60)/24)+DATE(1970,1,1)+(-5/24)</f>
        <v>42397.691469907404</v>
      </c>
      <c r="T2435" s="14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4">
        <f t="shared" si="154"/>
        <v>42179.977708333325</v>
      </c>
      <c r="T2436" s="14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4">
        <f t="shared" si="154"/>
        <v>42252.069282407399</v>
      </c>
      <c r="T2437" s="14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4">
        <f t="shared" si="154"/>
        <v>42383.691122685181</v>
      </c>
      <c r="T2442" s="14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42052.458657407398</v>
      </c>
      <c r="T2444" s="14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</v>
      </c>
      <c r="T2456" s="14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41173.945844907401</v>
      </c>
      <c r="T2470" s="14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40310.079340277778</v>
      </c>
      <c r="T2477" s="14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4">
        <f t="shared" si="154"/>
        <v>41023.019398148142</v>
      </c>
      <c r="T2492" s="14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41022.436851851846</v>
      </c>
      <c r="T2496" s="14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4">
        <f t="shared" si="154"/>
        <v>41327.788101851853</v>
      </c>
      <c r="T2498" s="14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E2499/D2499</f>
        <v>1.127715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(((J2499/60)/60)/24)+DATE(1970,1,1)+(-5/24)</f>
        <v>40730.670578703699</v>
      </c>
      <c r="T2499" s="14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41226.440243055549</v>
      </c>
      <c r="T2501" s="14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41053.564525462964</v>
      </c>
      <c r="T2502" s="14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42244.568333333329</v>
      </c>
      <c r="T2503" s="14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4">
        <f t="shared" si="158"/>
        <v>42078.78902777777</v>
      </c>
      <c r="T2512" s="14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4">
        <f t="shared" si="158"/>
        <v>41058.636238425926</v>
      </c>
      <c r="T2527" s="14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4">
        <f t="shared" si="158"/>
        <v>40127.492037037038</v>
      </c>
      <c r="T2536" s="14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41483.240949074068</v>
      </c>
      <c r="T2543" s="14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42026.929837962954</v>
      </c>
      <c r="T2547" s="14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41524.650219907402</v>
      </c>
      <c r="T2548" s="14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42618.417094907411</v>
      </c>
      <c r="T2550" s="14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41112.99082175926</v>
      </c>
      <c r="T2555" s="14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42093.651689814818</v>
      </c>
      <c r="T2560" s="14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E2563/D2563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(((J2563/60)/60)/24)+DATE(1970,1,1)+(-5/24)</f>
        <v>42260.320474537039</v>
      </c>
      <c r="T2563" s="14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4">
        <f t="shared" si="162"/>
        <v>41985.90039351851</v>
      </c>
      <c r="T2577" s="14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4">
        <f t="shared" si="162"/>
        <v>42237.814571759263</v>
      </c>
      <c r="T2580" s="14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4">
        <f t="shared" si="162"/>
        <v>42139.964918981481</v>
      </c>
      <c r="T2586" s="14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4">
        <f t="shared" si="162"/>
        <v>42089.636875000004</v>
      </c>
      <c r="T2595" s="14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</v>
      </c>
      <c r="T2603" s="14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41726.504421296297</v>
      </c>
      <c r="T2608" s="14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42115.539212962954</v>
      </c>
      <c r="T2623" s="14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4">
        <f t="shared" si="162"/>
        <v>41144.213217592594</v>
      </c>
      <c r="T2626" s="14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E2627/D2627</f>
        <v>9.56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(((J2627/60)/60)/24)+DATE(1970,1,1)+(-5/24)</f>
        <v>42658.601944444446</v>
      </c>
      <c r="T2627" s="14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4">
        <f t="shared" si="166"/>
        <v>42612.448159722226</v>
      </c>
      <c r="T2636" s="14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42689.374016203699</v>
      </c>
      <c r="T2645" s="14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42327.597326388881</v>
      </c>
      <c r="T2653" s="14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4">
        <f t="shared" si="166"/>
        <v>42055.39266203704</v>
      </c>
      <c r="T2656" s="14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42767.480185185181</v>
      </c>
      <c r="T2658" s="14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4">
        <f t="shared" si="166"/>
        <v>42551.675856481481</v>
      </c>
      <c r="T2660" s="14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42081.861226851855</v>
      </c>
      <c r="T2661" s="14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42275.380381944437</v>
      </c>
      <c r="T2670" s="14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4">
        <f t="shared" si="166"/>
        <v>42318.827499999999</v>
      </c>
      <c r="T2671" s="14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41962.540694444448</v>
      </c>
      <c r="T2673" s="14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41792.821099537032</v>
      </c>
      <c r="T2679" s="14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4">
        <f t="shared" si="166"/>
        <v>41820.706307870365</v>
      </c>
      <c r="T2686" s="14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4">
        <f t="shared" si="166"/>
        <v>42027.910532407412</v>
      </c>
      <c r="T2690" s="14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E2691/D2691</f>
        <v>2.8571428571428571E-5</v>
      </c>
      <c r="P2691" s="5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(((J2691/60)/60)/24)+DATE(1970,1,1)+(-5/24)</f>
        <v>42551.753356481473</v>
      </c>
      <c r="T2691" s="14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4">
        <f t="shared" si="170"/>
        <v>41870.666342592594</v>
      </c>
      <c r="T2702" s="14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41780.536921296298</v>
      </c>
      <c r="T2713" s="14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41934.706585648149</v>
      </c>
      <c r="T2719" s="14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42655.257557870362</v>
      </c>
      <c r="T2722" s="14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4">
        <f t="shared" si="170"/>
        <v>41044.439780092594</v>
      </c>
      <c r="T2749" s="14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4">
        <f t="shared" si="170"/>
        <v>41078.69149305555</v>
      </c>
      <c r="T2752" s="14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4">
        <f t="shared" si="170"/>
        <v>41747.678726851853</v>
      </c>
      <c r="T2753" s="14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E2755/D2755</f>
        <v>0.19</v>
      </c>
      <c r="P2755" s="5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(((J2755/60)/60)/24)+DATE(1970,1,1)+(-5/24)</f>
        <v>41117.692395833328</v>
      </c>
      <c r="T2755" s="14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4">
        <f t="shared" si="174"/>
        <v>41863.427673611113</v>
      </c>
      <c r="T2756" s="14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41620.692141203705</v>
      </c>
      <c r="T2758" s="14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4">
        <f t="shared" si="174"/>
        <v>40736.459699074068</v>
      </c>
      <c r="T2768" s="14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4">
        <f t="shared" si="174"/>
        <v>41745.617939814809</v>
      </c>
      <c r="T2771" s="14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4">
        <f t="shared" si="174"/>
        <v>42550.493553240733</v>
      </c>
      <c r="T2790" s="14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E2819/D2819</f>
        <v>1.3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(((J2819/60)/60)/24)+DATE(1970,1,1)+(-5/24)</f>
        <v>42023.42664351852</v>
      </c>
      <c r="T2819" s="14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4">
        <f t="shared" si="178"/>
        <v>42291.53121527777</v>
      </c>
      <c r="T2843" s="14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4">
        <f t="shared" si="178"/>
        <v>41784.744155092587</v>
      </c>
      <c r="T2844" s="14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42480.592314814807</v>
      </c>
      <c r="T2862" s="14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42672.746805555551</v>
      </c>
      <c r="T2879" s="14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E2883/D2883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(((J2883/60)/60)/24)+DATE(1970,1,1)+(-5/24)</f>
        <v>41916.389305555553</v>
      </c>
      <c r="T2883" s="14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4">
        <f t="shared" si="182"/>
        <v>42444.669409722213</v>
      </c>
      <c r="T2909" s="14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4">
        <f t="shared" si="182"/>
        <v>42499.523368055547</v>
      </c>
      <c r="T2910" s="14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41863.375787037032</v>
      </c>
      <c r="T2927" s="14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E2947/D2947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(((J2947/60)/60)/24)+DATE(1970,1,1)+(-5/24)</f>
        <v>42117.931250000001</v>
      </c>
      <c r="T2947" s="14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42654.765370370362</v>
      </c>
      <c r="T2987" s="14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42511.153715277782</v>
      </c>
      <c r="T2990" s="14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42090.70416666667</v>
      </c>
      <c r="T2998" s="14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41957.548506944448</v>
      </c>
      <c r="T3008" s="14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E3011/D3011</f>
        <v>1.19756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(((J3011/60)/60)/24)+DATE(1970,1,1)+(-5/24)</f>
        <v>41939.361574074072</v>
      </c>
      <c r="T3011" s="14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41919.915277777778</v>
      </c>
      <c r="T3016" s="14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4">
        <f t="shared" si="190"/>
        <v>42163.090000000004</v>
      </c>
      <c r="T3020" s="14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42121.46743055556</v>
      </c>
      <c r="T3025" s="14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41975.692847222213</v>
      </c>
      <c r="T3050" s="14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42744.207696759251</v>
      </c>
      <c r="T3053" s="14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42630.714560185181</v>
      </c>
      <c r="T3065" s="14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E3075/D3075</f>
        <v>2.3035714285714285E-4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(((J3075/60)/60)/24)+DATE(1970,1,1)+(-5/24)</f>
        <v>42111.475694444445</v>
      </c>
      <c r="T3075" s="14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42409.362951388881</v>
      </c>
      <c r="T3076" s="14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4">
        <f t="shared" si="194"/>
        <v>42550.893981481473</v>
      </c>
      <c r="T3077" s="14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42246.675451388881</v>
      </c>
      <c r="T3087" s="14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41760.700706018513</v>
      </c>
      <c r="T3095" s="14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4">
        <f t="shared" si="194"/>
        <v>42241.22078703704</v>
      </c>
      <c r="T3108" s="14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42128.605914351843</v>
      </c>
      <c r="T3109" s="14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</v>
      </c>
      <c r="T3113" s="14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4">
        <f t="shared" si="194"/>
        <v>42509.166203703695</v>
      </c>
      <c r="T3119" s="14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4">
        <f t="shared" si="194"/>
        <v>42435.733749999999</v>
      </c>
      <c r="T3122" s="14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42426.809745370374</v>
      </c>
      <c r="T3128" s="14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4">
        <f t="shared" si="194"/>
        <v>42800.511793981481</v>
      </c>
      <c r="T3136" s="14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E3139/D3139</f>
        <v>3.3333333333333333E-2</v>
      </c>
      <c r="P3139" s="5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(((J3139/60)/60)/24)+DATE(1970,1,1)+(-5/24)</f>
        <v>42807.676724537036</v>
      </c>
      <c r="T3139" s="14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41909.761053240742</v>
      </c>
      <c r="T3149" s="14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41447.631388888884</v>
      </c>
      <c r="T3160" s="14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41766.597395833334</v>
      </c>
      <c r="T3166" s="14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41878.670046296291</v>
      </c>
      <c r="T3175" s="14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41858.553449074068</v>
      </c>
      <c r="T3201" s="14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E3203/D3203</f>
        <v>1.2500000000000001E-2</v>
      </c>
      <c r="P3203" s="5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(((J3203/60)/60)/24)+DATE(1970,1,1)+(-5/24)</f>
        <v>41861.558761574073</v>
      </c>
      <c r="T3203" s="14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41778.428912037038</v>
      </c>
      <c r="T3211" s="14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41834.378240740742</v>
      </c>
      <c r="T3213" s="14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42206.62703703704</v>
      </c>
      <c r="T3225" s="14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41897.959791666668</v>
      </c>
      <c r="T3232" s="14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E3267/D3267</f>
        <v>1.64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(((J3267/60)/60)/24)+DATE(1970,1,1)+(-5/24)</f>
        <v>42311.503645833327</v>
      </c>
      <c r="T3267" s="14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42136.32780092593</v>
      </c>
      <c r="T3268" s="14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4">
        <f t="shared" si="206"/>
        <v>42137.18746527777</v>
      </c>
      <c r="T3271" s="14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4">
        <f t="shared" si="206"/>
        <v>41931.474606481483</v>
      </c>
      <c r="T3279" s="14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42430.894201388881</v>
      </c>
      <c r="T3281" s="14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4">
        <f t="shared" si="206"/>
        <v>42538.527500000004</v>
      </c>
      <c r="T3303" s="14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42466.095381944448</v>
      </c>
      <c r="T3317" s="14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42498.831296296288</v>
      </c>
      <c r="T3319" s="14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E3331/D3331</f>
        <v>1.1679999999999999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(((J3331/60)/60)/24)+DATE(1970,1,1)+(-5/24)</f>
        <v>41837.114675925921</v>
      </c>
      <c r="T3331" s="14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42437.190347222226</v>
      </c>
      <c r="T3338" s="14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42062.088078703695</v>
      </c>
      <c r="T3344" s="14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42320.893425925926</v>
      </c>
      <c r="T3367" s="14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42053.524293981485</v>
      </c>
      <c r="T3379" s="14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41937.745115740734</v>
      </c>
      <c r="T3382" s="14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41947.554259259254</v>
      </c>
      <c r="T3389" s="14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</v>
      </c>
      <c r="T3392" s="14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E3395/D3395</f>
        <v>1.0580000000000001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(((J3395/60)/60)/24)+DATE(1970,1,1)+(-5/24)</f>
        <v>41923.713310185187</v>
      </c>
      <c r="T3395" s="14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42140.503981481481</v>
      </c>
      <c r="T3397" s="14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41764.238298611104</v>
      </c>
      <c r="T3398" s="14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41941.543703703705</v>
      </c>
      <c r="T3400" s="14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42544.605995370373</v>
      </c>
      <c r="T3411" s="14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41775.854803240742</v>
      </c>
      <c r="T3435" s="14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41800.172094907408</v>
      </c>
      <c r="T3436" s="14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42100.719525462955</v>
      </c>
      <c r="T3440" s="14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4">
        <f t="shared" si="214"/>
        <v>42124.63277777777</v>
      </c>
      <c r="T3444" s="14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E3459/D3459</f>
        <v>1.4019999999999999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(((J3459/60)/60)/24)+DATE(1970,1,1)+(-5/24)</f>
        <v>42016.498344907406</v>
      </c>
      <c r="T3459" s="14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4">
        <f t="shared" si="218"/>
        <v>41852.318888888884</v>
      </c>
      <c r="T3462" s="14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42605.557048611103</v>
      </c>
      <c r="T3470" s="14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41841.612152777772</v>
      </c>
      <c r="T3473" s="14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42053.708587962967</v>
      </c>
      <c r="T3480" s="14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4">
        <f t="shared" si="218"/>
        <v>41781.646759259253</v>
      </c>
      <c r="T3481" s="14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41989.039212962954</v>
      </c>
      <c r="T3483" s="14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41915.554502314815</v>
      </c>
      <c r="T3497" s="14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42511.533611111103</v>
      </c>
      <c r="T3499" s="14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42419.711087962954</v>
      </c>
      <c r="T3502" s="14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41794.609189814815</v>
      </c>
      <c r="T3519" s="14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E3523/D3523</f>
        <v>1.6942857142857144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(((J3523/60)/60)/24)+DATE(1970,1,1)+(-5/24)</f>
        <v>41881.153009259258</v>
      </c>
      <c r="T3523" s="14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42248.431828703695</v>
      </c>
      <c r="T3537" s="14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4">
        <f t="shared" si="222"/>
        <v>41923.146018518513</v>
      </c>
      <c r="T3539" s="14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42115.681319444448</v>
      </c>
      <c r="T3562" s="14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42236.414918981485</v>
      </c>
      <c r="T3566" s="14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41976.123645833337</v>
      </c>
      <c r="T3572" s="14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41926.734351851846</v>
      </c>
      <c r="T3576" s="14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E3587/D3587</f>
        <v>1.1911764705882353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(((J3587/60)/60)/24)+DATE(1970,1,1)+(-5/24)</f>
        <v>41964.507986111108</v>
      </c>
      <c r="T3587" s="14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42506.50104166667</v>
      </c>
      <c r="T3610" s="14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42429.783391203695</v>
      </c>
      <c r="T3611" s="14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41789.518645833334</v>
      </c>
      <c r="T3614" s="14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42660.92391203704</v>
      </c>
      <c r="T3621" s="14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42545.565856481473</v>
      </c>
      <c r="T3626" s="14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4">
        <f t="shared" si="226"/>
        <v>42226.486446759263</v>
      </c>
      <c r="T3638" s="14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4">
        <f t="shared" si="226"/>
        <v>41899.418738425928</v>
      </c>
      <c r="T3643" s="14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E3651/D3651</f>
        <v>1.04</v>
      </c>
      <c r="P3651" s="5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(((J3651/60)/60)/24)+DATE(1970,1,1)+(-5/24)</f>
        <v>41780.504560185182</v>
      </c>
      <c r="T3651" s="14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42737.70180555556</v>
      </c>
      <c r="T3658" s="14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4">
        <f t="shared" si="230"/>
        <v>42499.421516203707</v>
      </c>
      <c r="T3659" s="14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42173.761793981481</v>
      </c>
      <c r="T3669" s="14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41802.365949074068</v>
      </c>
      <c r="T3679" s="14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4">
        <f t="shared" si="230"/>
        <v>42627.245763888881</v>
      </c>
      <c r="T3682" s="14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41940.389849537038</v>
      </c>
      <c r="T3692" s="14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41809.933865740735</v>
      </c>
      <c r="T3710" s="14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4">
        <f t="shared" si="230"/>
        <v>42133.963738425926</v>
      </c>
      <c r="T3714" s="14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E3715/D3715</f>
        <v>1.0149999999999999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(((J3715/60)/60)/24)+DATE(1970,1,1)+(-5/24)</f>
        <v>42505.529699074068</v>
      </c>
      <c r="T3715" s="14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42118.347997685189</v>
      </c>
      <c r="T3716" s="14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41943.544699074075</v>
      </c>
      <c r="T3725" s="14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42465.283101851855</v>
      </c>
      <c r="T3726" s="14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42461.932534722226</v>
      </c>
      <c r="T3728" s="14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4">
        <f t="shared" si="234"/>
        <v>41831.489606481482</v>
      </c>
      <c r="T3747" s="14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</v>
      </c>
      <c r="T3760" s="14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</v>
      </c>
      <c r="T3775" s="14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E3779/D3779</f>
        <v>1.4319999999999999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(((J3779/60)/60)/24)+DATE(1970,1,1)+(-5/24)</f>
        <v>41886.903020833335</v>
      </c>
      <c r="T3779" s="14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42546.653900462967</v>
      </c>
      <c r="T3784" s="14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4">
        <f t="shared" si="238"/>
        <v>41831.514444444445</v>
      </c>
      <c r="T3800" s="14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4">
        <f t="shared" si="238"/>
        <v>41963.66402777777</v>
      </c>
      <c r="T3835" s="14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4">
        <f t="shared" si="238"/>
        <v>42154.934305555551</v>
      </c>
      <c r="T3841" s="14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E3843/D3843</f>
        <v>8.72E-2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(((J3843/60)/60)/24)+DATE(1970,1,1)+(-5/24)</f>
        <v>41780.57739583333</v>
      </c>
      <c r="T3843" s="14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42248.418680555551</v>
      </c>
      <c r="T3847" s="14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4">
        <f t="shared" si="242"/>
        <v>42128.222731481481</v>
      </c>
      <c r="T3860" s="14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41833.452662037031</v>
      </c>
      <c r="T3862" s="14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4">
        <f t="shared" si="242"/>
        <v>41865.451446759253</v>
      </c>
      <c r="T3870" s="14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4">
        <f t="shared" si="242"/>
        <v>41792.963865740734</v>
      </c>
      <c r="T3872" s="14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4">
        <f t="shared" si="242"/>
        <v>41867.44394675926</v>
      </c>
      <c r="T3894" s="14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4">
        <f t="shared" si="242"/>
        <v>41843.566678240735</v>
      </c>
      <c r="T3901" s="14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4">
        <f t="shared" si="242"/>
        <v>42317.618043981485</v>
      </c>
      <c r="T3903" s="14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(((J3907/60)/60)/24)+DATE(1970,1,1)+(-5/24)</f>
        <v>42124.415543981479</v>
      </c>
      <c r="T3907" s="14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42114.610601851848</v>
      </c>
      <c r="T3916" s="14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42221.448449074065</v>
      </c>
      <c r="T3937" s="14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42151.697384259263</v>
      </c>
      <c r="T3940" s="14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4">
        <f t="shared" si="246"/>
        <v>41829.117164351846</v>
      </c>
      <c r="T3950" s="14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4">
        <f t="shared" si="246"/>
        <v>42513.767986111103</v>
      </c>
      <c r="T3959" s="14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4">
        <f t="shared" si="246"/>
        <v>41816.742037037038</v>
      </c>
      <c r="T3960" s="14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(((J3971/60)/60)/24)+DATE(1970,1,1)+(-5/24)</f>
        <v>42601.646365740737</v>
      </c>
      <c r="T3971" s="14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4">
        <f t="shared" si="250"/>
        <v>42447.655219907399</v>
      </c>
      <c r="T3972" s="14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4">
        <f t="shared" si="250"/>
        <v>41920.755138888882</v>
      </c>
      <c r="T3986" s="14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41950.058611111104</v>
      </c>
      <c r="T3998" s="14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4">
        <f t="shared" si="250"/>
        <v>42174.572488425918</v>
      </c>
      <c r="T4017" s="14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41990.375775462955</v>
      </c>
      <c r="T4024" s="14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4">
        <f t="shared" si="250"/>
        <v>42408.791238425918</v>
      </c>
      <c r="T4025" s="14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4">
        <f t="shared" si="250"/>
        <v>42321.816782407412</v>
      </c>
      <c r="T4031" s="14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(((J4035/60)/60)/24)+DATE(1970,1,1)+(-5/24)</f>
        <v>42614.06046296296</v>
      </c>
      <c r="T4035" s="14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4">
        <f t="shared" si="254"/>
        <v>41903.674618055549</v>
      </c>
      <c r="T4037" s="14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4">
        <f t="shared" si="254"/>
        <v>41804.728749999995</v>
      </c>
      <c r="T4038" s="14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4">
        <f t="shared" si="254"/>
        <v>42496.862442129634</v>
      </c>
      <c r="T4039" s="14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4">
        <f t="shared" si="254"/>
        <v>41869.59039351852</v>
      </c>
      <c r="T4040" s="14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4">
        <f t="shared" si="254"/>
        <v>41761.601817129631</v>
      </c>
      <c r="T4053" s="14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42534.724988425929</v>
      </c>
      <c r="T4058" s="14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4">
        <f t="shared" si="254"/>
        <v>42078.136875000004</v>
      </c>
      <c r="T4075" s="14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4">
        <f t="shared" si="254"/>
        <v>41905.587372685186</v>
      </c>
      <c r="T4078" s="14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E4099/D4099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(((J4099/60)/60)/24)+DATE(1970,1,1)+(-5/24)</f>
        <v>42344.616168981483</v>
      </c>
      <c r="T4099" s="14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4">
        <f t="shared" si="258"/>
        <v>42766.823344907411</v>
      </c>
      <c r="T4110" s="14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42512.418414351843</v>
      </c>
      <c r="T4112" s="14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autoFilter ref="Q1:Q4115" xr:uid="{340A3ED5-2D16-4F44-9884-72A89DF78C8E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66FF33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AA37-F3E6-42D1-85DF-CD3D45B9EA9A}"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E485-B4BC-4ABC-A803-1B0A87222C47}">
  <dimension ref="A1:E12"/>
  <sheetViews>
    <sheetView topLeftCell="A4" workbookViewId="0">
      <selection activeCell="C2" sqref="C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5" x14ac:dyDescent="0.25">
      <c r="A1" s="7" t="s">
        <v>8223</v>
      </c>
      <c r="B1" t="s">
        <v>8364</v>
      </c>
    </row>
    <row r="2" spans="1:5" x14ac:dyDescent="0.25">
      <c r="A2" s="7" t="s">
        <v>8365</v>
      </c>
      <c r="B2" t="s">
        <v>8319</v>
      </c>
    </row>
    <row r="4" spans="1:5" x14ac:dyDescent="0.25">
      <c r="A4" s="7" t="s">
        <v>8366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8" t="s">
        <v>8348</v>
      </c>
      <c r="B6" s="9"/>
      <c r="C6" s="9">
        <v>20</v>
      </c>
      <c r="D6" s="9"/>
      <c r="E6" s="9">
        <v>20</v>
      </c>
    </row>
    <row r="7" spans="1:5" x14ac:dyDescent="0.25">
      <c r="A7" s="8" t="s">
        <v>8349</v>
      </c>
      <c r="B7" s="9">
        <v>140</v>
      </c>
      <c r="C7" s="9"/>
      <c r="D7" s="9"/>
      <c r="E7" s="9">
        <v>140</v>
      </c>
    </row>
    <row r="8" spans="1:5" x14ac:dyDescent="0.25">
      <c r="A8" s="8" t="s">
        <v>8356</v>
      </c>
      <c r="B8" s="9">
        <v>9</v>
      </c>
      <c r="C8" s="9">
        <v>11</v>
      </c>
      <c r="D8" s="9"/>
      <c r="E8" s="9">
        <v>20</v>
      </c>
    </row>
    <row r="9" spans="1:5" x14ac:dyDescent="0.25">
      <c r="A9" s="8" t="s">
        <v>8355</v>
      </c>
      <c r="B9" s="9">
        <v>40</v>
      </c>
      <c r="C9" s="9">
        <v>2</v>
      </c>
      <c r="D9" s="9">
        <v>18</v>
      </c>
      <c r="E9" s="9">
        <v>60</v>
      </c>
    </row>
    <row r="10" spans="1:5" x14ac:dyDescent="0.25">
      <c r="A10" s="8" t="s">
        <v>8321</v>
      </c>
      <c r="B10" s="9">
        <v>20</v>
      </c>
      <c r="C10" s="9">
        <v>120</v>
      </c>
      <c r="D10" s="9">
        <v>60</v>
      </c>
      <c r="E10" s="9">
        <v>200</v>
      </c>
    </row>
    <row r="11" spans="1:5" x14ac:dyDescent="0.25">
      <c r="A11" s="8" t="s">
        <v>8320</v>
      </c>
      <c r="B11" s="9"/>
      <c r="C11" s="9">
        <v>60</v>
      </c>
      <c r="D11" s="9">
        <v>100</v>
      </c>
      <c r="E11" s="9">
        <v>160</v>
      </c>
    </row>
    <row r="12" spans="1:5" x14ac:dyDescent="0.25">
      <c r="A12" s="8" t="s">
        <v>8361</v>
      </c>
      <c r="B12" s="9">
        <v>209</v>
      </c>
      <c r="C12" s="9">
        <v>213</v>
      </c>
      <c r="D12" s="9">
        <v>178</v>
      </c>
      <c r="E12" s="9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D3EA-A32F-4E2E-8389-B99413F6930E}">
  <dimension ref="A1:E18"/>
  <sheetViews>
    <sheetView workbookViewId="0">
      <selection activeCell="F12" sqref="F1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8365</v>
      </c>
      <c r="B1" t="s">
        <v>8364</v>
      </c>
    </row>
    <row r="2" spans="1:5" x14ac:dyDescent="0.25">
      <c r="A2" s="7" t="s">
        <v>8381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8375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5" t="s">
        <v>8376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5" t="s">
        <v>8377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5" t="s">
        <v>8378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5" t="s">
        <v>8369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5" t="s">
        <v>8379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5" t="s">
        <v>8370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5" t="s">
        <v>8371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5" t="s">
        <v>8372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5" t="s">
        <v>8373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5" t="s">
        <v>8374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5" t="s">
        <v>8380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5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5C724-11A4-44C4-9D79-9E041875CC2C}">
  <dimension ref="A1:H13"/>
  <sheetViews>
    <sheetView workbookViewId="0">
      <selection activeCell="K21" sqref="K21"/>
    </sheetView>
  </sheetViews>
  <sheetFormatPr defaultRowHeight="15" x14ac:dyDescent="0.25"/>
  <cols>
    <col min="1" max="1" width="27.7109375" customWidth="1"/>
    <col min="2" max="2" width="17.140625" customWidth="1"/>
    <col min="3" max="3" width="14.5703125" customWidth="1"/>
    <col min="4" max="4" width="16.7109375" customWidth="1"/>
    <col min="5" max="5" width="12.7109375" customWidth="1"/>
    <col min="6" max="6" width="19.28515625" customWidth="1"/>
    <col min="7" max="7" width="16.7109375" customWidth="1"/>
    <col min="8" max="8" width="20.140625" customWidth="1"/>
  </cols>
  <sheetData>
    <row r="1" spans="1:8" x14ac:dyDescent="0.25">
      <c r="A1" s="16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5">
      <c r="A2" t="s">
        <v>8390</v>
      </c>
      <c r="B2">
        <f>COUNTIFS('Data Table'!D:D,"&lt;1000",'Data Table'!F:F,"successful")</f>
        <v>322</v>
      </c>
      <c r="C2">
        <f>COUNTIFS('Data Table'!D:D,"&lt;1000",'Data Table'!F:F,"failed")</f>
        <v>113</v>
      </c>
      <c r="D2">
        <f>COUNTIFS('Data Table'!D:D,"&lt;1000",'Data Table'!F:F,"canceled")</f>
        <v>18</v>
      </c>
      <c r="E2">
        <f>SUM(B2+C2+D2)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8401</v>
      </c>
      <c r="B3">
        <f>COUNTIFS('Data Table'!D:D,"&gt;999",'Data Table'!D:D,"&lt;5000",'Data Table'!F:F,"successful")</f>
        <v>932</v>
      </c>
      <c r="C3">
        <f>COUNTIFS('Data Table'!D:D,"&gt;999",'Data Table'!D:D,"&lt;5000",'Data Table'!F:F,"failed")</f>
        <v>420</v>
      </c>
      <c r="D3">
        <f>COUNTIFS('Data Table'!D:D,"&gt;999",'Data Table'!D:D,"&lt;5000",'Data Table'!F:F,"canceled")</f>
        <v>60</v>
      </c>
      <c r="E3">
        <f>SUM(B3+C3+D3)</f>
        <v>1412</v>
      </c>
      <c r="F3" s="17">
        <f t="shared" ref="F3:F13" si="0">B3/E3</f>
        <v>0.66005665722379603</v>
      </c>
      <c r="G3" s="17">
        <f t="shared" ref="G3:G13" si="1">C3/E3</f>
        <v>0.29745042492917845</v>
      </c>
      <c r="H3" s="17">
        <f t="shared" ref="H3:H13" si="2">D3/E3</f>
        <v>4.2492917847025496E-2</v>
      </c>
    </row>
    <row r="4" spans="1:8" x14ac:dyDescent="0.25">
      <c r="A4" t="s">
        <v>8391</v>
      </c>
      <c r="B4">
        <f>COUNTIFS('Data Table'!D:D,"&gt;4999",'Data Table'!D:D,"&lt;10000",'Data Table'!F:F,"successful")</f>
        <v>381</v>
      </c>
      <c r="C4">
        <f>COUNTIFS('Data Table'!D:D,"&gt;4999",'Data Table'!D:D,"&lt;10000",'Data Table'!F:F,"Failed")</f>
        <v>283</v>
      </c>
      <c r="D4">
        <f>COUNTIFS('Data Table'!D:D,"&gt;4999",'Data Table'!D:D,"&lt;10000",'Data Table'!F:F,"canceled")</f>
        <v>52</v>
      </c>
      <c r="E4">
        <f t="shared" ref="E4:E13" si="3">SUM(B4+C4+D4)</f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 x14ac:dyDescent="0.25">
      <c r="A5" t="s">
        <v>8392</v>
      </c>
      <c r="B5">
        <f>COUNTIFS('Data Table'!D:D,"&gt;9999",'Data Table'!D:D,"&lt;15000",'Data Table'!F:F,"successful")</f>
        <v>168</v>
      </c>
      <c r="C5">
        <f>COUNTIFS('Data Table'!D:D,"&gt;9999",'Data Table'!D:D,"&lt;15000",'Data Table'!F:F,"Failed")</f>
        <v>144</v>
      </c>
      <c r="D5">
        <f>COUNTIFS('Data Table'!D:D,"&gt;9999",'Data Table'!D:D,"&lt;15000",'Data Table'!F:F,"canceled")</f>
        <v>40</v>
      </c>
      <c r="E5">
        <f t="shared" si="3"/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25">
      <c r="A6" t="s">
        <v>8395</v>
      </c>
      <c r="B6">
        <f>COUNTIFS('Data Table'!D:D,"&gt;14999",'Data Table'!D:D,"&lt;20000",'Data Table'!F:F,"successful")</f>
        <v>94</v>
      </c>
      <c r="C6">
        <f>COUNTIFS('Data Table'!D:D,"&gt;14999",'Data Table'!D:D,"&lt;20000",'Data Table'!F:F,"Failed")</f>
        <v>90</v>
      </c>
      <c r="D6">
        <f>COUNTIFS('Data Table'!D:D,"&gt;14999",'Data Table'!D:D,"&lt;20000",'Data Table'!F:F,"canceled")</f>
        <v>17</v>
      </c>
      <c r="E6">
        <f t="shared" si="3"/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25">
      <c r="A7" t="s">
        <v>8393</v>
      </c>
      <c r="B7">
        <f>COUNTIFS('Data Table'!D:D,"&gt;19999",'Data Table'!D:D,"&lt;25000",'Data Table'!F:F,"successful")</f>
        <v>62</v>
      </c>
      <c r="C7">
        <f>COUNTIFS('Data Table'!D:D,"&gt;19999",'Data Table'!D:D,"&lt;25000",'Data Table'!F:F,"Failed")</f>
        <v>72</v>
      </c>
      <c r="D7">
        <f>COUNTIFS('Data Table'!D:D,"&gt;19999",'Data Table'!D:D,"&lt;25000",'Data Table'!F:F,"Canceled")</f>
        <v>14</v>
      </c>
      <c r="E7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25">
      <c r="A8" t="s">
        <v>8394</v>
      </c>
      <c r="B8">
        <f>COUNTIFS('Data Table'!D:D,"&gt;24999",'Data Table'!D:D,"&lt;30000",'Data Table'!F:F,"successful")</f>
        <v>55</v>
      </c>
      <c r="C8">
        <f>COUNTIFS('Data Table'!D:D,"&gt;24999",'Data Table'!D:D,"&lt;30000",'Data Table'!F:F,"Failed")</f>
        <v>64</v>
      </c>
      <c r="D8">
        <f>COUNTIFS('Data Table'!D:D,"&gt;24999",'Data Table'!D:D,"&lt;30000",'Data Table'!F:F,"Canceled")</f>
        <v>18</v>
      </c>
      <c r="E8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25">
      <c r="A9" t="s">
        <v>8396</v>
      </c>
      <c r="B9">
        <f>COUNTIFS('Data Table'!D:D,"&gt;29999",'Data Table'!D:D,"&lt;35000",'Data Table'!F:F,"successful")</f>
        <v>32</v>
      </c>
      <c r="C9">
        <f>COUNTIFS('Data Table'!D:D,"&gt;29999",'Data Table'!D:D,"&lt;35000",'Data Table'!F:F,"Failed")</f>
        <v>37</v>
      </c>
      <c r="D9">
        <f>COUNTIFS('Data Table'!D:D,"&gt;29999",'Data Table'!D:D,"&lt;35000",'Data Table'!F:F,"Canceled")</f>
        <v>13</v>
      </c>
      <c r="E9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25">
      <c r="A10" t="s">
        <v>8397</v>
      </c>
      <c r="B10">
        <f>COUNTIFS('Data Table'!D:D,"&gt;34999",'Data Table'!D:D,"&lt;40000",'Data Table'!F:F,"successful")</f>
        <v>26</v>
      </c>
      <c r="C10">
        <f>COUNTIFS('Data Table'!D:D,"&gt;34999",'Data Table'!D:D,"&lt;40000",'Data Table'!F:F,"Failed")</f>
        <v>22</v>
      </c>
      <c r="D10">
        <f>COUNTIFS('Data Table'!D:D,"&gt;34999",'Data Table'!D:D,"&lt;40000",'Data Table'!F:F,"Canceled")</f>
        <v>7</v>
      </c>
      <c r="E10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5">
      <c r="A11" t="s">
        <v>8398</v>
      </c>
      <c r="B11">
        <f>COUNTIFS('Data Table'!D:D,"&gt;39999",'Data Table'!D:D,"&lt;45000",'Data Table'!F:F,"successful")</f>
        <v>21</v>
      </c>
      <c r="C11">
        <f>COUNTIFS('Data Table'!D:D,"&gt;39999",'Data Table'!D:D,"&lt;45000",'Data Table'!F:F,"Failed")</f>
        <v>16</v>
      </c>
      <c r="D11">
        <f>COUNTIFS('Data Table'!D:D,"&gt;39999",'Data Table'!D:D,"&lt;45000",'Data Table'!F:F,"Canceled")</f>
        <v>6</v>
      </c>
      <c r="E11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25">
      <c r="A12" t="s">
        <v>8399</v>
      </c>
      <c r="B12">
        <f>COUNTIFS('Data Table'!D:D,"&gt;44999",'Data Table'!D:D,"&lt;50000",'Data Table'!F:F,"successful")</f>
        <v>6</v>
      </c>
      <c r="C12">
        <f>COUNTIFS('Data Table'!D:D,"&gt;44999",'Data Table'!D:D,"&lt;50000",'Data Table'!F:F,"Failed")</f>
        <v>11</v>
      </c>
      <c r="D12">
        <f>COUNTIFS('Data Table'!D:D,"&gt;44999",'Data Table'!D:D,"&lt;50000",'Data Table'!F:F,"Canceled")</f>
        <v>4</v>
      </c>
      <c r="E12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ht="18" customHeight="1" x14ac:dyDescent="0.25">
      <c r="A13" t="s">
        <v>8400</v>
      </c>
      <c r="B13">
        <f>COUNTIFS('Data Table'!D:D,"&gt;=50000",'Data Table'!F:F,"successful")</f>
        <v>86</v>
      </c>
      <c r="C13">
        <f>COUNTIFS('Data Table'!D:D,"&gt;=50000",'Data Table'!F:F,"Failed")</f>
        <v>258</v>
      </c>
      <c r="D13">
        <f>COUNTIFS('Data Table'!D:D,"&gt;=50000",'Data Table'!F:F,"Canceled")</f>
        <v>100</v>
      </c>
      <c r="E13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Table</vt:lpstr>
      <vt:lpstr>Outcome vs Category</vt:lpstr>
      <vt:lpstr>Outcome vs Sub-Category</vt:lpstr>
      <vt:lpstr>Outcome vs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Andres</cp:lastModifiedBy>
  <dcterms:created xsi:type="dcterms:W3CDTF">2017-04-20T15:17:24Z</dcterms:created>
  <dcterms:modified xsi:type="dcterms:W3CDTF">2018-08-28T01:48:39Z</dcterms:modified>
</cp:coreProperties>
</file>