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25818ffabb65a/Documents/KeyLogic/PARETO/project-pareto/pareto/case_studies/"/>
    </mc:Choice>
  </mc:AlternateContent>
  <xr:revisionPtr revIDLastSave="37" documentId="13_ncr:1_{10D5EE35-54BB-4542-BD99-B88C1035F5E1}" xr6:coauthVersionLast="47" xr6:coauthVersionMax="47" xr10:uidLastSave="{77D79DA8-C7F4-4E4D-B1D5-62D6C516E652}"/>
  <bookViews>
    <workbookView xWindow="-108" yWindow="-108" windowWidth="23256" windowHeight="12576" tabRatio="834" firstSheet="53" activeTab="58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PipelineCapacity" sheetId="66" r:id="rId37"/>
    <sheet name="InitialDisposalCapacity" sheetId="46" r:id="rId38"/>
    <sheet name="InitialStorageCapacity" sheetId="80" r:id="rId39"/>
    <sheet name="InitialTreatmentCapacity" sheetId="67" r:id="rId40"/>
    <sheet name="FreshwaterSourcingAvailability" sheetId="47" r:id="rId41"/>
    <sheet name="CompletionsPadStorage" sheetId="72" r:id="rId42"/>
    <sheet name="PadOffloadingCapacity" sheetId="48" r:id="rId43"/>
    <sheet name="TruckingTime" sheetId="7" r:id="rId44"/>
    <sheet name="DisposalOperationalCost" sheetId="49" r:id="rId45"/>
    <sheet name="TreatmentOperationalCost" sheetId="68" r:id="rId46"/>
    <sheet name="ReuseOperationalCost" sheetId="50" r:id="rId47"/>
    <sheet name="PipelineOperationalCost" sheetId="69" r:id="rId48"/>
    <sheet name="FreshSourcingCost" sheetId="52" r:id="rId49"/>
    <sheet name="TruckingHourlyCost" sheetId="71" r:id="rId50"/>
    <sheet name="PipelineCapacityIncrements" sheetId="78" r:id="rId51"/>
    <sheet name="DisposalCapacityIncrements" sheetId="79" r:id="rId52"/>
    <sheet name="StorageCapacityIncrements" sheetId="81" r:id="rId53"/>
    <sheet name="TreatmentCapacityIncrements" sheetId="87" r:id="rId54"/>
    <sheet name="TreatmentEfficiency" sheetId="85" r:id="rId55"/>
    <sheet name="DisposalExpansionCost" sheetId="90" r:id="rId56"/>
    <sheet name="StorageExpansionCost" sheetId="91" r:id="rId57"/>
    <sheet name="TreatmentExpansionCost" sheetId="92" r:id="rId58"/>
    <sheet name="PipelineExpansionCost" sheetId="89" r:id="rId5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65" l="1"/>
  <c r="B16" i="65"/>
  <c r="N16" i="65" s="1"/>
  <c r="B15" i="65"/>
  <c r="B14" i="65"/>
  <c r="B13" i="65"/>
  <c r="B12" i="65"/>
  <c r="D12" i="65" s="1"/>
  <c r="B11" i="65"/>
  <c r="B10" i="65"/>
  <c r="B9" i="65"/>
  <c r="M9" i="65" s="1"/>
  <c r="B8" i="65"/>
  <c r="I8" i="65" s="1"/>
  <c r="B7" i="65"/>
  <c r="B6" i="65"/>
  <c r="B5" i="65"/>
  <c r="B4" i="65"/>
  <c r="B3" i="65"/>
  <c r="K3" i="65" s="1"/>
  <c r="J8" i="65" l="1"/>
  <c r="L8" i="65"/>
  <c r="N8" i="65"/>
  <c r="M3" i="65"/>
  <c r="I3" i="65"/>
  <c r="F6" i="65"/>
  <c r="E9" i="65"/>
  <c r="M13" i="65"/>
  <c r="F17" i="65"/>
  <c r="J17" i="65"/>
  <c r="N3" i="65"/>
  <c r="O3" i="65"/>
  <c r="E3" i="65"/>
  <c r="I4" i="65"/>
  <c r="H5" i="65"/>
  <c r="I6" i="65"/>
  <c r="F7" i="65"/>
  <c r="D8" i="65"/>
  <c r="H9" i="65"/>
  <c r="D16" i="65"/>
  <c r="L17" i="65"/>
  <c r="P9" i="65"/>
  <c r="H16" i="65"/>
  <c r="M17" i="65"/>
  <c r="C3" i="65"/>
  <c r="H6" i="65"/>
  <c r="E7" i="65"/>
  <c r="F9" i="65"/>
  <c r="E11" i="65"/>
  <c r="P13" i="65"/>
  <c r="F3" i="65"/>
  <c r="I5" i="65"/>
  <c r="L6" i="65"/>
  <c r="H7" i="65"/>
  <c r="F8" i="65"/>
  <c r="J9" i="65"/>
  <c r="G3" i="65"/>
  <c r="J5" i="65"/>
  <c r="L7" i="65"/>
  <c r="H8" i="65"/>
  <c r="L9" i="65"/>
  <c r="F10" i="65"/>
  <c r="J16" i="65"/>
  <c r="L16" i="65"/>
  <c r="D9" i="65"/>
  <c r="N12" i="65"/>
  <c r="D13" i="65"/>
  <c r="D17" i="65"/>
  <c r="C4" i="65"/>
  <c r="O14" i="65"/>
  <c r="G14" i="65"/>
  <c r="M14" i="65"/>
  <c r="E14" i="65"/>
  <c r="K14" i="65"/>
  <c r="C14" i="65"/>
  <c r="P14" i="65"/>
  <c r="K15" i="65"/>
  <c r="C15" i="65"/>
  <c r="I15" i="65"/>
  <c r="O15" i="65"/>
  <c r="G15" i="65"/>
  <c r="N15" i="65"/>
  <c r="H3" i="65"/>
  <c r="P3" i="65"/>
  <c r="D4" i="65"/>
  <c r="L4" i="65"/>
  <c r="L5" i="65"/>
  <c r="J6" i="65"/>
  <c r="J7" i="65"/>
  <c r="H10" i="65"/>
  <c r="F11" i="65"/>
  <c r="F12" i="65"/>
  <c r="E13" i="65"/>
  <c r="D14" i="65"/>
  <c r="D15" i="65"/>
  <c r="P15" i="65"/>
  <c r="O16" i="65"/>
  <c r="G16" i="65"/>
  <c r="M16" i="65"/>
  <c r="E16" i="65"/>
  <c r="K16" i="65"/>
  <c r="C16" i="65"/>
  <c r="P16" i="65"/>
  <c r="K17" i="65"/>
  <c r="C17" i="65"/>
  <c r="I17" i="65"/>
  <c r="P17" i="65"/>
  <c r="O17" i="65"/>
  <c r="G17" i="65"/>
  <c r="N17" i="65"/>
  <c r="M4" i="65"/>
  <c r="I10" i="65"/>
  <c r="H11" i="65"/>
  <c r="H12" i="65"/>
  <c r="F13" i="65"/>
  <c r="F14" i="65"/>
  <c r="E15" i="65"/>
  <c r="E4" i="65"/>
  <c r="K5" i="65"/>
  <c r="C5" i="65"/>
  <c r="O5" i="65"/>
  <c r="G5" i="65"/>
  <c r="M5" i="65"/>
  <c r="J3" i="65"/>
  <c r="F4" i="65"/>
  <c r="N4" i="65"/>
  <c r="D5" i="65"/>
  <c r="N5" i="65"/>
  <c r="N6" i="65"/>
  <c r="M7" i="65"/>
  <c r="J10" i="65"/>
  <c r="J11" i="65"/>
  <c r="I12" i="65"/>
  <c r="H13" i="65"/>
  <c r="H14" i="65"/>
  <c r="F15" i="65"/>
  <c r="F16" i="65"/>
  <c r="E17" i="65"/>
  <c r="O4" i="65"/>
  <c r="E5" i="65"/>
  <c r="L10" i="65"/>
  <c r="L11" i="65"/>
  <c r="I14" i="65"/>
  <c r="K4" i="65"/>
  <c r="G4" i="65"/>
  <c r="P5" i="65"/>
  <c r="O6" i="65"/>
  <c r="G6" i="65"/>
  <c r="M6" i="65"/>
  <c r="E6" i="65"/>
  <c r="K6" i="65"/>
  <c r="C6" i="65"/>
  <c r="P6" i="65"/>
  <c r="K7" i="65"/>
  <c r="C7" i="65"/>
  <c r="I7" i="65"/>
  <c r="O7" i="65"/>
  <c r="G7" i="65"/>
  <c r="N7" i="65"/>
  <c r="J12" i="65"/>
  <c r="J13" i="65"/>
  <c r="H15" i="65"/>
  <c r="D3" i="65"/>
  <c r="L3" i="65"/>
  <c r="H4" i="65"/>
  <c r="P4" i="65"/>
  <c r="F5" i="65"/>
  <c r="D6" i="65"/>
  <c r="D7" i="65"/>
  <c r="P7" i="65"/>
  <c r="O8" i="65"/>
  <c r="G8" i="65"/>
  <c r="M8" i="65"/>
  <c r="E8" i="65"/>
  <c r="K8" i="65"/>
  <c r="C8" i="65"/>
  <c r="P8" i="65"/>
  <c r="K9" i="65"/>
  <c r="C9" i="65"/>
  <c r="I9" i="65"/>
  <c r="O9" i="65"/>
  <c r="G9" i="65"/>
  <c r="N9" i="65"/>
  <c r="N10" i="65"/>
  <c r="M11" i="65"/>
  <c r="L12" i="65"/>
  <c r="L13" i="65"/>
  <c r="J14" i="65"/>
  <c r="J15" i="65"/>
  <c r="I16" i="65"/>
  <c r="H17" i="65"/>
  <c r="O10" i="65"/>
  <c r="G10" i="65"/>
  <c r="M10" i="65"/>
  <c r="E10" i="65"/>
  <c r="K10" i="65"/>
  <c r="C10" i="65"/>
  <c r="P10" i="65"/>
  <c r="K11" i="65"/>
  <c r="C11" i="65"/>
  <c r="I11" i="65"/>
  <c r="O11" i="65"/>
  <c r="G11" i="65"/>
  <c r="N11" i="65"/>
  <c r="L14" i="65"/>
  <c r="L15" i="65"/>
  <c r="J4" i="65"/>
  <c r="D10" i="65"/>
  <c r="D11" i="65"/>
  <c r="P11" i="65"/>
  <c r="O12" i="65"/>
  <c r="G12" i="65"/>
  <c r="M12" i="65"/>
  <c r="E12" i="65"/>
  <c r="K12" i="65"/>
  <c r="C12" i="65"/>
  <c r="P12" i="65"/>
  <c r="K13" i="65"/>
  <c r="C13" i="65"/>
  <c r="I13" i="65"/>
  <c r="O13" i="65"/>
  <c r="G13" i="65"/>
  <c r="N13" i="65"/>
  <c r="N14" i="65"/>
  <c r="M15" i="65"/>
</calcChain>
</file>

<file path=xl/sharedStrings.xml><?xml version="1.0" encoding="utf-8"?>
<sst xmlns="http://schemas.openxmlformats.org/spreadsheetml/2006/main" count="863" uniqueCount="226">
  <si>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</si>
  <si>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</si>
  <si>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</si>
  <si>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</si>
  <si>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</si>
  <si>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</si>
  <si>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</si>
  <si>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</si>
  <si>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</si>
  <si>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</si>
  <si>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</si>
  <si>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</si>
  <si>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</si>
  <si>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</si>
  <si>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</si>
  <si>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</si>
  <si>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</si>
  <si>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</si>
  <si>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</si>
  <si>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</si>
  <si>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</si>
  <si>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</si>
  <si>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</si>
  <si>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</si>
  <si>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</si>
  <si>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</si>
  <si>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</si>
  <si>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</si>
  <si>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</si>
  <si>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</si>
  <si>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</si>
  <si>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</si>
  <si>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</si>
  <si>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</si>
  <si>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</si>
  <si>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</si>
  <si>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</si>
  <si>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</si>
  <si>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</si>
  <si>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</si>
  <si>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</si>
  <si>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</si>
  <si>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</si>
  <si>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</si>
  <si>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</si>
  <si>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</si>
  <si>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</si>
  <si>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</si>
  <si>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</si>
  <si>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</si>
  <si>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</si>
  <si>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</si>
  <si>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</si>
  <si>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</si>
  <si>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</si>
  <si>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</si>
  <si>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</si>
  <si>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</si>
  <si>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</si>
  <si>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</si>
  <si>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</si>
  <si>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</si>
  <si>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</si>
  <si>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</si>
  <si>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</si>
  <si>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</si>
  <si>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</si>
  <si>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</si>
  <si>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</si>
  <si>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</si>
  <si>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</si>
  <si>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</si>
  <si>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</si>
  <si>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</si>
  <si>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</si>
  <si>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</si>
  <si>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</si>
  <si>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</si>
  <si>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</si>
  <si>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</si>
  <si>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</si>
  <si>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</si>
  <si>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</si>
  <si>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</si>
  <si>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</si>
  <si>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</si>
  <si>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</si>
  <si>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</si>
  <si>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</si>
  <si>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</si>
  <si>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</si>
  <si>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</si>
  <si>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</si>
  <si>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</si>
  <si>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</si>
  <si>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</si>
  <si>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</si>
  <si>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</si>
  <si>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</si>
  <si>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</si>
  <si>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</si>
  <si>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</si>
  <si>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</si>
  <si>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</si>
  <si>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</si>
  <si>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</si>
  <si>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</si>
  <si>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</si>
  <si>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</si>
  <si>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</si>
  <si>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</si>
  <si>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</si>
  <si>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</si>
  <si>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</si>
  <si>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</si>
  <si>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</si>
  <si>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</si>
  <si>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</si>
  <si>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</si>
  <si>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</si>
  <si>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</si>
  <si>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</si>
  <si>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</si>
  <si>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</si>
  <si>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</si>
  <si>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</si>
  <si>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</si>
  <si>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</si>
  <si>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</si>
  <si>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</si>
  <si>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</si>
  <si>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</si>
  <si>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</si>
  <si>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</si>
  <si>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</si>
  <si>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</si>
  <si>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</si>
  <si>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</si>
  <si>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</si>
  <si>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</si>
  <si>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</si>
  <si>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</si>
  <si>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</si>
  <si>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</si>
  <si>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</si>
  <si>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</si>
  <si>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</si>
  <si>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</si>
  <si>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</si>
  <si>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</si>
  <si>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</si>
  <si>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</si>
  <si>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</si>
  <si>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</si>
  <si>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</si>
  <si>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</si>
  <si>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</si>
  <si>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</si>
  <si>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</si>
  <si>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</si>
  <si>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</si>
  <si>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</si>
  <si>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</si>
  <si>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</si>
  <si>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</si>
  <si>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</si>
  <si>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</si>
  <si>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</si>
  <si>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</si>
  <si>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</si>
  <si>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</si>
  <si>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</si>
  <si>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</si>
  <si>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</si>
  <si>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</si>
  <si>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</si>
  <si>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</si>
  <si>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</si>
  <si>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</si>
  <si>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</si>
  <si>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Table of Freshwater Sourcing Cost  [$/bbl]</t>
  </si>
  <si>
    <t>Table of Pipeline Capacity Expansion Increments [bbl/week]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</si>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</sst>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1" fillId="3" borderId="0" xfId="0" applyFont="1" applyFill="1" applyBorder="1"/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3" borderId="2" xfId="0" applyFont="1" applyFill="1" applyBorder="1"/>
    <xf numFmtId="3" fontId="3" fillId="3" borderId="16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3" xfId="0" applyFont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>
      <selection activeCell="T22" sqref="T22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73</v>
      </c>
    </row>
    <row r="2" spans="1:20" x14ac:dyDescent="0.3">
      <c r="A2" s="5" t="s">
        <v>149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74</v>
      </c>
    </row>
    <row r="2" spans="1:20" x14ac:dyDescent="0.3">
      <c r="A2" s="5" t="s">
        <v>150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151</v>
      </c>
    </row>
    <row r="11" spans="1:20" x14ac:dyDescent="0.3">
      <c r="A11" s="5" t="s">
        <v>152</v>
      </c>
    </row>
    <row r="12" spans="1:20" x14ac:dyDescent="0.3">
      <c r="A12" s="5" t="s">
        <v>153</v>
      </c>
    </row>
    <row r="13" spans="1:20" x14ac:dyDescent="0.3">
      <c r="A13" s="5" t="s">
        <v>154</v>
      </c>
    </row>
    <row r="14" spans="1:20" x14ac:dyDescent="0.3">
      <c r="A14" s="5" t="s">
        <v>155</v>
      </c>
    </row>
    <row r="15" spans="1:20" x14ac:dyDescent="0.3">
      <c r="A15" s="5" t="s">
        <v>156</v>
      </c>
    </row>
    <row r="16" spans="1:20" x14ac:dyDescent="0.3">
      <c r="A16" s="5" t="s">
        <v>157</v>
      </c>
    </row>
    <row r="17" spans="1:1" x14ac:dyDescent="0.3">
      <c r="A17" s="5" t="s">
        <v>158</v>
      </c>
    </row>
    <row r="18" spans="1:1" x14ac:dyDescent="0.3">
      <c r="A18" s="5" t="s">
        <v>159</v>
      </c>
    </row>
    <row r="19" spans="1:1" x14ac:dyDescent="0.3">
      <c r="A19" s="5" t="s">
        <v>160</v>
      </c>
    </row>
    <row r="20" spans="1:1" x14ac:dyDescent="0.3">
      <c r="A20" s="5" t="s">
        <v>161</v>
      </c>
    </row>
    <row r="21" spans="1:1" x14ac:dyDescent="0.3">
      <c r="A21" s="5" t="s">
        <v>162</v>
      </c>
    </row>
    <row r="22" spans="1:1" x14ac:dyDescent="0.3">
      <c r="A22" s="5" t="s">
        <v>163</v>
      </c>
    </row>
    <row r="23" spans="1:1" x14ac:dyDescent="0.3">
      <c r="A23" s="5" t="s">
        <v>164</v>
      </c>
    </row>
    <row r="24" spans="1:1" x14ac:dyDescent="0.3">
      <c r="A24" s="5" t="s">
        <v>165</v>
      </c>
    </row>
    <row r="25" spans="1:1" x14ac:dyDescent="0.3">
      <c r="A25" s="5" t="s">
        <v>166</v>
      </c>
    </row>
    <row r="26" spans="1:1" x14ac:dyDescent="0.3">
      <c r="A26" s="5" t="s">
        <v>167</v>
      </c>
    </row>
    <row r="27" spans="1:1" x14ac:dyDescent="0.3">
      <c r="A27" s="5" t="s">
        <v>168</v>
      </c>
    </row>
    <row r="28" spans="1:1" x14ac:dyDescent="0.3">
      <c r="A28" s="5" t="s">
        <v>169</v>
      </c>
    </row>
    <row r="29" spans="1:1" x14ac:dyDescent="0.3">
      <c r="A29" s="5" t="s">
        <v>170</v>
      </c>
    </row>
    <row r="30" spans="1:1" x14ac:dyDescent="0.3">
      <c r="A30" s="5" t="s">
        <v>171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96</v>
      </c>
    </row>
    <row r="2" spans="1:20" x14ac:dyDescent="0.3">
      <c r="A2" s="5" t="s">
        <v>90</v>
      </c>
    </row>
    <row r="3" spans="1:20" x14ac:dyDescent="0.3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98</v>
      </c>
    </row>
    <row r="2" spans="1:20" x14ac:dyDescent="0.3">
      <c r="A2" s="5" t="s">
        <v>97</v>
      </c>
    </row>
    <row r="3" spans="1:20" x14ac:dyDescent="0.3">
      <c r="A3" s="5" t="s">
        <v>197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199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203</v>
      </c>
    </row>
    <row r="2" spans="1:20" x14ac:dyDescent="0.3">
      <c r="A2" s="5" t="s">
        <v>204</v>
      </c>
    </row>
    <row r="3" spans="1:20" x14ac:dyDescent="0.3">
      <c r="A3" s="5" t="s">
        <v>205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206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207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99</v>
      </c>
    </row>
    <row r="2" spans="1:20" x14ac:dyDescent="0.3">
      <c r="A2" s="5" t="s">
        <v>100</v>
      </c>
    </row>
    <row r="3" spans="1:20" x14ac:dyDescent="0.3">
      <c r="A3" s="5" t="s">
        <v>192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194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30" ht="16.2" thickBot="1" x14ac:dyDescent="0.35">
      <c r="A1" s="1" t="s">
        <v>101</v>
      </c>
    </row>
    <row r="2" spans="1:30" s="9" customFormat="1" x14ac:dyDescent="0.3">
      <c r="A2" s="7" t="s">
        <v>214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130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123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30" ht="16.2" thickBot="1" x14ac:dyDescent="0.35">
      <c r="A1" s="1" t="s">
        <v>102</v>
      </c>
    </row>
    <row r="2" spans="1:30" s="9" customFormat="1" x14ac:dyDescent="0.3">
      <c r="A2" s="7" t="s">
        <v>216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135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119</v>
      </c>
    </row>
    <row r="2" spans="1:5" s="9" customFormat="1" x14ac:dyDescent="0.3">
      <c r="A2" s="7" t="s">
        <v>216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135</v>
      </c>
      <c r="B4" s="10"/>
      <c r="C4" s="10"/>
      <c r="D4" s="10"/>
      <c r="E4" s="32"/>
    </row>
    <row r="5" spans="1:5" x14ac:dyDescent="0.3">
      <c r="A5" s="29" t="s">
        <v>136</v>
      </c>
      <c r="B5" s="10"/>
      <c r="C5" s="10"/>
      <c r="D5" s="10"/>
      <c r="E5" s="32"/>
    </row>
    <row r="6" spans="1:5" ht="16.2" thickBot="1" x14ac:dyDescent="0.35">
      <c r="A6" s="30" t="s">
        <v>137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30" ht="16.2" thickBot="1" x14ac:dyDescent="0.35">
      <c r="A1" s="1" t="s">
        <v>103</v>
      </c>
    </row>
    <row r="2" spans="1:30" s="9" customFormat="1" x14ac:dyDescent="0.3">
      <c r="A2" s="7" t="s">
        <v>221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150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151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152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153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154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155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156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160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162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164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166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2" thickBot="1" x14ac:dyDescent="0.35">
      <c r="A31" s="30" t="s">
        <v>171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104</v>
      </c>
    </row>
    <row r="2" spans="1:5" s="9" customFormat="1" x14ac:dyDescent="0.3">
      <c r="A2" s="7" t="s">
        <v>221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150</v>
      </c>
      <c r="B3" s="45"/>
      <c r="C3" s="45"/>
      <c r="D3" s="45"/>
      <c r="E3" s="32"/>
    </row>
    <row r="4" spans="1:5" x14ac:dyDescent="0.3">
      <c r="A4" s="29" t="s">
        <v>83</v>
      </c>
      <c r="B4" s="45"/>
      <c r="C4" s="45"/>
      <c r="D4" s="45"/>
      <c r="E4" s="32"/>
    </row>
    <row r="5" spans="1:5" x14ac:dyDescent="0.3">
      <c r="A5" s="29" t="s">
        <v>84</v>
      </c>
      <c r="B5" s="45"/>
      <c r="C5" s="45"/>
      <c r="D5" s="45"/>
      <c r="E5" s="32"/>
    </row>
    <row r="6" spans="1:5" x14ac:dyDescent="0.3">
      <c r="A6" s="29" t="s">
        <v>85</v>
      </c>
      <c r="B6" s="45"/>
      <c r="C6" s="45"/>
      <c r="D6" s="45"/>
      <c r="E6" s="32"/>
    </row>
    <row r="7" spans="1:5" x14ac:dyDescent="0.3">
      <c r="A7" s="29" t="s">
        <v>86</v>
      </c>
      <c r="B7" s="45"/>
      <c r="C7" s="45"/>
      <c r="D7" s="45"/>
      <c r="E7" s="32"/>
    </row>
    <row r="8" spans="1:5" x14ac:dyDescent="0.3">
      <c r="A8" s="29" t="s">
        <v>87</v>
      </c>
      <c r="B8" s="45"/>
      <c r="C8" s="45"/>
      <c r="D8" s="45"/>
      <c r="E8" s="32"/>
    </row>
    <row r="9" spans="1:5" x14ac:dyDescent="0.3">
      <c r="A9" s="29" t="s">
        <v>88</v>
      </c>
      <c r="B9" s="45"/>
      <c r="C9" s="45"/>
      <c r="D9" s="45"/>
      <c r="E9" s="32"/>
    </row>
    <row r="10" spans="1:5" x14ac:dyDescent="0.3">
      <c r="A10" s="29" t="s">
        <v>89</v>
      </c>
      <c r="B10" s="45"/>
      <c r="C10" s="45"/>
      <c r="D10" s="45"/>
      <c r="E10" s="32"/>
    </row>
    <row r="11" spans="1:5" x14ac:dyDescent="0.3">
      <c r="A11" s="29" t="s">
        <v>151</v>
      </c>
      <c r="B11" s="45"/>
      <c r="C11" s="45"/>
      <c r="D11" s="45"/>
      <c r="E11" s="32"/>
    </row>
    <row r="12" spans="1:5" x14ac:dyDescent="0.3">
      <c r="A12" s="29" t="s">
        <v>152</v>
      </c>
      <c r="B12" s="45"/>
      <c r="C12" s="45"/>
      <c r="D12" s="45"/>
      <c r="E12" s="32"/>
    </row>
    <row r="13" spans="1:5" x14ac:dyDescent="0.3">
      <c r="A13" s="29" t="s">
        <v>153</v>
      </c>
      <c r="B13" s="45"/>
      <c r="C13" s="45"/>
      <c r="D13" s="45"/>
      <c r="E13" s="32"/>
    </row>
    <row r="14" spans="1:5" x14ac:dyDescent="0.3">
      <c r="A14" s="29" t="s">
        <v>154</v>
      </c>
      <c r="B14" s="45"/>
      <c r="C14" s="45"/>
      <c r="D14" s="45"/>
      <c r="E14" s="32"/>
    </row>
    <row r="15" spans="1:5" x14ac:dyDescent="0.3">
      <c r="A15" s="29" t="s">
        <v>155</v>
      </c>
      <c r="B15" s="45"/>
      <c r="C15" s="45"/>
      <c r="D15" s="45"/>
      <c r="E15" s="32"/>
    </row>
    <row r="16" spans="1:5" x14ac:dyDescent="0.3">
      <c r="A16" s="29" t="s">
        <v>156</v>
      </c>
      <c r="B16" s="45"/>
      <c r="C16" s="45"/>
      <c r="D16" s="45"/>
      <c r="E16" s="32"/>
    </row>
    <row r="17" spans="1:5" x14ac:dyDescent="0.3">
      <c r="A17" s="29" t="s">
        <v>157</v>
      </c>
      <c r="B17" s="45"/>
      <c r="C17" s="45"/>
      <c r="D17" s="45"/>
      <c r="E17" s="32"/>
    </row>
    <row r="18" spans="1:5" x14ac:dyDescent="0.3">
      <c r="A18" s="29" t="s">
        <v>158</v>
      </c>
      <c r="B18" s="45"/>
      <c r="C18" s="45"/>
      <c r="D18" s="45"/>
      <c r="E18" s="32"/>
    </row>
    <row r="19" spans="1:5" x14ac:dyDescent="0.3">
      <c r="A19" s="29" t="s">
        <v>159</v>
      </c>
      <c r="B19" s="45"/>
      <c r="C19" s="45"/>
      <c r="D19" s="45"/>
      <c r="E19" s="32"/>
    </row>
    <row r="20" spans="1:5" x14ac:dyDescent="0.3">
      <c r="A20" s="29" t="s">
        <v>160</v>
      </c>
      <c r="B20" s="45"/>
      <c r="C20" s="45"/>
      <c r="D20" s="45"/>
      <c r="E20" s="32"/>
    </row>
    <row r="21" spans="1:5" x14ac:dyDescent="0.3">
      <c r="A21" s="29" t="s">
        <v>161</v>
      </c>
      <c r="B21" s="45"/>
      <c r="C21" s="45"/>
      <c r="D21" s="45"/>
      <c r="E21" s="32"/>
    </row>
    <row r="22" spans="1:5" x14ac:dyDescent="0.3">
      <c r="A22" s="29" t="s">
        <v>162</v>
      </c>
      <c r="B22" s="45"/>
      <c r="C22" s="45"/>
      <c r="D22" s="45"/>
      <c r="E22" s="32"/>
    </row>
    <row r="23" spans="1:5" x14ac:dyDescent="0.3">
      <c r="A23" s="29" t="s">
        <v>163</v>
      </c>
      <c r="B23" s="45"/>
      <c r="C23" s="45"/>
      <c r="D23" s="45"/>
      <c r="E23" s="32"/>
    </row>
    <row r="24" spans="1:5" x14ac:dyDescent="0.3">
      <c r="A24" s="29" t="s">
        <v>164</v>
      </c>
      <c r="B24" s="45"/>
      <c r="C24" s="45"/>
      <c r="D24" s="45"/>
      <c r="E24" s="32"/>
    </row>
    <row r="25" spans="1:5" x14ac:dyDescent="0.3">
      <c r="A25" s="29" t="s">
        <v>165</v>
      </c>
      <c r="B25" s="45"/>
      <c r="C25" s="45"/>
      <c r="D25" s="45"/>
      <c r="E25" s="32"/>
    </row>
    <row r="26" spans="1:5" x14ac:dyDescent="0.3">
      <c r="A26" s="29" t="s">
        <v>166</v>
      </c>
      <c r="B26" s="45"/>
      <c r="C26" s="45"/>
      <c r="D26" s="45"/>
      <c r="E26" s="32"/>
    </row>
    <row r="27" spans="1:5" x14ac:dyDescent="0.3">
      <c r="A27" s="29" t="s">
        <v>167</v>
      </c>
      <c r="B27" s="45"/>
      <c r="C27" s="45"/>
      <c r="D27" s="45"/>
      <c r="E27" s="32"/>
    </row>
    <row r="28" spans="1:5" x14ac:dyDescent="0.3">
      <c r="A28" s="29" t="s">
        <v>168</v>
      </c>
      <c r="B28" s="45"/>
      <c r="C28" s="45"/>
      <c r="D28" s="45"/>
      <c r="E28" s="32"/>
    </row>
    <row r="29" spans="1:5" x14ac:dyDescent="0.3">
      <c r="A29" s="29" t="s">
        <v>169</v>
      </c>
      <c r="B29" s="45"/>
      <c r="C29" s="45"/>
      <c r="D29" s="45"/>
      <c r="E29" s="32"/>
    </row>
    <row r="30" spans="1:5" x14ac:dyDescent="0.3">
      <c r="A30" s="29" t="s">
        <v>170</v>
      </c>
      <c r="B30" s="45"/>
      <c r="C30" s="45"/>
      <c r="D30" s="45"/>
      <c r="E30" s="32"/>
    </row>
    <row r="31" spans="1:5" ht="16.2" thickBot="1" x14ac:dyDescent="0.35">
      <c r="A31" s="30" t="s">
        <v>171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6" ht="16.2" thickBot="1" x14ac:dyDescent="0.35">
      <c r="A1" s="1" t="s">
        <v>105</v>
      </c>
    </row>
    <row r="2" spans="1:6" s="9" customFormat="1" x14ac:dyDescent="0.3">
      <c r="A2" s="7" t="s">
        <v>221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3">
      <c r="A3" s="29" t="s">
        <v>150</v>
      </c>
      <c r="B3" s="10">
        <v>1</v>
      </c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151</v>
      </c>
      <c r="B11" s="10"/>
      <c r="C11" s="10"/>
      <c r="D11" s="10"/>
      <c r="E11" s="10"/>
      <c r="F11" s="32"/>
    </row>
    <row r="12" spans="1:6" x14ac:dyDescent="0.3">
      <c r="A12" s="29" t="s">
        <v>152</v>
      </c>
      <c r="B12" s="10"/>
      <c r="C12" s="10"/>
      <c r="D12" s="10"/>
      <c r="E12" s="10"/>
      <c r="F12" s="32"/>
    </row>
    <row r="13" spans="1:6" x14ac:dyDescent="0.3">
      <c r="A13" s="29" t="s">
        <v>153</v>
      </c>
      <c r="B13" s="10"/>
      <c r="C13" s="10"/>
      <c r="D13" s="10"/>
      <c r="E13" s="10"/>
      <c r="F13" s="32"/>
    </row>
    <row r="14" spans="1:6" x14ac:dyDescent="0.3">
      <c r="A14" s="29" t="s">
        <v>154</v>
      </c>
      <c r="B14" s="10"/>
      <c r="C14" s="10"/>
      <c r="D14" s="10"/>
      <c r="E14" s="10"/>
      <c r="F14" s="32"/>
    </row>
    <row r="15" spans="1:6" x14ac:dyDescent="0.3">
      <c r="A15" s="29" t="s">
        <v>155</v>
      </c>
      <c r="B15" s="10"/>
      <c r="C15" s="10"/>
      <c r="D15" s="10">
        <v>1</v>
      </c>
      <c r="E15" s="10"/>
      <c r="F15" s="32"/>
    </row>
    <row r="16" spans="1:6" x14ac:dyDescent="0.3">
      <c r="A16" s="29" t="s">
        <v>156</v>
      </c>
      <c r="B16" s="10"/>
      <c r="C16" s="10"/>
      <c r="D16" s="10"/>
      <c r="E16" s="10"/>
      <c r="F16" s="32"/>
    </row>
    <row r="17" spans="1:6" x14ac:dyDescent="0.3">
      <c r="A17" s="29" t="s">
        <v>157</v>
      </c>
      <c r="B17" s="10"/>
      <c r="C17" s="10"/>
      <c r="D17" s="10"/>
      <c r="E17" s="10"/>
      <c r="F17" s="32"/>
    </row>
    <row r="18" spans="1:6" x14ac:dyDescent="0.3">
      <c r="A18" s="29" t="s">
        <v>158</v>
      </c>
      <c r="B18" s="10"/>
      <c r="C18" s="10"/>
      <c r="D18" s="10"/>
      <c r="E18" s="10"/>
      <c r="F18" s="32"/>
    </row>
    <row r="19" spans="1:6" x14ac:dyDescent="0.3">
      <c r="A19" s="29" t="s">
        <v>159</v>
      </c>
      <c r="B19" s="10"/>
      <c r="C19" s="10"/>
      <c r="D19" s="10"/>
      <c r="E19" s="10">
        <v>1</v>
      </c>
      <c r="F19" s="32"/>
    </row>
    <row r="20" spans="1:6" x14ac:dyDescent="0.3">
      <c r="A20" s="29" t="s">
        <v>160</v>
      </c>
      <c r="B20" s="10"/>
      <c r="C20" s="10"/>
      <c r="D20" s="10"/>
      <c r="E20" s="10">
        <v>1</v>
      </c>
      <c r="F20" s="32"/>
    </row>
    <row r="21" spans="1:6" x14ac:dyDescent="0.3">
      <c r="A21" s="29" t="s">
        <v>161</v>
      </c>
      <c r="B21" s="10"/>
      <c r="C21" s="10"/>
      <c r="D21" s="10"/>
      <c r="E21" s="10"/>
      <c r="F21" s="32"/>
    </row>
    <row r="22" spans="1:6" x14ac:dyDescent="0.3">
      <c r="A22" s="29" t="s">
        <v>162</v>
      </c>
      <c r="B22" s="10"/>
      <c r="C22" s="10"/>
      <c r="D22" s="10"/>
      <c r="E22" s="10"/>
      <c r="F22" s="32"/>
    </row>
    <row r="23" spans="1:6" x14ac:dyDescent="0.3">
      <c r="A23" s="29" t="s">
        <v>163</v>
      </c>
      <c r="B23" s="10"/>
      <c r="C23" s="10"/>
      <c r="D23" s="10"/>
      <c r="E23" s="10"/>
      <c r="F23" s="32"/>
    </row>
    <row r="24" spans="1:6" x14ac:dyDescent="0.3">
      <c r="A24" s="29" t="s">
        <v>164</v>
      </c>
      <c r="B24" s="10"/>
      <c r="C24" s="10"/>
      <c r="D24" s="10">
        <v>1</v>
      </c>
      <c r="E24" s="10"/>
      <c r="F24" s="32"/>
    </row>
    <row r="25" spans="1:6" x14ac:dyDescent="0.3">
      <c r="A25" s="29" t="s">
        <v>165</v>
      </c>
      <c r="B25" s="10"/>
      <c r="C25" s="10"/>
      <c r="D25" s="10"/>
      <c r="E25" s="10"/>
      <c r="F25" s="32"/>
    </row>
    <row r="26" spans="1:6" x14ac:dyDescent="0.3">
      <c r="A26" s="29" t="s">
        <v>166</v>
      </c>
      <c r="B26" s="10"/>
      <c r="C26" s="10"/>
      <c r="D26" s="10"/>
      <c r="E26" s="10"/>
      <c r="F26" s="32"/>
    </row>
    <row r="27" spans="1:6" x14ac:dyDescent="0.3">
      <c r="A27" s="29" t="s">
        <v>167</v>
      </c>
      <c r="B27" s="10"/>
      <c r="C27" s="10"/>
      <c r="D27" s="10"/>
      <c r="E27" s="10"/>
      <c r="F27" s="32"/>
    </row>
    <row r="28" spans="1:6" x14ac:dyDescent="0.3">
      <c r="A28" s="29" t="s">
        <v>168</v>
      </c>
      <c r="B28" s="10"/>
      <c r="C28" s="10"/>
      <c r="D28" s="10"/>
      <c r="E28" s="10"/>
      <c r="F28" s="32"/>
    </row>
    <row r="29" spans="1:6" x14ac:dyDescent="0.3">
      <c r="A29" s="29" t="s">
        <v>169</v>
      </c>
      <c r="B29" s="10"/>
      <c r="C29" s="10"/>
      <c r="D29" s="10"/>
      <c r="E29" s="10"/>
      <c r="F29" s="32"/>
    </row>
    <row r="30" spans="1:6" x14ac:dyDescent="0.3">
      <c r="A30" s="29" t="s">
        <v>170</v>
      </c>
      <c r="B30" s="10"/>
      <c r="C30" s="10"/>
      <c r="D30" s="10"/>
      <c r="E30" s="10"/>
      <c r="F30" s="32">
        <v>1</v>
      </c>
    </row>
    <row r="31" spans="1:6" ht="16.2" thickBot="1" x14ac:dyDescent="0.35">
      <c r="A31" s="30" t="s">
        <v>171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3" ht="16.2" thickBot="1" x14ac:dyDescent="0.35">
      <c r="A1" s="1" t="s">
        <v>106</v>
      </c>
    </row>
    <row r="2" spans="1:3" s="9" customFormat="1" x14ac:dyDescent="0.3">
      <c r="A2" s="7" t="s">
        <v>221</v>
      </c>
      <c r="B2" s="8" t="s">
        <v>82</v>
      </c>
      <c r="C2" s="28" t="s">
        <v>148</v>
      </c>
    </row>
    <row r="3" spans="1:3" x14ac:dyDescent="0.3">
      <c r="A3" s="29" t="s">
        <v>150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151</v>
      </c>
      <c r="B11" s="10"/>
      <c r="C11" s="32"/>
    </row>
    <row r="12" spans="1:3" x14ac:dyDescent="0.3">
      <c r="A12" s="29" t="s">
        <v>152</v>
      </c>
      <c r="B12" s="10"/>
      <c r="C12" s="32"/>
    </row>
    <row r="13" spans="1:3" x14ac:dyDescent="0.3">
      <c r="A13" s="29" t="s">
        <v>153</v>
      </c>
      <c r="B13" s="10"/>
      <c r="C13" s="32"/>
    </row>
    <row r="14" spans="1:3" x14ac:dyDescent="0.3">
      <c r="A14" s="29" t="s">
        <v>154</v>
      </c>
      <c r="B14" s="10"/>
      <c r="C14" s="32"/>
    </row>
    <row r="15" spans="1:3" x14ac:dyDescent="0.3">
      <c r="A15" s="29" t="s">
        <v>155</v>
      </c>
      <c r="B15" s="10"/>
      <c r="C15" s="32"/>
    </row>
    <row r="16" spans="1:3" x14ac:dyDescent="0.3">
      <c r="A16" s="29" t="s">
        <v>156</v>
      </c>
      <c r="B16" s="10"/>
      <c r="C16" s="32"/>
    </row>
    <row r="17" spans="1:3" x14ac:dyDescent="0.3">
      <c r="A17" s="29" t="s">
        <v>157</v>
      </c>
      <c r="B17" s="10"/>
      <c r="C17" s="32"/>
    </row>
    <row r="18" spans="1:3" x14ac:dyDescent="0.3">
      <c r="A18" s="29" t="s">
        <v>158</v>
      </c>
      <c r="B18" s="10"/>
      <c r="C18" s="32"/>
    </row>
    <row r="19" spans="1:3" x14ac:dyDescent="0.3">
      <c r="A19" s="29" t="s">
        <v>159</v>
      </c>
      <c r="B19" s="10"/>
      <c r="C19" s="32"/>
    </row>
    <row r="20" spans="1:3" x14ac:dyDescent="0.3">
      <c r="A20" s="29" t="s">
        <v>160</v>
      </c>
      <c r="B20" s="10"/>
      <c r="C20" s="32"/>
    </row>
    <row r="21" spans="1:3" x14ac:dyDescent="0.3">
      <c r="A21" s="29" t="s">
        <v>161</v>
      </c>
      <c r="B21" s="10"/>
      <c r="C21" s="32"/>
    </row>
    <row r="22" spans="1:3" x14ac:dyDescent="0.3">
      <c r="A22" s="29" t="s">
        <v>162</v>
      </c>
      <c r="B22" s="10"/>
      <c r="C22" s="32">
        <v>1</v>
      </c>
    </row>
    <row r="23" spans="1:3" x14ac:dyDescent="0.3">
      <c r="A23" s="29" t="s">
        <v>163</v>
      </c>
      <c r="B23" s="10"/>
      <c r="C23" s="32"/>
    </row>
    <row r="24" spans="1:3" x14ac:dyDescent="0.3">
      <c r="A24" s="29" t="s">
        <v>164</v>
      </c>
      <c r="B24" s="10"/>
      <c r="C24" s="32"/>
    </row>
    <row r="25" spans="1:3" x14ac:dyDescent="0.3">
      <c r="A25" s="29" t="s">
        <v>165</v>
      </c>
      <c r="B25" s="10"/>
      <c r="C25" s="32"/>
    </row>
    <row r="26" spans="1:3" x14ac:dyDescent="0.3">
      <c r="A26" s="29" t="s">
        <v>166</v>
      </c>
      <c r="B26" s="10"/>
      <c r="C26" s="32"/>
    </row>
    <row r="27" spans="1:3" x14ac:dyDescent="0.3">
      <c r="A27" s="29" t="s">
        <v>167</v>
      </c>
      <c r="B27" s="10"/>
      <c r="C27" s="32"/>
    </row>
    <row r="28" spans="1:3" x14ac:dyDescent="0.3">
      <c r="A28" s="29" t="s">
        <v>168</v>
      </c>
      <c r="B28" s="10"/>
      <c r="C28" s="32"/>
    </row>
    <row r="29" spans="1:3" x14ac:dyDescent="0.3">
      <c r="A29" s="29" t="s">
        <v>169</v>
      </c>
      <c r="B29" s="10"/>
      <c r="C29" s="32"/>
    </row>
    <row r="30" spans="1:3" x14ac:dyDescent="0.3">
      <c r="A30" s="29" t="s">
        <v>170</v>
      </c>
      <c r="B30" s="10"/>
      <c r="C30" s="32"/>
    </row>
    <row r="31" spans="1:3" ht="16.2" thickBot="1" x14ac:dyDescent="0.35">
      <c r="A31" s="30" t="s">
        <v>171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172</v>
      </c>
    </row>
    <row r="2" spans="1:2" s="9" customFormat="1" x14ac:dyDescent="0.3">
      <c r="A2" s="7" t="s">
        <v>221</v>
      </c>
      <c r="B2" s="28" t="s">
        <v>81</v>
      </c>
    </row>
    <row r="3" spans="1:2" ht="16.2" thickBot="1" x14ac:dyDescent="0.35">
      <c r="A3" s="4" t="s">
        <v>154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173</v>
      </c>
    </row>
    <row r="2" spans="1:2" s="9" customFormat="1" x14ac:dyDescent="0.3">
      <c r="A2" s="7" t="s">
        <v>219</v>
      </c>
      <c r="B2" s="28" t="s">
        <v>154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218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142</v>
      </c>
      <c r="B5" s="10"/>
      <c r="C5" s="10">
        <v>1</v>
      </c>
      <c r="D5" s="10"/>
      <c r="E5" s="32"/>
    </row>
    <row r="6" spans="1:5" x14ac:dyDescent="0.3">
      <c r="A6" s="3" t="s">
        <v>143</v>
      </c>
      <c r="B6" s="10"/>
      <c r="C6" s="10">
        <v>1</v>
      </c>
      <c r="D6" s="10"/>
      <c r="E6" s="32"/>
    </row>
    <row r="7" spans="1:5" x14ac:dyDescent="0.3">
      <c r="A7" s="3" t="s">
        <v>144</v>
      </c>
      <c r="B7" s="10"/>
      <c r="C7" s="10"/>
      <c r="D7" s="10">
        <v>1</v>
      </c>
      <c r="E7" s="32"/>
    </row>
    <row r="8" spans="1:5" x14ac:dyDescent="0.3">
      <c r="A8" s="3" t="s">
        <v>145</v>
      </c>
      <c r="B8" s="10"/>
      <c r="C8" s="10"/>
      <c r="D8" s="10">
        <v>1</v>
      </c>
      <c r="E8" s="32"/>
    </row>
    <row r="9" spans="1:5" x14ac:dyDescent="0.3">
      <c r="A9" s="3" t="s">
        <v>146</v>
      </c>
      <c r="B9" s="10"/>
      <c r="C9" s="10"/>
      <c r="D9" s="10"/>
      <c r="E9" s="32">
        <v>1</v>
      </c>
    </row>
    <row r="10" spans="1:5" ht="16.2" thickBot="1" x14ac:dyDescent="0.35">
      <c r="A10" s="4" t="s">
        <v>147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201</v>
      </c>
    </row>
    <row r="2" spans="1:5" s="9" customFormat="1" x14ac:dyDescent="0.3">
      <c r="A2" s="7" t="s">
        <v>220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3" ht="16.2" thickBot="1" x14ac:dyDescent="0.35">
      <c r="A1" s="1" t="s">
        <v>107</v>
      </c>
    </row>
    <row r="2" spans="1:3" s="9" customFormat="1" x14ac:dyDescent="0.3">
      <c r="A2" s="7" t="s">
        <v>220</v>
      </c>
      <c r="B2" s="8" t="s">
        <v>89</v>
      </c>
      <c r="C2" s="28" t="s">
        <v>162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148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214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3">
      <c r="A3" s="29" t="s">
        <v>130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122</v>
      </c>
      <c r="B6" s="10"/>
      <c r="C6" s="10"/>
      <c r="D6" s="10"/>
      <c r="E6" s="32"/>
    </row>
    <row r="7" spans="1:5" x14ac:dyDescent="0.3">
      <c r="A7" s="29" t="s">
        <v>123</v>
      </c>
      <c r="B7" s="10"/>
      <c r="C7" s="10"/>
      <c r="D7" s="10"/>
      <c r="E7" s="32"/>
    </row>
    <row r="8" spans="1:5" x14ac:dyDescent="0.3">
      <c r="A8" s="29" t="s">
        <v>124</v>
      </c>
      <c r="B8" s="10"/>
      <c r="C8" s="10"/>
      <c r="D8" s="10"/>
      <c r="E8" s="32"/>
    </row>
    <row r="9" spans="1:5" x14ac:dyDescent="0.3">
      <c r="A9" s="29" t="s">
        <v>125</v>
      </c>
      <c r="B9" s="10"/>
      <c r="C9" s="10"/>
      <c r="D9" s="10"/>
      <c r="E9" s="32"/>
    </row>
    <row r="10" spans="1:5" x14ac:dyDescent="0.3">
      <c r="A10" s="29" t="s">
        <v>126</v>
      </c>
      <c r="B10" s="10"/>
      <c r="C10" s="10"/>
      <c r="D10" s="10"/>
      <c r="E10" s="32"/>
    </row>
    <row r="11" spans="1:5" x14ac:dyDescent="0.3">
      <c r="A11" s="29" t="s">
        <v>127</v>
      </c>
      <c r="B11" s="10"/>
      <c r="C11" s="10"/>
      <c r="D11" s="10"/>
      <c r="E11" s="32"/>
    </row>
    <row r="12" spans="1:5" x14ac:dyDescent="0.3">
      <c r="A12" s="29" t="s">
        <v>128</v>
      </c>
      <c r="B12" s="10"/>
      <c r="C12" s="10"/>
      <c r="D12" s="10"/>
      <c r="E12" s="32"/>
    </row>
    <row r="13" spans="1:5" x14ac:dyDescent="0.3">
      <c r="A13" s="29" t="s">
        <v>129</v>
      </c>
      <c r="B13" s="10"/>
      <c r="C13" s="10"/>
      <c r="D13" s="10"/>
      <c r="E13" s="32"/>
    </row>
    <row r="14" spans="1:5" x14ac:dyDescent="0.3">
      <c r="A14" s="29" t="s">
        <v>131</v>
      </c>
      <c r="B14" s="10"/>
      <c r="C14" s="10"/>
      <c r="D14" s="10"/>
      <c r="E14" s="32"/>
    </row>
    <row r="15" spans="1:5" x14ac:dyDescent="0.3">
      <c r="A15" s="29" t="s">
        <v>132</v>
      </c>
      <c r="B15" s="10"/>
      <c r="C15" s="10"/>
      <c r="D15" s="10"/>
      <c r="E15" s="32"/>
    </row>
    <row r="16" spans="1:5" x14ac:dyDescent="0.3">
      <c r="A16" s="29" t="s">
        <v>133</v>
      </c>
      <c r="B16" s="10"/>
      <c r="C16" s="10"/>
      <c r="D16" s="10"/>
      <c r="E16" s="32"/>
    </row>
    <row r="17" spans="1:5" ht="16.2" thickBot="1" x14ac:dyDescent="0.35">
      <c r="A17" s="30" t="s">
        <v>134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117</v>
      </c>
    </row>
    <row r="2" spans="1:5" s="9" customFormat="1" x14ac:dyDescent="0.3">
      <c r="A2" s="7" t="s">
        <v>218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142</v>
      </c>
      <c r="B5" s="10"/>
      <c r="C5" s="10">
        <v>1</v>
      </c>
      <c r="D5" s="10"/>
      <c r="E5" s="32"/>
    </row>
    <row r="6" spans="1:5" x14ac:dyDescent="0.3">
      <c r="A6" s="3" t="s">
        <v>143</v>
      </c>
      <c r="B6" s="10"/>
      <c r="C6" s="10">
        <v>1</v>
      </c>
      <c r="D6" s="10"/>
      <c r="E6" s="32"/>
    </row>
    <row r="7" spans="1:5" x14ac:dyDescent="0.3">
      <c r="A7" s="3" t="s">
        <v>144</v>
      </c>
      <c r="B7" s="10"/>
      <c r="C7" s="10"/>
      <c r="D7" s="10">
        <v>1</v>
      </c>
      <c r="E7" s="32"/>
    </row>
    <row r="8" spans="1:5" x14ac:dyDescent="0.3">
      <c r="A8" s="3" t="s">
        <v>145</v>
      </c>
      <c r="B8" s="10"/>
      <c r="C8" s="10"/>
      <c r="D8" s="10">
        <v>1</v>
      </c>
      <c r="E8" s="32"/>
    </row>
    <row r="9" spans="1:5" x14ac:dyDescent="0.3">
      <c r="A9" s="3" t="s">
        <v>146</v>
      </c>
      <c r="B9" s="10"/>
      <c r="C9" s="10"/>
      <c r="D9" s="10"/>
      <c r="E9" s="32">
        <v>1</v>
      </c>
    </row>
    <row r="10" spans="1:5" ht="16.2" thickBot="1" x14ac:dyDescent="0.35">
      <c r="A10" s="4" t="s">
        <v>147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E10" sqref="E10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0</v>
      </c>
    </row>
    <row r="2" spans="1:18" x14ac:dyDescent="0.3">
      <c r="A2" s="5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122</v>
      </c>
    </row>
    <row r="6" spans="1:18" x14ac:dyDescent="0.3">
      <c r="A6" s="5" t="s">
        <v>123</v>
      </c>
    </row>
    <row r="7" spans="1:18" x14ac:dyDescent="0.3">
      <c r="A7" s="5" t="s">
        <v>124</v>
      </c>
    </row>
    <row r="8" spans="1:18" x14ac:dyDescent="0.3">
      <c r="A8" s="5" t="s">
        <v>125</v>
      </c>
    </row>
    <row r="9" spans="1:18" x14ac:dyDescent="0.3">
      <c r="A9" s="5" t="s">
        <v>126</v>
      </c>
    </row>
    <row r="10" spans="1:18" x14ac:dyDescent="0.3">
      <c r="A10" s="5" t="s">
        <v>127</v>
      </c>
    </row>
    <row r="11" spans="1:18" x14ac:dyDescent="0.3">
      <c r="A11" s="5" t="s">
        <v>128</v>
      </c>
    </row>
    <row r="12" spans="1:18" x14ac:dyDescent="0.3">
      <c r="A12" s="5" t="s">
        <v>129</v>
      </c>
    </row>
    <row r="13" spans="1:18" x14ac:dyDescent="0.3">
      <c r="A13" s="5" t="s">
        <v>131</v>
      </c>
    </row>
    <row r="14" spans="1:18" x14ac:dyDescent="0.3">
      <c r="A14" s="5" t="s">
        <v>132</v>
      </c>
    </row>
    <row r="15" spans="1:18" x14ac:dyDescent="0.3">
      <c r="A15" s="5" t="s">
        <v>133</v>
      </c>
    </row>
    <row r="16" spans="1:18" x14ac:dyDescent="0.3">
      <c r="A16" s="5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214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3">
      <c r="A3" s="29" t="s">
        <v>130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122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123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124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125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126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131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132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133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134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216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135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136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137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120</v>
      </c>
    </row>
    <row r="2" spans="1:5" s="9" customFormat="1" x14ac:dyDescent="0.3">
      <c r="A2" s="7" t="s">
        <v>216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135</v>
      </c>
      <c r="B4" s="33"/>
      <c r="C4" s="33"/>
      <c r="D4" s="33"/>
      <c r="E4" s="35"/>
    </row>
    <row r="5" spans="1:5" s="9" customFormat="1" x14ac:dyDescent="0.3">
      <c r="A5" s="29" t="s">
        <v>136</v>
      </c>
      <c r="B5" s="33"/>
      <c r="C5" s="33"/>
      <c r="D5" s="33"/>
      <c r="E5" s="35"/>
    </row>
    <row r="6" spans="1:5" s="9" customFormat="1" ht="16.2" thickBot="1" x14ac:dyDescent="0.35">
      <c r="A6" s="30" t="s">
        <v>137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108</v>
      </c>
    </row>
    <row r="2" spans="1:2" s="9" customFormat="1" x14ac:dyDescent="0.3">
      <c r="A2" s="7" t="s">
        <v>216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P17"/>
  <sheetViews>
    <sheetView workbookViewId="0">
      <selection activeCell="P2" sqref="A2:P6"/>
    </sheetView>
  </sheetViews>
  <sheetFormatPr defaultColWidth="9.21875" defaultRowHeight="15.6" x14ac:dyDescent="0.3"/>
  <cols>
    <col min="1" max="16384" width="9.21875" style="1"/>
  </cols>
  <sheetData>
    <row r="1" spans="1:16" ht="16.2" thickBot="1" x14ac:dyDescent="0.35">
      <c r="A1" s="1" t="s">
        <v>52</v>
      </c>
    </row>
    <row r="2" spans="1:16" s="9" customFormat="1" x14ac:dyDescent="0.3">
      <c r="A2" s="7" t="s">
        <v>216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28" t="s">
        <v>179</v>
      </c>
    </row>
    <row r="3" spans="1:16" s="9" customFormat="1" x14ac:dyDescent="0.3">
      <c r="A3" s="29" t="s">
        <v>5</v>
      </c>
      <c r="B3" s="37"/>
      <c r="C3" s="37">
        <v>315000</v>
      </c>
      <c r="D3" s="37">
        <v>350000</v>
      </c>
      <c r="E3" s="37">
        <v>350000</v>
      </c>
      <c r="F3" s="37">
        <v>350000</v>
      </c>
      <c r="G3" s="37">
        <v>350000</v>
      </c>
      <c r="H3" s="37">
        <v>350000</v>
      </c>
      <c r="I3" s="37">
        <v>350000</v>
      </c>
      <c r="J3" s="37">
        <v>350000</v>
      </c>
      <c r="K3" s="37">
        <v>350000</v>
      </c>
      <c r="L3" s="37"/>
      <c r="M3" s="37"/>
      <c r="N3" s="37"/>
      <c r="O3" s="37"/>
      <c r="P3" s="38"/>
    </row>
    <row r="4" spans="1:16" s="9" customFormat="1" x14ac:dyDescent="0.3">
      <c r="A4" s="29" t="s">
        <v>135</v>
      </c>
      <c r="B4" s="58"/>
      <c r="C4" s="58"/>
      <c r="D4" s="37">
        <v>280000</v>
      </c>
      <c r="E4" s="37">
        <v>300000</v>
      </c>
      <c r="F4" s="37">
        <v>300000</v>
      </c>
      <c r="G4" s="37">
        <v>300000</v>
      </c>
      <c r="H4" s="37">
        <v>300000</v>
      </c>
      <c r="I4" s="37">
        <v>300000</v>
      </c>
      <c r="J4" s="37">
        <v>300000</v>
      </c>
      <c r="K4" s="37">
        <v>300000</v>
      </c>
      <c r="L4" s="37">
        <v>300000</v>
      </c>
      <c r="M4" s="37">
        <v>300000</v>
      </c>
      <c r="N4" s="37">
        <v>300000</v>
      </c>
      <c r="O4" s="37">
        <v>300000</v>
      </c>
      <c r="P4" s="38"/>
    </row>
    <row r="5" spans="1:16" s="9" customFormat="1" x14ac:dyDescent="0.3">
      <c r="A5" s="29" t="s">
        <v>136</v>
      </c>
      <c r="B5" s="58"/>
      <c r="C5" s="58"/>
      <c r="D5" s="58"/>
      <c r="E5" s="58"/>
      <c r="F5" s="37">
        <v>140000</v>
      </c>
      <c r="G5" s="37">
        <v>325000</v>
      </c>
      <c r="H5" s="37">
        <v>325000</v>
      </c>
      <c r="I5" s="37">
        <v>325000</v>
      </c>
      <c r="J5" s="37">
        <v>325000</v>
      </c>
      <c r="K5" s="37">
        <v>325000</v>
      </c>
      <c r="L5" s="37">
        <v>325000</v>
      </c>
      <c r="M5" s="37">
        <v>65000</v>
      </c>
      <c r="N5" s="37"/>
      <c r="O5" s="37"/>
      <c r="P5" s="38"/>
    </row>
    <row r="6" spans="1:16" ht="16.2" thickBot="1" x14ac:dyDescent="0.35">
      <c r="A6" s="30" t="s">
        <v>137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>
        <v>75000</v>
      </c>
      <c r="M6" s="39">
        <v>320000</v>
      </c>
      <c r="N6" s="39">
        <v>320000</v>
      </c>
      <c r="O6" s="39">
        <v>320000</v>
      </c>
      <c r="P6" s="40">
        <v>320000</v>
      </c>
    </row>
    <row r="9" spans="1:16" x14ac:dyDescent="0.3">
      <c r="D9" s="2"/>
      <c r="E9" s="2"/>
      <c r="F9" s="2"/>
    </row>
    <row r="10" spans="1:16" x14ac:dyDescent="0.3">
      <c r="D10" s="2"/>
      <c r="E10" s="2"/>
      <c r="F10" s="2"/>
    </row>
    <row r="11" spans="1:16" x14ac:dyDescent="0.3">
      <c r="D11" s="2"/>
      <c r="E11" s="2"/>
      <c r="F11" s="13"/>
    </row>
    <row r="12" spans="1:16" x14ac:dyDescent="0.3">
      <c r="D12" s="2"/>
      <c r="E12" s="2"/>
      <c r="F12" s="2"/>
    </row>
    <row r="13" spans="1:16" x14ac:dyDescent="0.3">
      <c r="D13" s="2"/>
      <c r="E13" s="2"/>
      <c r="F13" s="2"/>
    </row>
    <row r="14" spans="1:16" x14ac:dyDescent="0.3">
      <c r="D14" s="2"/>
      <c r="E14" s="2"/>
      <c r="F14" s="2"/>
    </row>
    <row r="15" spans="1:16" x14ac:dyDescent="0.3">
      <c r="D15" s="2"/>
      <c r="E15" s="2"/>
      <c r="F15" s="2"/>
    </row>
    <row r="16" spans="1:16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P19"/>
  <sheetViews>
    <sheetView workbookViewId="0">
      <selection activeCell="P2" sqref="A2:P17"/>
    </sheetView>
  </sheetViews>
  <sheetFormatPr defaultColWidth="9.21875" defaultRowHeight="15.6" x14ac:dyDescent="0.3"/>
  <cols>
    <col min="1" max="1" width="9.21875" style="9"/>
    <col min="2" max="2" width="9.21875" style="1"/>
    <col min="3" max="3" width="10.44140625" style="1" bestFit="1" customWidth="1"/>
    <col min="4" max="5" width="10.109375" style="1" bestFit="1" customWidth="1"/>
    <col min="6" max="16384" width="9.21875" style="1"/>
  </cols>
  <sheetData>
    <row r="1" spans="1:16" ht="16.2" thickBot="1" x14ac:dyDescent="0.35">
      <c r="A1" s="31" t="s">
        <v>109</v>
      </c>
    </row>
    <row r="2" spans="1:16" s="9" customFormat="1" x14ac:dyDescent="0.3">
      <c r="A2" s="7" t="s">
        <v>214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28" t="s">
        <v>179</v>
      </c>
    </row>
    <row r="3" spans="1:16" s="9" customFormat="1" x14ac:dyDescent="0.3">
      <c r="A3" s="29" t="s">
        <v>130</v>
      </c>
      <c r="B3" s="37">
        <f>5000*7</f>
        <v>35000</v>
      </c>
      <c r="C3" s="37">
        <f>$B3*(VALUE(RIGHT(C$2,2)))^(-0.21)</f>
        <v>30258.803095775282</v>
      </c>
      <c r="D3" s="37">
        <f t="shared" ref="D3:P3" si="0">$B3*(VALUE(RIGHT(D$2,2)))^(-0.21)</f>
        <v>27788.978378196462</v>
      </c>
      <c r="E3" s="37">
        <f t="shared" si="0"/>
        <v>26159.861851111425</v>
      </c>
      <c r="F3" s="37">
        <f t="shared" si="0"/>
        <v>24962.285351788229</v>
      </c>
      <c r="G3" s="37">
        <f t="shared" si="0"/>
        <v>24024.606427960101</v>
      </c>
      <c r="H3" s="37">
        <f t="shared" si="0"/>
        <v>23259.343684102365</v>
      </c>
      <c r="I3" s="37">
        <f t="shared" si="0"/>
        <v>22616.174536156115</v>
      </c>
      <c r="J3" s="37">
        <f t="shared" si="0"/>
        <v>22063.637694396301</v>
      </c>
      <c r="K3" s="37">
        <f t="shared" si="0"/>
        <v>21580.825065151876</v>
      </c>
      <c r="L3" s="37">
        <f t="shared" si="0"/>
        <v>21153.175883626711</v>
      </c>
      <c r="M3" s="37">
        <f t="shared" si="0"/>
        <v>20770.166724489769</v>
      </c>
      <c r="N3" s="37">
        <f t="shared" si="0"/>
        <v>20423.959488695262</v>
      </c>
      <c r="O3" s="37">
        <f t="shared" si="0"/>
        <v>20108.568590691943</v>
      </c>
      <c r="P3" s="38">
        <f t="shared" si="0"/>
        <v>19819.325940320385</v>
      </c>
    </row>
    <row r="4" spans="1:16" s="9" customFormat="1" x14ac:dyDescent="0.3">
      <c r="A4" s="29" t="s">
        <v>3</v>
      </c>
      <c r="B4" s="37">
        <f>13000*7</f>
        <v>91000</v>
      </c>
      <c r="C4" s="37">
        <f t="shared" ref="C4:P4" si="1">$B4*(VALUE(RIGHT(C$2,2)))^(-0.35)</f>
        <v>71397.152908604316</v>
      </c>
      <c r="D4" s="37">
        <f t="shared" si="1"/>
        <v>61951.090169008989</v>
      </c>
      <c r="E4" s="37">
        <f t="shared" si="1"/>
        <v>56017.07080719369</v>
      </c>
      <c r="F4" s="37">
        <f t="shared" si="1"/>
        <v>51808.604067688932</v>
      </c>
      <c r="G4" s="37">
        <f t="shared" si="1"/>
        <v>48605.840193972173</v>
      </c>
      <c r="H4" s="37">
        <f t="shared" si="1"/>
        <v>46052.910067251345</v>
      </c>
      <c r="I4" s="37">
        <f t="shared" si="1"/>
        <v>43950.102966080478</v>
      </c>
      <c r="J4" s="37">
        <f t="shared" si="1"/>
        <v>42175.138166249249</v>
      </c>
      <c r="K4" s="37">
        <f t="shared" si="1"/>
        <v>40648.206885737643</v>
      </c>
      <c r="L4" s="37">
        <f t="shared" si="1"/>
        <v>39314.608251327569</v>
      </c>
      <c r="M4" s="37">
        <f t="shared" si="1"/>
        <v>38135.369281101288</v>
      </c>
      <c r="N4" s="37">
        <f t="shared" si="1"/>
        <v>37081.835160851289</v>
      </c>
      <c r="O4" s="37">
        <f t="shared" si="1"/>
        <v>36132.380900634584</v>
      </c>
      <c r="P4" s="38">
        <f t="shared" si="1"/>
        <v>35270.324199207498</v>
      </c>
    </row>
    <row r="5" spans="1:16" x14ac:dyDescent="0.3">
      <c r="A5" s="29" t="s">
        <v>4</v>
      </c>
      <c r="B5" s="37">
        <f>8000*7</f>
        <v>56000</v>
      </c>
      <c r="C5" s="37">
        <f>$B5*(VALUE(RIGHT(C$2,2)))^(-0.25)</f>
        <v>47090.199254208019</v>
      </c>
      <c r="D5" s="37">
        <f t="shared" ref="D5:P5" si="2">$B5*(VALUE(RIGHT(D$2,2)))^(-0.25)</f>
        <v>42550.798396489176</v>
      </c>
      <c r="E5" s="37">
        <f t="shared" si="2"/>
        <v>39597.979746446661</v>
      </c>
      <c r="F5" s="37">
        <f t="shared" si="2"/>
        <v>37449.457078679632</v>
      </c>
      <c r="G5" s="37">
        <f t="shared" si="2"/>
        <v>35780.813837791255</v>
      </c>
      <c r="H5" s="37">
        <f t="shared" si="2"/>
        <v>34428.136565270812</v>
      </c>
      <c r="I5" s="37">
        <f t="shared" si="2"/>
        <v>33297.799220076187</v>
      </c>
      <c r="J5" s="37">
        <f t="shared" si="2"/>
        <v>32331.61507461904</v>
      </c>
      <c r="K5" s="37">
        <f t="shared" si="2"/>
        <v>31491.114210659547</v>
      </c>
      <c r="L5" s="37">
        <f t="shared" si="2"/>
        <v>30749.627259462297</v>
      </c>
      <c r="M5" s="37">
        <f t="shared" si="2"/>
        <v>30087.958091059176</v>
      </c>
      <c r="N5" s="37">
        <f t="shared" si="2"/>
        <v>29491.861719483888</v>
      </c>
      <c r="O5" s="37">
        <f t="shared" si="2"/>
        <v>28950.496621601553</v>
      </c>
      <c r="P5" s="38">
        <f t="shared" si="2"/>
        <v>28455.433896658426</v>
      </c>
    </row>
    <row r="6" spans="1:16" x14ac:dyDescent="0.3">
      <c r="A6" s="29" t="s">
        <v>122</v>
      </c>
      <c r="B6" s="37">
        <f>2000*7</f>
        <v>14000</v>
      </c>
      <c r="C6" s="37">
        <f>$B6*(VALUE(RIGHT(C$2,2)))^(-0.02)</f>
        <v>13807.257862907029</v>
      </c>
      <c r="D6" s="37">
        <f t="shared" ref="D6:P6" si="3">$B6*(VALUE(RIGHT(D$2,2)))^(-0.02)</f>
        <v>13695.743400208396</v>
      </c>
      <c r="E6" s="37">
        <f t="shared" si="3"/>
        <v>13617.169263771997</v>
      </c>
      <c r="F6" s="37">
        <f t="shared" si="3"/>
        <v>13556.533000158817</v>
      </c>
      <c r="G6" s="37">
        <f t="shared" si="3"/>
        <v>13507.1900536346</v>
      </c>
      <c r="H6" s="37">
        <f t="shared" si="3"/>
        <v>13465.611329867192</v>
      </c>
      <c r="I6" s="37">
        <f t="shared" si="3"/>
        <v>13429.6976705537</v>
      </c>
      <c r="J6" s="37">
        <f t="shared" si="3"/>
        <v>13398.099091739417</v>
      </c>
      <c r="K6" s="37">
        <f t="shared" si="3"/>
        <v>13369.896204300103</v>
      </c>
      <c r="L6" s="37">
        <f t="shared" si="3"/>
        <v>13344.434735157942</v>
      </c>
      <c r="M6" s="37">
        <f t="shared" si="3"/>
        <v>13321.232576701854</v>
      </c>
      <c r="N6" s="37">
        <f t="shared" si="3"/>
        <v>13299.924286485162</v>
      </c>
      <c r="O6" s="37">
        <f t="shared" si="3"/>
        <v>13280.22627951134</v>
      </c>
      <c r="P6" s="38">
        <f t="shared" si="3"/>
        <v>13261.914097616605</v>
      </c>
    </row>
    <row r="7" spans="1:16" x14ac:dyDescent="0.3">
      <c r="A7" s="29" t="s">
        <v>123</v>
      </c>
      <c r="B7" s="37">
        <f>1500*7</f>
        <v>10500</v>
      </c>
      <c r="C7" s="37">
        <f>$B7*(VALUE(RIGHT(C$2,2)))^(-0.01)</f>
        <v>10427.471202088876</v>
      </c>
      <c r="D7" s="37">
        <f t="shared" ref="D7:P7" si="4">$B7*(VALUE(RIGHT(D$2,2)))^(-0.01)</f>
        <v>10385.277043807793</v>
      </c>
      <c r="E7" s="37">
        <f t="shared" si="4"/>
        <v>10355.443397180272</v>
      </c>
      <c r="F7" s="37">
        <f t="shared" si="4"/>
        <v>10332.361655316306</v>
      </c>
      <c r="G7" s="37">
        <f t="shared" si="4"/>
        <v>10313.540695240043</v>
      </c>
      <c r="H7" s="37">
        <f t="shared" si="4"/>
        <v>10297.654549590608</v>
      </c>
      <c r="I7" s="37">
        <f t="shared" si="4"/>
        <v>10283.913124662731</v>
      </c>
      <c r="J7" s="37">
        <f t="shared" si="4"/>
        <v>10271.807550156296</v>
      </c>
      <c r="K7" s="37">
        <f t="shared" si="4"/>
        <v>10260.990820036011</v>
      </c>
      <c r="L7" s="37">
        <f t="shared" si="4"/>
        <v>10251.215710313038</v>
      </c>
      <c r="M7" s="37">
        <f t="shared" si="4"/>
        <v>10242.299865827357</v>
      </c>
      <c r="N7" s="37">
        <f t="shared" si="4"/>
        <v>10234.104931847762</v>
      </c>
      <c r="O7" s="37">
        <f t="shared" si="4"/>
        <v>10226.523453801483</v>
      </c>
      <c r="P7" s="38">
        <f t="shared" si="4"/>
        <v>10219.470314978696</v>
      </c>
    </row>
    <row r="8" spans="1:16" x14ac:dyDescent="0.3">
      <c r="A8" s="29" t="s">
        <v>124</v>
      </c>
      <c r="B8" s="37">
        <f>7000*7</f>
        <v>49000</v>
      </c>
      <c r="C8" s="37">
        <f>$B8*(VALUE(RIGHT(C$2,2)))^(-0.17)</f>
        <v>43553.291377161935</v>
      </c>
      <c r="D8" s="37">
        <f t="shared" ref="D8:P8" si="5">$B8*(VALUE(RIGHT(D$2,2)))^(-0.17)</f>
        <v>40652.332281111623</v>
      </c>
      <c r="E8" s="37">
        <f t="shared" si="5"/>
        <v>38712.024281305479</v>
      </c>
      <c r="F8" s="37">
        <f t="shared" si="5"/>
        <v>37271.011503101829</v>
      </c>
      <c r="G8" s="37">
        <f t="shared" si="5"/>
        <v>36133.528020417565</v>
      </c>
      <c r="H8" s="37">
        <f t="shared" si="5"/>
        <v>35198.92607026724</v>
      </c>
      <c r="I8" s="37">
        <f t="shared" si="5"/>
        <v>34408.899455580933</v>
      </c>
      <c r="J8" s="37">
        <f t="shared" si="5"/>
        <v>33726.777957018581</v>
      </c>
      <c r="K8" s="37">
        <f t="shared" si="5"/>
        <v>33128.065794207112</v>
      </c>
      <c r="L8" s="37">
        <f t="shared" si="5"/>
        <v>32595.625809094625</v>
      </c>
      <c r="M8" s="37">
        <f t="shared" si="5"/>
        <v>32117.021925675337</v>
      </c>
      <c r="N8" s="37">
        <f t="shared" si="5"/>
        <v>31682.957161752565</v>
      </c>
      <c r="O8" s="37">
        <f t="shared" si="5"/>
        <v>31286.307822480223</v>
      </c>
      <c r="P8" s="38">
        <f t="shared" si="5"/>
        <v>30921.500899535287</v>
      </c>
    </row>
    <row r="9" spans="1:16" x14ac:dyDescent="0.3">
      <c r="A9" s="29" t="s">
        <v>125</v>
      </c>
      <c r="B9" s="37">
        <f>10000*7</f>
        <v>70000</v>
      </c>
      <c r="C9" s="37">
        <f>$B9*(VALUE(RIGHT(C$2,2)))^(-0.3)</f>
        <v>56857.66774493648</v>
      </c>
      <c r="D9" s="37">
        <f t="shared" ref="D9:P9" si="6">$B9*(VALUE(RIGHT(D$2,2)))^(-0.3)</f>
        <v>50345.616532740511</v>
      </c>
      <c r="E9" s="37">
        <f t="shared" si="6"/>
        <v>46182.776877051307</v>
      </c>
      <c r="F9" s="37">
        <f t="shared" si="6"/>
        <v>43192.370390400669</v>
      </c>
      <c r="G9" s="37">
        <f t="shared" si="6"/>
        <v>40893.347674750585</v>
      </c>
      <c r="H9" s="37">
        <f t="shared" si="6"/>
        <v>39045.287771227224</v>
      </c>
      <c r="I9" s="37">
        <f t="shared" si="6"/>
        <v>37512.071188770256</v>
      </c>
      <c r="J9" s="37">
        <f t="shared" si="6"/>
        <v>36209.730058025059</v>
      </c>
      <c r="K9" s="37">
        <f t="shared" si="6"/>
        <v>35083.106353909054</v>
      </c>
      <c r="L9" s="37">
        <f t="shared" si="6"/>
        <v>34094.178805807998</v>
      </c>
      <c r="M9" s="37">
        <f t="shared" si="6"/>
        <v>33215.719643844859</v>
      </c>
      <c r="N9" s="37">
        <f t="shared" si="6"/>
        <v>32427.616952525703</v>
      </c>
      <c r="O9" s="37">
        <f t="shared" si="6"/>
        <v>31714.628558598131</v>
      </c>
      <c r="P9" s="38">
        <f t="shared" si="6"/>
        <v>31064.950240217251</v>
      </c>
    </row>
    <row r="10" spans="1:16" x14ac:dyDescent="0.3">
      <c r="A10" s="29" t="s">
        <v>126</v>
      </c>
      <c r="B10" s="37">
        <f>4000*7</f>
        <v>28000</v>
      </c>
      <c r="C10" s="37">
        <f>$B10*(VALUE(RIGHT(C$2,2)))^(-0.09)</f>
        <v>26306.636977992333</v>
      </c>
      <c r="D10" s="37">
        <f t="shared" ref="D10:P10" si="7">$B10*(VALUE(RIGHT(D$2,2)))^(-0.09)</f>
        <v>25363.963434200632</v>
      </c>
      <c r="E10" s="37">
        <f t="shared" si="7"/>
        <v>24715.68389613834</v>
      </c>
      <c r="F10" s="37">
        <f t="shared" si="7"/>
        <v>24224.271814210751</v>
      </c>
      <c r="G10" s="37">
        <f t="shared" si="7"/>
        <v>23830.020656663844</v>
      </c>
      <c r="H10" s="37">
        <f t="shared" si="7"/>
        <v>23501.696188048609</v>
      </c>
      <c r="I10" s="37">
        <f t="shared" si="7"/>
        <v>23220.947282804365</v>
      </c>
      <c r="J10" s="37">
        <f t="shared" si="7"/>
        <v>22976.094324695241</v>
      </c>
      <c r="K10" s="37">
        <f t="shared" si="7"/>
        <v>22759.254452594778</v>
      </c>
      <c r="L10" s="37">
        <f t="shared" si="7"/>
        <v>22564.862406820568</v>
      </c>
      <c r="M10" s="37">
        <f t="shared" si="7"/>
        <v>22388.84652117551</v>
      </c>
      <c r="N10" s="37">
        <f t="shared" si="7"/>
        <v>22228.14031660428</v>
      </c>
      <c r="O10" s="37">
        <f t="shared" si="7"/>
        <v>22080.378213787888</v>
      </c>
      <c r="P10" s="38">
        <f t="shared" si="7"/>
        <v>21943.698018420659</v>
      </c>
    </row>
    <row r="11" spans="1:16" x14ac:dyDescent="0.3">
      <c r="A11" s="29" t="s">
        <v>127</v>
      </c>
      <c r="B11" s="37">
        <f>5000*7</f>
        <v>35000</v>
      </c>
      <c r="C11" s="37">
        <f>$B11*(VALUE(RIGHT(C$2,2)))^(-0.21)</f>
        <v>30258.803095775282</v>
      </c>
      <c r="D11" s="37">
        <f t="shared" ref="D11:P11" si="8">$B11*(VALUE(RIGHT(D$2,2)))^(-0.21)</f>
        <v>27788.978378196462</v>
      </c>
      <c r="E11" s="37">
        <f t="shared" si="8"/>
        <v>26159.861851111425</v>
      </c>
      <c r="F11" s="37">
        <f t="shared" si="8"/>
        <v>24962.285351788229</v>
      </c>
      <c r="G11" s="37">
        <f t="shared" si="8"/>
        <v>24024.606427960101</v>
      </c>
      <c r="H11" s="37">
        <f t="shared" si="8"/>
        <v>23259.343684102365</v>
      </c>
      <c r="I11" s="37">
        <f t="shared" si="8"/>
        <v>22616.174536156115</v>
      </c>
      <c r="J11" s="37">
        <f t="shared" si="8"/>
        <v>22063.637694396301</v>
      </c>
      <c r="K11" s="37">
        <f t="shared" si="8"/>
        <v>21580.825065151876</v>
      </c>
      <c r="L11" s="37">
        <f t="shared" si="8"/>
        <v>21153.175883626711</v>
      </c>
      <c r="M11" s="37">
        <f t="shared" si="8"/>
        <v>20770.166724489769</v>
      </c>
      <c r="N11" s="37">
        <f t="shared" si="8"/>
        <v>20423.959488695262</v>
      </c>
      <c r="O11" s="37">
        <f t="shared" si="8"/>
        <v>20108.568590691943</v>
      </c>
      <c r="P11" s="38">
        <f t="shared" si="8"/>
        <v>19819.325940320385</v>
      </c>
    </row>
    <row r="12" spans="1:16" x14ac:dyDescent="0.3">
      <c r="A12" s="29" t="s">
        <v>128</v>
      </c>
      <c r="B12" s="37">
        <f>6000*7</f>
        <v>42000</v>
      </c>
      <c r="C12" s="37">
        <f>$B12*(VALUE(RIGHT(C$2,2)))^(-0.2)</f>
        <v>36563.123658437216</v>
      </c>
      <c r="D12" s="37">
        <f t="shared" ref="D12:P12" si="9">$B12*(VALUE(RIGHT(D$2,2)))^(-0.2)</f>
        <v>33715.145593929687</v>
      </c>
      <c r="E12" s="37">
        <f t="shared" si="9"/>
        <v>31830.047896718363</v>
      </c>
      <c r="F12" s="37">
        <f t="shared" si="9"/>
        <v>30440.745874463213</v>
      </c>
      <c r="G12" s="37">
        <f t="shared" si="9"/>
        <v>29350.738988406327</v>
      </c>
      <c r="H12" s="37">
        <f t="shared" si="9"/>
        <v>28459.658362820199</v>
      </c>
      <c r="I12" s="37">
        <f t="shared" si="9"/>
        <v>27709.666126230783</v>
      </c>
      <c r="J12" s="37">
        <f t="shared" si="9"/>
        <v>27064.548629044679</v>
      </c>
      <c r="K12" s="37">
        <f t="shared" si="9"/>
        <v>26500.208468168115</v>
      </c>
      <c r="L12" s="37">
        <f t="shared" si="9"/>
        <v>25999.844668721511</v>
      </c>
      <c r="M12" s="37">
        <f t="shared" si="9"/>
        <v>25551.302359514641</v>
      </c>
      <c r="N12" s="37">
        <f t="shared" si="9"/>
        <v>25145.519932742904</v>
      </c>
      <c r="O12" s="37">
        <f t="shared" si="9"/>
        <v>24775.571618968377</v>
      </c>
      <c r="P12" s="38">
        <f t="shared" si="9"/>
        <v>24436.051884412896</v>
      </c>
    </row>
    <row r="13" spans="1:16" x14ac:dyDescent="0.3">
      <c r="A13" s="29" t="s">
        <v>129</v>
      </c>
      <c r="B13" s="37">
        <f>1750*7</f>
        <v>12250</v>
      </c>
      <c r="C13" s="37">
        <f>$B13*(VALUE(RIGHT(C$2,2)))^(-0.04)</f>
        <v>11915.023105800497</v>
      </c>
      <c r="D13" s="37">
        <f t="shared" ref="D13:P13" si="10">$B13*(VALUE(RIGHT(D$2,2)))^(-0.04)</f>
        <v>11723.33670527199</v>
      </c>
      <c r="E13" s="37">
        <f t="shared" si="10"/>
        <v>11589.206172388551</v>
      </c>
      <c r="F13" s="37">
        <f t="shared" si="10"/>
        <v>11486.224186524689</v>
      </c>
      <c r="G13" s="37">
        <f t="shared" si="10"/>
        <v>11402.761446562845</v>
      </c>
      <c r="H13" s="37">
        <f t="shared" si="10"/>
        <v>11332.668030440482</v>
      </c>
      <c r="I13" s="37">
        <f t="shared" si="10"/>
        <v>11272.29872015472</v>
      </c>
      <c r="J13" s="37">
        <f t="shared" si="10"/>
        <v>11219.316204504286</v>
      </c>
      <c r="K13" s="37">
        <f t="shared" si="10"/>
        <v>11172.132782109893</v>
      </c>
      <c r="L13" s="37">
        <f t="shared" si="10"/>
        <v>11129.621150055613</v>
      </c>
      <c r="M13" s="37">
        <f t="shared" si="10"/>
        <v>11090.952335161421</v>
      </c>
      <c r="N13" s="37">
        <f t="shared" si="10"/>
        <v>11055.499126639867</v>
      </c>
      <c r="O13" s="37">
        <f t="shared" si="10"/>
        <v>11022.775627188976</v>
      </c>
      <c r="P13" s="38">
        <f t="shared" si="10"/>
        <v>10992.397845785126</v>
      </c>
    </row>
    <row r="14" spans="1:16" x14ac:dyDescent="0.3">
      <c r="A14" s="29" t="s">
        <v>131</v>
      </c>
      <c r="B14" s="37">
        <f>2200*7</f>
        <v>15400</v>
      </c>
      <c r="C14" s="37">
        <f>$B14*(VALUE(RIGHT(C$2,2)))^(-0.08)</f>
        <v>14569.287759574179</v>
      </c>
      <c r="D14" s="37">
        <f t="shared" ref="D14:P14" si="11">$B14*(VALUE(RIGHT(D$2,2)))^(-0.08)</f>
        <v>14104.283228519675</v>
      </c>
      <c r="E14" s="37">
        <f t="shared" si="11"/>
        <v>13783.386092290773</v>
      </c>
      <c r="F14" s="37">
        <f t="shared" si="11"/>
        <v>13539.515397729703</v>
      </c>
      <c r="G14" s="37">
        <f t="shared" si="11"/>
        <v>13343.464999924616</v>
      </c>
      <c r="H14" s="37">
        <f t="shared" si="11"/>
        <v>13179.923140010216</v>
      </c>
      <c r="I14" s="37">
        <f t="shared" si="11"/>
        <v>13039.877810382919</v>
      </c>
      <c r="J14" s="37">
        <f t="shared" si="11"/>
        <v>12917.584765603988</v>
      </c>
      <c r="K14" s="37">
        <f t="shared" si="11"/>
        <v>12809.162074981134</v>
      </c>
      <c r="L14" s="37">
        <f t="shared" si="11"/>
        <v>12711.865995395146</v>
      </c>
      <c r="M14" s="37">
        <f t="shared" si="11"/>
        <v>12623.687096994034</v>
      </c>
      <c r="N14" s="37">
        <f t="shared" si="11"/>
        <v>12543.110626989936</v>
      </c>
      <c r="O14" s="37">
        <f t="shared" si="11"/>
        <v>12468.967069862292</v>
      </c>
      <c r="P14" s="38">
        <f t="shared" si="11"/>
        <v>12400.335061459931</v>
      </c>
    </row>
    <row r="15" spans="1:16" x14ac:dyDescent="0.3">
      <c r="A15" s="29" t="s">
        <v>132</v>
      </c>
      <c r="B15" s="37">
        <f>1600*7</f>
        <v>11200</v>
      </c>
      <c r="C15" s="37">
        <f>$B15*(VALUE(RIGHT(C$2,2)))^(-0.03)</f>
        <v>10969.507332973579</v>
      </c>
      <c r="D15" s="37">
        <f t="shared" ref="D15:P15" si="12">$B15*(VALUE(RIGHT(D$2,2)))^(-0.03)</f>
        <v>10836.883011966958</v>
      </c>
      <c r="E15" s="37">
        <f t="shared" si="12"/>
        <v>10743.758136442961</v>
      </c>
      <c r="F15" s="37">
        <f t="shared" si="12"/>
        <v>10672.076323799702</v>
      </c>
      <c r="G15" s="37">
        <f t="shared" si="12"/>
        <v>10613.863184495391</v>
      </c>
      <c r="H15" s="37">
        <f t="shared" si="12"/>
        <v>10564.892478021007</v>
      </c>
      <c r="I15" s="37">
        <f t="shared" si="12"/>
        <v>10522.654791196934</v>
      </c>
      <c r="J15" s="37">
        <f t="shared" si="12"/>
        <v>10485.538697773041</v>
      </c>
      <c r="K15" s="37">
        <f t="shared" si="12"/>
        <v>10452.448168926299</v>
      </c>
      <c r="L15" s="37">
        <f t="shared" si="12"/>
        <v>10422.604114460806</v>
      </c>
      <c r="M15" s="37">
        <f t="shared" si="12"/>
        <v>10395.433038705403</v>
      </c>
      <c r="N15" s="37">
        <f t="shared" si="12"/>
        <v>10370.500627315781</v>
      </c>
      <c r="O15" s="37">
        <f t="shared" si="12"/>
        <v>10347.47013479722</v>
      </c>
      <c r="P15" s="38">
        <f t="shared" si="12"/>
        <v>10326.075233553553</v>
      </c>
    </row>
    <row r="16" spans="1:16" x14ac:dyDescent="0.3">
      <c r="A16" s="29" t="s">
        <v>133</v>
      </c>
      <c r="B16" s="37">
        <f>3200*7</f>
        <v>22400</v>
      </c>
      <c r="C16" s="37">
        <f>$B16*(VALUE(RIGHT(C$2,2)))^(-0.13)</f>
        <v>20469.824485138572</v>
      </c>
      <c r="D16" s="37">
        <f t="shared" ref="D16:P16" si="13">$B16*(VALUE(RIGHT(D$2,2)))^(-0.13)</f>
        <v>19418.794025752875</v>
      </c>
      <c r="E16" s="37">
        <f t="shared" si="13"/>
        <v>18705.969395195476</v>
      </c>
      <c r="F16" s="37">
        <f t="shared" si="13"/>
        <v>18171.129261279075</v>
      </c>
      <c r="G16" s="37">
        <f t="shared" si="13"/>
        <v>17745.504706259766</v>
      </c>
      <c r="H16" s="37">
        <f t="shared" si="13"/>
        <v>17393.431578868465</v>
      </c>
      <c r="I16" s="37">
        <f t="shared" si="13"/>
        <v>17094.103140358264</v>
      </c>
      <c r="J16" s="37">
        <f t="shared" si="13"/>
        <v>16834.355420295335</v>
      </c>
      <c r="K16" s="37">
        <f t="shared" si="13"/>
        <v>16605.349405140551</v>
      </c>
      <c r="L16" s="37">
        <f t="shared" si="13"/>
        <v>16400.873135741713</v>
      </c>
      <c r="M16" s="37">
        <f t="shared" si="13"/>
        <v>16216.400300774016</v>
      </c>
      <c r="N16" s="37">
        <f t="shared" si="13"/>
        <v>16048.534586582666</v>
      </c>
      <c r="O16" s="37">
        <f t="shared" si="13"/>
        <v>15894.664804183223</v>
      </c>
      <c r="P16" s="38">
        <f t="shared" si="13"/>
        <v>15752.741800897738</v>
      </c>
    </row>
    <row r="17" spans="1:16" ht="16.2" thickBot="1" x14ac:dyDescent="0.35">
      <c r="A17" s="30" t="s">
        <v>134</v>
      </c>
      <c r="B17" s="39">
        <f>1250*7</f>
        <v>8750</v>
      </c>
      <c r="C17" s="39">
        <f>$B17*(VALUE(RIGHT(C$2,2)))^(-0.01)</f>
        <v>8689.5593350740637</v>
      </c>
      <c r="D17" s="39">
        <f t="shared" ref="D17:P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40">
        <f t="shared" si="14"/>
        <v>8516.2252624822468</v>
      </c>
    </row>
    <row r="18" spans="1:16" x14ac:dyDescent="0.3">
      <c r="D18" s="2"/>
      <c r="E18" s="2"/>
      <c r="F18" s="2"/>
    </row>
    <row r="19" spans="1:16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P14"/>
  <sheetViews>
    <sheetView workbookViewId="0">
      <selection activeCell="P2" sqref="A2:P6"/>
    </sheetView>
  </sheetViews>
  <sheetFormatPr defaultColWidth="9.21875" defaultRowHeight="15.6" x14ac:dyDescent="0.3"/>
  <cols>
    <col min="1" max="1" width="9.21875" style="9"/>
    <col min="2" max="13" width="9.21875" style="1"/>
    <col min="14" max="15" width="11.21875" style="1" bestFit="1" customWidth="1"/>
    <col min="16" max="16" width="10.109375" style="1" bestFit="1" customWidth="1"/>
    <col min="17" max="16384" width="9.21875" style="1"/>
  </cols>
  <sheetData>
    <row r="1" spans="1:16" ht="16.2" thickBot="1" x14ac:dyDescent="0.35">
      <c r="A1" s="31" t="s">
        <v>121</v>
      </c>
    </row>
    <row r="2" spans="1:16" s="9" customFormat="1" x14ac:dyDescent="0.3">
      <c r="A2" s="7" t="s">
        <v>216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28" t="s">
        <v>179</v>
      </c>
    </row>
    <row r="3" spans="1:16" x14ac:dyDescent="0.3">
      <c r="A3" s="29" t="s">
        <v>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37">
        <v>140000</v>
      </c>
      <c r="M3" s="37">
        <v>109841.77370554511</v>
      </c>
      <c r="N3" s="37">
        <v>95309.369490783065</v>
      </c>
      <c r="O3" s="37">
        <v>86180.10893414414</v>
      </c>
      <c r="P3" s="38">
        <v>79705.544719521436</v>
      </c>
    </row>
    <row r="4" spans="1:16" x14ac:dyDescent="0.3">
      <c r="A4" s="29" t="s">
        <v>135</v>
      </c>
      <c r="B4" s="33"/>
      <c r="C4" s="33"/>
      <c r="D4" s="33"/>
      <c r="E4" s="33"/>
      <c r="F4" s="33"/>
      <c r="G4" s="10"/>
      <c r="H4" s="10"/>
      <c r="I4" s="10"/>
      <c r="J4" s="10"/>
      <c r="K4" s="10"/>
      <c r="L4" s="10"/>
      <c r="M4" s="10"/>
      <c r="N4" s="37"/>
      <c r="O4" s="37"/>
      <c r="P4" s="38">
        <v>168000</v>
      </c>
    </row>
    <row r="5" spans="1:16" x14ac:dyDescent="0.3">
      <c r="A5" s="29" t="s">
        <v>136</v>
      </c>
      <c r="B5" s="33"/>
      <c r="C5" s="33"/>
      <c r="D5" s="33"/>
      <c r="E5" s="33"/>
      <c r="F5" s="33"/>
      <c r="G5" s="10"/>
      <c r="H5" s="10"/>
      <c r="I5" s="10"/>
      <c r="J5" s="10"/>
      <c r="K5" s="10"/>
      <c r="L5" s="10"/>
      <c r="M5" s="10"/>
      <c r="N5" s="37">
        <v>189000</v>
      </c>
      <c r="O5" s="37">
        <v>148286.3945024859</v>
      </c>
      <c r="P5" s="38">
        <v>128667.64881255713</v>
      </c>
    </row>
    <row r="6" spans="1:16" ht="16.2" thickBot="1" x14ac:dyDescent="0.35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40"/>
    </row>
    <row r="7" spans="1:16" x14ac:dyDescent="0.3">
      <c r="D7" s="2"/>
      <c r="E7" s="2"/>
      <c r="F7" s="2"/>
    </row>
    <row r="8" spans="1:16" x14ac:dyDescent="0.3">
      <c r="D8" s="2"/>
      <c r="E8" s="2"/>
      <c r="F8" s="13"/>
    </row>
    <row r="9" spans="1:16" x14ac:dyDescent="0.3">
      <c r="D9" s="2"/>
      <c r="E9" s="2"/>
      <c r="F9" s="2"/>
    </row>
    <row r="10" spans="1:16" x14ac:dyDescent="0.3">
      <c r="D10" s="2"/>
      <c r="E10" s="2"/>
      <c r="F10" s="2"/>
    </row>
    <row r="11" spans="1:16" x14ac:dyDescent="0.3">
      <c r="D11" s="2"/>
      <c r="E11" s="2"/>
      <c r="F11" s="2"/>
    </row>
    <row r="12" spans="1:16" x14ac:dyDescent="0.3">
      <c r="D12" s="2"/>
      <c r="E12" s="2"/>
      <c r="F12" s="2"/>
    </row>
    <row r="13" spans="1:16" x14ac:dyDescent="0.3">
      <c r="D13" s="2"/>
      <c r="E13" s="2"/>
      <c r="F13" s="2"/>
    </row>
    <row r="14" spans="1:16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N27" sqref="N27"/>
    </sheetView>
  </sheetViews>
  <sheetFormatPr defaultColWidth="9.21875" defaultRowHeight="15.6" x14ac:dyDescent="0.3"/>
  <cols>
    <col min="1" max="16384" width="9.21875" style="1"/>
  </cols>
  <sheetData>
    <row r="1" spans="1:21" ht="16.2" thickBot="1" x14ac:dyDescent="0.35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7" t="s">
        <v>213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3">
      <c r="A3" s="29" t="s">
        <v>5</v>
      </c>
      <c r="B3" s="37">
        <v>300000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3">
      <c r="A4" s="29" t="s">
        <v>84</v>
      </c>
      <c r="B4" s="37"/>
      <c r="C4" s="37">
        <v>300000</v>
      </c>
      <c r="D4" s="37">
        <v>300000</v>
      </c>
      <c r="E4" s="37">
        <v>300000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3">
      <c r="A5" s="29" t="s">
        <v>85</v>
      </c>
      <c r="B5" s="37">
        <v>300000</v>
      </c>
      <c r="C5" s="37"/>
      <c r="D5" s="37"/>
      <c r="E5" s="37"/>
      <c r="F5" s="37"/>
      <c r="G5" s="37"/>
      <c r="H5" s="37"/>
      <c r="I5" s="37">
        <v>300000</v>
      </c>
      <c r="J5" s="37">
        <v>300000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3">
      <c r="A6" s="29" t="s">
        <v>83</v>
      </c>
      <c r="B6" s="37">
        <v>300000</v>
      </c>
      <c r="C6" s="37"/>
      <c r="D6" s="37"/>
      <c r="E6" s="37"/>
      <c r="F6" s="37">
        <v>300000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3">
      <c r="A7" s="29" t="s">
        <v>86</v>
      </c>
      <c r="B7" s="37"/>
      <c r="C7" s="37"/>
      <c r="D7" s="37"/>
      <c r="E7" s="37">
        <v>300000</v>
      </c>
      <c r="F7" s="37"/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3">
      <c r="A8" s="29" t="s">
        <v>3</v>
      </c>
      <c r="B8" s="37"/>
      <c r="C8" s="37"/>
      <c r="D8" s="37"/>
      <c r="E8" s="37"/>
      <c r="F8" s="37">
        <v>100000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3">
      <c r="A9" s="29" t="s">
        <v>89</v>
      </c>
      <c r="B9" s="37"/>
      <c r="C9" s="37"/>
      <c r="D9" s="37"/>
      <c r="E9" s="37"/>
      <c r="F9" s="37">
        <v>300000</v>
      </c>
      <c r="G9" s="37"/>
      <c r="H9" s="37">
        <v>300000</v>
      </c>
      <c r="I9" s="37"/>
      <c r="J9" s="37"/>
      <c r="K9" s="37"/>
      <c r="L9" s="37"/>
      <c r="M9" s="37"/>
      <c r="N9" s="37"/>
      <c r="O9" s="37"/>
      <c r="P9" s="37"/>
      <c r="Q9" s="37"/>
      <c r="R9" s="37">
        <v>500000</v>
      </c>
      <c r="S9" s="37"/>
      <c r="T9" s="37"/>
      <c r="U9" s="38"/>
    </row>
    <row r="10" spans="1:21" x14ac:dyDescent="0.3">
      <c r="A10" s="29" t="s">
        <v>88</v>
      </c>
      <c r="B10" s="37"/>
      <c r="C10" s="37"/>
      <c r="D10" s="37"/>
      <c r="E10" s="37"/>
      <c r="F10" s="37"/>
      <c r="G10" s="37">
        <v>300000</v>
      </c>
      <c r="H10" s="37"/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3">
      <c r="A11" s="29" t="s">
        <v>87</v>
      </c>
      <c r="B11" s="37"/>
      <c r="C11" s="37"/>
      <c r="D11" s="37">
        <v>300000</v>
      </c>
      <c r="E11" s="37"/>
      <c r="F11" s="37"/>
      <c r="G11" s="37"/>
      <c r="H11" s="37">
        <v>300000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3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75000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3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100000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3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100000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3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100000</v>
      </c>
      <c r="U15" s="38"/>
    </row>
    <row r="16" spans="1:21" x14ac:dyDescent="0.3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100000</v>
      </c>
      <c r="P16" s="44"/>
      <c r="Q16" s="44"/>
      <c r="R16" s="44"/>
      <c r="S16" s="44"/>
      <c r="T16" s="44"/>
      <c r="U16" s="38"/>
    </row>
    <row r="17" spans="1:21" x14ac:dyDescent="0.3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100000</v>
      </c>
      <c r="R17" s="44"/>
      <c r="S17" s="44"/>
      <c r="T17" s="44"/>
      <c r="U17" s="38"/>
    </row>
    <row r="18" spans="1:21" x14ac:dyDescent="0.3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300000</v>
      </c>
      <c r="U18" s="38"/>
    </row>
    <row r="19" spans="1:21" x14ac:dyDescent="0.3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300000</v>
      </c>
      <c r="M19" s="44">
        <v>300000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3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300000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3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300000</v>
      </c>
      <c r="L21" s="44"/>
      <c r="M21" s="44"/>
      <c r="N21" s="44">
        <v>300000</v>
      </c>
      <c r="O21" s="44"/>
      <c r="P21" s="44"/>
      <c r="Q21" s="44"/>
      <c r="R21" s="44"/>
      <c r="S21" s="44"/>
      <c r="T21" s="44"/>
      <c r="U21" s="38"/>
    </row>
    <row r="22" spans="1:21" x14ac:dyDescent="0.3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300000</v>
      </c>
      <c r="N22" s="44"/>
      <c r="O22" s="44">
        <v>300000</v>
      </c>
      <c r="P22" s="44"/>
      <c r="Q22" s="44"/>
      <c r="R22" s="44"/>
      <c r="S22" s="44">
        <v>500000</v>
      </c>
      <c r="T22" s="44"/>
      <c r="U22" s="38"/>
    </row>
    <row r="23" spans="1:21" x14ac:dyDescent="0.3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300000</v>
      </c>
      <c r="O23" s="44"/>
      <c r="P23" s="44">
        <v>300000</v>
      </c>
      <c r="Q23" s="44"/>
      <c r="R23" s="44"/>
      <c r="S23" s="44"/>
      <c r="T23" s="44"/>
      <c r="U23" s="38"/>
    </row>
    <row r="24" spans="1:21" x14ac:dyDescent="0.3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300000</v>
      </c>
      <c r="P24" s="44"/>
      <c r="Q24" s="44">
        <v>300000</v>
      </c>
      <c r="R24" s="44"/>
      <c r="S24" s="44"/>
      <c r="T24" s="44"/>
      <c r="U24" s="38"/>
    </row>
    <row r="25" spans="1:21" x14ac:dyDescent="0.3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300000</v>
      </c>
      <c r="Q25" s="44"/>
      <c r="R25" s="44"/>
      <c r="S25" s="44"/>
      <c r="T25" s="44">
        <v>300000</v>
      </c>
      <c r="U25" s="38"/>
    </row>
    <row r="26" spans="1:21" ht="16.2" thickBot="1" x14ac:dyDescent="0.35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300000</v>
      </c>
      <c r="R26" s="39"/>
      <c r="S26" s="39"/>
      <c r="T26" s="39"/>
      <c r="U26" s="40">
        <v>300000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111</v>
      </c>
    </row>
    <row r="2" spans="1:2" s="9" customFormat="1" x14ac:dyDescent="0.3">
      <c r="A2" s="7" t="s">
        <v>217</v>
      </c>
      <c r="B2" s="28" t="s">
        <v>215</v>
      </c>
    </row>
    <row r="3" spans="1:2" x14ac:dyDescent="0.3">
      <c r="A3" s="29" t="s">
        <v>141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138</v>
      </c>
      <c r="B5" s="38">
        <v>0</v>
      </c>
    </row>
    <row r="6" spans="1:2" x14ac:dyDescent="0.3">
      <c r="A6" s="29" t="s">
        <v>139</v>
      </c>
      <c r="B6" s="38">
        <v>200000</v>
      </c>
    </row>
    <row r="7" spans="1:2" ht="16.2" thickBot="1" x14ac:dyDescent="0.35">
      <c r="A7" s="30" t="s">
        <v>140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topLeftCell="A2" workbookViewId="0">
      <selection activeCell="Q27" sqref="Q27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196</v>
      </c>
    </row>
    <row r="2" spans="1:2" s="9" customFormat="1" x14ac:dyDescent="0.3">
      <c r="A2" s="7" t="s">
        <v>219</v>
      </c>
      <c r="B2" s="28" t="s">
        <v>215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112</v>
      </c>
    </row>
    <row r="2" spans="1:2" s="9" customFormat="1" x14ac:dyDescent="0.3">
      <c r="A2" s="7" t="s">
        <v>220</v>
      </c>
      <c r="B2" s="28" t="s">
        <v>215</v>
      </c>
    </row>
    <row r="3" spans="1:2" s="9" customFormat="1" x14ac:dyDescent="0.3">
      <c r="A3" s="29" t="s">
        <v>82</v>
      </c>
      <c r="B3" s="46">
        <v>75000</v>
      </c>
    </row>
    <row r="4" spans="1:2" ht="16.2" thickBot="1" x14ac:dyDescent="0.35">
      <c r="A4" s="30" t="s">
        <v>148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P21"/>
  <sheetViews>
    <sheetView workbookViewId="0">
      <selection activeCell="P2" sqref="A2:P10"/>
    </sheetView>
  </sheetViews>
  <sheetFormatPr defaultColWidth="9.21875" defaultRowHeight="15.6" x14ac:dyDescent="0.3"/>
  <cols>
    <col min="1" max="16384" width="9.21875" style="1"/>
  </cols>
  <sheetData>
    <row r="1" spans="1:16" ht="16.2" thickBot="1" x14ac:dyDescent="0.35">
      <c r="A1" s="1" t="s">
        <v>113</v>
      </c>
    </row>
    <row r="2" spans="1:16" s="9" customFormat="1" x14ac:dyDescent="0.3">
      <c r="A2" s="7" t="s">
        <v>218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28" t="s">
        <v>179</v>
      </c>
    </row>
    <row r="3" spans="1:16" s="9" customFormat="1" x14ac:dyDescent="0.3">
      <c r="A3" s="29" t="s">
        <v>67</v>
      </c>
      <c r="B3" s="37">
        <v>250000</v>
      </c>
      <c r="C3" s="37">
        <v>250000</v>
      </c>
      <c r="D3" s="37">
        <v>250000</v>
      </c>
      <c r="E3" s="37">
        <v>250000</v>
      </c>
      <c r="F3" s="37">
        <v>250000</v>
      </c>
      <c r="G3" s="37">
        <v>250000</v>
      </c>
      <c r="H3" s="37">
        <v>250000</v>
      </c>
      <c r="I3" s="37">
        <v>250000</v>
      </c>
      <c r="J3" s="37">
        <v>250000</v>
      </c>
      <c r="K3" s="37">
        <v>250000</v>
      </c>
      <c r="L3" s="37">
        <v>250000</v>
      </c>
      <c r="M3" s="37">
        <v>250000</v>
      </c>
      <c r="N3" s="37">
        <v>250000</v>
      </c>
      <c r="O3" s="37">
        <v>250000</v>
      </c>
      <c r="P3" s="38">
        <v>250000</v>
      </c>
    </row>
    <row r="4" spans="1:16" s="9" customFormat="1" x14ac:dyDescent="0.3">
      <c r="A4" s="29" t="s">
        <v>68</v>
      </c>
      <c r="B4" s="37">
        <v>150000</v>
      </c>
      <c r="C4" s="37">
        <v>150000</v>
      </c>
      <c r="D4" s="37">
        <v>150000</v>
      </c>
      <c r="E4" s="37">
        <v>150000</v>
      </c>
      <c r="F4" s="37">
        <v>150000</v>
      </c>
      <c r="G4" s="37">
        <v>150000</v>
      </c>
      <c r="H4" s="37">
        <v>150000</v>
      </c>
      <c r="I4" s="37">
        <v>150000</v>
      </c>
      <c r="J4" s="37">
        <v>150000</v>
      </c>
      <c r="K4" s="37">
        <v>150000</v>
      </c>
      <c r="L4" s="37">
        <v>150000</v>
      </c>
      <c r="M4" s="37">
        <v>150000</v>
      </c>
      <c r="N4" s="37">
        <v>150000</v>
      </c>
      <c r="O4" s="37">
        <v>150000</v>
      </c>
      <c r="P4" s="38">
        <v>150000</v>
      </c>
    </row>
    <row r="5" spans="1:16" s="9" customFormat="1" x14ac:dyDescent="0.3">
      <c r="A5" s="29" t="s">
        <v>142</v>
      </c>
      <c r="B5" s="37">
        <v>250000</v>
      </c>
      <c r="C5" s="37">
        <v>250000</v>
      </c>
      <c r="D5" s="37">
        <v>250000</v>
      </c>
      <c r="E5" s="37">
        <v>250000</v>
      </c>
      <c r="F5" s="37">
        <v>250000</v>
      </c>
      <c r="G5" s="37">
        <v>250000</v>
      </c>
      <c r="H5" s="37">
        <v>250000</v>
      </c>
      <c r="I5" s="37">
        <v>250000</v>
      </c>
      <c r="J5" s="37">
        <v>250000</v>
      </c>
      <c r="K5" s="37">
        <v>250000</v>
      </c>
      <c r="L5" s="37">
        <v>250000</v>
      </c>
      <c r="M5" s="37">
        <v>250000</v>
      </c>
      <c r="N5" s="37">
        <v>250000</v>
      </c>
      <c r="O5" s="37">
        <v>250000</v>
      </c>
      <c r="P5" s="38">
        <v>250000</v>
      </c>
    </row>
    <row r="6" spans="1:16" s="9" customFormat="1" x14ac:dyDescent="0.3">
      <c r="A6" s="29" t="s">
        <v>143</v>
      </c>
      <c r="B6" s="37">
        <v>150000</v>
      </c>
      <c r="C6" s="37">
        <v>150000</v>
      </c>
      <c r="D6" s="37">
        <v>150000</v>
      </c>
      <c r="E6" s="37">
        <v>150000</v>
      </c>
      <c r="F6" s="37">
        <v>150000</v>
      </c>
      <c r="G6" s="37">
        <v>150000</v>
      </c>
      <c r="H6" s="37">
        <v>150000</v>
      </c>
      <c r="I6" s="37">
        <v>150000</v>
      </c>
      <c r="J6" s="37">
        <v>150000</v>
      </c>
      <c r="K6" s="37">
        <v>150000</v>
      </c>
      <c r="L6" s="37">
        <v>150000</v>
      </c>
      <c r="M6" s="37">
        <v>150000</v>
      </c>
      <c r="N6" s="37">
        <v>150000</v>
      </c>
      <c r="O6" s="37">
        <v>150000</v>
      </c>
      <c r="P6" s="38">
        <v>150000</v>
      </c>
    </row>
    <row r="7" spans="1:16" s="9" customFormat="1" x14ac:dyDescent="0.3">
      <c r="A7" s="29" t="s">
        <v>144</v>
      </c>
      <c r="B7" s="37">
        <v>250000</v>
      </c>
      <c r="C7" s="37">
        <v>250000</v>
      </c>
      <c r="D7" s="37">
        <v>250000</v>
      </c>
      <c r="E7" s="37">
        <v>250000</v>
      </c>
      <c r="F7" s="37">
        <v>250000</v>
      </c>
      <c r="G7" s="37">
        <v>250000</v>
      </c>
      <c r="H7" s="37">
        <v>250000</v>
      </c>
      <c r="I7" s="37">
        <v>250000</v>
      </c>
      <c r="J7" s="37">
        <v>250000</v>
      </c>
      <c r="K7" s="37">
        <v>250000</v>
      </c>
      <c r="L7" s="37">
        <v>250000</v>
      </c>
      <c r="M7" s="37">
        <v>250000</v>
      </c>
      <c r="N7" s="37">
        <v>250000</v>
      </c>
      <c r="O7" s="37">
        <v>250000</v>
      </c>
      <c r="P7" s="38">
        <v>250000</v>
      </c>
    </row>
    <row r="8" spans="1:16" s="9" customFormat="1" x14ac:dyDescent="0.3">
      <c r="A8" s="29" t="s">
        <v>145</v>
      </c>
      <c r="B8" s="37">
        <v>150000</v>
      </c>
      <c r="C8" s="37">
        <v>150000</v>
      </c>
      <c r="D8" s="37">
        <v>150000</v>
      </c>
      <c r="E8" s="37">
        <v>150000</v>
      </c>
      <c r="F8" s="37">
        <v>150000</v>
      </c>
      <c r="G8" s="37">
        <v>150000</v>
      </c>
      <c r="H8" s="37">
        <v>150000</v>
      </c>
      <c r="I8" s="37">
        <v>150000</v>
      </c>
      <c r="J8" s="37">
        <v>150000</v>
      </c>
      <c r="K8" s="37">
        <v>150000</v>
      </c>
      <c r="L8" s="37">
        <v>150000</v>
      </c>
      <c r="M8" s="37">
        <v>150000</v>
      </c>
      <c r="N8" s="37">
        <v>150000</v>
      </c>
      <c r="O8" s="37">
        <v>150000</v>
      </c>
      <c r="P8" s="38">
        <v>150000</v>
      </c>
    </row>
    <row r="9" spans="1:16" s="9" customFormat="1" x14ac:dyDescent="0.3">
      <c r="A9" s="29" t="s">
        <v>146</v>
      </c>
      <c r="B9" s="37">
        <v>250000</v>
      </c>
      <c r="C9" s="37">
        <v>250000</v>
      </c>
      <c r="D9" s="37">
        <v>250000</v>
      </c>
      <c r="E9" s="37">
        <v>250000</v>
      </c>
      <c r="F9" s="37">
        <v>250000</v>
      </c>
      <c r="G9" s="37">
        <v>250000</v>
      </c>
      <c r="H9" s="37">
        <v>250000</v>
      </c>
      <c r="I9" s="37">
        <v>250000</v>
      </c>
      <c r="J9" s="37">
        <v>250000</v>
      </c>
      <c r="K9" s="37">
        <v>250000</v>
      </c>
      <c r="L9" s="37">
        <v>250000</v>
      </c>
      <c r="M9" s="37">
        <v>250000</v>
      </c>
      <c r="N9" s="37">
        <v>250000</v>
      </c>
      <c r="O9" s="37">
        <v>250000</v>
      </c>
      <c r="P9" s="38">
        <v>250000</v>
      </c>
    </row>
    <row r="10" spans="1:16" ht="16.2" thickBot="1" x14ac:dyDescent="0.35">
      <c r="A10" s="30" t="s">
        <v>147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40">
        <v>150000</v>
      </c>
    </row>
    <row r="13" spans="1:16" x14ac:dyDescent="0.3">
      <c r="D13" s="2"/>
      <c r="E13" s="2"/>
      <c r="F13" s="2"/>
    </row>
    <row r="14" spans="1:16" x14ac:dyDescent="0.3">
      <c r="D14" s="2"/>
      <c r="E14" s="2"/>
      <c r="F14" s="2"/>
    </row>
    <row r="15" spans="1:16" x14ac:dyDescent="0.3">
      <c r="D15" s="2"/>
      <c r="E15" s="2"/>
      <c r="F15" s="13"/>
    </row>
    <row r="16" spans="1:16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1875" defaultRowHeight="15.6" x14ac:dyDescent="0.3"/>
  <cols>
    <col min="1" max="1" width="9.21875" style="1"/>
    <col min="2" max="2" width="10.109375" style="1" bestFit="1" customWidth="1"/>
    <col min="3" max="16384" width="9.21875" style="1"/>
  </cols>
  <sheetData>
    <row r="1" spans="1:2" ht="16.2" thickBot="1" x14ac:dyDescent="0.35">
      <c r="A1" s="1" t="s">
        <v>182</v>
      </c>
    </row>
    <row r="2" spans="1:2" s="9" customFormat="1" x14ac:dyDescent="0.3">
      <c r="A2" s="7" t="s">
        <v>216</v>
      </c>
      <c r="B2" s="28" t="s">
        <v>215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135</v>
      </c>
      <c r="B4" s="38">
        <v>500000</v>
      </c>
    </row>
    <row r="5" spans="1:2" x14ac:dyDescent="0.3">
      <c r="A5" s="29" t="s">
        <v>136</v>
      </c>
      <c r="B5" s="38">
        <v>750000</v>
      </c>
    </row>
    <row r="6" spans="1:2" ht="16.2" thickBot="1" x14ac:dyDescent="0.35">
      <c r="A6" s="30" t="s">
        <v>137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114</v>
      </c>
    </row>
    <row r="2" spans="1:2" s="9" customFormat="1" x14ac:dyDescent="0.3">
      <c r="A2" s="7" t="s">
        <v>216</v>
      </c>
      <c r="B2" s="28" t="s">
        <v>215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21875" defaultRowHeight="15.6" x14ac:dyDescent="0.3"/>
  <cols>
    <col min="1" max="16384" width="9.21875" style="1"/>
  </cols>
  <sheetData>
    <row r="1" spans="1:6" ht="16.2" thickBot="1" x14ac:dyDescent="0.35">
      <c r="A1" s="1" t="s">
        <v>6</v>
      </c>
    </row>
    <row r="2" spans="1:6" x14ac:dyDescent="0.3">
      <c r="A2" s="6" t="s">
        <v>213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3">
      <c r="A3" s="3" t="s">
        <v>130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135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136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137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217</v>
      </c>
      <c r="B2" s="28" t="s">
        <v>215</v>
      </c>
    </row>
    <row r="3" spans="1:2" s="9" customFormat="1" x14ac:dyDescent="0.3">
      <c r="A3" s="29" t="s">
        <v>141</v>
      </c>
      <c r="B3" s="32">
        <v>0.75</v>
      </c>
    </row>
    <row r="4" spans="1:2" s="9" customFormat="1" x14ac:dyDescent="0.3">
      <c r="A4" s="29" t="s">
        <v>51</v>
      </c>
      <c r="B4" s="32">
        <v>0.85</v>
      </c>
    </row>
    <row r="5" spans="1:2" s="9" customFormat="1" x14ac:dyDescent="0.3">
      <c r="A5" s="29" t="s">
        <v>138</v>
      </c>
      <c r="B5" s="32">
        <v>0.5</v>
      </c>
    </row>
    <row r="6" spans="1:2" s="9" customFormat="1" x14ac:dyDescent="0.3">
      <c r="A6" s="29" t="s">
        <v>139</v>
      </c>
      <c r="B6" s="32">
        <v>0.55000000000000004</v>
      </c>
    </row>
    <row r="7" spans="1:2" ht="16.2" thickBot="1" x14ac:dyDescent="0.35">
      <c r="A7" s="30" t="s">
        <v>140</v>
      </c>
      <c r="B7" s="12">
        <v>0.75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115</v>
      </c>
    </row>
    <row r="2" spans="1:2" s="9" customFormat="1" x14ac:dyDescent="0.3">
      <c r="A2" s="7" t="s">
        <v>220</v>
      </c>
      <c r="B2" s="28" t="s">
        <v>215</v>
      </c>
    </row>
    <row r="3" spans="1:2" s="9" customFormat="1" x14ac:dyDescent="0.3">
      <c r="A3" s="29" t="s">
        <v>82</v>
      </c>
      <c r="B3" s="32">
        <v>0.7</v>
      </c>
    </row>
    <row r="4" spans="1:2" ht="16.2" thickBot="1" x14ac:dyDescent="0.35">
      <c r="A4" s="30" t="s">
        <v>148</v>
      </c>
      <c r="B4" s="12">
        <v>0.75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216</v>
      </c>
      <c r="B2" s="28" t="s">
        <v>215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135</v>
      </c>
      <c r="B4" s="32">
        <v>0</v>
      </c>
    </row>
    <row r="5" spans="1:2" s="9" customFormat="1" x14ac:dyDescent="0.3">
      <c r="A5" s="29" t="s">
        <v>136</v>
      </c>
      <c r="B5" s="32">
        <v>0</v>
      </c>
    </row>
    <row r="6" spans="1:2" ht="16.2" thickBot="1" x14ac:dyDescent="0.35">
      <c r="A6" s="30" t="s">
        <v>137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A3" sqref="A3"/>
    </sheetView>
  </sheetViews>
  <sheetFormatPr defaultColWidth="9.21875" defaultRowHeight="15.6" x14ac:dyDescent="0.3"/>
  <cols>
    <col min="1" max="3" width="9.21875" style="1"/>
    <col min="4" max="7" width="10.109375" style="1" bestFit="1" customWidth="1"/>
    <col min="8" max="16384" width="9.21875" style="1"/>
  </cols>
  <sheetData>
    <row r="1" spans="1:7" ht="16.2" thickBot="1" x14ac:dyDescent="0.35">
      <c r="A1" s="1" t="s">
        <v>116</v>
      </c>
    </row>
    <row r="2" spans="1:7" x14ac:dyDescent="0.3">
      <c r="A2" s="6" t="s">
        <v>213</v>
      </c>
      <c r="B2" s="8" t="s">
        <v>86</v>
      </c>
      <c r="C2" s="8" t="s">
        <v>87</v>
      </c>
      <c r="D2" s="8" t="s">
        <v>5</v>
      </c>
      <c r="E2" s="8" t="s">
        <v>135</v>
      </c>
      <c r="F2" s="8" t="s">
        <v>136</v>
      </c>
      <c r="G2" s="28" t="s">
        <v>137</v>
      </c>
    </row>
    <row r="3" spans="1:7" x14ac:dyDescent="0.3">
      <c r="A3" s="3" t="s">
        <v>5</v>
      </c>
      <c r="B3" s="33"/>
      <c r="C3" s="33"/>
      <c r="D3" s="10">
        <v>9.9999999999999995E-7</v>
      </c>
      <c r="E3" s="33"/>
      <c r="F3" s="33"/>
      <c r="G3" s="35"/>
    </row>
    <row r="4" spans="1:7" x14ac:dyDescent="0.3">
      <c r="A4" s="3" t="s">
        <v>135</v>
      </c>
      <c r="B4" s="33"/>
      <c r="C4" s="33"/>
      <c r="D4" s="10"/>
      <c r="E4" s="10">
        <v>9.9999999999999995E-7</v>
      </c>
      <c r="F4" s="33"/>
      <c r="G4" s="35"/>
    </row>
    <row r="5" spans="1:7" x14ac:dyDescent="0.3">
      <c r="A5" s="3" t="s">
        <v>136</v>
      </c>
      <c r="B5" s="33"/>
      <c r="C5" s="33"/>
      <c r="D5" s="10"/>
      <c r="E5" s="33"/>
      <c r="F5" s="10">
        <v>9.9999999999999995E-7</v>
      </c>
      <c r="G5" s="35"/>
    </row>
    <row r="6" spans="1:7" x14ac:dyDescent="0.3">
      <c r="A6" s="3" t="s">
        <v>137</v>
      </c>
      <c r="B6" s="33"/>
      <c r="C6" s="33"/>
      <c r="D6" s="10"/>
      <c r="E6" s="33"/>
      <c r="F6" s="33"/>
      <c r="G6" s="32">
        <v>9.9999999999999995E-7</v>
      </c>
    </row>
    <row r="7" spans="1:7" x14ac:dyDescent="0.3">
      <c r="A7" s="3" t="s">
        <v>3</v>
      </c>
      <c r="B7" s="10"/>
      <c r="C7" s="10"/>
      <c r="D7" s="10"/>
      <c r="E7" s="10"/>
      <c r="F7" s="10"/>
      <c r="G7" s="32"/>
    </row>
    <row r="8" spans="1:7" x14ac:dyDescent="0.3">
      <c r="A8" s="3" t="s">
        <v>4</v>
      </c>
      <c r="B8" s="10"/>
      <c r="C8" s="10"/>
      <c r="D8" s="10"/>
      <c r="E8" s="10"/>
      <c r="F8" s="10"/>
      <c r="G8" s="32"/>
    </row>
    <row r="9" spans="1:7" x14ac:dyDescent="0.3">
      <c r="A9" s="3" t="s">
        <v>67</v>
      </c>
      <c r="B9" s="10"/>
      <c r="C9" s="10"/>
      <c r="D9" s="10"/>
      <c r="E9" s="10"/>
      <c r="F9" s="10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180</v>
      </c>
    </row>
    <row r="2" spans="1:2" s="9" customFormat="1" x14ac:dyDescent="0.3">
      <c r="A2" s="7" t="s">
        <v>218</v>
      </c>
      <c r="B2" s="28" t="s">
        <v>215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142</v>
      </c>
      <c r="B5" s="32">
        <v>1.35</v>
      </c>
    </row>
    <row r="6" spans="1:2" x14ac:dyDescent="0.3">
      <c r="A6" s="29" t="s">
        <v>143</v>
      </c>
      <c r="B6" s="32">
        <v>1.25</v>
      </c>
    </row>
    <row r="7" spans="1:2" x14ac:dyDescent="0.3">
      <c r="A7" s="29" t="s">
        <v>144</v>
      </c>
      <c r="B7" s="32">
        <v>1.35</v>
      </c>
    </row>
    <row r="8" spans="1:2" x14ac:dyDescent="0.3">
      <c r="A8" s="29" t="s">
        <v>145</v>
      </c>
      <c r="B8" s="32">
        <v>1.1499999999999999</v>
      </c>
    </row>
    <row r="9" spans="1:2" x14ac:dyDescent="0.3">
      <c r="A9" s="29" t="s">
        <v>146</v>
      </c>
      <c r="B9" s="32">
        <v>1.35</v>
      </c>
    </row>
    <row r="10" spans="1:2" ht="16.2" thickBot="1" x14ac:dyDescent="0.35">
      <c r="A10" s="30" t="s">
        <v>147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A3" sqref="A3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118</v>
      </c>
    </row>
    <row r="2" spans="1:2" s="9" customFormat="1" x14ac:dyDescent="0.3">
      <c r="A2" s="7" t="s">
        <v>213</v>
      </c>
      <c r="B2" s="28" t="s">
        <v>215</v>
      </c>
    </row>
    <row r="3" spans="1:2" s="9" customFormat="1" x14ac:dyDescent="0.3">
      <c r="A3" s="29" t="s">
        <v>130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122</v>
      </c>
      <c r="B6" s="32">
        <v>94</v>
      </c>
    </row>
    <row r="7" spans="1:2" s="9" customFormat="1" x14ac:dyDescent="0.3">
      <c r="A7" s="29" t="s">
        <v>123</v>
      </c>
      <c r="B7" s="32">
        <v>96</v>
      </c>
    </row>
    <row r="8" spans="1:2" s="9" customFormat="1" x14ac:dyDescent="0.3">
      <c r="A8" s="29" t="s">
        <v>124</v>
      </c>
      <c r="B8" s="32">
        <v>98</v>
      </c>
    </row>
    <row r="9" spans="1:2" s="9" customFormat="1" x14ac:dyDescent="0.3">
      <c r="A9" s="29" t="s">
        <v>125</v>
      </c>
      <c r="B9" s="32">
        <v>99</v>
      </c>
    </row>
    <row r="10" spans="1:2" s="9" customFormat="1" x14ac:dyDescent="0.3">
      <c r="A10" s="29" t="s">
        <v>126</v>
      </c>
      <c r="B10" s="32">
        <v>97</v>
      </c>
    </row>
    <row r="11" spans="1:2" s="9" customFormat="1" x14ac:dyDescent="0.3">
      <c r="A11" s="29" t="s">
        <v>127</v>
      </c>
      <c r="B11" s="32">
        <v>101</v>
      </c>
    </row>
    <row r="12" spans="1:2" s="9" customFormat="1" x14ac:dyDescent="0.3">
      <c r="A12" s="29" t="s">
        <v>128</v>
      </c>
      <c r="B12" s="32">
        <v>103</v>
      </c>
    </row>
    <row r="13" spans="1:2" s="9" customFormat="1" x14ac:dyDescent="0.3">
      <c r="A13" s="29" t="s">
        <v>129</v>
      </c>
      <c r="B13" s="32">
        <v>100</v>
      </c>
    </row>
    <row r="14" spans="1:2" s="9" customFormat="1" x14ac:dyDescent="0.3">
      <c r="A14" s="29" t="s">
        <v>131</v>
      </c>
      <c r="B14" s="32">
        <v>99</v>
      </c>
    </row>
    <row r="15" spans="1:2" s="9" customFormat="1" x14ac:dyDescent="0.3">
      <c r="A15" s="29" t="s">
        <v>132</v>
      </c>
      <c r="B15" s="32">
        <v>95</v>
      </c>
    </row>
    <row r="16" spans="1:2" s="9" customFormat="1" x14ac:dyDescent="0.3">
      <c r="A16" s="29" t="s">
        <v>133</v>
      </c>
      <c r="B16" s="32">
        <v>105</v>
      </c>
    </row>
    <row r="17" spans="1:2" s="9" customFormat="1" x14ac:dyDescent="0.3">
      <c r="A17" s="29" t="s">
        <v>134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135</v>
      </c>
      <c r="B19" s="32">
        <v>100</v>
      </c>
    </row>
    <row r="20" spans="1:2" s="9" customFormat="1" x14ac:dyDescent="0.3">
      <c r="A20" s="29" t="s">
        <v>136</v>
      </c>
      <c r="B20" s="32">
        <v>110</v>
      </c>
    </row>
    <row r="21" spans="1:2" s="9" customFormat="1" x14ac:dyDescent="0.3">
      <c r="A21" s="29" t="s">
        <v>137</v>
      </c>
      <c r="B21" s="32">
        <v>95</v>
      </c>
    </row>
    <row r="22" spans="1:2" s="9" customFormat="1" x14ac:dyDescent="0.3">
      <c r="A22" s="29" t="s">
        <v>67</v>
      </c>
      <c r="B22" s="32">
        <v>120</v>
      </c>
    </row>
    <row r="23" spans="1:2" ht="16.2" thickBot="1" x14ac:dyDescent="0.35">
      <c r="A23" s="30" t="s">
        <v>68</v>
      </c>
      <c r="B23" s="12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181</v>
      </c>
    </row>
    <row r="2" spans="1:2" x14ac:dyDescent="0.3">
      <c r="A2" s="7" t="s">
        <v>222</v>
      </c>
      <c r="B2" s="28" t="s">
        <v>215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50000</v>
      </c>
    </row>
    <row r="5" spans="1:2" x14ac:dyDescent="0.3">
      <c r="A5" s="29" t="s">
        <v>92</v>
      </c>
      <c r="B5" s="38">
        <v>100000</v>
      </c>
    </row>
    <row r="6" spans="1:2" x14ac:dyDescent="0.3">
      <c r="A6" s="29" t="s">
        <v>93</v>
      </c>
      <c r="B6" s="38">
        <v>250000</v>
      </c>
    </row>
    <row r="7" spans="1:2" x14ac:dyDescent="0.3">
      <c r="A7" s="29" t="s">
        <v>94</v>
      </c>
      <c r="B7" s="38">
        <v>300000</v>
      </c>
    </row>
    <row r="8" spans="1:2" ht="16.2" thickBot="1" x14ac:dyDescent="0.35">
      <c r="A8" s="30" t="s">
        <v>95</v>
      </c>
      <c r="B8" s="40">
        <v>350000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195</v>
      </c>
    </row>
    <row r="2" spans="1:2" x14ac:dyDescent="0.3">
      <c r="A2" s="7" t="s">
        <v>224</v>
      </c>
      <c r="B2" s="28" t="s">
        <v>215</v>
      </c>
    </row>
    <row r="3" spans="1:2" x14ac:dyDescent="0.3">
      <c r="A3" s="29" t="s">
        <v>100</v>
      </c>
      <c r="B3" s="38">
        <v>0</v>
      </c>
    </row>
    <row r="4" spans="1:2" x14ac:dyDescent="0.3">
      <c r="A4" s="29" t="s">
        <v>192</v>
      </c>
      <c r="B4" s="38">
        <v>50000</v>
      </c>
    </row>
    <row r="5" spans="1:2" x14ac:dyDescent="0.3">
      <c r="A5" s="29" t="s">
        <v>193</v>
      </c>
      <c r="B5" s="38">
        <v>100000</v>
      </c>
    </row>
    <row r="6" spans="1:2" ht="16.2" thickBot="1" x14ac:dyDescent="0.35">
      <c r="A6" s="30" t="s">
        <v>194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200</v>
      </c>
    </row>
    <row r="2" spans="1:2" x14ac:dyDescent="0.3">
      <c r="A2" s="7" t="s">
        <v>223</v>
      </c>
      <c r="B2" s="28" t="s">
        <v>215</v>
      </c>
    </row>
    <row r="3" spans="1:2" x14ac:dyDescent="0.3">
      <c r="A3" s="29" t="s">
        <v>97</v>
      </c>
      <c r="B3" s="38">
        <v>0</v>
      </c>
    </row>
    <row r="4" spans="1:2" x14ac:dyDescent="0.3">
      <c r="A4" s="29" t="s">
        <v>197</v>
      </c>
      <c r="B4" s="38">
        <v>50000</v>
      </c>
    </row>
    <row r="5" spans="1:2" x14ac:dyDescent="0.3">
      <c r="A5" s="29" t="s">
        <v>198</v>
      </c>
      <c r="B5" s="38">
        <v>100000</v>
      </c>
    </row>
    <row r="6" spans="1:2" ht="16.2" thickBot="1" x14ac:dyDescent="0.35">
      <c r="A6" s="30" t="s">
        <v>199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208</v>
      </c>
    </row>
    <row r="2" spans="1:2" x14ac:dyDescent="0.3">
      <c r="A2" s="7" t="s">
        <v>225</v>
      </c>
      <c r="B2" s="28" t="s">
        <v>215</v>
      </c>
    </row>
    <row r="3" spans="1:2" x14ac:dyDescent="0.3">
      <c r="A3" s="29" t="s">
        <v>204</v>
      </c>
      <c r="B3" s="38">
        <v>0</v>
      </c>
    </row>
    <row r="4" spans="1:2" x14ac:dyDescent="0.3">
      <c r="A4" s="29" t="s">
        <v>205</v>
      </c>
      <c r="B4" s="38">
        <v>50000</v>
      </c>
    </row>
    <row r="5" spans="1:2" x14ac:dyDescent="0.3">
      <c r="A5" s="29" t="s">
        <v>206</v>
      </c>
      <c r="B5" s="38">
        <v>100000</v>
      </c>
    </row>
    <row r="6" spans="1:2" ht="16.2" thickBot="1" x14ac:dyDescent="0.35">
      <c r="A6" s="30" t="s">
        <v>207</v>
      </c>
      <c r="B6" s="40">
        <v>250000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202</v>
      </c>
    </row>
    <row r="2" spans="1:2" s="9" customFormat="1" x14ac:dyDescent="0.3">
      <c r="A2" s="7" t="s">
        <v>220</v>
      </c>
      <c r="B2" s="28" t="s">
        <v>215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148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210</v>
      </c>
    </row>
    <row r="2" spans="1:5" s="9" customFormat="1" x14ac:dyDescent="0.3">
      <c r="A2" s="7" t="s">
        <v>217</v>
      </c>
      <c r="B2" s="8" t="s">
        <v>100</v>
      </c>
      <c r="C2" s="8" t="s">
        <v>192</v>
      </c>
      <c r="D2" s="8" t="s">
        <v>193</v>
      </c>
      <c r="E2" s="28" t="s">
        <v>194</v>
      </c>
    </row>
    <row r="3" spans="1:5" s="9" customFormat="1" x14ac:dyDescent="0.3">
      <c r="A3" s="29" t="s">
        <v>141</v>
      </c>
      <c r="B3" s="37">
        <v>20</v>
      </c>
      <c r="C3" s="37">
        <v>20</v>
      </c>
      <c r="D3" s="37">
        <v>20</v>
      </c>
      <c r="E3" s="38">
        <v>20</v>
      </c>
    </row>
    <row r="4" spans="1:5" s="9" customFormat="1" x14ac:dyDescent="0.3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3">
      <c r="A5" s="29" t="s">
        <v>138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3">
      <c r="A6" s="29" t="s">
        <v>139</v>
      </c>
      <c r="B6" s="37">
        <v>20</v>
      </c>
      <c r="C6" s="37">
        <v>20</v>
      </c>
      <c r="D6" s="37">
        <v>20</v>
      </c>
      <c r="E6" s="38">
        <v>20</v>
      </c>
    </row>
    <row r="7" spans="1:5" ht="16.2" thickBot="1" x14ac:dyDescent="0.35">
      <c r="A7" s="30" t="s">
        <v>140</v>
      </c>
      <c r="B7" s="39">
        <v>20</v>
      </c>
      <c r="C7" s="39">
        <v>20</v>
      </c>
      <c r="D7" s="39">
        <v>20</v>
      </c>
      <c r="E7" s="40">
        <v>20</v>
      </c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  <row r="16" spans="1:5" x14ac:dyDescent="0.3">
      <c r="D16" s="2"/>
      <c r="E16" s="2"/>
    </row>
    <row r="17" spans="4:5" x14ac:dyDescent="0.3">
      <c r="D17" s="2"/>
      <c r="E17" s="2"/>
    </row>
    <row r="18" spans="4:5" x14ac:dyDescent="0.3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M27" sqref="M27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211</v>
      </c>
    </row>
    <row r="2" spans="1:5" s="9" customFormat="1" x14ac:dyDescent="0.3">
      <c r="A2" s="7" t="s">
        <v>219</v>
      </c>
      <c r="B2" s="8" t="s">
        <v>97</v>
      </c>
      <c r="C2" s="8" t="s">
        <v>197</v>
      </c>
      <c r="D2" s="8" t="s">
        <v>198</v>
      </c>
      <c r="E2" s="28" t="s">
        <v>199</v>
      </c>
    </row>
    <row r="3" spans="1:5" ht="16.2" thickBot="1" x14ac:dyDescent="0.35">
      <c r="A3" s="30" t="s">
        <v>81</v>
      </c>
      <c r="B3" s="55">
        <v>0.1</v>
      </c>
      <c r="C3" s="55">
        <v>0.1</v>
      </c>
      <c r="D3" s="55">
        <v>0.1</v>
      </c>
      <c r="E3" s="56">
        <v>0.1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212</v>
      </c>
    </row>
    <row r="2" spans="1:5" s="9" customFormat="1" x14ac:dyDescent="0.3">
      <c r="A2" s="7" t="s">
        <v>220</v>
      </c>
      <c r="B2" s="8" t="s">
        <v>204</v>
      </c>
      <c r="C2" s="8" t="s">
        <v>205</v>
      </c>
      <c r="D2" s="8" t="s">
        <v>206</v>
      </c>
      <c r="E2" s="28" t="s">
        <v>207</v>
      </c>
    </row>
    <row r="3" spans="1:5" s="9" customFormat="1" x14ac:dyDescent="0.3">
      <c r="A3" s="29" t="s">
        <v>82</v>
      </c>
      <c r="B3" s="37">
        <v>10</v>
      </c>
      <c r="C3" s="37">
        <v>10</v>
      </c>
      <c r="D3" s="37">
        <v>10</v>
      </c>
      <c r="E3" s="38">
        <v>10</v>
      </c>
    </row>
    <row r="4" spans="1:5" ht="16.2" thickBot="1" x14ac:dyDescent="0.35">
      <c r="A4" s="30" t="s">
        <v>148</v>
      </c>
      <c r="B4" s="39">
        <v>10</v>
      </c>
      <c r="C4" s="39">
        <v>10</v>
      </c>
      <c r="D4" s="39">
        <v>10</v>
      </c>
      <c r="E4" s="40">
        <v>10</v>
      </c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H6"/>
  <sheetViews>
    <sheetView tabSelected="1" workbookViewId="0">
      <selection activeCell="L19" sqref="L19"/>
    </sheetView>
  </sheetViews>
  <sheetFormatPr defaultRowHeight="14.4" x14ac:dyDescent="0.3"/>
  <sheetData>
    <row r="1" spans="1:8" ht="16.2" thickBot="1" x14ac:dyDescent="0.35">
      <c r="A1" s="1" t="s">
        <v>209</v>
      </c>
      <c r="B1" s="1"/>
      <c r="C1" s="1"/>
      <c r="D1" s="1"/>
    </row>
    <row r="2" spans="1:8" ht="15.6" x14ac:dyDescent="0.3">
      <c r="A2" s="57" t="s">
        <v>213</v>
      </c>
      <c r="B2" s="57" t="s">
        <v>213</v>
      </c>
      <c r="C2" s="8" t="s">
        <v>90</v>
      </c>
      <c r="D2" s="8" t="s">
        <v>91</v>
      </c>
      <c r="E2" s="8" t="s">
        <v>92</v>
      </c>
      <c r="F2" s="8" t="s">
        <v>93</v>
      </c>
      <c r="G2" s="8" t="s">
        <v>94</v>
      </c>
      <c r="H2" s="28" t="s">
        <v>95</v>
      </c>
    </row>
    <row r="3" spans="1:8" ht="15.6" x14ac:dyDescent="0.3">
      <c r="A3" s="48" t="s">
        <v>152</v>
      </c>
      <c r="B3" s="51" t="s">
        <v>154</v>
      </c>
      <c r="C3" s="47">
        <v>30</v>
      </c>
      <c r="D3" s="47">
        <v>30</v>
      </c>
      <c r="E3" s="47">
        <v>30</v>
      </c>
      <c r="F3" s="47">
        <v>30</v>
      </c>
      <c r="G3" s="47">
        <v>30</v>
      </c>
      <c r="H3" s="53">
        <v>30</v>
      </c>
    </row>
    <row r="4" spans="1:8" ht="15.6" x14ac:dyDescent="0.3">
      <c r="A4" s="48" t="s">
        <v>154</v>
      </c>
      <c r="B4" s="51" t="s">
        <v>152</v>
      </c>
      <c r="C4" s="47">
        <v>30</v>
      </c>
      <c r="D4" s="47">
        <v>30</v>
      </c>
      <c r="E4" s="47">
        <v>30</v>
      </c>
      <c r="F4" s="47">
        <v>30</v>
      </c>
      <c r="G4" s="47">
        <v>30</v>
      </c>
      <c r="H4" s="53">
        <v>30</v>
      </c>
    </row>
    <row r="5" spans="1:8" ht="15.6" x14ac:dyDescent="0.3">
      <c r="A5" s="48" t="s">
        <v>151</v>
      </c>
      <c r="B5" s="51" t="s">
        <v>153</v>
      </c>
      <c r="C5" s="47">
        <v>30</v>
      </c>
      <c r="D5" s="47">
        <v>30</v>
      </c>
      <c r="E5" s="47">
        <v>30</v>
      </c>
      <c r="F5" s="47">
        <v>30</v>
      </c>
      <c r="G5" s="47">
        <v>30</v>
      </c>
      <c r="H5" s="53">
        <v>30</v>
      </c>
    </row>
    <row r="6" spans="1:8" ht="16.2" thickBot="1" x14ac:dyDescent="0.35">
      <c r="A6" s="49" t="s">
        <v>153</v>
      </c>
      <c r="B6" s="52" t="s">
        <v>151</v>
      </c>
      <c r="C6" s="50">
        <v>30</v>
      </c>
      <c r="D6" s="50">
        <v>30</v>
      </c>
      <c r="E6" s="50">
        <v>30</v>
      </c>
      <c r="F6" s="50">
        <v>30</v>
      </c>
      <c r="G6" s="50">
        <v>30</v>
      </c>
      <c r="H6" s="54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8" x14ac:dyDescent="0.3">
      <c r="A1" s="1" t="s">
        <v>2</v>
      </c>
    </row>
    <row r="2" spans="1:18" x14ac:dyDescent="0.3">
      <c r="A2" s="5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PipelineCapacityIncrements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Andres Joaquin Calderon</cp:lastModifiedBy>
  <dcterms:created xsi:type="dcterms:W3CDTF">2021-03-26T14:51:49Z</dcterms:created>
  <dcterms:modified xsi:type="dcterms:W3CDTF">2021-10-28T21:15:02Z</dcterms:modified>
</cp:coreProperties>
</file>