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s\Desktop\"/>
    </mc:Choice>
  </mc:AlternateContent>
  <xr:revisionPtr revIDLastSave="0" documentId="8_{2CE48431-2C78-40AF-BFF5-933A3146D6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Evaluacion" sheetId="2" r:id="rId2"/>
    <sheet name="Resumen" sheetId="3" r:id="rId3"/>
    <sheet name="Referenci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D22" i="3"/>
  <c r="C22" i="3"/>
  <c r="E21" i="3"/>
  <c r="D21" i="3"/>
  <c r="C21" i="3"/>
  <c r="G21" i="3" s="1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C9" i="3"/>
  <c r="C8" i="3"/>
  <c r="C7" i="3"/>
  <c r="C6" i="3"/>
  <c r="C5" i="3"/>
  <c r="G22" i="3" l="1"/>
  <c r="F14" i="3"/>
  <c r="F19" i="3"/>
  <c r="G20" i="3"/>
  <c r="G17" i="3"/>
  <c r="G16" i="3"/>
  <c r="G18" i="3"/>
  <c r="G15" i="3"/>
  <c r="F17" i="3"/>
  <c r="F16" i="3"/>
  <c r="G14" i="3"/>
  <c r="G13" i="3"/>
  <c r="F21" i="3"/>
  <c r="F13" i="3"/>
  <c r="F18" i="3"/>
  <c r="F20" i="3"/>
  <c r="F15" i="3"/>
  <c r="G19" i="3"/>
  <c r="F22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<sst xmlns="http://schemas.openxmlformats.org/spreadsheetml/2006/main" count="239" uniqueCount="181">
  <si>
    <t>EVALUACION HEURISTICA DE USABILIDAD - NIELSEN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</si>
  <si>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</si>
  <si>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</si>
  <si>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</si>
  <si>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</si>
  <si>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</si>
  <si>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</si>
  <si>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</si>
  <si>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</si>
  <si>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</si>
  <si>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</si>
  <si>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</si>
  <si>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</si>
  <si>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2</t>
  </si>
  <si>
    <t>3</t>
  </si>
  <si>
    <t>4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</si>
  <si>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</si>
  <si>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</si>
  <si>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</si>
  <si>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</si>
  <si>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</si>
  <si>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</si>
  <si>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</si>
  <si>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</si>
  <si>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</si>
  <si>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</si>
  <si>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</si>
  <si>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</si>
  <si>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</si>
  <si>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</si>
  <si>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</si>
  <si>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</si>
  <si>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</si>
  <si>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</si>
  <si>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</si>
  <si>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</si>
  <si>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</si>
  <si>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</si>
  <si>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</si>
  <si>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H1 - Visibilidad del estado</t>
  </si>
  <si>
    <t>H2 - Sistema y mundo real</t>
  </si>
  <si>
    <t>H3 - Control y libertad</t>
  </si>
  <si>
    <t>H4 - Consistencia y estandares</t>
  </si>
  <si>
    <t>H5 - Prevencion de errores</t>
  </si>
  <si>
    <t>H6 - Reconocimiento &gt; recuerdo</t>
  </si>
  <si>
    <t>H7 - Flexibilidad y eficiencia</t>
  </si>
  <si>
    <t>H8 - Diseno minimalista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</si>
  <si>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</si>
  <si>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</si>
  <si>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</si>
  <si>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</si>
  <si>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</si>
  <si>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</si>
  <si>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</si>
  <si>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</si>
  <si>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</si>
  <si>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</si>
  <si>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</si>
  <si>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</si>
  <si>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</si>
  <si>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</si>
  <si>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</si>
  <si>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</si>
  <si>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</si>
  <si>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</si>
  <si>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</si>
  <si>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</si>
  <si>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</si>
  <si>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</si>
  <si>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</si>
  <si>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</si>
  <si>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</si>
  <si>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</si>
  <si>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</si>
  <si>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</si>
  <si>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</si>
  <si>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</si>
  <si>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</si>
  <si>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</si>
  <si>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</si>
  <si>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</si>
  <si>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</si>
  <si>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</si>
  <si>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</si>
  <si>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</si>
  <si>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</si>
  <si>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</si>
  <si>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</si>
  <si>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</si>
  <si>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</si>
  <si>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</si>
  <si>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</si>
  <si>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</si>
  <si>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</si>
  <si>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</si>
  <si>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</si>
  <si>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</si>
  <si>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</si>
  <si>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</si>
  <si>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</si>
  <si>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</si>
  <si>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</si>
  <si>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</si>
  <si>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</si>
  <si>
    <t>Ingenieria de Software - Calidad y Pruebas - Plantilla de Evaluacion</t>
  </si>
  <si>
    <t>Problema cosmético | corregir solo si hay tiempo</t>
  </si>
  <si>
    <t>Problema menor | baja prioridad de correccion</t>
  </si>
  <si>
    <t>Problema mayor  | alta prioridad, dificulta el uso</t>
  </si>
  <si>
    <t>CATASTROFICO | imperativo corregir antes del lanzamiento</t>
  </si>
  <si>
    <t>RESUMEN EJECUTIVO  EVALUACION HEURISTICA</t>
  </si>
  <si>
    <t>Al subir el comprobante de pago (PDF/foto) no aparece ninguna barra de carga, el usuario no sabe si se está subiendo el archivo</t>
  </si>
  <si>
    <t>Benjamin.</t>
  </si>
  <si>
    <t>Pantalla 'Login'</t>
  </si>
  <si>
    <t>La interfaz inicial no especifica si el usuario puede registrarse solo, lo que podría generar intentos de creación de cuentas falsas o no autorizadas dentro del edificio.</t>
  </si>
  <si>
    <t>Eliminar por completo cualquier opción pública de "Crear cuenta". Dejar explícito que el registro es manejado de forma interna por el administrador para prevenir accesos no autorizados.</t>
  </si>
  <si>
    <t>El enlace o botón de "¿Olvidaste tu contraseña?" está de adorno, no realiza ninguna acción ni ofrece una salida al usuario que olvidó sus datos.</t>
  </si>
  <si>
    <t>Configurar el enlace para que abra una ventana emergente (modal) de "Recuperar Acceso" con un campo de texto para ingresar el correo y un botón para enviar un enlace de restablecimiento.</t>
  </si>
  <si>
    <t>Tener un botón de "Atrás" y uno de "Cerrar Sesión" en el mismo espacio confunde al usuario sobre cómo salir del sistema de manera segura.</t>
  </si>
  <si>
    <t>Eliminar el botón "Atrás" por redundancia y dejar únicamente un botón visible de "Cerrar Sesión" que devuelva al usuario al Login de forma limpia.</t>
  </si>
  <si>
    <t>Pantalla 'Panel Residente'</t>
  </si>
  <si>
    <t>La barra de navegación inferior muestra las pestañas "Mi Panel" (Residente) y "Administración" juntas, permitiendo que un usuario común acceda libremente a datos restringidos.</t>
  </si>
  <si>
    <t>Barra de Navegación Inferior (Bottom Nav)</t>
  </si>
  <si>
    <t>Separar por completo las interfaces. La barra de navegación del residente solo debe mostrar sus opciones básicas y la del administrador debe ser una vista totalmente independiente y protegida.</t>
  </si>
  <si>
    <t>El área de notificaciones en el panel del administrador se visualiza completamente aplastada, desalineada y el botón no ejecuta ninguna acción al presionarlo.</t>
  </si>
  <si>
    <t>Pantalla 'Panel Administrador'</t>
  </si>
  <si>
    <t>Rediseñar el elemento utilizando un icono limpio de campana con márgenes correctos y programar un menú desplegable básico con el historial de alertas enviadas.</t>
  </si>
  <si>
    <t>El botón con el icono de "Ojo" al enviar el aviso de cobro no hace nada, impidiendo que el administrador valide la información visualmente de forma rápida.</t>
  </si>
  <si>
    <t>Pantalla 'Lista de Deudores'</t>
  </si>
  <si>
    <t>Vincular el icono del "Ojo" para que al ser presionado abra un cuadro flotante que permita previsualizar la foto o archivo del comprobante cargado por ese residente específico.</t>
  </si>
  <si>
    <t>La previsualización del reporte de gastos del edificio completo está amarrada a filas individuales de deudores, en lugar de ser una métrica macro del administrador.</t>
  </si>
  <si>
    <t>Mover la visualización del reporte general a la parte superior del panel como un botón global y dejar el icono del "Ojo" de la lista de deudores exclusivamente para ver transferencias individuales</t>
  </si>
  <si>
    <t>El administrador no posee un módulo visual para verificar de forma inmediata el flujo de caja, es decir, qué departamentos pagaron, en qué momento exacto y cuánto dinero ingresó.</t>
  </si>
  <si>
    <t>Añadir una nueva sección o tabla estructurada titulada "Historial de Ingresos de Caja" que muestre en tiempo real las transacciones ya validadas (Fecha, Depto, Monto, Estado).</t>
  </si>
  <si>
    <t>El panel de administración inicial vino sobrecargado visualmente al meter Deudores, Ingresos y Ajustes en una sola vista saturada.</t>
  </si>
  <si>
    <t>Separar la información en secciones independientes o pestañas limpias para no abrumar al administrador.</t>
  </si>
  <si>
    <t>La barra inferior del residente usa demasiadas pestañas similares que confunden el estándar de navegación móvil.</t>
  </si>
  <si>
    <t>Barra de Navegación Residente</t>
  </si>
  <si>
    <t>Unificar las opciones en un menú más limpio y estándar, dejando solo el panel principal y el perfil.</t>
  </si>
  <si>
    <t>El sistema venía configurado con una única contraseña genérica compartida para la administración, lo que rompe la seguridad y permite errores de acceso.</t>
  </si>
  <si>
    <t>Pantalla 'Login Admin'</t>
  </si>
  <si>
    <t>Implementar cuentas individuales con contraseñas personalizadas y validación por roles para cada administrador.</t>
  </si>
  <si>
    <t>El icono del "Ojo" intentaba abrir el reporte de gastos del edificio completo en vez de mostrar el archivo del deudor de esa fila específica.</t>
  </si>
  <si>
    <t>Lista de Deudores</t>
  </si>
  <si>
    <t>Reconfigurar la acción para que el "Ojo" abra exclusivamente el modal con la foto o PDF del comprobante que subió ese residente.</t>
  </si>
  <si>
    <t>El historial muestra el mensaje interno del código 'status: pending', provocando que el usuario común no entienda el estado de su pago.</t>
  </si>
  <si>
    <t>Pantalla 'Historial de Pagos'</t>
  </si>
  <si>
    <t>Eliminar el término técnico y reemplazarlo por texto claro en español como: "Pago Pendiente de Validación".</t>
  </si>
  <si>
    <t>La ficha del departamento está incompleta; el administrador no puede ver teléfonos fijos, celulares ni contactos de familiares directos ante una emergencia o morosidad.</t>
  </si>
  <si>
    <t>Pantalla 'Ficha de Departamento'</t>
  </si>
  <si>
    <t>Modificar la interfaz agregando campos específicos para "Teléfono Móvil", "Teléfono Fijo" y un apartado de "Contactos Familiares/Coposesores".</t>
  </si>
  <si>
    <t>Al presionar los botones de 'Aprobar' o 'Rechazar' un pago, el sistema no reacciona visualmente ni le confirma al administrador si la acción se ejecutó con éxito.</t>
  </si>
  <si>
    <t>El cuadro flotante del Reporte General incluye un botón inferior redundante para 'Cerrar Vista Previa', cuando ya cuenta con un botón clásico de 'X' en la esquina superior.</t>
  </si>
  <si>
    <t>Ventana emergente del Reporte General (Administración)</t>
  </si>
  <si>
    <t>Lista de Validaciones (Administración)</t>
  </si>
  <si>
    <t>Programar los botones para que, al ser presionados, lancen de forma inmediata un mensaje emergente (Toast) que confirme: "¡Operación Exitosa!".</t>
  </si>
  <si>
    <t>Eliminar el botón inferior de texto por redundancia visual y mantener únicamente la 'X' superior estándar.</t>
  </si>
  <si>
    <t>Rediseñar la sección para que sea sumamente básica, mostrando únicamente datos esenciales: Nombre, Rol (Administrador) y Correo institucional.</t>
  </si>
  <si>
    <t>Perfil del Administrador</t>
  </si>
  <si>
    <t>El perfil del administrador expone demasiados datos extensos y configuraciones innecesarias, sobrecargando una pantalla que debe ser rápida y básica.</t>
  </si>
  <si>
    <t>La aplicación mantiene la sesión del usuario o del administrador abierta indefinidamente, lo que permite que cualquiera acceda a datos financieros si el teléfono se queda desbloqueado.</t>
  </si>
  <si>
    <t>General (Toda la aplicación)</t>
  </si>
  <si>
    <t>Implementar un cierre de sesión automático tras 10 minutos de inactividad para resguardar la privacidad de los datos.</t>
  </si>
  <si>
    <t>En unas pantallas los montos de los gastos comunes aparecen con el signo $, en otras con la palabra "CLP" y en el historial aparecen números sin separación de miles (ej: 55000 en vez de $55.000).</t>
  </si>
  <si>
    <t>Pantallas de Pagos e Historial</t>
  </si>
  <si>
    <t>Unificar visualmente todos los montos de dinero bajo el estándar nacional chileno usando el formato "$XX.XXX".</t>
  </si>
  <si>
    <t>El administrador tiene que hacer scroll de forma manual por toda la lista para encontrar una vivienda específica, volviéndose ineficiente a medida que el edificio tiene más departamentos.</t>
  </si>
  <si>
    <t>Pantalla 'Lista de Deudores' (Administración)</t>
  </si>
  <si>
    <t>Agregar una barra de búsqueda simple en la parte superior para filtrar rápidamente por número de departamento o nombre del residente.</t>
  </si>
  <si>
    <t>Al presionar "Enviar aviso de cobro", el sistema dispara la notificación inmediatamente sin pedir confirmación, lo que puede causar envíos accidentales a residentes que ya pagaron.</t>
  </si>
  <si>
    <t>Desplegar un cuadro modal de alerta previa que pregunte: "¿Está seguro de que desea enviar el aviso de cobro al Depto X?".</t>
  </si>
  <si>
    <t>Las opciones de "Preguntas Frecuentes" o "Contactar Soporte" están pintadas en la interfaz pero no abren ningún documento de ayuda ni redirigen a un canal real de comunicación.</t>
  </si>
  <si>
    <t>Pantalla 'Perfil / Ajustes'</t>
  </si>
  <si>
    <t>Añadir un icono de "Copiar" al lado del número de cuenta corriente y del RUT para agilizar la transferencia bancaria.</t>
  </si>
  <si>
    <t>Si el usuario se equivoca en un campo secundario al rellenar los datos de su perfil o de contacto, el formulario borra absolutamente todos los campos ya escritos en vez de mantener los datos válidos.</t>
  </si>
  <si>
    <t>Ficha de Datos del Usuario</t>
  </si>
  <si>
    <t>Mantener el pago en el historial con una etiqueta color rojo que diga "Rechazado" y permitir al usuario abrir un detalle que explique la razón dada por la administración.</t>
  </si>
  <si>
    <t>Cuando el administrador rechaza un comprobante de pago por ser erróneo, este desaparece por completo del flujo del residente sin dejar registro ni rastro del motivo del rechazo.</t>
  </si>
  <si>
    <t>Retener en los campos de entrada la información que ya fue digitada correctamente y resaltar únicamente el espacio que contiene el error.</t>
  </si>
  <si>
    <t>Los datos de la cuenta bancaria del edificio para hacer la transferencia (Rut, Cuenta Corriente, Banco) se muestran estáticos y no permiten ser copiados al portapapeles, obligando al usuario a memorizarlos o anotarlos.</t>
  </si>
  <si>
    <t>Pantalla 'Datos de Pago' (Residente)</t>
  </si>
  <si>
    <t>Pantalla 'Historial de Pagos' (Residente)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</si>
</sst>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C2C2A"/>
      <name val="Arial"/>
      <family val="2"/>
    </font>
    <font>
      <b/>
      <sz val="10"/>
      <color rgb="FF5F5E5A"/>
      <name val="Arial"/>
      <family val="2"/>
    </font>
    <font>
      <b/>
      <sz val="13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i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5F5E5A"/>
      </patternFill>
    </fill>
    <fill>
      <patternFill patternType="solid">
        <fgColor rgb="FFF8F8F6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8F6"/>
        <bgColor rgb="FFFFF9F0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4" fillId="5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2" xfId="0" applyFont="1" applyBorder="1"/>
    <xf numFmtId="0" fontId="8" fillId="0" borderId="2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/>
    <xf numFmtId="0" fontId="5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13" fillId="4" borderId="2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27500A"/>
        <name val="Arial"/>
      </font>
      <fill>
        <patternFill>
          <bgColor rgb="FFEAF3DE"/>
        </patternFill>
      </fill>
    </dxf>
    <dxf>
      <font>
        <b/>
        <color rgb="FF633806"/>
        <name val="Arial"/>
      </font>
      <fill>
        <patternFill>
          <bgColor rgb="FFFAEEDA"/>
        </patternFill>
      </fill>
    </dxf>
    <dxf>
      <font>
        <b/>
        <color rgb="FF791F1F"/>
        <name val="Arial"/>
      </font>
      <fill>
        <patternFill>
          <bgColor rgb="FFFCEBEB"/>
        </patternFill>
      </fill>
    </dxf>
    <dxf>
      <font>
        <b/>
        <sz val="13"/>
        <color rgb="FF791F1F"/>
        <name val="Arial"/>
        <charset val="1"/>
      </font>
      <fill>
        <patternFill>
          <bgColor rgb="FFFCEBEB"/>
        </patternFill>
      </fill>
    </dxf>
    <dxf>
      <font>
        <b/>
        <sz val="13"/>
        <color rgb="FF8B4000"/>
        <name val="Arial"/>
        <charset val="1"/>
      </font>
      <fill>
        <patternFill>
          <bgColor rgb="FFFCEBD0"/>
        </patternFill>
      </fill>
    </dxf>
    <dxf>
      <font>
        <b/>
        <sz val="13"/>
        <color rgb="FF633806"/>
        <name val="Arial"/>
        <charset val="1"/>
      </font>
      <fill>
        <patternFill>
          <bgColor rgb="FFFAEEDA"/>
        </patternFill>
      </fill>
    </dxf>
    <dxf>
      <font>
        <b/>
        <sz val="13"/>
        <color rgb="FF633806"/>
        <name val="Arial"/>
        <charset val="1"/>
      </font>
      <fill>
        <patternFill>
          <bgColor rgb="FFFFF9F0"/>
        </patternFill>
      </fill>
    </dxf>
    <dxf>
      <font>
        <b/>
        <sz val="13"/>
        <color rgb="FF5F5E5A"/>
        <name val="Arial"/>
        <charset val="1"/>
      </font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523876</xdr:colOff>
      <xdr:row>3</xdr:row>
      <xdr:rowOff>47627</xdr:rowOff>
    </xdr:from>
    <xdr:to>
      <xdr:col>5</xdr:col>
      <xdr:colOff>1166720</xdr:colOff>
      <xdr:row>3</xdr:row>
      <xdr:rowOff>952501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0693B78-671E-5AE8-A1EA-9171A84F3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9951" y="1047752"/>
          <a:ext cx="642844" cy="904874"/>
        </a:xfrm>
        <a:prstGeom prst="rect">
          <a:avLst/>
        </a:prstGeom>
      </xdr:spPr>
    </xdr:pic>
    <xdr:clientData/>
  </xdr:twoCellAnchor>
  <xdr:twoCellAnchor editAs="oneCell">
    <xdr:from>
      <xdr:col>5</xdr:col>
      <xdr:colOff>604389</xdr:colOff>
      <xdr:row>5</xdr:row>
      <xdr:rowOff>57150</xdr:rowOff>
    </xdr:from>
    <xdr:to>
      <xdr:col>5</xdr:col>
      <xdr:colOff>1149521</xdr:colOff>
      <xdr:row>5</xdr:row>
      <xdr:rowOff>723900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A73242-11A7-079C-9FEB-6B42053DF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0464" y="3000375"/>
          <a:ext cx="545132" cy="66675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153367</xdr:colOff>
      <xdr:row>6</xdr:row>
      <xdr:rowOff>390527</xdr:rowOff>
    </xdr:from>
    <xdr:to>
      <xdr:col>5</xdr:col>
      <xdr:colOff>1638300</xdr:colOff>
      <xdr:row>6</xdr:row>
      <xdr:rowOff>753601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85D935E-8734-760E-4950-5A1DF1246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49442" y="4143377"/>
          <a:ext cx="1484933" cy="363074"/>
        </a:xfrm>
        <a:prstGeom prst="rect">
          <a:avLst/>
        </a:prstGeom>
      </xdr:spPr>
    </xdr:pic>
    <xdr:clientData/>
  </xdr:twoCellAnchor>
  <xdr:twoCellAnchor editAs="oneCell">
    <xdr:from>
      <xdr:col>5</xdr:col>
      <xdr:colOff>217439</xdr:colOff>
      <xdr:row>7</xdr:row>
      <xdr:rowOff>28576</xdr:rowOff>
    </xdr:from>
    <xdr:to>
      <xdr:col>5</xdr:col>
      <xdr:colOff>881966</xdr:colOff>
      <xdr:row>7</xdr:row>
      <xdr:rowOff>733426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C2B4203-30CC-6E30-7307-8CAF7CB1E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13514" y="4914901"/>
          <a:ext cx="664527" cy="704850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495301</xdr:colOff>
      <xdr:row>8</xdr:row>
      <xdr:rowOff>114301</xdr:rowOff>
    </xdr:from>
    <xdr:to>
      <xdr:col>5</xdr:col>
      <xdr:colOff>1223632</xdr:colOff>
      <xdr:row>8</xdr:row>
      <xdr:rowOff>866775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06669AA-882B-A73F-9AE2-8C103011F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91376" y="5810251"/>
          <a:ext cx="728331" cy="752474"/>
        </a:xfrm>
        <a:prstGeom prst="rect">
          <a:avLst/>
        </a:prstGeom>
      </xdr:spPr>
    </xdr:pic>
    <xdr:clientData/>
  </xdr:twoCellAnchor>
  <xdr:twoCellAnchor editAs="oneCell">
    <xdr:from>
      <xdr:col>5</xdr:col>
      <xdr:colOff>657225</xdr:colOff>
      <xdr:row>9</xdr:row>
      <xdr:rowOff>85725</xdr:rowOff>
    </xdr:from>
    <xdr:to>
      <xdr:col>5</xdr:col>
      <xdr:colOff>1066800</xdr:colOff>
      <xdr:row>9</xdr:row>
      <xdr:rowOff>918194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CAA2F67-799C-8E5C-6DEB-3A9B2DA4D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53300" y="6753225"/>
          <a:ext cx="409575" cy="832469"/>
        </a:xfrm>
        <a:prstGeom prst="rect">
          <a:avLst/>
        </a:prstGeom>
      </xdr:spPr>
    </xdr:pic>
    <xdr:clientData/>
  </xdr:twoCellAnchor>
  <xdr:twoCellAnchor editAs="oneCell">
    <xdr:from>
      <xdr:col>5</xdr:col>
      <xdr:colOff>1066802</xdr:colOff>
      <xdr:row>7</xdr:row>
      <xdr:rowOff>95251</xdr:rowOff>
    </xdr:from>
    <xdr:to>
      <xdr:col>5</xdr:col>
      <xdr:colOff>1402934</xdr:colOff>
      <xdr:row>7</xdr:row>
      <xdr:rowOff>723900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9D8D20A-2D25-BD18-BB1A-65975C228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62877" y="4981576"/>
          <a:ext cx="336132" cy="628649"/>
        </a:xfrm>
        <a:prstGeom prst="rect">
          <a:avLst/>
        </a:prstGeom>
      </xdr:spPr>
    </xdr:pic>
    <xdr:clientData/>
  </xdr:twoCellAnchor>
  <xdr:twoCellAnchor editAs="oneCell">
    <xdr:from>
      <xdr:col>5</xdr:col>
      <xdr:colOff>678445</xdr:colOff>
      <xdr:row>10</xdr:row>
      <xdr:rowOff>114301</xdr:rowOff>
    </xdr:from>
    <xdr:to>
      <xdr:col>5</xdr:col>
      <xdr:colOff>1040584</xdr:colOff>
      <xdr:row>10</xdr:row>
      <xdr:rowOff>876301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88E7DC1-76D8-9159-A0F8-BD7EACFEE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74520" y="7753351"/>
          <a:ext cx="362139" cy="762000"/>
        </a:xfrm>
        <a:prstGeom prst="rect">
          <a:avLst/>
        </a:prstGeom>
      </xdr:spPr>
    </xdr:pic>
    <xdr:clientData/>
  </xdr:twoCellAnchor>
  <xdr:twoCellAnchor editAs="oneCell">
    <xdr:from>
      <xdr:col>5</xdr:col>
      <xdr:colOff>704850</xdr:colOff>
      <xdr:row>11</xdr:row>
      <xdr:rowOff>38101</xdr:rowOff>
    </xdr:from>
    <xdr:to>
      <xdr:col>5</xdr:col>
      <xdr:colOff>1018853</xdr:colOff>
      <xdr:row>11</xdr:row>
      <xdr:rowOff>587792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9FA89A3-13FF-376A-A9B0-090C21B7B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00925" y="8648701"/>
          <a:ext cx="314003" cy="54969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190501</xdr:colOff>
      <xdr:row>15</xdr:row>
      <xdr:rowOff>171451</xdr:rowOff>
    </xdr:from>
    <xdr:to>
      <xdr:col>5</xdr:col>
      <xdr:colOff>1600200</xdr:colOff>
      <xdr:row>15</xdr:row>
      <xdr:rowOff>484277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FBD87B6-AE19-55FD-13D6-7DD7CB0DD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86576" y="11420476"/>
          <a:ext cx="1409699" cy="312826"/>
        </a:xfrm>
        <a:prstGeom prst="rect">
          <a:avLst/>
        </a:prstGeom>
      </xdr:spPr>
    </xdr:pic>
    <xdr:clientData/>
  </xdr:twoCellAnchor>
  <xdr:twoCellAnchor editAs="oneCell">
    <xdr:from>
      <xdr:col>5</xdr:col>
      <xdr:colOff>742949</xdr:colOff>
      <xdr:row>12</xdr:row>
      <xdr:rowOff>76201</xdr:rowOff>
    </xdr:from>
    <xdr:to>
      <xdr:col>5</xdr:col>
      <xdr:colOff>981074</xdr:colOff>
      <xdr:row>12</xdr:row>
      <xdr:rowOff>497853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D9CA280-BEC1-C49F-C6AD-523E9B21D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7439024" y="9334501"/>
          <a:ext cx="238125" cy="421652"/>
        </a:xfrm>
        <a:prstGeom prst="rect">
          <a:avLst/>
        </a:prstGeom>
      </xdr:spPr>
    </xdr:pic>
    <xdr:clientData/>
  </xdr:twoCellAnchor>
  <xdr:twoCellAnchor editAs="oneCell">
    <xdr:from>
      <xdr:col>5</xdr:col>
      <xdr:colOff>704851</xdr:colOff>
      <xdr:row>13</xdr:row>
      <xdr:rowOff>104776</xdr:rowOff>
    </xdr:from>
    <xdr:to>
      <xdr:col>5</xdr:col>
      <xdr:colOff>1059060</xdr:colOff>
      <xdr:row>13</xdr:row>
      <xdr:rowOff>561975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94DB23C-143D-2605-FB01-474829970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00926" y="9896476"/>
          <a:ext cx="354209" cy="457199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14</xdr:row>
      <xdr:rowOff>266701</xdr:rowOff>
    </xdr:from>
    <xdr:to>
      <xdr:col>5</xdr:col>
      <xdr:colOff>923731</xdr:colOff>
      <xdr:row>14</xdr:row>
      <xdr:rowOff>609601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11BD6E-AA4C-B05A-AA33-122EE352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10375" y="10706101"/>
          <a:ext cx="809431" cy="3429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1047750</xdr:colOff>
      <xdr:row>14</xdr:row>
      <xdr:rowOff>104776</xdr:rowOff>
    </xdr:from>
    <xdr:to>
      <xdr:col>5</xdr:col>
      <xdr:colOff>1571625</xdr:colOff>
      <xdr:row>14</xdr:row>
      <xdr:rowOff>703672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1A6E962-EB81-7418-EE2C-A26E9F6B5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43825" y="10544176"/>
          <a:ext cx="523875" cy="598896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685801</xdr:colOff>
      <xdr:row>16</xdr:row>
      <xdr:rowOff>85725</xdr:rowOff>
    </xdr:from>
    <xdr:to>
      <xdr:col>5</xdr:col>
      <xdr:colOff>986305</xdr:colOff>
      <xdr:row>16</xdr:row>
      <xdr:rowOff>723900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A5234DA-6665-6885-195C-72C2A639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81876" y="11982450"/>
          <a:ext cx="300504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182564</xdr:colOff>
      <xdr:row>18</xdr:row>
      <xdr:rowOff>79375</xdr:rowOff>
    </xdr:from>
    <xdr:to>
      <xdr:col>5</xdr:col>
      <xdr:colOff>1389063</xdr:colOff>
      <xdr:row>18</xdr:row>
      <xdr:rowOff>266016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33693A-6334-AEF3-F302-CB22238FA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3877" y="13581063"/>
          <a:ext cx="1206499" cy="186641"/>
        </a:xfrm>
        <a:prstGeom prst="rect">
          <a:avLst/>
        </a:prstGeom>
      </xdr:spPr>
    </xdr:pic>
    <xdr:clientData/>
  </xdr:twoCellAnchor>
  <xdr:twoCellAnchor editAs="oneCell">
    <xdr:from>
      <xdr:col>5</xdr:col>
      <xdr:colOff>348437</xdr:colOff>
      <xdr:row>18</xdr:row>
      <xdr:rowOff>292875</xdr:rowOff>
    </xdr:from>
    <xdr:to>
      <xdr:col>5</xdr:col>
      <xdr:colOff>1246187</xdr:colOff>
      <xdr:row>18</xdr:row>
      <xdr:rowOff>592959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FB5BE0A-75E0-D95D-5E96-C43153004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9750" y="13794563"/>
          <a:ext cx="897750" cy="300084"/>
        </a:xfrm>
        <a:prstGeom prst="rect">
          <a:avLst/>
        </a:prstGeom>
      </xdr:spPr>
    </xdr:pic>
    <xdr:clientData/>
  </xdr:twoCellAnchor>
  <xdr:twoCellAnchor editAs="oneCell">
    <xdr:from>
      <xdr:col>5</xdr:col>
      <xdr:colOff>111126</xdr:colOff>
      <xdr:row>17</xdr:row>
      <xdr:rowOff>103189</xdr:rowOff>
    </xdr:from>
    <xdr:to>
      <xdr:col>5</xdr:col>
      <xdr:colOff>649431</xdr:colOff>
      <xdr:row>17</xdr:row>
      <xdr:rowOff>754062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DB89429-E1FC-A15A-6981-9E16E5924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2439" y="12795252"/>
          <a:ext cx="538305" cy="650873"/>
        </a:xfrm>
        <a:prstGeom prst="rect">
          <a:avLst/>
        </a:prstGeom>
      </xdr:spPr>
    </xdr:pic>
    <xdr:clientData/>
  </xdr:twoCellAnchor>
  <xdr:twoCellAnchor editAs="oneCell">
    <xdr:from>
      <xdr:col>5</xdr:col>
      <xdr:colOff>745314</xdr:colOff>
      <xdr:row>17</xdr:row>
      <xdr:rowOff>134126</xdr:rowOff>
    </xdr:from>
    <xdr:to>
      <xdr:col>5</xdr:col>
      <xdr:colOff>1704465</xdr:colOff>
      <xdr:row>17</xdr:row>
      <xdr:rowOff>428626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8FECE135-5499-B0AE-B513-CA7DBAF95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6627" y="12826189"/>
          <a:ext cx="959151" cy="294500"/>
        </a:xfrm>
        <a:prstGeom prst="rect">
          <a:avLst/>
        </a:prstGeom>
      </xdr:spPr>
    </xdr:pic>
    <xdr:clientData/>
  </xdr:twoCellAnchor>
  <xdr:twoCellAnchor editAs="oneCell">
    <xdr:from>
      <xdr:col>5</xdr:col>
      <xdr:colOff>752440</xdr:colOff>
      <xdr:row>17</xdr:row>
      <xdr:rowOff>474624</xdr:rowOff>
    </xdr:from>
    <xdr:to>
      <xdr:col>5</xdr:col>
      <xdr:colOff>1635126</xdr:colOff>
      <xdr:row>17</xdr:row>
      <xdr:rowOff>707309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FB307C1-B7E6-BB49-4A78-5D1E0593E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3753" y="13166687"/>
          <a:ext cx="882686" cy="232685"/>
        </a:xfrm>
        <a:prstGeom prst="rect">
          <a:avLst/>
        </a:prstGeom>
      </xdr:spPr>
    </xdr:pic>
    <xdr:clientData/>
  </xdr:twoCellAnchor>
  <xdr:twoCellAnchor editAs="oneCell">
    <xdr:from>
      <xdr:col>5</xdr:col>
      <xdr:colOff>412751</xdr:colOff>
      <xdr:row>19</xdr:row>
      <xdr:rowOff>31750</xdr:rowOff>
    </xdr:from>
    <xdr:to>
      <xdr:col>5</xdr:col>
      <xdr:colOff>1207642</xdr:colOff>
      <xdr:row>19</xdr:row>
      <xdr:rowOff>769937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A12FD50-00BC-A9B9-F87B-16D0784BF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7442"/>
        <a:stretch>
          <a:fillRect/>
        </a:stretch>
      </xdr:blipFill>
      <xdr:spPr>
        <a:xfrm>
          <a:off x="7104064" y="14184313"/>
          <a:ext cx="794891" cy="738187"/>
        </a:xfrm>
        <a:prstGeom prst="rect">
          <a:avLst/>
        </a:prstGeom>
      </xdr:spPr>
    </xdr:pic>
    <xdr:clientData/>
  </xdr:twoCellAnchor>
  <xdr:twoCellAnchor editAs="oneCell">
    <xdr:from>
      <xdr:col>5</xdr:col>
      <xdr:colOff>650876</xdr:colOff>
      <xdr:row>20</xdr:row>
      <xdr:rowOff>47627</xdr:rowOff>
    </xdr:from>
    <xdr:to>
      <xdr:col>5</xdr:col>
      <xdr:colOff>1004713</xdr:colOff>
      <xdr:row>20</xdr:row>
      <xdr:rowOff>730250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80C39BAF-7382-975D-5D9A-D8FB80A64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42189" y="15009815"/>
          <a:ext cx="353837" cy="682623"/>
        </a:xfrm>
        <a:prstGeom prst="rect">
          <a:avLst/>
        </a:prstGeom>
      </xdr:spPr>
    </xdr:pic>
    <xdr:clientData/>
  </xdr:twoCellAnchor>
  <xdr:twoCellAnchor editAs="oneCell">
    <xdr:from>
      <xdr:col>5</xdr:col>
      <xdr:colOff>197592</xdr:colOff>
      <xdr:row>27</xdr:row>
      <xdr:rowOff>111125</xdr:rowOff>
    </xdr:from>
    <xdr:to>
      <xdr:col>5</xdr:col>
      <xdr:colOff>873125</xdr:colOff>
      <xdr:row>27</xdr:row>
      <xdr:rowOff>864744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64039AF-EF6B-4BDE-F06D-3F0504ECC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88905" y="20899438"/>
          <a:ext cx="675533" cy="753619"/>
        </a:xfrm>
        <a:prstGeom prst="rect">
          <a:avLst/>
        </a:prstGeom>
      </xdr:spPr>
    </xdr:pic>
    <xdr:clientData/>
  </xdr:twoCellAnchor>
  <xdr:twoCellAnchor editAs="oneCell">
    <xdr:from>
      <xdr:col>5</xdr:col>
      <xdr:colOff>412751</xdr:colOff>
      <xdr:row>23</xdr:row>
      <xdr:rowOff>71436</xdr:rowOff>
    </xdr:from>
    <xdr:to>
      <xdr:col>5</xdr:col>
      <xdr:colOff>1333501</xdr:colOff>
      <xdr:row>23</xdr:row>
      <xdr:rowOff>741072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3F3C18F4-875D-A4DC-4AD1-098A44418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104064" y="17462499"/>
          <a:ext cx="920750" cy="669636"/>
        </a:xfrm>
        <a:prstGeom prst="rect">
          <a:avLst/>
        </a:prstGeom>
      </xdr:spPr>
    </xdr:pic>
    <xdr:clientData/>
  </xdr:twoCellAnchor>
  <xdr:twoCellAnchor editAs="oneCell">
    <xdr:from>
      <xdr:col>5</xdr:col>
      <xdr:colOff>515938</xdr:colOff>
      <xdr:row>22</xdr:row>
      <xdr:rowOff>87313</xdr:rowOff>
    </xdr:from>
    <xdr:to>
      <xdr:col>5</xdr:col>
      <xdr:colOff>1262064</xdr:colOff>
      <xdr:row>22</xdr:row>
      <xdr:rowOff>763688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9C14C8F2-F9E4-C711-AD35-55D18C7BC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207251" y="16668751"/>
          <a:ext cx="746126" cy="676375"/>
        </a:xfrm>
        <a:prstGeom prst="rect">
          <a:avLst/>
        </a:prstGeom>
      </xdr:spPr>
    </xdr:pic>
    <xdr:clientData/>
  </xdr:twoCellAnchor>
  <xdr:twoCellAnchor editAs="oneCell">
    <xdr:from>
      <xdr:col>5</xdr:col>
      <xdr:colOff>317499</xdr:colOff>
      <xdr:row>25</xdr:row>
      <xdr:rowOff>47625</xdr:rowOff>
    </xdr:from>
    <xdr:to>
      <xdr:col>5</xdr:col>
      <xdr:colOff>1293812</xdr:colOff>
      <xdr:row>25</xdr:row>
      <xdr:rowOff>940355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BACC0C2C-DC5E-0E32-BE9B-D4005E1BD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t="45892"/>
        <a:stretch>
          <a:fillRect/>
        </a:stretch>
      </xdr:blipFill>
      <xdr:spPr>
        <a:xfrm>
          <a:off x="7008812" y="19057938"/>
          <a:ext cx="976313" cy="892730"/>
        </a:xfrm>
        <a:prstGeom prst="rect">
          <a:avLst/>
        </a:prstGeom>
      </xdr:spPr>
    </xdr:pic>
    <xdr:clientData/>
  </xdr:twoCellAnchor>
  <xdr:twoCellAnchor editAs="oneCell">
    <xdr:from>
      <xdr:col>5</xdr:col>
      <xdr:colOff>174626</xdr:colOff>
      <xdr:row>24</xdr:row>
      <xdr:rowOff>87314</xdr:rowOff>
    </xdr:from>
    <xdr:to>
      <xdr:col>5</xdr:col>
      <xdr:colOff>579438</xdr:colOff>
      <xdr:row>24</xdr:row>
      <xdr:rowOff>639233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65ED35FC-1AEA-5DA9-2DD5-6CADF8CBB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865939" y="18288002"/>
          <a:ext cx="404812" cy="551919"/>
        </a:xfrm>
        <a:prstGeom prst="rect">
          <a:avLst/>
        </a:prstGeom>
      </xdr:spPr>
    </xdr:pic>
    <xdr:clientData/>
  </xdr:twoCellAnchor>
  <xdr:twoCellAnchor editAs="oneCell">
    <xdr:from>
      <xdr:col>5</xdr:col>
      <xdr:colOff>658813</xdr:colOff>
      <xdr:row>24</xdr:row>
      <xdr:rowOff>166688</xdr:rowOff>
    </xdr:from>
    <xdr:to>
      <xdr:col>5</xdr:col>
      <xdr:colOff>1665051</xdr:colOff>
      <xdr:row>24</xdr:row>
      <xdr:rowOff>587375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76B40CA-187C-BA9B-CAF4-6D8DC7196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50126" y="18367376"/>
          <a:ext cx="1006238" cy="420687"/>
        </a:xfrm>
        <a:prstGeom prst="rect">
          <a:avLst/>
        </a:prstGeom>
      </xdr:spPr>
    </xdr:pic>
    <xdr:clientData/>
  </xdr:twoCellAnchor>
  <xdr:twoCellAnchor editAs="oneCell">
    <xdr:from>
      <xdr:col>5</xdr:col>
      <xdr:colOff>563563</xdr:colOff>
      <xdr:row>26</xdr:row>
      <xdr:rowOff>39688</xdr:rowOff>
    </xdr:from>
    <xdr:to>
      <xdr:col>5</xdr:col>
      <xdr:colOff>1086816</xdr:colOff>
      <xdr:row>26</xdr:row>
      <xdr:rowOff>777875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213E9AB3-658C-3992-F1A5-F90737D8F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254876" y="20018376"/>
          <a:ext cx="523253" cy="738187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21</xdr:row>
      <xdr:rowOff>85725</xdr:rowOff>
    </xdr:from>
    <xdr:to>
      <xdr:col>5</xdr:col>
      <xdr:colOff>1209528</xdr:colOff>
      <xdr:row>21</xdr:row>
      <xdr:rowOff>752475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190D4CD-28FE-5AA0-16CA-983C5E739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191375" y="15868650"/>
          <a:ext cx="714228" cy="6667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showGridLines="0" zoomScale="140" zoomScaleNormal="140" workbookViewId="0">
      <selection activeCell="B19" sqref="B19"/>
    </sheetView>
  </sheetViews>
  <sheetFormatPr baseColWidth="10" defaultColWidth="8.85546875" defaultRowHeight="15" x14ac:dyDescent="0.25"/>
  <cols>
    <col min="1" max="1" width="2" customWidth="1"/>
    <col min="2" max="2" width="22" customWidth="1"/>
    <col min="3" max="3" width="50" customWidth="1"/>
    <col min="4" max="4" width="22" customWidth="1"/>
    <col min="5" max="5" width="18" customWidth="1"/>
  </cols>
  <sheetData>
    <row r="2" spans="2:5" ht="39.950000000000003" customHeight="1" x14ac:dyDescent="0.25">
      <c r="B2" s="31" t="s">
        <v>0</v>
      </c>
      <c r="C2" s="24"/>
      <c r="D2" s="24"/>
      <c r="E2" s="24"/>
    </row>
    <row r="3" spans="2:5" ht="21.95" customHeight="1" x14ac:dyDescent="0.25">
      <c r="B3" s="32" t="s">
        <v>104</v>
      </c>
      <c r="C3" s="24"/>
      <c r="D3" s="24"/>
      <c r="E3" s="24"/>
    </row>
    <row r="5" spans="2:5" ht="18" customHeight="1" x14ac:dyDescent="0.25">
      <c r="B5" s="29" t="s">
        <v>1</v>
      </c>
      <c r="C5" s="30"/>
      <c r="D5" s="30"/>
      <c r="E5" s="30"/>
    </row>
    <row r="6" spans="2:5" ht="18" customHeight="1" x14ac:dyDescent="0.25">
      <c r="B6" s="26" t="s">
        <v>2</v>
      </c>
      <c r="C6" s="27"/>
      <c r="D6" s="27"/>
      <c r="E6" s="27"/>
    </row>
    <row r="7" spans="2:5" ht="18" customHeight="1" x14ac:dyDescent="0.25">
      <c r="B7" s="26" t="s">
        <v>3</v>
      </c>
      <c r="C7" s="27"/>
      <c r="D7" s="27"/>
      <c r="E7" s="27"/>
    </row>
    <row r="8" spans="2:5" ht="18" customHeight="1" x14ac:dyDescent="0.25">
      <c r="B8" s="26" t="s">
        <v>4</v>
      </c>
      <c r="C8" s="27"/>
      <c r="D8" s="27"/>
      <c r="E8" s="27"/>
    </row>
    <row r="9" spans="2:5" ht="18" customHeight="1" x14ac:dyDescent="0.25">
      <c r="B9" s="26" t="s">
        <v>5</v>
      </c>
      <c r="C9" s="27"/>
      <c r="D9" s="27"/>
      <c r="E9" s="27"/>
    </row>
    <row r="10" spans="2:5" ht="18" customHeight="1" x14ac:dyDescent="0.25">
      <c r="B10" s="26" t="s">
        <v>6</v>
      </c>
      <c r="C10" s="27"/>
      <c r="D10" s="27"/>
      <c r="E10" s="27"/>
    </row>
    <row r="11" spans="2:5" ht="18" customHeight="1" x14ac:dyDescent="0.25">
      <c r="B11" s="26" t="s">
        <v>7</v>
      </c>
      <c r="C11" s="27"/>
      <c r="D11" s="27"/>
      <c r="E11" s="27"/>
    </row>
    <row r="12" spans="2:5" ht="18" customHeight="1" x14ac:dyDescent="0.25">
      <c r="B12" s="26" t="s">
        <v>8</v>
      </c>
      <c r="C12" s="27"/>
      <c r="D12" s="27"/>
      <c r="E12" s="27"/>
    </row>
    <row r="15" spans="2:5" ht="18" customHeight="1" x14ac:dyDescent="0.25">
      <c r="B15" s="28" t="s">
        <v>9</v>
      </c>
      <c r="C15" s="27"/>
      <c r="D15" s="27"/>
      <c r="E15" s="27"/>
    </row>
    <row r="16" spans="2:5" ht="18" customHeight="1" x14ac:dyDescent="0.25">
      <c r="B16" s="7" t="s">
        <v>10</v>
      </c>
      <c r="C16" s="26" t="s">
        <v>11</v>
      </c>
      <c r="D16" s="27"/>
      <c r="E16" s="27"/>
    </row>
    <row r="17" spans="2:5" ht="18" customHeight="1" x14ac:dyDescent="0.25">
      <c r="B17" s="7" t="s">
        <v>12</v>
      </c>
      <c r="C17" s="26" t="s">
        <v>105</v>
      </c>
      <c r="D17" s="27"/>
      <c r="E17" s="27"/>
    </row>
    <row r="18" spans="2:5" ht="18" customHeight="1" x14ac:dyDescent="0.25">
      <c r="B18" s="7" t="s">
        <v>13</v>
      </c>
      <c r="C18" s="26" t="s">
        <v>106</v>
      </c>
      <c r="D18" s="27"/>
      <c r="E18" s="27"/>
    </row>
    <row r="19" spans="2:5" ht="18" customHeight="1" x14ac:dyDescent="0.25">
      <c r="B19" s="7" t="s">
        <v>14</v>
      </c>
      <c r="C19" s="26" t="s">
        <v>107</v>
      </c>
      <c r="D19" s="27"/>
      <c r="E19" s="27"/>
    </row>
    <row r="20" spans="2:5" ht="18" customHeight="1" x14ac:dyDescent="0.25">
      <c r="B20" s="7" t="s">
        <v>15</v>
      </c>
      <c r="C20" s="26" t="s">
        <v>108</v>
      </c>
      <c r="D20" s="27"/>
      <c r="E20" s="27"/>
    </row>
  </sheetData>
  <mergeCells count="16">
    <mergeCell ref="B2:E2"/>
    <mergeCell ref="C19:E19"/>
    <mergeCell ref="B6:E6"/>
    <mergeCell ref="B12:E12"/>
    <mergeCell ref="B8:E8"/>
    <mergeCell ref="C18:E18"/>
    <mergeCell ref="B3:E3"/>
    <mergeCell ref="B11:E11"/>
    <mergeCell ref="B7:E7"/>
    <mergeCell ref="C17:E17"/>
    <mergeCell ref="B10:E10"/>
    <mergeCell ref="C20:E20"/>
    <mergeCell ref="B9:E9"/>
    <mergeCell ref="B15:E15"/>
    <mergeCell ref="C16:E16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tabSelected="1" topLeftCell="C1" zoomScaleNormal="100" workbookViewId="0">
      <pane ySplit="3" topLeftCell="A6" activePane="bottomLeft" state="frozen"/>
      <selection pane="bottomLeft" activeCell="J23" sqref="J23"/>
    </sheetView>
  </sheetViews>
  <sheetFormatPr baseColWidth="10" defaultColWidth="8.85546875" defaultRowHeight="15" x14ac:dyDescent="0.25"/>
  <cols>
    <col min="1" max="1" width="5" customWidth="1"/>
    <col min="2" max="2" width="16" customWidth="1"/>
    <col min="3" max="3" width="39.42578125" bestFit="1" customWidth="1"/>
    <col min="4" max="4" width="28" customWidth="1"/>
    <col min="5" max="5" width="12" customWidth="1"/>
    <col min="6" max="6" width="26" customWidth="1"/>
    <col min="7" max="7" width="30" customWidth="1"/>
    <col min="8" max="8" width="16" customWidth="1"/>
  </cols>
  <sheetData>
    <row r="1" spans="1:8" ht="32.1" customHeight="1" x14ac:dyDescent="0.25">
      <c r="A1" s="25" t="s">
        <v>16</v>
      </c>
      <c r="B1" s="24"/>
      <c r="C1" s="24"/>
      <c r="D1" s="24"/>
      <c r="E1" s="24"/>
      <c r="F1" s="24"/>
      <c r="G1" s="24"/>
      <c r="H1" s="24"/>
    </row>
    <row r="2" spans="1:8" ht="15.95" customHeight="1" x14ac:dyDescent="0.25">
      <c r="A2" s="23" t="s">
        <v>17</v>
      </c>
      <c r="B2" s="24"/>
      <c r="C2" s="24"/>
      <c r="D2" s="24"/>
      <c r="E2" s="24"/>
      <c r="F2" s="24"/>
      <c r="G2" s="24"/>
      <c r="H2" s="24"/>
    </row>
    <row r="3" spans="1:8" ht="32.1" customHeight="1" x14ac:dyDescent="0.25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</row>
    <row r="4" spans="1:8" ht="76.5" x14ac:dyDescent="0.25">
      <c r="A4" s="2">
        <v>1</v>
      </c>
      <c r="B4" s="21" t="s">
        <v>43</v>
      </c>
      <c r="C4" s="21" t="s">
        <v>113</v>
      </c>
      <c r="D4" s="21" t="s">
        <v>112</v>
      </c>
      <c r="E4" s="22">
        <v>3</v>
      </c>
      <c r="F4" s="3"/>
      <c r="G4" s="21" t="s">
        <v>114</v>
      </c>
      <c r="H4" s="3" t="s">
        <v>111</v>
      </c>
    </row>
    <row r="5" spans="1:8" ht="76.5" x14ac:dyDescent="0.25">
      <c r="A5" s="5">
        <v>2</v>
      </c>
      <c r="B5" s="1" t="s">
        <v>41</v>
      </c>
      <c r="C5" s="1" t="s">
        <v>115</v>
      </c>
      <c r="D5" s="1" t="s">
        <v>112</v>
      </c>
      <c r="E5" s="6">
        <v>3</v>
      </c>
      <c r="F5" s="1" t="e" vm="1">
        <v>#VALUE!</v>
      </c>
      <c r="G5" s="1" t="s">
        <v>116</v>
      </c>
      <c r="H5" s="3" t="s">
        <v>111</v>
      </c>
    </row>
    <row r="6" spans="1:8" ht="63.75" x14ac:dyDescent="0.25">
      <c r="A6" s="2">
        <v>3</v>
      </c>
      <c r="B6" s="3" t="s">
        <v>44</v>
      </c>
      <c r="C6" s="3" t="s">
        <v>117</v>
      </c>
      <c r="D6" s="3" t="s">
        <v>119</v>
      </c>
      <c r="E6" s="4">
        <v>2</v>
      </c>
      <c r="F6" s="3"/>
      <c r="G6" s="3" t="s">
        <v>118</v>
      </c>
      <c r="H6" s="3" t="s">
        <v>111</v>
      </c>
    </row>
    <row r="7" spans="1:8" ht="89.25" x14ac:dyDescent="0.25">
      <c r="A7" s="5">
        <v>4</v>
      </c>
      <c r="B7" s="1" t="s">
        <v>42</v>
      </c>
      <c r="C7" s="1" t="s">
        <v>120</v>
      </c>
      <c r="D7" s="1" t="s">
        <v>121</v>
      </c>
      <c r="E7" s="6">
        <v>4</v>
      </c>
      <c r="F7" s="1"/>
      <c r="G7" s="1" t="s">
        <v>122</v>
      </c>
      <c r="H7" s="3" t="s">
        <v>111</v>
      </c>
    </row>
    <row r="8" spans="1:8" ht="63.75" x14ac:dyDescent="0.25">
      <c r="A8" s="2">
        <v>5</v>
      </c>
      <c r="B8" s="3" t="s">
        <v>46</v>
      </c>
      <c r="C8" s="3" t="s">
        <v>123</v>
      </c>
      <c r="D8" s="3" t="s">
        <v>124</v>
      </c>
      <c r="E8" s="4">
        <v>1</v>
      </c>
      <c r="F8" s="3"/>
      <c r="G8" s="3" t="s">
        <v>125</v>
      </c>
      <c r="H8" s="3" t="s">
        <v>111</v>
      </c>
    </row>
    <row r="9" spans="1:8" ht="76.5" x14ac:dyDescent="0.25">
      <c r="A9" s="5">
        <v>6</v>
      </c>
      <c r="B9" s="1" t="s">
        <v>45</v>
      </c>
      <c r="C9" s="1" t="s">
        <v>126</v>
      </c>
      <c r="D9" s="1" t="s">
        <v>127</v>
      </c>
      <c r="E9" s="6">
        <v>2</v>
      </c>
      <c r="F9" s="1"/>
      <c r="G9" s="1" t="s">
        <v>128</v>
      </c>
      <c r="H9" s="3" t="s">
        <v>111</v>
      </c>
    </row>
    <row r="10" spans="1:8" ht="76.5" x14ac:dyDescent="0.25">
      <c r="A10" s="2">
        <v>7</v>
      </c>
      <c r="B10" s="3" t="s">
        <v>46</v>
      </c>
      <c r="C10" s="3" t="s">
        <v>129</v>
      </c>
      <c r="D10" s="3" t="s">
        <v>124</v>
      </c>
      <c r="E10" s="4">
        <v>1</v>
      </c>
      <c r="F10" s="3"/>
      <c r="G10" s="3" t="s">
        <v>130</v>
      </c>
      <c r="H10" s="3" t="s">
        <v>111</v>
      </c>
    </row>
    <row r="11" spans="1:8" ht="76.5" x14ac:dyDescent="0.25">
      <c r="A11" s="5">
        <v>8</v>
      </c>
      <c r="B11" s="1" t="s">
        <v>39</v>
      </c>
      <c r="C11" s="1" t="s">
        <v>131</v>
      </c>
      <c r="D11" s="1" t="s">
        <v>124</v>
      </c>
      <c r="E11" s="6">
        <v>3</v>
      </c>
      <c r="F11" s="1"/>
      <c r="G11" s="1" t="s">
        <v>132</v>
      </c>
      <c r="H11" s="3" t="s">
        <v>111</v>
      </c>
    </row>
    <row r="12" spans="1:8" ht="51" x14ac:dyDescent="0.25">
      <c r="A12" s="2">
        <v>9</v>
      </c>
      <c r="B12" s="3" t="s">
        <v>46</v>
      </c>
      <c r="C12" s="3" t="s">
        <v>133</v>
      </c>
      <c r="D12" s="3" t="s">
        <v>124</v>
      </c>
      <c r="E12" s="4">
        <v>1</v>
      </c>
      <c r="F12" s="3"/>
      <c r="G12" s="3" t="s">
        <v>134</v>
      </c>
      <c r="H12" s="3" t="s">
        <v>111</v>
      </c>
    </row>
    <row r="13" spans="1:8" ht="42" customHeight="1" x14ac:dyDescent="0.25">
      <c r="A13" s="5">
        <v>10</v>
      </c>
      <c r="B13" s="1" t="s">
        <v>42</v>
      </c>
      <c r="C13" s="1" t="s">
        <v>135</v>
      </c>
      <c r="D13" s="1" t="s">
        <v>136</v>
      </c>
      <c r="E13" s="6">
        <v>2</v>
      </c>
      <c r="F13" s="1"/>
      <c r="G13" s="1" t="s">
        <v>137</v>
      </c>
      <c r="H13" s="3" t="s">
        <v>111</v>
      </c>
    </row>
    <row r="14" spans="1:8" ht="51" x14ac:dyDescent="0.25">
      <c r="A14" s="2">
        <v>11</v>
      </c>
      <c r="B14" s="3" t="s">
        <v>43</v>
      </c>
      <c r="C14" s="3" t="s">
        <v>138</v>
      </c>
      <c r="D14" s="3" t="s">
        <v>139</v>
      </c>
      <c r="E14" s="4">
        <v>4</v>
      </c>
      <c r="F14" s="3"/>
      <c r="G14" s="3" t="s">
        <v>140</v>
      </c>
      <c r="H14" s="3" t="s">
        <v>111</v>
      </c>
    </row>
    <row r="15" spans="1:8" ht="63.75" x14ac:dyDescent="0.25">
      <c r="A15" s="5">
        <v>12</v>
      </c>
      <c r="B15" s="1" t="s">
        <v>45</v>
      </c>
      <c r="C15" s="1" t="s">
        <v>141</v>
      </c>
      <c r="D15" s="1" t="s">
        <v>142</v>
      </c>
      <c r="E15" s="6">
        <v>2</v>
      </c>
      <c r="F15" s="1"/>
      <c r="G15" s="1" t="s">
        <v>143</v>
      </c>
      <c r="H15" s="3" t="s">
        <v>111</v>
      </c>
    </row>
    <row r="16" spans="1:8" ht="51" x14ac:dyDescent="0.25">
      <c r="A16" s="2">
        <v>13</v>
      </c>
      <c r="B16" s="3" t="s">
        <v>40</v>
      </c>
      <c r="C16" s="3" t="s">
        <v>144</v>
      </c>
      <c r="D16" s="3" t="s">
        <v>145</v>
      </c>
      <c r="E16" s="4">
        <v>2</v>
      </c>
      <c r="F16" s="3"/>
      <c r="G16" s="3" t="s">
        <v>146</v>
      </c>
      <c r="H16" s="3" t="s">
        <v>111</v>
      </c>
    </row>
    <row r="17" spans="1:8" ht="63.75" x14ac:dyDescent="0.25">
      <c r="A17" s="5">
        <v>14</v>
      </c>
      <c r="B17" s="1" t="s">
        <v>39</v>
      </c>
      <c r="C17" s="1" t="s">
        <v>147</v>
      </c>
      <c r="D17" s="1" t="s">
        <v>148</v>
      </c>
      <c r="E17" s="6">
        <v>3</v>
      </c>
      <c r="F17" s="1"/>
      <c r="G17" s="1" t="s">
        <v>149</v>
      </c>
      <c r="H17" s="3" t="s">
        <v>111</v>
      </c>
    </row>
    <row r="18" spans="1:8" ht="63.75" x14ac:dyDescent="0.25">
      <c r="A18" s="2">
        <v>15</v>
      </c>
      <c r="B18" s="3" t="s">
        <v>39</v>
      </c>
      <c r="C18" s="3" t="s">
        <v>150</v>
      </c>
      <c r="D18" s="3" t="s">
        <v>153</v>
      </c>
      <c r="E18" s="4">
        <v>4</v>
      </c>
      <c r="F18" s="3"/>
      <c r="G18" s="3" t="s">
        <v>154</v>
      </c>
      <c r="H18" s="3" t="s">
        <v>111</v>
      </c>
    </row>
    <row r="19" spans="1:8" ht="51" x14ac:dyDescent="0.25">
      <c r="A19" s="5">
        <v>16</v>
      </c>
      <c r="B19" s="1" t="s">
        <v>46</v>
      </c>
      <c r="C19" s="1" t="s">
        <v>151</v>
      </c>
      <c r="D19" s="1" t="s">
        <v>152</v>
      </c>
      <c r="E19" s="6">
        <v>1</v>
      </c>
      <c r="F19" s="1"/>
      <c r="G19" s="1" t="s">
        <v>155</v>
      </c>
      <c r="H19" s="3" t="s">
        <v>111</v>
      </c>
    </row>
    <row r="20" spans="1:8" ht="63.75" x14ac:dyDescent="0.25">
      <c r="A20" s="2">
        <v>17</v>
      </c>
      <c r="B20" s="3" t="s">
        <v>46</v>
      </c>
      <c r="C20" s="3" t="s">
        <v>158</v>
      </c>
      <c r="D20" s="3" t="s">
        <v>157</v>
      </c>
      <c r="E20" s="4">
        <v>2</v>
      </c>
      <c r="F20" s="3"/>
      <c r="G20" s="3" t="s">
        <v>156</v>
      </c>
      <c r="H20" s="3" t="s">
        <v>111</v>
      </c>
    </row>
    <row r="21" spans="1:8" ht="63.75" x14ac:dyDescent="0.25">
      <c r="A21" s="5">
        <v>18</v>
      </c>
      <c r="B21" s="1" t="s">
        <v>43</v>
      </c>
      <c r="C21" s="1" t="s">
        <v>159</v>
      </c>
      <c r="D21" s="1" t="s">
        <v>160</v>
      </c>
      <c r="E21" s="6">
        <v>3</v>
      </c>
      <c r="F21" s="3"/>
      <c r="G21" s="1" t="s">
        <v>161</v>
      </c>
      <c r="H21" s="3" t="s">
        <v>111</v>
      </c>
    </row>
    <row r="22" spans="1:8" ht="63.75" x14ac:dyDescent="0.25">
      <c r="A22" s="2">
        <v>19</v>
      </c>
      <c r="B22" s="3" t="s">
        <v>42</v>
      </c>
      <c r="C22" s="3" t="s">
        <v>162</v>
      </c>
      <c r="D22" s="3" t="s">
        <v>163</v>
      </c>
      <c r="E22" s="4">
        <v>2</v>
      </c>
      <c r="G22" s="3" t="s">
        <v>164</v>
      </c>
      <c r="H22" s="3" t="s">
        <v>111</v>
      </c>
    </row>
    <row r="23" spans="1:8" ht="63.75" x14ac:dyDescent="0.25">
      <c r="A23" s="5">
        <v>20</v>
      </c>
      <c r="B23" s="1" t="s">
        <v>45</v>
      </c>
      <c r="C23" s="1" t="s">
        <v>165</v>
      </c>
      <c r="D23" s="1" t="s">
        <v>166</v>
      </c>
      <c r="E23" s="6">
        <v>2</v>
      </c>
      <c r="F23" s="1"/>
      <c r="G23" s="1" t="s">
        <v>167</v>
      </c>
      <c r="H23" s="3" t="s">
        <v>111</v>
      </c>
    </row>
    <row r="24" spans="1:8" ht="63.75" x14ac:dyDescent="0.25">
      <c r="A24" s="2">
        <v>21</v>
      </c>
      <c r="B24" s="3" t="s">
        <v>43</v>
      </c>
      <c r="C24" s="3" t="s">
        <v>168</v>
      </c>
      <c r="D24" s="3" t="s">
        <v>124</v>
      </c>
      <c r="E24" s="4">
        <v>3</v>
      </c>
      <c r="F24" s="3"/>
      <c r="G24" s="3" t="s">
        <v>169</v>
      </c>
      <c r="H24" s="3" t="s">
        <v>111</v>
      </c>
    </row>
    <row r="25" spans="1:8" ht="63.75" x14ac:dyDescent="0.25">
      <c r="A25" s="5">
        <v>22</v>
      </c>
      <c r="B25" s="1" t="s">
        <v>48</v>
      </c>
      <c r="C25" s="1" t="s">
        <v>170</v>
      </c>
      <c r="D25" s="1" t="s">
        <v>171</v>
      </c>
      <c r="E25" s="6">
        <v>2</v>
      </c>
      <c r="F25" s="1"/>
      <c r="G25" s="1" t="s">
        <v>172</v>
      </c>
      <c r="H25" s="3" t="s">
        <v>111</v>
      </c>
    </row>
    <row r="26" spans="1:8" ht="76.5" x14ac:dyDescent="0.25">
      <c r="A26" s="2">
        <v>23</v>
      </c>
      <c r="B26" s="3" t="s">
        <v>45</v>
      </c>
      <c r="C26" s="3" t="s">
        <v>178</v>
      </c>
      <c r="D26" s="3" t="s">
        <v>179</v>
      </c>
      <c r="E26" s="4">
        <v>2</v>
      </c>
      <c r="F26" s="3"/>
      <c r="G26" s="3" t="s">
        <v>172</v>
      </c>
      <c r="H26" s="3" t="s">
        <v>111</v>
      </c>
    </row>
    <row r="27" spans="1:8" ht="63.75" x14ac:dyDescent="0.25">
      <c r="A27" s="5">
        <v>24</v>
      </c>
      <c r="B27" s="1" t="s">
        <v>41</v>
      </c>
      <c r="C27" s="1" t="s">
        <v>173</v>
      </c>
      <c r="D27" s="1" t="s">
        <v>174</v>
      </c>
      <c r="E27" s="6">
        <v>3</v>
      </c>
      <c r="F27" s="1"/>
      <c r="G27" s="1" t="s">
        <v>177</v>
      </c>
      <c r="H27" s="3" t="s">
        <v>111</v>
      </c>
    </row>
    <row r="28" spans="1:8" ht="76.5" x14ac:dyDescent="0.25">
      <c r="A28" s="2">
        <v>25</v>
      </c>
      <c r="B28" s="3" t="s">
        <v>39</v>
      </c>
      <c r="C28" s="3" t="s">
        <v>176</v>
      </c>
      <c r="D28" s="3" t="s">
        <v>180</v>
      </c>
      <c r="E28" s="4">
        <v>3</v>
      </c>
      <c r="F28" s="3"/>
      <c r="G28" s="3" t="s">
        <v>175</v>
      </c>
      <c r="H28" s="3" t="s">
        <v>111</v>
      </c>
    </row>
    <row r="34" spans="5:5" ht="165.75" x14ac:dyDescent="0.25">
      <c r="E34" s="21" t="s">
        <v>110</v>
      </c>
    </row>
  </sheetData>
  <mergeCells count="2">
    <mergeCell ref="A2:H2"/>
    <mergeCell ref="A1:H1"/>
  </mergeCells>
  <conditionalFormatting sqref="E4:E28">
    <cfRule type="cellIs" dxfId="7" priority="1" operator="equal">
      <formula>0</formula>
    </cfRule>
    <cfRule type="cellIs" dxfId="6" priority="2" operator="equal">
      <formula>1</formula>
    </cfRule>
    <cfRule type="cellIs" dxfId="5" priority="3" operator="equal">
      <formula>2</formula>
    </cfRule>
    <cfRule type="cellIs" dxfId="4" priority="4" operator="equal">
      <formula>3</formula>
    </cfRule>
    <cfRule type="cellIs" dxfId="3" priority="5" operator="equal">
      <formula>4</formula>
    </cfRule>
  </conditionalFormatting>
  <dataValidations count="3">
    <dataValidation type="list" allowBlank="1" showErrorMessage="1" errorTitle="Valor invalido" error="Seleccione una heuristica de la lista." sqref="B5:B28" xr:uid="{00000000-0002-0000-0100-000000000000}">
      <formula1>_xlfn._LONGTEXT("H1 -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</dataValidation>
    <dataValidation type="whole" allowBlank="1" showInputMessage="1" showErrorMessage="1" errorTitle="Severidad invalida" error="Ingrese un numero entre 0 y 4." promptTitle="Escala de severidad" prompt="0=No problema  1=Cosmético  2=Menor  3=Mayor  4=Catastrófico" sqref="E4:E28" xr:uid="{00000000-0002-0000-0100-000001000000}">
      <formula1>0</formula1>
      <formula2>4</formula2>
    </dataValidation>
    <dataValidation type="list" allowBlank="1" showErrorMessage="1" errorTitle="Valor invalido" error="Seleccione una heuristica de la lista." sqref="B4" xr:uid="{63967F60-A9BE-4950-996F-4BE471DA6364}">
      <formula1>_xlfn._LONGTEXT("H1 -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  <formula2>0</formula2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2"/>
  <sheetViews>
    <sheetView showGridLines="0" topLeftCell="A2" workbookViewId="0">
      <selection activeCell="G21" sqref="G21"/>
    </sheetView>
  </sheetViews>
  <sheetFormatPr baseColWidth="10" defaultColWidth="8.85546875" defaultRowHeight="15" x14ac:dyDescent="0.25"/>
  <cols>
    <col min="1" max="1" width="3" customWidth="1"/>
    <col min="2" max="2" width="29.5703125" bestFit="1" customWidth="1"/>
    <col min="3" max="3" width="14" customWidth="1"/>
    <col min="4" max="4" width="10" bestFit="1" customWidth="1"/>
    <col min="5" max="5" width="14" customWidth="1"/>
    <col min="6" max="6" width="18" customWidth="1"/>
    <col min="7" max="7" width="20" customWidth="1"/>
  </cols>
  <sheetData>
    <row r="1" spans="2:7" ht="32.1" customHeight="1" x14ac:dyDescent="0.25">
      <c r="B1" s="25" t="s">
        <v>109</v>
      </c>
      <c r="C1" s="24"/>
      <c r="D1" s="24"/>
      <c r="E1" s="24"/>
      <c r="F1" s="24"/>
      <c r="G1" s="24"/>
    </row>
    <row r="2" spans="2:7" ht="15.95" customHeight="1" x14ac:dyDescent="0.25">
      <c r="B2" s="23" t="s">
        <v>26</v>
      </c>
      <c r="C2" s="24"/>
      <c r="D2" s="24"/>
      <c r="E2" s="24"/>
      <c r="F2" s="24"/>
      <c r="G2" s="24"/>
    </row>
    <row r="4" spans="2:7" ht="18" customHeight="1" x14ac:dyDescent="0.25">
      <c r="B4" s="33" t="s">
        <v>27</v>
      </c>
      <c r="C4" s="34"/>
      <c r="D4" s="34"/>
      <c r="E4" s="34"/>
      <c r="F4" s="34"/>
      <c r="G4" s="34"/>
    </row>
    <row r="5" spans="2:7" ht="21.95" customHeight="1" x14ac:dyDescent="0.25">
      <c r="B5" s="9" t="s">
        <v>28</v>
      </c>
      <c r="C5" s="35">
        <f>COUNTA(Evaluacion!C4:C28)</f>
        <v>25</v>
      </c>
      <c r="D5" s="27"/>
    </row>
    <row r="6" spans="2:7" x14ac:dyDescent="0.25">
      <c r="B6" s="9" t="s">
        <v>29</v>
      </c>
      <c r="C6" s="37">
        <f>IFERROR(AVERAGE(Evaluacion!E4:E28),0)</f>
        <v>2.4</v>
      </c>
      <c r="D6" s="27"/>
    </row>
    <row r="7" spans="2:7" ht="25.5" x14ac:dyDescent="0.25">
      <c r="B7" s="9" t="s">
        <v>30</v>
      </c>
      <c r="C7" s="35">
        <f>COUNTIF(Evaluacion!E4:E28,4)</f>
        <v>3</v>
      </c>
      <c r="D7" s="27"/>
    </row>
    <row r="8" spans="2:7" ht="21.95" customHeight="1" x14ac:dyDescent="0.25">
      <c r="B8" s="9" t="s">
        <v>31</v>
      </c>
      <c r="C8" s="35">
        <f>COUNTIF(Evaluacion!E4:E28,3)</f>
        <v>8</v>
      </c>
      <c r="D8" s="27"/>
    </row>
    <row r="9" spans="2:7" ht="21.95" customHeight="1" x14ac:dyDescent="0.25">
      <c r="B9" s="9" t="s">
        <v>32</v>
      </c>
      <c r="C9" s="35">
        <f>COUNTIFS(Evaluacion!E4:E28,"&gt;=1",Evaluacion!E4:E28,"&lt;=2")</f>
        <v>14</v>
      </c>
      <c r="D9" s="27"/>
    </row>
    <row r="11" spans="2:7" ht="18" customHeight="1" x14ac:dyDescent="0.25">
      <c r="B11" s="36" t="s">
        <v>33</v>
      </c>
      <c r="C11" s="24"/>
      <c r="D11" s="24"/>
      <c r="E11" s="24"/>
      <c r="F11" s="24"/>
      <c r="G11" s="24"/>
    </row>
    <row r="12" spans="2:7" ht="20.100000000000001" customHeight="1" x14ac:dyDescent="0.25">
      <c r="B12" s="8" t="s">
        <v>19</v>
      </c>
      <c r="C12" s="8" t="s">
        <v>34</v>
      </c>
      <c r="D12" s="8" t="s">
        <v>35</v>
      </c>
      <c r="E12" s="8" t="s">
        <v>36</v>
      </c>
      <c r="F12" s="8" t="s">
        <v>37</v>
      </c>
      <c r="G12" s="8" t="s">
        <v>38</v>
      </c>
    </row>
    <row r="13" spans="2:7" x14ac:dyDescent="0.25">
      <c r="B13" s="10" t="s">
        <v>39</v>
      </c>
      <c r="C13" s="16">
        <f>COUNTIF(Evaluacion!B4:B28,"*H1*")</f>
        <v>5</v>
      </c>
      <c r="D13" s="16">
        <f ca="1">IFERROR(_xludf.MAXIFS(Evaluacion!E4:E28,Evaluacion!B4:B28,"*H1*"),0)</f>
        <v>0</v>
      </c>
      <c r="E13" s="11">
        <f>IFERROR(AVERAGEIF(Evaluacion!B4:B28,"*H1*",Evaluacion!E4:E28),0)</f>
        <v>3</v>
      </c>
      <c r="F13" s="12" t="str">
        <f t="shared" ref="F13:F22" ca="1" si="0">IF(C13=0,"Sin problemas",IF(D13&gt;=4,"CRITICO",IF(D13&gt;=3,"MAYOR","MENOR")))</f>
        <v>MENOR</v>
      </c>
      <c r="G13" s="12" t="str">
        <f t="shared" ref="G13:G22" ca="1" si="1">IF(C13=0,"Sin problemas",IF(D13=4,"1 - Inmediata",IF(D13=3,"2 - Alta",IF(D13=2,"3 - Media","4 - Baja"))))</f>
        <v>4 - Baja</v>
      </c>
    </row>
    <row r="14" spans="2:7" x14ac:dyDescent="0.25">
      <c r="B14" s="13" t="s">
        <v>40</v>
      </c>
      <c r="C14" s="17">
        <f>COUNTIF(Evaluacion!B4:B28,"*H2*")</f>
        <v>1</v>
      </c>
      <c r="D14" s="17">
        <f ca="1">IFERROR(_xludf.MAXIFS(Evaluacion!E4:E28,Evaluacion!B4:B28,"*H2*"),0)</f>
        <v>0</v>
      </c>
      <c r="E14" s="14">
        <f>IFERROR(AVERAGEIF(Evaluacion!B4:B28,"*H2*",Evaluacion!E4:E28),0)</f>
        <v>2</v>
      </c>
      <c r="F14" s="15" t="str">
        <f t="shared" ca="1" si="0"/>
        <v>MENOR</v>
      </c>
      <c r="G14" s="15" t="str">
        <f t="shared" ca="1" si="1"/>
        <v>4 - Baja</v>
      </c>
    </row>
    <row r="15" spans="2:7" x14ac:dyDescent="0.25">
      <c r="B15" s="10" t="s">
        <v>41</v>
      </c>
      <c r="C15" s="16">
        <f>COUNTIF(Evaluacion!B4:B28,"*H3*")</f>
        <v>2</v>
      </c>
      <c r="D15" s="16">
        <f ca="1">IFERROR(_xludf.MAXIFS(Evaluacion!E4:E28,Evaluacion!B4:B28,"*H3*"),0)</f>
        <v>0</v>
      </c>
      <c r="E15" s="11">
        <f>IFERROR(AVERAGEIF(Evaluacion!B4:B28,"*H3*",Evaluacion!E4:E28),0)</f>
        <v>3</v>
      </c>
      <c r="F15" s="12" t="str">
        <f t="shared" ca="1" si="0"/>
        <v>MENOR</v>
      </c>
      <c r="G15" s="12" t="str">
        <f t="shared" ca="1" si="1"/>
        <v>4 - Baja</v>
      </c>
    </row>
    <row r="16" spans="2:7" ht="25.5" x14ac:dyDescent="0.25">
      <c r="B16" s="13" t="s">
        <v>42</v>
      </c>
      <c r="C16" s="17">
        <f>COUNTIF(Evaluacion!B4:B28,"*H4*")</f>
        <v>3</v>
      </c>
      <c r="D16" s="17">
        <f ca="1">IFERROR(_xludf.MAXIFS(Evaluacion!E4:E28,Evaluacion!B4:B28,"*H4*"),0)</f>
        <v>0</v>
      </c>
      <c r="E16" s="14">
        <f>IFERROR(AVERAGEIF(Evaluacion!B4:B28,"*H4*",Evaluacion!E4:E28),0)</f>
        <v>2.6666666666666665</v>
      </c>
      <c r="F16" s="15" t="str">
        <f t="shared" ca="1" si="0"/>
        <v>MENOR</v>
      </c>
      <c r="G16" s="15" t="str">
        <f t="shared" ca="1" si="1"/>
        <v>4 - Baja</v>
      </c>
    </row>
    <row r="17" spans="2:7" x14ac:dyDescent="0.25">
      <c r="B17" s="10" t="s">
        <v>43</v>
      </c>
      <c r="C17" s="16">
        <f>COUNTIF(Evaluacion!B4:B28,"*H5*")</f>
        <v>4</v>
      </c>
      <c r="D17" s="16">
        <f ca="1">IFERROR(_xludf.MAXIFS(Evaluacion!E4:E28,Evaluacion!B4:B28,"*H5*"),0)</f>
        <v>0</v>
      </c>
      <c r="E17" s="11">
        <f>IFERROR(AVERAGEIF(Evaluacion!B4:B28,"*H5*",Evaluacion!E4:E28),0)</f>
        <v>3.25</v>
      </c>
      <c r="F17" s="12" t="str">
        <f t="shared" ca="1" si="0"/>
        <v>MENOR</v>
      </c>
      <c r="G17" s="12" t="str">
        <f t="shared" ca="1" si="1"/>
        <v>4 - Baja</v>
      </c>
    </row>
    <row r="18" spans="2:7" ht="25.5" x14ac:dyDescent="0.25">
      <c r="B18" s="13" t="s">
        <v>44</v>
      </c>
      <c r="C18" s="17">
        <f>COUNTIF(Evaluacion!B4:B28,"*H6*")</f>
        <v>1</v>
      </c>
      <c r="D18" s="17">
        <f ca="1">IFERROR(_xludf.MAXIFS(Evaluacion!E4:E28,Evaluacion!B4:B28,"*H6*"),0)</f>
        <v>0</v>
      </c>
      <c r="E18" s="14">
        <f>IFERROR(AVERAGEIF(Evaluacion!B4:B28,"*H6*",Evaluacion!E4:E28),0)</f>
        <v>2</v>
      </c>
      <c r="F18" s="15" t="str">
        <f t="shared" ca="1" si="0"/>
        <v>MENOR</v>
      </c>
      <c r="G18" s="15" t="str">
        <f t="shared" ca="1" si="1"/>
        <v>4 - Baja</v>
      </c>
    </row>
    <row r="19" spans="2:7" x14ac:dyDescent="0.25">
      <c r="B19" s="10" t="s">
        <v>45</v>
      </c>
      <c r="C19" s="16">
        <f>COUNTIF(Evaluacion!B4:B28,"*H7*")</f>
        <v>4</v>
      </c>
      <c r="D19" s="16">
        <f ca="1">IFERROR(_xludf.MAXIFS(Evaluacion!E4:E28,Evaluacion!B4:B28,"*H7*"),0)</f>
        <v>0</v>
      </c>
      <c r="E19" s="11">
        <f>IFERROR(AVERAGEIF(Evaluacion!B4:B28,"*H7*",Evaluacion!E4:E28),0)</f>
        <v>2</v>
      </c>
      <c r="F19" s="12" t="str">
        <f t="shared" ca="1" si="0"/>
        <v>MENOR</v>
      </c>
      <c r="G19" s="12" t="str">
        <f t="shared" ca="1" si="1"/>
        <v>4 - Baja</v>
      </c>
    </row>
    <row r="20" spans="2:7" x14ac:dyDescent="0.25">
      <c r="B20" s="13" t="s">
        <v>46</v>
      </c>
      <c r="C20" s="17">
        <f>COUNTIF(Evaluacion!B4:B28,"*H8*")</f>
        <v>5</v>
      </c>
      <c r="D20" s="17">
        <f ca="1">IFERROR(_xludf.MAXIFS(Evaluacion!E4:E28,Evaluacion!B4:B28,"*H8*"),0)</f>
        <v>0</v>
      </c>
      <c r="E20" s="14">
        <f>IFERROR(AVERAGEIF(Evaluacion!B4:B28,"*H8*",Evaluacion!E4:E28),0)</f>
        <v>1.2</v>
      </c>
      <c r="F20" s="15" t="str">
        <f t="shared" ca="1" si="0"/>
        <v>MENOR</v>
      </c>
      <c r="G20" s="15" t="str">
        <f t="shared" ca="1" si="1"/>
        <v>4 - Baja</v>
      </c>
    </row>
    <row r="21" spans="2:7" x14ac:dyDescent="0.25">
      <c r="B21" s="10" t="s">
        <v>47</v>
      </c>
      <c r="C21" s="16">
        <f>COUNTIF(Evaluacion!B4:B28,"*H9*")</f>
        <v>0</v>
      </c>
      <c r="D21" s="16">
        <f ca="1">IFERROR(_xludf.MAXIFS(Evaluacion!E4:E28,Evaluacion!B4:B28,"*H9*"),0)</f>
        <v>0</v>
      </c>
      <c r="E21" s="11">
        <f>IFERROR(AVERAGEIF(Evaluacion!B4:B28,"*H9*",Evaluacion!E4:E28),0)</f>
        <v>0</v>
      </c>
      <c r="F21" s="12" t="str">
        <f t="shared" si="0"/>
        <v>Sin problemas</v>
      </c>
      <c r="G21" s="12" t="str">
        <f t="shared" si="1"/>
        <v>Sin problemas</v>
      </c>
    </row>
    <row r="22" spans="2:7" x14ac:dyDescent="0.25">
      <c r="B22" s="13" t="s">
        <v>48</v>
      </c>
      <c r="C22" s="17">
        <f>COUNTIF(Evaluacion!B4:B28,"*H10*")</f>
        <v>1</v>
      </c>
      <c r="D22" s="17">
        <f ca="1">IFERROR(_xludf.MAXIFS(Evaluacion!E4:E28,Evaluacion!B4:B28,"*H10*"),0)</f>
        <v>0</v>
      </c>
      <c r="E22" s="14">
        <f>IFERROR(AVERAGEIF(Evaluacion!B4:B28,"*H10*",Evaluacion!E4:E28),0)</f>
        <v>2</v>
      </c>
      <c r="F22" s="15" t="str">
        <f t="shared" ca="1" si="0"/>
        <v>MENOR</v>
      </c>
      <c r="G22" s="15" t="str">
        <f t="shared" ca="1" si="1"/>
        <v>4 - Baja</v>
      </c>
    </row>
  </sheetData>
  <mergeCells count="9">
    <mergeCell ref="B1:G1"/>
    <mergeCell ref="B4:G4"/>
    <mergeCell ref="C9:D9"/>
    <mergeCell ref="C8:D8"/>
    <mergeCell ref="B11:G11"/>
    <mergeCell ref="B2:G2"/>
    <mergeCell ref="C6:D6"/>
    <mergeCell ref="C7:D7"/>
    <mergeCell ref="C5:D5"/>
  </mergeCells>
  <conditionalFormatting sqref="F13:F22">
    <cfRule type="cellIs" dxfId="2" priority="1" operator="equal">
      <formula>"CRITICO"</formula>
    </cfRule>
    <cfRule type="cellIs" dxfId="1" priority="2" operator="equal">
      <formula>"MAYOR"</formula>
    </cfRule>
    <cfRule type="cellIs" dxfId="0" priority="3" operator="equal">
      <formula>"Sin problemas"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3"/>
  <sheetViews>
    <sheetView showGridLines="0" topLeftCell="A6" workbookViewId="0">
      <selection activeCell="C4" sqref="C4"/>
    </sheetView>
  </sheetViews>
  <sheetFormatPr baseColWidth="10" defaultColWidth="8.85546875" defaultRowHeight="15" x14ac:dyDescent="0.25"/>
  <cols>
    <col min="1" max="1" width="3" customWidth="1"/>
    <col min="2" max="2" width="7" customWidth="1"/>
    <col min="3" max="3" width="26" customWidth="1"/>
    <col min="4" max="4" width="38" customWidth="1"/>
    <col min="5" max="5" width="32" customWidth="1"/>
    <col min="6" max="6" width="28" customWidth="1"/>
  </cols>
  <sheetData>
    <row r="1" spans="2:6" ht="32.1" customHeight="1" x14ac:dyDescent="0.25">
      <c r="B1" s="25" t="s">
        <v>49</v>
      </c>
      <c r="C1" s="24"/>
      <c r="D1" s="24"/>
      <c r="E1" s="24"/>
      <c r="F1" s="24"/>
    </row>
    <row r="2" spans="2:6" ht="15.95" customHeight="1" x14ac:dyDescent="0.25">
      <c r="B2" s="23" t="s">
        <v>50</v>
      </c>
      <c r="C2" s="24"/>
      <c r="D2" s="24"/>
      <c r="E2" s="24"/>
      <c r="F2" s="24"/>
    </row>
    <row r="3" spans="2:6" ht="21.95" customHeight="1" x14ac:dyDescent="0.25">
      <c r="B3" s="8" t="s">
        <v>18</v>
      </c>
      <c r="C3" s="8" t="s">
        <v>19</v>
      </c>
      <c r="D3" s="8" t="s">
        <v>51</v>
      </c>
      <c r="E3" s="8" t="s">
        <v>52</v>
      </c>
      <c r="F3" s="8" t="s">
        <v>53</v>
      </c>
    </row>
    <row r="4" spans="2:6" ht="57.95" customHeight="1" x14ac:dyDescent="0.25">
      <c r="B4" s="18" t="s">
        <v>54</v>
      </c>
      <c r="C4" s="19" t="s">
        <v>55</v>
      </c>
      <c r="D4" s="20" t="s">
        <v>56</v>
      </c>
      <c r="E4" s="20" t="s">
        <v>57</v>
      </c>
      <c r="F4" s="20" t="s">
        <v>58</v>
      </c>
    </row>
    <row r="5" spans="2:6" ht="57.95" customHeight="1" x14ac:dyDescent="0.25">
      <c r="B5" s="18" t="s">
        <v>59</v>
      </c>
      <c r="C5" s="19" t="s">
        <v>60</v>
      </c>
      <c r="D5" s="20" t="s">
        <v>61</v>
      </c>
      <c r="E5" s="20" t="s">
        <v>62</v>
      </c>
      <c r="F5" s="20" t="s">
        <v>63</v>
      </c>
    </row>
    <row r="6" spans="2:6" ht="57.95" customHeight="1" x14ac:dyDescent="0.25">
      <c r="B6" s="18" t="s">
        <v>64</v>
      </c>
      <c r="C6" s="19" t="s">
        <v>65</v>
      </c>
      <c r="D6" s="20" t="s">
        <v>66</v>
      </c>
      <c r="E6" s="20" t="s">
        <v>67</v>
      </c>
      <c r="F6" s="20" t="s">
        <v>68</v>
      </c>
    </row>
    <row r="7" spans="2:6" ht="57.95" customHeight="1" x14ac:dyDescent="0.25">
      <c r="B7" s="18" t="s">
        <v>69</v>
      </c>
      <c r="C7" s="19" t="s">
        <v>70</v>
      </c>
      <c r="D7" s="20" t="s">
        <v>71</v>
      </c>
      <c r="E7" s="20" t="s">
        <v>72</v>
      </c>
      <c r="F7" s="20" t="s">
        <v>73</v>
      </c>
    </row>
    <row r="8" spans="2:6" ht="57.95" customHeight="1" x14ac:dyDescent="0.25">
      <c r="B8" s="18" t="s">
        <v>74</v>
      </c>
      <c r="C8" s="19" t="s">
        <v>75</v>
      </c>
      <c r="D8" s="20" t="s">
        <v>76</v>
      </c>
      <c r="E8" s="20" t="s">
        <v>77</v>
      </c>
      <c r="F8" s="20" t="s">
        <v>78</v>
      </c>
    </row>
    <row r="9" spans="2:6" ht="57.95" customHeight="1" x14ac:dyDescent="0.25">
      <c r="B9" s="18" t="s">
        <v>79</v>
      </c>
      <c r="C9" s="19" t="s">
        <v>80</v>
      </c>
      <c r="D9" s="20" t="s">
        <v>81</v>
      </c>
      <c r="E9" s="20" t="s">
        <v>82</v>
      </c>
      <c r="F9" s="20" t="s">
        <v>83</v>
      </c>
    </row>
    <row r="10" spans="2:6" ht="57.95" customHeight="1" x14ac:dyDescent="0.25">
      <c r="B10" s="18" t="s">
        <v>84</v>
      </c>
      <c r="C10" s="19" t="s">
        <v>85</v>
      </c>
      <c r="D10" s="20" t="s">
        <v>86</v>
      </c>
      <c r="E10" s="20" t="s">
        <v>87</v>
      </c>
      <c r="F10" s="20" t="s">
        <v>88</v>
      </c>
    </row>
    <row r="11" spans="2:6" ht="57.95" customHeight="1" x14ac:dyDescent="0.25">
      <c r="B11" s="18" t="s">
        <v>89</v>
      </c>
      <c r="C11" s="19" t="s">
        <v>90</v>
      </c>
      <c r="D11" s="20" t="s">
        <v>91</v>
      </c>
      <c r="E11" s="20" t="s">
        <v>92</v>
      </c>
      <c r="F11" s="20" t="s">
        <v>93</v>
      </c>
    </row>
    <row r="12" spans="2:6" ht="57.95" customHeight="1" x14ac:dyDescent="0.25">
      <c r="B12" s="18" t="s">
        <v>94</v>
      </c>
      <c r="C12" s="19" t="s">
        <v>95</v>
      </c>
      <c r="D12" s="20" t="s">
        <v>96</v>
      </c>
      <c r="E12" s="20" t="s">
        <v>97</v>
      </c>
      <c r="F12" s="20" t="s">
        <v>98</v>
      </c>
    </row>
    <row r="13" spans="2:6" ht="57.95" customHeight="1" x14ac:dyDescent="0.25">
      <c r="B13" s="18" t="s">
        <v>99</v>
      </c>
      <c r="C13" s="19" t="s">
        <v>100</v>
      </c>
      <c r="D13" s="20" t="s">
        <v>101</v>
      </c>
      <c r="E13" s="20" t="s">
        <v>102</v>
      </c>
      <c r="F13" s="20" t="s">
        <v>103</v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Evaluacion</vt:lpstr>
      <vt:lpstr>Resumen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ANDRES CAMPOS AGUAYO</cp:lastModifiedBy>
  <dcterms:created xsi:type="dcterms:W3CDTF">2026-06-12T14:00:04Z</dcterms:created>
  <dcterms:modified xsi:type="dcterms:W3CDTF">2026-06-30T11:23:22Z</dcterms:modified>
</cp:coreProperties>
</file>