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4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periment626/Desktop/UNC_CH_DA/UNC-VIRT-DATA-PT-06-2023-U-LOLC/Crowdfunding_Analysis/"/>
    </mc:Choice>
  </mc:AlternateContent>
  <xr:revisionPtr revIDLastSave="0" documentId="13_ncr:1_{C6B06F14-9344-4D42-BE62-C77EB68AB53C}" xr6:coauthVersionLast="47" xr6:coauthVersionMax="47" xr10:uidLastSave="{00000000-0000-0000-0000-000000000000}"/>
  <bookViews>
    <workbookView xWindow="-37380" yWindow="500" windowWidth="33200" windowHeight="20220" activeTab="4" xr2:uid="{00000000-000D-0000-FFFF-FFFF00000000}"/>
  </bookViews>
  <sheets>
    <sheet name="Crowdfunding" sheetId="1" r:id="rId1"/>
    <sheet name="Count_Year" sheetId="6" r:id="rId2"/>
    <sheet name="Goal_Analysis" sheetId="7" r:id="rId3"/>
    <sheet name="Statistics" sheetId="8" r:id="rId4"/>
    <sheet name="Count_Parent" sheetId="2" r:id="rId5"/>
    <sheet name="Count_Subcategory" sheetId="3" r:id="rId6"/>
  </sheets>
  <definedNames>
    <definedName name="_xlnm._FilterDatabase" localSheetId="0" hidden="1">Crowdfunding!$A$1:$T$1001</definedName>
    <definedName name="_xlnm._FilterDatabase" localSheetId="3" hidden="1">Statistics!$B$1:$B$566</definedName>
    <definedName name="_xlchart.v1.0" hidden="1">Statistics!$B$1</definedName>
    <definedName name="_xlchart.v1.1" hidden="1">Statistics!$B$2:$B$568</definedName>
    <definedName name="_xlchart.v1.10" hidden="1">Statistics!$E$1</definedName>
    <definedName name="_xlchart.v1.11" hidden="1">Statistics!$E$2:$E$365</definedName>
    <definedName name="_xlchart.v1.12" hidden="1">Statistics!$B$1</definedName>
    <definedName name="_xlchart.v1.13" hidden="1">Statistics!$B$2:$B$568</definedName>
    <definedName name="_xlchart.v1.14" hidden="1">Statistics!$F$1</definedName>
    <definedName name="_xlchart.v1.15" hidden="1">Statistics!$F$2:$F$568</definedName>
    <definedName name="_xlchart.v1.16" hidden="1">Statistics!$B$1</definedName>
    <definedName name="_xlchart.v1.17" hidden="1">Statistics!$B$2:$B$568</definedName>
    <definedName name="_xlchart.v1.18" hidden="1">Statistics!$B$1</definedName>
    <definedName name="_xlchart.v1.19" hidden="1">Statistics!$B$2:$B$568</definedName>
    <definedName name="_xlchart.v1.2" hidden="1">Statistics!$B$1</definedName>
    <definedName name="_xlchart.v1.20" hidden="1">Statistics!$B$1</definedName>
    <definedName name="_xlchart.v1.21" hidden="1">Statistics!$B$2:$B$568</definedName>
    <definedName name="_xlchart.v1.22" hidden="1">Statistics!$B$1</definedName>
    <definedName name="_xlchart.v1.23" hidden="1">Statistics!$B$2:$B$568</definedName>
    <definedName name="_xlchart.v1.24" hidden="1">Statistics!$B$1</definedName>
    <definedName name="_xlchart.v1.25" hidden="1">Statistics!$B$2:$B$568</definedName>
    <definedName name="_xlchart.v1.26" hidden="1">Statistics!$E$1</definedName>
    <definedName name="_xlchart.v1.27" hidden="1">Statistics!$E$2:$E$568</definedName>
    <definedName name="_xlchart.v1.28" hidden="1">Statistics!$F$1</definedName>
    <definedName name="_xlchart.v1.29" hidden="1">Statistics!$F$2:$F$568</definedName>
    <definedName name="_xlchart.v1.3" hidden="1">Statistics!$B$2:$B$568</definedName>
    <definedName name="_xlchart.v1.4" hidden="1">Statistics!$F$1</definedName>
    <definedName name="_xlchart.v1.5" hidden="1">Statistics!$F$2:$F$365</definedName>
    <definedName name="_xlchart.v1.6" hidden="1">Statistics!$B$1</definedName>
    <definedName name="_xlchart.v1.7" hidden="1">Statistics!$B$2:$B$568</definedName>
    <definedName name="_xlchart.v1.8" hidden="1">Statistics!$B$1</definedName>
    <definedName name="_xlchart.v1.9" hidden="1">Statistics!$B$2:$B$568</definedName>
  </definedNames>
  <calcPr calcId="191029"/>
  <pivotCaches>
    <pivotCache cacheId="32" r:id="rId7"/>
    <pivotCache cacheId="3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8" l="1"/>
  <c r="M2" i="8"/>
  <c r="L3" i="8"/>
  <c r="L2" i="8"/>
  <c r="K3" i="8"/>
  <c r="K2" i="8"/>
  <c r="J3" i="8"/>
  <c r="J2" i="8"/>
  <c r="I3" i="8"/>
  <c r="I2" i="8"/>
  <c r="H3" i="8"/>
  <c r="H2" i="8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C7" i="7"/>
  <c r="B7" i="7"/>
  <c r="D6" i="7"/>
  <c r="D7" i="7"/>
  <c r="C6" i="7"/>
  <c r="B6" i="7"/>
  <c r="D5" i="7"/>
  <c r="C5" i="7"/>
  <c r="B5" i="7"/>
  <c r="D4" i="7"/>
  <c r="C4" i="7"/>
  <c r="B4" i="7"/>
  <c r="D3" i="7"/>
  <c r="C3" i="7"/>
  <c r="B3" i="7"/>
  <c r="B2" i="7"/>
  <c r="C2" i="7"/>
  <c r="D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3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4" i="7" l="1"/>
  <c r="F4" i="7" s="1"/>
  <c r="E2" i="7"/>
  <c r="G2" i="7" s="1"/>
  <c r="E3" i="7"/>
  <c r="F3" i="7" s="1"/>
  <c r="E13" i="7"/>
  <c r="H13" i="7" s="1"/>
  <c r="E12" i="7"/>
  <c r="G12" i="7" s="1"/>
  <c r="E11" i="7"/>
  <c r="F11" i="7" s="1"/>
  <c r="E10" i="7"/>
  <c r="G10" i="7" s="1"/>
  <c r="E9" i="7"/>
  <c r="F9" i="7" s="1"/>
  <c r="E8" i="7"/>
  <c r="F8" i="7" s="1"/>
  <c r="E7" i="7"/>
  <c r="H7" i="7" s="1"/>
  <c r="E6" i="7"/>
  <c r="H6" i="7" s="1"/>
  <c r="E5" i="7"/>
  <c r="G5" i="7" s="1"/>
  <c r="F6" i="7" l="1"/>
  <c r="H2" i="7"/>
  <c r="H9" i="7"/>
  <c r="G4" i="7"/>
  <c r="H3" i="7"/>
  <c r="G3" i="7"/>
  <c r="H4" i="7"/>
  <c r="F2" i="7"/>
  <c r="G6" i="7"/>
  <c r="F10" i="7"/>
  <c r="G13" i="7"/>
  <c r="F13" i="7"/>
  <c r="F5" i="7"/>
  <c r="H12" i="7"/>
  <c r="F12" i="7"/>
  <c r="H10" i="7"/>
  <c r="H11" i="7"/>
  <c r="G7" i="7"/>
  <c r="G11" i="7"/>
  <c r="G8" i="7"/>
  <c r="H8" i="7"/>
  <c r="G9" i="7"/>
  <c r="F7" i="7"/>
  <c r="H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<sst xmlns="http://schemas.openxmlformats.org/spreadsheetml/2006/main" count="7068" uniqueCount="2118">
  <si>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</si>
  <si>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</si>
  <si>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</si>
  <si>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</si>
  <si>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</si>
  <si>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</si>
  <si>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</si>
  <si>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</si>
  <si>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</si>
  <si>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</si>
  <si>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</si>
  <si>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</si>
  <si>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</si>
  <si>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</si>
  <si>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</si>
  <si>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</si>
  <si>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</si>
  <si>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</si>
  <si>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</si>
  <si>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</si>
  <si>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</si>
  <si>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</si>
  <si>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</si>
  <si>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</si>
  <si>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</si>
  <si>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</si>
  <si>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</si>
  <si>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</si>
  <si>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</si>
  <si>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</si>
  <si>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</si>
  <si>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</si>
  <si>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</si>
  <si>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</si>
  <si>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</si>
  <si>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</si>
  <si>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</si>
  <si>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</si>
  <si>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</si>
  <si>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</si>
  <si>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</si>
  <si>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</si>
  <si>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</si>
  <si>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</si>
  <si>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</si>
  <si>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</si>
  <si>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</si>
  <si>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</si>
  <si>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</si>
  <si>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</si>
  <si>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</si>
  <si>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</si>
  <si>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</si>
  <si>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</si>
  <si>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</si>
  <si>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</si>
  <si>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</si>
  <si>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</si>
  <si>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</si>
  <si>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</si>
  <si>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</si>
  <si>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</si>
  <si>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</si>
  <si>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</si>
  <si>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</si>
  <si>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</si>
  <si>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</si>
  <si>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</si>
  <si>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</si>
  <si>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</si>
  <si>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</si>
  <si>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</si>
  <si>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</si>
  <si>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</si>
  <si>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</si>
  <si>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</si>
  <si>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</si>
  <si>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</si>
  <si>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</si>
  <si>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</si>
  <si>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</si>
  <si>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</si>
  <si>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</si>
  <si>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</si>
  <si>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</si>
  <si>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</si>
  <si>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</si>
  <si>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</si>
  <si>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</si>
  <si>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</si>
  <si>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</si>
  <si>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</si>
  <si>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</si>
  <si>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</si>
  <si>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</si>
  <si>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</si>
  <si>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</si>
  <si>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</si>
  <si>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</si>
  <si>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</si>
  <si>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</si>
  <si>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</si>
  <si>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</si>
  <si>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</si>
  <si>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</si>
  <si>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</si>
  <si>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</si>
  <si>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</si>
  <si>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</si>
  <si>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</si>
  <si>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</si>
  <si>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</si>
  <si>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</si>
  <si>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</si>
  <si>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</si>
  <si>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</si>
  <si>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</si>
  <si>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</si>
  <si>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</si>
  <si>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</si>
  <si>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</si>
  <si>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</si>
  <si>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</si>
  <si>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</si>
  <si>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</si>
  <si>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</si>
  <si>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</si>
  <si>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</si>
  <si>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</si>
  <si>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</si>
  <si>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</si>
  <si>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</si>
  <si>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</si>
  <si>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</si>
  <si>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</si>
  <si>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</si>
  <si>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</si>
  <si>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</si>
  <si>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</si>
  <si>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</si>
  <si>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</si>
  <si>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</si>
  <si>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</si>
  <si>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</si>
  <si>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</si>
  <si>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</si>
  <si>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</si>
  <si>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</si>
  <si>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</si>
  <si>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</si>
  <si>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</si>
  <si>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</si>
  <si>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</si>
  <si>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</si>
  <si>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</si>
  <si>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</si>
  <si>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</si>
  <si>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</si>
  <si>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</si>
  <si>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</si>
  <si>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</si>
  <si>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</si>
  <si>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</si>
  <si>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</si>
  <si>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</si>
  <si>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</si>
  <si>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</si>
  <si>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</si>
  <si>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</si>
  <si>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</si>
  <si>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</si>
  <si>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</si>
  <si>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</si>
  <si>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</si>
  <si>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</si>
  <si>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</si>
  <si>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</si>
  <si>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</si>
  <si>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</si>
  <si>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</si>
  <si>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</si>
  <si>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</si>
  <si>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</si>
  <si>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</si>
  <si>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</si>
  <si>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</si>
  <si>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</si>
  <si>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</si>
  <si>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</si>
  <si>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</si>
  <si>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</si>
  <si>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</si>
  <si>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</si>
  <si>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</si>
  <si>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</si>
  <si>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</si>
  <si>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</si>
  <si>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</si>
  <si>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</si>
  <si>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</si>
  <si>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</si>
  <si>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</si>
  <si>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</si>
  <si>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</si>
  <si>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</si>
  <si>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</si>
  <si>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</si>
  <si>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</si>
  <si>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</si>
  <si>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</si>
  <si>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</si>
  <si>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</si>
  <si>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</si>
  <si>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</si>
  <si>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</si>
  <si>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</si>
  <si>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</si>
  <si>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</si>
  <si>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</si>
  <si>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</si>
  <si>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</si>
  <si>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</si>
  <si>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</si>
  <si>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</si>
  <si>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</si>
  <si>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</si>
  <si>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</si>
  <si>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</si>
  <si>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</si>
  <si>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</si>
  <si>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</si>
  <si>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</si>
  <si>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</si>
  <si>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</si>
  <si>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</si>
  <si>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</si>
  <si>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</si>
  <si>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</si>
  <si>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</si>
  <si>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</si>
  <si>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</si>
  <si>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</si>
  <si>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</si>
  <si>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</si>
  <si>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</si>
  <si>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</si>
  <si>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</si>
  <si>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</si>
  <si>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</si>
  <si>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</si>
  <si>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</si>
  <si>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</si>
  <si>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</si>
  <si>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</si>
  <si>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</si>
  <si>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</si>
  <si>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</si>
  <si>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</si>
  <si>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</si>
  <si>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</si>
  <si>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</si>
  <si>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</si>
  <si>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</si>
  <si>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</si>
  <si>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</si>
  <si>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</si>
  <si>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</si>
  <si>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</si>
  <si>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</si>
  <si>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</si>
  <si>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</si>
  <si>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</si>
  <si>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</si>
  <si>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</si>
  <si>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</si>
  <si>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</si>
  <si>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</si>
  <si>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</si>
  <si>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</si>
  <si>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</si>
  <si>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</si>
  <si>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</si>
  <si>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</si>
  <si>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</si>
  <si>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</si>
  <si>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</si>
  <si>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</si>
  <si>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</si>
  <si>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</si>
  <si>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</si>
  <si>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</si>
  <si>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</si>
  <si>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</si>
  <si>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</si>
  <si>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</si>
  <si>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</si>
  <si>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</si>
  <si>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</si>
  <si>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</si>
  <si>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</si>
  <si>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</si>
  <si>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</si>
  <si>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</si>
  <si>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</si>
  <si>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</si>
  <si>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</si>
  <si>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</si>
  <si>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</si>
  <si>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</si>
  <si>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</si>
  <si>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</si>
  <si>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</si>
  <si>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</si>
  <si>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</si>
  <si>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</si>
  <si>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</si>
  <si>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</si>
  <si>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</si>
  <si>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</si>
  <si>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</si>
  <si>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</si>
  <si>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</si>
  <si>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</si>
  <si>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</si>
  <si>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</si>
  <si>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</si>
  <si>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</si>
  <si>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</si>
  <si>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</si>
  <si>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</si>
  <si>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</si>
  <si>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</si>
  <si>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</si>
  <si>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</si>
  <si>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</si>
  <si>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</si>
  <si>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</si>
  <si>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</si>
  <si>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</si>
  <si>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</si>
  <si>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</si>
  <si>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</si>
  <si>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</si>
  <si>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</si>
  <si>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</si>
  <si>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</si>
  <si>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</si>
  <si>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</si>
  <si>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</si>
  <si>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</si>
  <si>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</si>
  <si>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</si>
  <si>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</si>
  <si>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</si>
  <si>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</si>
  <si>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</si>
  <si>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</si>
  <si>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</si>
  <si>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</si>
  <si>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</si>
  <si>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</si>
  <si>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</si>
  <si>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</si>
  <si>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</si>
  <si>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</si>
  <si>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</si>
  <si>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</si>
  <si>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</si>
  <si>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</si>
  <si>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</si>
  <si>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</si>
  <si>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</si>
  <si>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</si>
  <si>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</si>
  <si>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</si>
  <si>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</si>
  <si>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</si>
  <si>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</si>
  <si>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</si>
  <si>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</si>
  <si>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</si>
  <si>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</si>
  <si>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</si>
  <si>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</si>
  <si>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</si>
  <si>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</si>
  <si>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</si>
  <si>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</si>
  <si>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</si>
  <si>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</si>
  <si>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</si>
  <si>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</si>
  <si>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</si>
  <si>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</si>
  <si>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</si>
  <si>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</si>
  <si>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</si>
  <si>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</si>
  <si>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</si>
  <si>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</si>
  <si>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</si>
  <si>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</si>
  <si>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</si>
  <si>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</si>
  <si>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</si>
  <si>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</si>
  <si>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</si>
  <si>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</si>
  <si>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</si>
  <si>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</si>
  <si>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</si>
  <si>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</si>
  <si>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</si>
  <si>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</si>
  <si>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</si>
  <si>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</si>
  <si>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</si>
  <si>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</si>
  <si>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</si>
  <si>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</si>
  <si>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</si>
  <si>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</si>
  <si>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</si>
  <si>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</si>
  <si>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</si>
  <si>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</si>
  <si>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</si>
  <si>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</si>
  <si>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</si>
  <si>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</si>
  <si>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</si>
  <si>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</si>
  <si>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</si>
  <si>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</si>
  <si>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</si>
  <si>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</si>
  <si>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</si>
  <si>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</si>
  <si>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</si>
  <si>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</si>
  <si>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</si>
  <si>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</si>
  <si>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</si>
  <si>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</si>
  <si>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</si>
  <si>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</si>
  <si>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</si>
  <si>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</si>
  <si>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</si>
  <si>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</si>
  <si>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</si>
  <si>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</si>
  <si>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</si>
  <si>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</si>
  <si>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</si>
  <si>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</si>
  <si>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</si>
  <si>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</si>
  <si>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</si>
  <si>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</si>
  <si>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</si>
  <si>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</si>
  <si>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</si>
  <si>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</si>
  <si>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</si>
  <si>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</si>
  <si>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</si>
  <si>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</si>
  <si>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</si>
  <si>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</si>
  <si>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</si>
  <si>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</si>
  <si>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</si>
  <si>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</si>
  <si>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</si>
  <si>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</si>
  <si>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</si>
  <si>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</si>
  <si>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</si>
  <si>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</si>
  <si>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</si>
  <si>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</si>
  <si>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</si>
  <si>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</si>
  <si>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</si>
  <si>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</si>
  <si>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</si>
  <si>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</si>
  <si>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</si>
  <si>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</si>
  <si>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</si>
  <si>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</si>
  <si>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</si>
  <si>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</si>
  <si>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</si>
  <si>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</si>
  <si>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</si>
  <si>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</si>
  <si>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</si>
  <si>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</si>
  <si>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</si>
  <si>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</si>
  <si>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</si>
  <si>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</si>
  <si>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</si>
  <si>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</si>
  <si>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</si>
  <si>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</si>
  <si>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</si>
  <si>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</si>
  <si>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</si>
  <si>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</si>
  <si>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</si>
  <si>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</si>
  <si>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</si>
  <si>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</si>
  <si>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</si>
  <si>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</si>
  <si>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</si>
  <si>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</si>
  <si>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</si>
  <si>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</si>
  <si>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</si>
  <si>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</si>
  <si>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</si>
  <si>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</si>
  <si>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</si>
  <si>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</si>
  <si>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</si>
  <si>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</si>
  <si>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</si>
  <si>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</si>
  <si>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</si>
  <si>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</si>
  <si>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</si>
  <si>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</si>
  <si>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</si>
  <si>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</si>
  <si>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</si>
  <si>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</si>
  <si>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</si>
  <si>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</si>
  <si>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</si>
  <si>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</si>
  <si>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</si>
  <si>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</si>
  <si>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</si>
  <si>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</si>
  <si>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</si>
  <si>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</si>
  <si>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</si>
  <si>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</si>
  <si>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</si>
  <si>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</si>
  <si>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</si>
  <si>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</si>
  <si>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</si>
  <si>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</si>
  <si>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</si>
  <si>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</si>
  <si>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</si>
  <si>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</si>
  <si>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</si>
  <si>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</si>
  <si>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</si>
  <si>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</si>
  <si>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</si>
  <si>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</si>
  <si>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</si>
  <si>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</si>
  <si>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</si>
  <si>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</si>
  <si>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</si>
  <si>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</si>
  <si>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</si>
  <si>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</si>
  <si>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</si>
  <si>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</si>
  <si>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</si>
  <si>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</si>
  <si>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</si>
  <si>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</si>
  <si>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</si>
  <si>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</si>
  <si>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</si>
  <si>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</si>
  <si>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</si>
  <si>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</si>
  <si>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</si>
  <si>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</si>
  <si>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</si>
  <si>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</si>
  <si>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</si>
  <si>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</si>
  <si>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</si>
  <si>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</si>
  <si>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</si>
  <si>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</si>
  <si>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</si>
  <si>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</si>
  <si>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</si>
  <si>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</si>
  <si>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</si>
  <si>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</si>
  <si>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</si>
  <si>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</si>
  <si>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</si>
  <si>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</si>
  <si>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</si>
  <si>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</si>
  <si>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</si>
  <si>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</si>
  <si>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</si>
  <si>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</si>
  <si>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</si>
  <si>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</si>
  <si>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</si>
  <si>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</si>
  <si>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</si>
  <si>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</si>
  <si>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</si>
  <si>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</si>
  <si>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</si>
  <si>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</si>
  <si>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</si>
  <si>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</si>
  <si>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</si>
  <si>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</si>
  <si>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</si>
  <si>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</si>
  <si>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</si>
  <si>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</si>
  <si>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</si>
  <si>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</si>
  <si>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</si>
  <si>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</si>
  <si>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</si>
  <si>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</si>
  <si>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</si>
  <si>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</si>
  <si>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</si>
  <si>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</si>
  <si>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</si>
  <si>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</si>
  <si>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</si>
  <si>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</si>
  <si>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</si>
  <si>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</si>
  <si>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</si>
  <si>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</si>
  <si>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</si>
  <si>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</si>
  <si>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</si>
  <si>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</si>
  <si>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</si>
  <si>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</si>
  <si>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</si>
  <si>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</si>
  <si>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</si>
  <si>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</si>
  <si>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</si>
  <si>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</si>
  <si>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</si>
  <si>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</si>
  <si>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</si>
  <si>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</si>
  <si>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</si>
  <si>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</si>
  <si>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</si>
  <si>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</si>
  <si>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</si>
  <si>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</si>
  <si>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</si>
  <si>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</si>
  <si>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</si>
  <si>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</si>
  <si>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</si>
  <si>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</si>
  <si>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</si>
  <si>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</si>
  <si>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</si>
  <si>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</si>
  <si>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</si>
  <si>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</si>
  <si>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</si>
  <si>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</si>
  <si>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</si>
  <si>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</si>
  <si>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</si>
  <si>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</si>
  <si>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</si>
  <si>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</si>
  <si>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</si>
  <si>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</si>
  <si>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</si>
  <si>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</si>
  <si>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</si>
  <si>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</si>
  <si>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</si>
  <si>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</si>
  <si>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</si>
  <si>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</si>
  <si>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</si>
  <si>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</si>
  <si>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</si>
  <si>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</si>
  <si>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</si>
  <si>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</si>
  <si>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</si>
  <si>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</si>
  <si>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</si>
  <si>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</si>
  <si>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</si>
  <si>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</si>
  <si>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</si>
  <si>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</si>
  <si>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</si>
  <si>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</si>
  <si>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</si>
  <si>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</si>
  <si>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</si>
  <si>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</si>
  <si>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</si>
  <si>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</si>
  <si>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</si>
  <si>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</si>
  <si>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</si>
  <si>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</si>
  <si>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</si>
  <si>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</si>
  <si>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</si>
  <si>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</si>
  <si>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</si>
  <si>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</si>
  <si>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</si>
  <si>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</si>
  <si>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</si>
  <si>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</si>
  <si>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</si>
  <si>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</si>
  <si>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</si>
  <si>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</si>
  <si>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</si>
  <si>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</si>
  <si>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</si>
  <si>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</si>
  <si>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</si>
  <si>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</si>
  <si>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</si>
  <si>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</si>
  <si>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</si>
  <si>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</si>
  <si>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</si>
  <si>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</si>
  <si>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</si>
  <si>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</si>
  <si>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</si>
  <si>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</si>
  <si>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</si>
  <si>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</si>
  <si>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</si>
  <si>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</si>
  <si>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</si>
  <si>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</si>
  <si>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</si>
  <si>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</si>
  <si>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</si>
  <si>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</si>
  <si>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</si>
  <si>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</si>
  <si>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</si>
  <si>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</si>
  <si>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</si>
  <si>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</si>
  <si>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</si>
  <si>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</si>
  <si>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</si>
  <si>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</si>
  <si>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</si>
  <si>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</si>
  <si>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</si>
  <si>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</si>
  <si>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</si>
  <si>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</si>
  <si>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</si>
  <si>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</si>
  <si>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</si>
  <si>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</si>
  <si>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</si>
  <si>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</si>
  <si>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</si>
  <si>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</si>
  <si>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</si>
  <si>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</si>
  <si>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</si>
  <si>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</si>
  <si>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</si>
  <si>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</si>
  <si>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</si>
  <si>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</si>
  <si>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</si>
  <si>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</si>
  <si>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</si>
  <si>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</si>
  <si>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</si>
  <si>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</si>
  <si>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</si>
  <si>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</si>
  <si>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</si>
  <si>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</si>
  <si>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</si>
  <si>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</si>
  <si>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</si>
  <si>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</si>
  <si>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</si>
  <si>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</si>
  <si>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</si>
  <si>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</si>
  <si>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</si>
  <si>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</si>
  <si>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</si>
  <si>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</si>
  <si>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</si>
  <si>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</si>
  <si>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</si>
  <si>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</si>
  <si>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</si>
  <si>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</si>
  <si>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</si>
  <si>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</si>
  <si>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</si>
  <si>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</si>
  <si>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</si>
  <si>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</si>
  <si>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</si>
  <si>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</si>
  <si>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</si>
  <si>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</si>
  <si>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</si>
  <si>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</si>
  <si>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</si>
  <si>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</si>
  <si>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</si>
  <si>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</si>
  <si>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</si>
  <si>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</si>
  <si>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</si>
  <si>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</si>
  <si>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</si>
  <si>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</si>
  <si>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</si>
  <si>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</si>
  <si>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</si>
  <si>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</si>
  <si>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</si>
  <si>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</si>
  <si>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</si>
  <si>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</si>
  <si>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</si>
  <si>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</si>
  <si>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</si>
  <si>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</si>
  <si>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</si>
  <si>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</si>
  <si>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</si>
  <si>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</si>
  <si>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</si>
  <si>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</si>
  <si>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</si>
  <si>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</si>
  <si>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</si>
  <si>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</si>
  <si>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</si>
  <si>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</si>
  <si>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</si>
  <si>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</si>
  <si>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</si>
  <si>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</si>
  <si>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</si>
  <si>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</si>
  <si>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</si>
  <si>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</si>
  <si>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</si>
  <si>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</si>
  <si>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</si>
  <si>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</si>
  <si>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</si>
  <si>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</si>
  <si>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</si>
  <si>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</si>
  <si>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</si>
  <si>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</si>
  <si>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</si>
  <si>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</si>
  <si>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</si>
  <si>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</si>
  <si>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</si>
  <si>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</si>
  <si>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</si>
  <si>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</si>
  <si>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</si>
  <si>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</si>
  <si>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</si>
  <si>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</si>
  <si>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</si>
  <si>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</si>
  <si>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</si>
  <si>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</si>
  <si>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</si>
  <si>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</si>
  <si>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</si>
  <si>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</si>
  <si>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</si>
  <si>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</si>
  <si>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</si>
  <si>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</si>
  <si>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</si>
  <si>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</si>
  <si>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</si>
  <si>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</si>
  <si>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</si>
  <si>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</si>
  <si>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</si>
  <si>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</si>
  <si>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</si>
  <si>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</si>
  <si>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</si>
  <si>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</si>
  <si>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</si>
  <si>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</si>
  <si>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</si>
  <si>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</si>
  <si>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</si>
  <si>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</si>
  <si>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</si>
  <si>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</si>
  <si>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</si>
  <si>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</si>
  <si>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</si>
  <si>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</si>
  <si>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</si>
  <si>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</si>
  <si>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</si>
  <si>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</si>
  <si>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</si>
  <si>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</si>
  <si>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</si>
  <si>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</si>
  <si>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</si>
  <si>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</si>
  <si>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</si>
  <si>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</si>
  <si>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</si>
  <si>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</si>
  <si>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</si>
  <si>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</si>
  <si>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</si>
  <si>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</si>
  <si>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</si>
  <si>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</si>
  <si>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</si>
  <si>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</si>
  <si>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</si>
  <si>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</si>
  <si>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</si>
  <si>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</si>
  <si>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</si>
  <si>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</si>
  <si>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</si>
  <si>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</si>
  <si>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</si>
  <si>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</si>
  <si>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</si>
  <si>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</si>
  <si>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</si>
  <si>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</si>
  <si>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</si>
  <si>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</si>
  <si>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</si>
  <si>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</si>
  <si>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</si>
  <si>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</si>
  <si>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</si>
  <si>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</si>
  <si>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</si>
  <si>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</si>
  <si>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</si>
  <si>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</si>
  <si>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</si>
  <si>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</si>
  <si>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</si>
  <si>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</si>
  <si>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</si>
  <si>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</si>
  <si>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</si>
  <si>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</si>
  <si>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</si>
  <si>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</si>
  <si>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</si>
  <si>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</si>
  <si>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</si>
  <si>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</si>
  <si>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</si>
  <si>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</si>
  <si>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</si>
  <si>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</si>
  <si>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</si>
  <si>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</si>
  <si>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</si>
  <si>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</si>
  <si>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</si>
  <si>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</si>
  <si>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</si>
  <si>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</si>
  <si>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</si>
  <si>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</si>
  <si>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</si>
  <si>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</si>
  <si>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</si>
  <si>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</si>
  <si>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</si>
  <si>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</si>
  <si>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</si>
  <si>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</si>
  <si>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</si>
  <si>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</si>
  <si>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</si>
  <si>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</si>
  <si>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</si>
  <si>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</si>
  <si>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</si>
  <si>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</si>
  <si>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</si>
  <si>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</si>
  <si>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</si>
  <si>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</si>
  <si>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</si>
  <si>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</si>
  <si>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</si>
  <si>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</si>
  <si>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</si>
  <si>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</si>
  <si>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</si>
  <si>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</si>
  <si>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</si>
  <si>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</si>
  <si>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</si>
  <si>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</si>
  <si>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</si>
  <si>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</si>
  <si>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</si>
  <si>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</si>
  <si>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</si>
  <si>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</si>
  <si>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</si>
  <si>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</si>
  <si>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</si>
  <si>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</si>
  <si>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</si>
  <si>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</si>
  <si>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</si>
  <si>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</si>
  <si>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</si>
  <si>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</si>
  <si>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</si>
  <si>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</si>
  <si>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</si>
  <si>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</si>
  <si>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</si>
  <si>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</si>
  <si>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</si>
  <si>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</si>
  <si>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</si>
  <si>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</si>
  <si>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</si>
  <si>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</si>
  <si>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</si>
  <si>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</si>
  <si>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</si>
  <si>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</si>
  <si>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</si>
  <si>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</si>
  <si>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</si>
  <si>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</si>
  <si>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</si>
  <si>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</si>
  <si>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</si>
  <si>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</si>
  <si>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</si>
  <si>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</si>
  <si>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</si>
  <si>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</si>
  <si>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</si>
  <si>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</si>
  <si>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</si>
  <si>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</si>
  <si>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</si>
  <si>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</si>
  <si>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</si>
  <si>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</si>
  <si>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</si>
  <si>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</si>
  <si>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</si>
  <si>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</si>
  <si>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</si>
  <si>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</si>
  <si>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</si>
  <si>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</si>
  <si>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</si>
  <si>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</si>
  <si>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</si>
  <si>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</si>
  <si>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</si>
  <si>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</si>
  <si>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</si>
  <si>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</si>
  <si>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</si>
  <si>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</si>
  <si>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</si>
  <si>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</si>
  <si>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</si>
  <si>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</si>
  <si>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</si>
  <si>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</si>
  <si>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</si>
  <si>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</si>
  <si>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</si>
  <si>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</si>
  <si>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</si>
  <si>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</si>
  <si>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</si>
  <si>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</si>
  <si>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</si>
  <si>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</si>
  <si>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</si>
  <si>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</si>
  <si>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</si>
  <si>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</si>
  <si>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</si>
  <si>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</si>
  <si>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</si>
  <si>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</si>
  <si>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</si>
  <si>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</si>
  <si>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</si>
  <si>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</si>
  <si>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</si>
  <si>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</si>
  <si>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</si>
  <si>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</si>
  <si>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</si>
  <si>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</si>
  <si>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</si>
  <si>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</si>
  <si>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</si>
  <si>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</si>
  <si>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</si>
  <si>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</si>
  <si>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</si>
  <si>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</si>
  <si>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</si>
  <si>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</si>
  <si>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</si>
  <si>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</si>
  <si>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</si>
  <si>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</si>
  <si>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</si>
  <si>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</si>
  <si>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</si>
  <si>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</si>
  <si>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</si>
  <si>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</si>
  <si>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</si>
  <si>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</si>
  <si>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</si>
  <si>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</si>
  <si>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</si>
  <si>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</si>
  <si>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</si>
  <si>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</si>
  <si>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</si>
  <si>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</si>
  <si>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</si>
  <si>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</si>
  <si>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</si>
  <si>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</si>
  <si>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</si>
  <si>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</si>
  <si>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</si>
  <si>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</si>
  <si>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</si>
  <si>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</si>
  <si>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</si>
  <si>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</si>
  <si>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</si>
  <si>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</si>
  <si>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</si>
  <si>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</si>
  <si>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</si>
  <si>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</si>
  <si>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</si>
  <si>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</si>
  <si>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</si>
  <si>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</si>
  <si>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</si>
  <si>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</si>
  <si>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</si>
  <si>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</si>
  <si>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</si>
  <si>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</si>
  <si>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</si>
  <si>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</si>
  <si>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</si>
  <si>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</si>
  <si>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</si>
  <si>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</si>
  <si>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</si>
  <si>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</si>
  <si>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</si>
  <si>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</si>
  <si>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</si>
  <si>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</si>
  <si>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</si>
  <si>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</si>
  <si>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</si>
  <si>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</si>
  <si>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</si>
  <si>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</si>
  <si>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</si>
  <si>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</si>
  <si>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</si>
  <si>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</si>
  <si>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</si>
  <si>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</si>
  <si>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</si>
  <si>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</si>
  <si>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</si>
  <si>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</si>
  <si>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</si>
  <si>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</si>
  <si>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</si>
  <si>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</si>
  <si>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</si>
  <si>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</si>
  <si>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</si>
  <si>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</si>
  <si>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</si>
  <si>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</si>
  <si>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</si>
  <si>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</si>
  <si>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</si>
  <si>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</si>
  <si>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</si>
  <si>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</si>
  <si>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</si>
  <si>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</si>
  <si>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</si>
  <si>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</si>
  <si>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</si>
  <si>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</si>
  <si>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</si>
  <si>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</si>
  <si>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</si>
  <si>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</si>
  <si>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</si>
  <si>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</si>
  <si>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</si>
  <si>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</si>
  <si>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</si>
  <si>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</si>
  <si>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</si>
  <si>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</si>
  <si>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</si>
  <si>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</si>
  <si>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</si>
  <si>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</si>
  <si>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</si>
  <si>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</si>
  <si>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</si>
  <si>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</si>
  <si>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</si>
  <si>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</si>
  <si>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</si>
  <si>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</si>
  <si>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</si>
  <si>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</si>
  <si>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</si>
  <si>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</si>
  <si>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</si>
  <si>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</si>
  <si>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</si>
  <si>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</si>
  <si>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</si>
  <si>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</si>
  <si>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</si>
  <si>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</si>
  <si>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</si>
  <si>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</si>
  <si>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</si>
  <si>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</si>
  <si>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</si>
  <si>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</si>
  <si>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</si>
  <si>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</si>
  <si>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</si>
  <si>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</si>
  <si>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</si>
  <si>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</si>
  <si>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</si>
  <si>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</si>
  <si>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</si>
  <si>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</si>
  <si>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</si>
  <si>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</si>
  <si>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</si>
  <si>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</si>
  <si>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</si>
  <si>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</si>
  <si>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</si>
  <si>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</si>
  <si>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</si>
  <si>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</si>
  <si>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</si>
  <si>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</si>
  <si>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</si>
  <si>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</si>
  <si>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</si>
  <si>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</si>
  <si>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</si>
  <si>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</si>
  <si>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</si>
  <si>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</si>
  <si>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</si>
  <si>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</si>
  <si>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</si>
  <si>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</si>
  <si>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</si>
  <si>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</si>
  <si>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</si>
  <si>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</si>
  <si>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</si>
  <si>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</si>
  <si>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</si>
  <si>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</si>
  <si>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</si>
  <si>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</si>
  <si>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</si>
  <si>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</si>
  <si>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</si>
  <si>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</si>
  <si>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</si>
  <si>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</si>
  <si>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</si>
  <si>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</si>
  <si>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</si>
  <si>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</si>
  <si>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</si>
  <si>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</si>
  <si>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</si>
  <si>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</si>
  <si>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</si>
  <si>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</si>
  <si>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</si>
  <si>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</si>
  <si>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</si>
  <si>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</si>
  <si>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</si>
  <si>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</si>
  <si>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</si>
  <si>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</si>
  <si>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</si>
  <si>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</si>
  <si>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</si>
  <si>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</si>
  <si>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</si>
  <si>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</si>
  <si>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</si>
  <si>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</si>
  <si>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</si>
  <si>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</si>
  <si>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</si>
  <si>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</si>
  <si>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</si>
  <si>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</si>
  <si>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</si>
  <si>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</si>
  <si>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</si>
  <si>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</si>
  <si>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</si>
  <si>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</si>
  <si>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</si>
  <si>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</si>
  <si>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</si>
  <si>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</si>
  <si>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</si>
  <si>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</si>
  <si>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</si>
  <si>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</si>
  <si>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</si>
  <si>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</si>
  <si>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</si>
  <si>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</si>
  <si>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</si>
  <si>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</si>
  <si>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</si>
  <si>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</si>
  <si>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</si>
  <si>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</si>
  <si>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</si>
  <si>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</si>
  <si>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</si>
  <si>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</si>
  <si>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</si>
  <si>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</si>
  <si>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</si>
  <si>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</si>
  <si>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</si>
  <si>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</si>
  <si>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</si>
  <si>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</si>
  <si>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</si>
  <si>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</si>
  <si>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</si>
  <si>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</si>
  <si>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</si>
  <si>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</si>
  <si>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</si>
  <si>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</si>
  <si>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</si>
  <si>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</si>
  <si>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</si>
  <si>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</si>
  <si>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</si>
  <si>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</si>
  <si>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</si>
  <si>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</si>
  <si>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</si>
  <si>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</si>
  <si>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</si>
  <si>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</si>
  <si>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</si>
  <si>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</si>
  <si>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</si>
  <si>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</si>
  <si>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</si>
  <si>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</si>
  <si>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</si>
  <si>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</si>
  <si>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</si>
  <si>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</si>
  <si>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</si>
  <si>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</si>
  <si>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</si>
  <si>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</si>
  <si>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</si>
  <si>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</si>
  <si>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</si>
  <si>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</si>
  <si>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</si>
  <si>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</si>
  <si>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</si>
  <si>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</si>
  <si>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</si>
  <si>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</si>
  <si>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</si>
  <si>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</si>
  <si>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</si>
  <si>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</si>
  <si>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</si>
  <si>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</si>
  <si>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</si>
  <si>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</si>
  <si>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</si>
  <si>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</si>
  <si>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</si>
  <si>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</si>
  <si>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</si>
  <si>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</si>
  <si>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</si>
  <si>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</si>
  <si>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</si>
  <si>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</si>
  <si>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</si>
  <si>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</si>
  <si>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</si>
  <si>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</si>
  <si>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</si>
  <si>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</si>
  <si>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</si>
  <si>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</si>
  <si>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</si>
  <si>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</si>
  <si>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</si>
  <si>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</si>
  <si>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</si>
  <si>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</si>
  <si>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</si>
  <si>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</si>
  <si>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</si>
  <si>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</si>
  <si>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</si>
  <si>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</si>
  <si>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</si>
  <si>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</si>
  <si>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</si>
  <si>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</si>
  <si>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</si>
  <si>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</si>
  <si>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</si>
  <si>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</si>
  <si>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</si>
  <si>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</si>
  <si>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</si>
  <si>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</si>
  <si>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</si>
  <si>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</si>
  <si>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</si>
  <si>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</si>
  <si>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</si>
  <si>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</si>
  <si>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</si>
  <si>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</si>
  <si>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</si>
  <si>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</si>
  <si>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</si>
  <si>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</si>
  <si>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</si>
  <si>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</si>
  <si>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</si>
  <si>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</si>
  <si>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</si>
  <si>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</si>
  <si>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</si>
  <si>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</si>
  <si>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</si>
  <si>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</si>
  <si>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</si>
  <si>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</si>
  <si>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</si>
  <si>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</si>
  <si>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</si>
  <si>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</si>
  <si>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</si>
  <si>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</si>
  <si>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</si>
  <si>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</si>
  <si>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</si>
  <si>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</si>
  <si>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</si>
  <si>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</si>
  <si>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</si>
  <si>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</si>
  <si>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</si>
  <si>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</si>
  <si>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</si>
  <si>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</si>
  <si>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</si>
  <si>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</si>
  <si>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</si>
  <si>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</si>
  <si>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</si>
  <si>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</si>
  <si>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</si>
  <si>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</si>
  <si>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</si>
  <si>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</si>
  <si>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</si>
  <si>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</si>
  <si>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</si>
  <si>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</si>
  <si>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</si>
  <si>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</si>
  <si>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</si>
  <si>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</si>
  <si>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</si>
  <si>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</si>
  <si>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</si>
  <si>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</si>
  <si>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</si>
  <si>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</si>
  <si>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</si>
  <si>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</si>
  <si>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</si>
  <si>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</si>
  <si>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</si>
  <si>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</si>
  <si>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</si>
  <si>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</si>
  <si>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</si>
  <si>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</si>
  <si>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</si>
  <si>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</si>
  <si>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</si>
  <si>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</si>
  <si>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</si>
  <si>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</si>
  <si>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</si>
  <si>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</si>
  <si>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</si>
  <si>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</si>
  <si>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</si>
  <si>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</si>
  <si>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</si>
  <si>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</si>
  <si>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</si>
  <si>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</si>
  <si>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</si>
  <si>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</si>
  <si>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</si>
  <si>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</si>
  <si>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</si>
  <si>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</si>
  <si>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</si>
  <si>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</si>
  <si>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</si>
  <si>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</si>
  <si>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</si>
  <si>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</si>
  <si>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</si>
  <si>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</si>
  <si>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</si>
  <si>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</si>
  <si>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</si>
  <si>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</si>
  <si>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</si>
  <si>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</si>
  <si>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</si>
  <si>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</si>
  <si>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</si>
  <si>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</si>
  <si>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</si>
  <si>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</si>
  <si>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</si>
  <si>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</si>
  <si>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</si>
  <si>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</si>
  <si>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</si>
  <si>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</si>
  <si>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</si>
  <si>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</si>
  <si>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</si>
  <si>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</si>
  <si>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</si>
  <si>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</si>
  <si>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</si>
  <si>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</si>
  <si>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</si>
  <si>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</si>
  <si>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</si>
  <si>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</si>
  <si>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</si>
  <si>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</si>
  <si>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</si>
  <si>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</si>
  <si>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</si>
  <si>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</si>
  <si>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</si>
  <si>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</si>
  <si>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</si>
  <si>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</si>
  <si>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</si>
  <si>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</si>
  <si>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</si>
  <si>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</si>
  <si>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</si>
  <si>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</si>
  <si>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</si>
  <si>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</si>
  <si>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</si>
  <si>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</si>
  <si>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</si>
  <si>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</si>
  <si>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</si>
  <si>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</si>
  <si>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</si>
  <si>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</si>
  <si>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</si>
  <si>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</si>
  <si>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</si>
  <si>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</si>
  <si>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</si>
  <si>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</si>
  <si>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</si>
  <si>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</si>
  <si>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</si>
  <si>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</si>
  <si>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</si>
  <si>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</si>
  <si>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</si>
  <si>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</si>
  <si>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</si>
  <si>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</si>
  <si>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</si>
  <si>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</si>
  <si>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</si>
  <si>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</si>
  <si>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</si>
  <si>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</si>
  <si>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</si>
  <si>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</si>
  <si>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</si>
  <si>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</si>
  <si>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</si>
  <si>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</si>
  <si>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</si>
  <si>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</si>
  <si>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</si>
  <si>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</si>
  <si>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</si>
  <si>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</si>
  <si>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</si>
  <si>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</si>
  <si>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</si>
  <si>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</si>
  <si>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</si>
  <si>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</si>
  <si>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</si>
  <si>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</si>
  <si>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</si>
  <si>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</si>
  <si>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</si>
  <si>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</si>
  <si>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</si>
  <si>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</si>
  <si>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</si>
  <si>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</si>
  <si>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</si>
  <si>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</si>
  <si>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</si>
  <si>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</si>
  <si>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</si>
  <si>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</si>
  <si>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</si>
  <si>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</si>
  <si>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</si>
  <si>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</si>
  <si>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</si>
  <si>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</si>
  <si>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</si>
  <si>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</si>
  <si>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</si>
  <si>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</si>
  <si>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</si>
  <si>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</si>
  <si>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</si>
  <si>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</si>
  <si>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</si>
  <si>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</si>
  <si>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</si>
  <si>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</si>
  <si>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</si>
  <si>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</si>
  <si>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</si>
  <si>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</si>
  <si>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</si>
  <si>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</si>
  <si>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</si>
  <si>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</si>
  <si>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</si>
  <si>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</si>
  <si>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</si>
  <si>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</si>
  <si>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</si>
  <si>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</si>
  <si>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</si>
  <si>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</si>
  <si>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</si>
  <si>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</si>
  <si>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</si>
  <si>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</si>
  <si>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</si>
  <si>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</si>
  <si>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</si>
  <si>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</si>
  <si>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</si>
  <si>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</si>
  <si>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</si>
  <si>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</si>
  <si>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</si>
  <si>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</si>
  <si>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</si>
  <si>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</si>
  <si>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</si>
  <si>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</si>
  <si>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</si>
  <si>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</si>
  <si>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</si>
  <si>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</si>
  <si>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</si>
  <si>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</si>
  <si>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</si>
  <si>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</si>
  <si>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</si>
  <si>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</si>
  <si>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</si>
  <si>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</si>
  <si>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</si>
  <si>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</si>
  <si>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</si>
  <si>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</si>
  <si>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</si>
  <si>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</si>
  <si>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</si>
  <si>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</si>
  <si>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</si>
  <si>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</si>
  <si>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</si>
  <si>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</si>
  <si>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</si>
  <si>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</si>
  <si>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</si>
  <si>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</si>
  <si>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</si>
  <si>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</si>
  <si>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</si>
  <si>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</si>
  <si>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</si>
  <si>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</si>
  <si>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</si>
  <si>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</si>
  <si>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</si>
  <si>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</si>
  <si>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</si>
  <si>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</si>
  <si>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</si>
  <si>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</si>
  <si>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</si>
  <si>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</si>
  <si>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</si>
  <si>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</si>
  <si>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</si>
  <si>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</si>
  <si>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</si>
  <si>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</si>
  <si>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</si>
  <si>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</si>
  <si>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</si>
  <si>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</si>
  <si>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</si>
  <si>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</si>
  <si>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</si>
  <si>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</si>
  <si>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</si>
  <si>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</si>
  <si>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</si>
  <si>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</si>
  <si>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</si>
  <si>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</si>
  <si>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</si>
  <si>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</si>
  <si>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</si>
  <si>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</si>
  <si>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</si>
  <si>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</si>
  <si>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</si>
  <si>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</si>
  <si>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</si>
  <si>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</si>
  <si>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</si>
  <si>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</si>
  <si>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</si>
  <si>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</si>
  <si>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</si>
  <si>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</si>
  <si>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</si>
  <si>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</si>
  <si>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</si>
  <si>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</si>
  <si>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</si>
  <si>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</si>
  <si>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</si>
  <si>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</si>
  <si>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</si>
  <si>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</si>
  <si>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</si>
  <si>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</si>
  <si>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</si>
  <si>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</si>
  <si>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</si>
  <si>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</si>
  <si>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</si>
  <si>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</si>
  <si>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</si>
  <si>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</si>
  <si>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</si>
  <si>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</si>
  <si>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</si>
  <si>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</si>
  <si>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</si>
  <si>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</si>
  <si>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</si>
  <si>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</si>
  <si>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</si>
  <si>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</si>
  <si>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</si>
  <si>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</si>
  <si>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</si>
  <si>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</si>
  <si>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</si>
  <si>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</si>
  <si>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</si>
  <si>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</si>
  <si>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</si>
  <si>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</si>
  <si>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</si>
  <si>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</si>
  <si>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</si>
  <si>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</si>
  <si>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</si>
  <si>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</si>
  <si>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</si>
  <si>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</si>
  <si>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</si>
  <si>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</si>
  <si>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</si>
  <si>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</si>
  <si>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</si>
  <si>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</si>
  <si>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</si>
  <si>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</si>
  <si>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</si>
  <si>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</si>
  <si>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</si>
  <si>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</si>
  <si>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</si>
  <si>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</si>
  <si>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</si>
  <si>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</si>
  <si>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</si>
  <si>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</si>
  <si>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</si>
  <si>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</si>
  <si>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</si>
  <si>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</si>
  <si>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</si>
  <si>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</si>
  <si>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</si>
  <si>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</si>
  <si>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</si>
  <si>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</si>
  <si>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</si>
  <si>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</si>
  <si>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</si>
  <si>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</si>
  <si>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</si>
  <si>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</si>
  <si>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</si>
  <si>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</si>
  <si>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</si>
  <si>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</si>
  <si>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</si>
  <si>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</si>
  <si>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</si>
  <si>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</si>
  <si>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</si>
  <si>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</si>
  <si>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</si>
  <si>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</si>
  <si>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</si>
  <si>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</si>
  <si>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</si>
  <si>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</si>
  <si>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</si>
  <si>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</si>
  <si>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</si>
  <si>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</si>
  <si>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</si>
  <si>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</si>
  <si>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</si>
  <si>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</si>
  <si>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</si>
  <si>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</si>
  <si>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</si>
  <si>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</si>
  <si>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</si>
  <si>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</si>
  <si>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</si>
  <si>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</si>
  <si>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</si>
  <si>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</si>
  <si>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</si>
  <si>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</si>
  <si>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</si>
  <si>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</si>
  <si>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</si>
  <si>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</si>
  <si>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</si>
  <si>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</si>
  <si>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</si>
  <si>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</si>
  <si>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</si>
  <si>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</si>
  <si>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</si>
  <si>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</si>
  <si>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</si>
  <si>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</si>
  <si>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</si>
  <si>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</si>
  <si>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</si>
  <si>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</si>
  <si>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</si>
  <si>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</si>
  <si>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</si>
  <si>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</si>
  <si>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</si>
  <si>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</si>
  <si>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</si>
  <si>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</si>
  <si>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</si>
  <si>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</si>
  <si>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</si>
  <si>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</si>
  <si>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</si>
  <si>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</si>
  <si>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</si>
  <si>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</si>
  <si>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</si>
  <si>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</si>
  <si>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</si>
  <si>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</si>
  <si>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</si>
  <si>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</si>
  <si>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</si>
  <si>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</si>
  <si>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</si>
  <si>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</si>
  <si>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</si>
  <si>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</si>
  <si>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</si>
  <si>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</si>
  <si>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</si>
  <si>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Category</t>
  </si>
  <si>
    <t>Subcategory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</si>
  <si>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</si>
  <si>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</si>
  <si>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</si>
  <si>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</si>
  <si>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</si>
  <si>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</si>
  <si>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</si>
  <si>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</si>
  <si>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</si>
  <si>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</si>
  <si>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</si>
  <si>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</si>
  <si>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</si>
  <si>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</si>
  <si>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</si>
  <si>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</si>
  <si>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</si>
  <si>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</si>
  <si>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</si>
  <si>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</si>
  <si>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</si>
  <si>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</si>
  <si>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</si>
  <si>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</si>
  <si>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</si>
  <si>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</si>
  <si>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</si>
  <si>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</si>
  <si>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</si>
  <si>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</si>
  <si>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</si>
  <si>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</si>
  <si>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</si>
  <si>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</si>
  <si>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</si>
  <si>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</si>
  <si>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</si>
  <si>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</si>
  <si>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</si>
  <si>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</si>
  <si>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</si>
  <si>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</si>
  <si>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</si>
  <si>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</si>
  <si>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</si>
  <si>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</si>
  <si>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</si>
  <si>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</si>
  <si>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</si>
  <si>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</si>
  <si>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</si>
  <si>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</si>
  <si>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</si>
  <si>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</si>
  <si>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</si>
  <si>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</si>
  <si>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</si>
  <si>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</si>
  <si>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Totla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</si>
  <si>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</si>
  <si>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</si>
  <si>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</si>
  <si>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</si>
  <si>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</si>
  <si>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</si>
  <si>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</si>
  <si>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</si>
  <si>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</si>
  <si>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</si>
  <si>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</si>
  <si>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</si>
  <si>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</si>
  <si>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</si>
  <si>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Greter than or equal to 50000</t>
  </si>
  <si>
    <t>mean</t>
  </si>
  <si>
    <t>median</t>
  </si>
  <si>
    <t>min</t>
  </si>
  <si>
    <t>max</t>
  </si>
  <si>
    <t>variance</t>
  </si>
  <si>
    <t>stddev</t>
  </si>
  <si>
    <t>Which better summarizes the data the mean or median?</t>
  </si>
  <si>
    <t>INTERPRETATIONS</t>
  </si>
  <si>
    <t>Is there more variability with successful or unsuccessful campaigns? Does this make sense? Why or why not?</t>
  </si>
  <si>
    <t>Clearly the "successful" campaigns show a larger variance and standard deviation, by almost double, (even with only approx 55% more successful campaigns compared to failed). Due to the larger range between min/max, the larger data set for "successful", and the nature of the data (every start-ups goals and products are different) it does make sense you would expereince a higher degree of variability. If we were to limit the data sets of each to business type and initial goal, I suspect we would see the variances decrease.</t>
  </si>
  <si>
    <r>
      <t>In both successful &amp; failed datasets, based on the min/max values, &amp; the large variances, the mean is being pulled towards the higher skew, and</t>
    </r>
    <r>
      <rPr>
        <sz val="12"/>
        <color theme="9" tint="-0.249977111117893"/>
        <rFont val="Calibri (Body)"/>
      </rPr>
      <t xml:space="preserve"> the median is a better representation</t>
    </r>
    <r>
      <rPr>
        <sz val="12"/>
        <color theme="1"/>
        <rFont val="Calibri"/>
        <family val="2"/>
        <scheme val="minor"/>
      </rPr>
      <t xml:space="preserve"> of the actual center of the values. In both sets ~ 70% of the data lies below the mean.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</si>
</sst>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42" applyFont="1"/>
    <xf numFmtId="0" fontId="0" fillId="0" borderId="0" xfId="0" applyAlignment="1">
      <alignment horizontal="center"/>
    </xf>
    <xf numFmtId="1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[CrowdfundingBook_Bourgeois.xlsx]Count_Year!PivotTable8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Totals</a:t>
            </a:r>
            <a:r>
              <a:rPr lang="en-US" baseline="0"/>
              <a:t> by Outcome vs Month Funded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Count_Year!$B$4:$B$5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Count_Year!$A$6:$A$18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Count_Year!$B$6:$B$18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7-7D4F-8533-072EDC913E71}"/>
            </c:ext>
          </c:extLst>
        </c:ser>
        <c:ser>
          <c:idx val="1"/>
          <c:order val="1"/>
          <c:tx>
            <c:strRef>
              <c:f>Count_Year!$C$4:$C$5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Count_Year!$A$6:$A$18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Count_Year!$C$6:$C$18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CE-5549-AB95-628B8AA7EE52}"/>
            </c:ext>
          </c:extLst>
        </c:ser>
        <c:ser>
          <c:idx val="2"/>
          <c:order val="2"/>
          <c:tx>
            <c:strRef>
              <c:f>Count_Year!$D$4:$D$5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Count_Year!$A$6:$A$18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Count_Year!$D$6:$D$18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CE-5549-AB95-628B8AA7E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8434816"/>
        <c:axId val="1288383328"/>
      </c:lineChart>
      <c:catAx>
        <c:axId val="128843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Crowdfunding</a:t>
                </a:r>
                <a:r>
                  <a:rPr lang="en-US" baseline="0"/>
                  <a:t> Occurred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383328"/>
        <c:crosses val="autoZero"/>
        <c:auto val="1"/>
        <c:lblAlgn val="ctr"/>
        <c:lblOffset val="100"/>
        <c:noMultiLvlLbl val="0"/>
      </c:catAx>
      <c:valAx>
        <c:axId val="128838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3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4C-9642-A03D-FFC36FFF3B47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4C-9642-A03D-FFC36FFF3B47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4C-9642-A03D-FFC36FFF3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400416"/>
        <c:axId val="1572732352"/>
      </c:lineChart>
      <c:catAx>
        <c:axId val="157240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732352"/>
        <c:crosses val="autoZero"/>
        <c:auto val="1"/>
        <c:lblAlgn val="ctr"/>
        <c:lblOffset val="100"/>
        <c:noMultiLvlLbl val="0"/>
      </c:catAx>
      <c:valAx>
        <c:axId val="15727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40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[CrowdfundingBook_Bourgeois.xlsx]Count_Parent!Crowd_Funding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Count_Parent!$B$3:$B$4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Count_Parent!$B$5:$B$14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9-694D-B670-B513431352AC}"/>
            </c:ext>
          </c:extLst>
        </c:ser>
        <c:ser>
          <c:idx val="1"/>
          <c:order val="1"/>
          <c:tx>
            <c:strRef>
              <c:f>Count_Parent!$C$3:$C$4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Count_Parent!$C$5:$C$14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9-694D-B670-B513431352AC}"/>
            </c:ext>
          </c:extLst>
        </c:ser>
        <c:ser>
          <c:idx val="2"/>
          <c:order val="2"/>
          <c:tx>
            <c:strRef>
              <c:f>Count_Parent!$D$3:$D$4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Count_Parent!$A$5:$A$14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Count_Parent!$D$5:$D$14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89-694D-B670-B513431352AC}"/>
            </c:ext>
          </c:extLst>
        </c:ser>
        <c:ser>
          <c:idx val="3"/>
          <c:order val="3"/>
          <c:tx>
            <c:strRef>
              <c:f>Count_Parent!$E$3:$E$4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Count_Parent!$E$5:$E$14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89-694D-B670-B51343135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5250752"/>
        <c:axId val="1409222032"/>
      </c:barChart>
      <c:catAx>
        <c:axId val="142525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22032"/>
        <c:crosses val="autoZero"/>
        <c:auto val="1"/>
        <c:lblAlgn val="ctr"/>
        <c:lblOffset val="100"/>
        <c:noMultiLvlLbl val="0"/>
      </c:catAx>
      <c:valAx>
        <c:axId val="140922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25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[CrowdfundingBook_Bourgeois.xlsx]Count_Subcategory!PivotTable2</c:name>
    <c:fmtId val="3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Count_Subcategory!$B$5:$B$6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Count_Subcategory!$A$7:$A$31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Count_Subcategory!$B$7:$B$31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1-AE47-99AB-6D5E650483EA}"/>
            </c:ext>
          </c:extLst>
        </c:ser>
        <c:ser>
          <c:idx val="1"/>
          <c:order val="1"/>
          <c:tx>
            <c:strRef>
              <c:f>Count_Subcategory!$C$5:$C$6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Count_Subcategory!$A$7:$A$31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Count_Subcategory!$C$7:$C$31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2-6049-8D90-43690907A69A}"/>
            </c:ext>
          </c:extLst>
        </c:ser>
        <c:ser>
          <c:idx val="2"/>
          <c:order val="2"/>
          <c:tx>
            <c:strRef>
              <c:f>Count_Subcategory!$D$5:$D$6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Count_Subcategory!$A$7:$A$31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Count_Subcategory!$D$7:$D$31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62-6049-8D90-43690907A69A}"/>
            </c:ext>
          </c:extLst>
        </c:ser>
        <c:ser>
          <c:idx val="3"/>
          <c:order val="3"/>
          <c:tx>
            <c:strRef>
              <c:f>Count_Subcategory!$E$5:$E$6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Count_Subcategory!$A$7:$A$31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Count_Subcategory!$E$7:$E$31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62-6049-8D90-43690907A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0492160"/>
        <c:axId val="1425066688"/>
      </c:barChart>
      <c:catAx>
        <c:axId val="142049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066688"/>
        <c:crosses val="autoZero"/>
        <c:auto val="1"/>
        <c:lblAlgn val="ctr"/>
        <c:lblOffset val="100"/>
        <c:noMultiLvlLbl val="0"/>
      </c:catAx>
      <c:valAx>
        <c:axId val="14250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49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"Successful"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"Successful"</a:t>
          </a:r>
        </a:p>
      </cx:txPr>
    </cx:title>
    <cx:plotArea>
      <cx:plotAreaRegion>
        <cx:series layoutId="clusteredColumn" uniqueId="{12349E76-31B6-9345-B3E5-97A9E4F0E890}">
          <cx:tx>
            <cx:txData>
              <cx:f>_xlchart.v1.0</cx:f>
              <cx:v>backers_count</cx:v>
            </cx:txData>
          </cx:tx>
          <cx:spPr>
            <a:solidFill>
              <a:srgbClr val="92D05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#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Backers</a:t>
              </a:r>
            </a:p>
          </cx:txPr>
        </cx:title>
        <cx:tickLabels/>
      </cx:axis>
      <cx:axis id="1">
        <cx:valScaling/>
        <cx:title>
          <cx:tx>
            <cx:txData>
              <cx:v># of Successful Campaigns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Successful Campaigns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"Failed"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"Failed"</a:t>
          </a:r>
        </a:p>
      </cx:txPr>
    </cx:title>
    <cx:plotArea>
      <cx:plotAreaRegion>
        <cx:series layoutId="clusteredColumn" uniqueId="{01A566AC-1C6A-4449-9E22-3B41FF3E1DE0}">
          <cx:tx>
            <cx:txData>
              <cx:f>_xlchart.v1.10</cx:f>
              <cx:v>backers_count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# of Backers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Backers</a:t>
              </a:r>
            </a:p>
          </cx:txPr>
        </cx:title>
        <cx:tickLabels/>
      </cx:axis>
      <cx:axis id="1">
        <cx:valScaling/>
        <cx:title>
          <cx:tx>
            <cx:txData>
              <cx:v># of Failed Campaigns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# of Failed Campaigns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"Successful"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"Successful"</a:t>
          </a:r>
        </a:p>
      </cx:txPr>
    </cx:title>
    <cx:plotArea>
      <cx:plotAreaRegion>
        <cx:series layoutId="boxWhisker" uniqueId="{B3C6E235-9C9F-2344-87C8-80E4A424E320}">
          <cx:tx>
            <cx:txData>
              <cx:f>_xlchart.v1.16</cx:f>
              <cx:v>backers_count</cx:v>
            </cx:txData>
          </cx:tx>
          <cx:spPr>
            <a:solidFill>
              <a:srgbClr val="92D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</cx:chartData>
  <cx:chart>
    <cx:title pos="t" align="ctr" overlay="0">
      <cx:tx>
        <cx:txData>
          <cx:v>"Unsuccessful"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"Unsuccessful"</a:t>
          </a:r>
        </a:p>
      </cx:txPr>
    </cx:title>
    <cx:plotArea>
      <cx:plotAreaRegion>
        <cx:series layoutId="boxWhisker" uniqueId="{4E645C4A-B9B6-E645-B89F-B0A9567FA648}">
          <cx:tx>
            <cx:txData>
              <cx:f>_xlchart.v1.26</cx:f>
              <cx:v>backers_count</cx:v>
            </cx:txData>
          </cx:tx>
          <cx:spPr>
            <a:solidFill>
              <a:srgbClr val="FF000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242093</xdr:colOff>
      <xdr:row>0</xdr:row>
      <xdr:rowOff>116680</xdr:rowOff>
    </xdr:from>
    <xdr:to>
      <xdr:col>11</xdr:col>
      <xdr:colOff>277813</xdr:colOff>
      <xdr:row>17</xdr:row>
      <xdr:rowOff>198438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361039-2979-B7EC-4FAC-F6C923288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258535</xdr:colOff>
      <xdr:row>14</xdr:row>
      <xdr:rowOff>20864</xdr:rowOff>
    </xdr:from>
    <xdr:to>
      <xdr:col>8</xdr:col>
      <xdr:colOff>27215</xdr:colOff>
      <xdr:row>29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65C2D6-FD82-1BD1-6027-FDAB94CC5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819150</xdr:colOff>
      <xdr:row>19</xdr:row>
      <xdr:rowOff>0</xdr:rowOff>
    </xdr:from>
    <xdr:to>
      <xdr:col>13</xdr:col>
      <xdr:colOff>0</xdr:colOff>
      <xdr:row>42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EC81CEA-18A1-DADC-29D1-D2953BA7C4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7450" y="3860800"/>
              <a:ext cx="7880350" cy="478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42</xdr:row>
      <xdr:rowOff>114300</xdr:rowOff>
    </xdr:from>
    <xdr:to>
      <xdr:col>12</xdr:col>
      <xdr:colOff>1181100</xdr:colOff>
      <xdr:row>66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F875436-3612-A346-8900-B66B44893B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3800" y="8648700"/>
              <a:ext cx="7861300" cy="478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1187451</xdr:colOff>
      <xdr:row>19</xdr:row>
      <xdr:rowOff>0</xdr:rowOff>
    </xdr:from>
    <xdr:to>
      <xdr:col>16</xdr:col>
      <xdr:colOff>816429</xdr:colOff>
      <xdr:row>42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50601F6-A5DB-30E4-8B0A-FF3960B2BE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95880" y="3791857"/>
              <a:ext cx="3330120" cy="4691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1185332</xdr:colOff>
      <xdr:row>42</xdr:row>
      <xdr:rowOff>99483</xdr:rowOff>
    </xdr:from>
    <xdr:to>
      <xdr:col>17</xdr:col>
      <xdr:colOff>54427</xdr:colOff>
      <xdr:row>66</xdr:row>
      <xdr:rowOff>10583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4643D19-7013-28F8-5AEC-B6BAB46144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193761" y="8481483"/>
              <a:ext cx="3404809" cy="47008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0</xdr:row>
      <xdr:rowOff>190500</xdr:rowOff>
    </xdr:from>
    <xdr:to>
      <xdr:col>15</xdr:col>
      <xdr:colOff>25400</xdr:colOff>
      <xdr:row>22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FDBA77-EA00-2653-30A3-470295A07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4</xdr:row>
      <xdr:rowOff>0</xdr:rowOff>
    </xdr:from>
    <xdr:to>
      <xdr:col>16</xdr:col>
      <xdr:colOff>139700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42D205-5369-6A10-4080-5FE12E719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Bourgeois" refreshedDate="45077.176856365739" createdVersion="8" refreshedVersion="8" minRefreshableVersion="3" recordCount="1000" xr:uid="{24CD90F7-4DC3-A446-9379-0D7A2AAF351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Bourgeois" refreshedDate="45077.202572106478" createdVersion="8" refreshedVersion="8" minRefreshableVersion="3" recordCount="1000" xr:uid="{F34B89F1-50EB-E44B-B803-C804241FBE3B}">
  <cacheSource type="worksheet">
    <worksheetSource ref="G1:T1001" sheet="Crowdfunding"/>
  </cacheSource>
  <cacheFields count="16"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15" base="7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/>
    </cacheField>
    <cacheField name="Quarters" numFmtId="0" databaseField="0">
      <fieldGroup base="7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7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x v="1"/>
    <n v="158"/>
    <n v="92.151898734177209"/>
    <s v="US"/>
    <s v="USD"/>
    <n v="1408424400"/>
    <n v="1408597200"/>
    <x v="1"/>
    <d v="2014-08-21T05:00:00"/>
    <b v="0"/>
    <b v="1"/>
    <s v="music/rock"/>
    <x v="1"/>
    <s v="rock"/>
  </r>
  <r>
    <x v="1"/>
    <n v="1425"/>
    <n v="100.01614035087719"/>
    <s v="AU"/>
    <s v="AUD"/>
    <n v="1384668000"/>
    <n v="1384840800"/>
    <x v="2"/>
    <d v="2013-11-19T06:00:00"/>
    <b v="0"/>
    <b v="0"/>
    <s v="technology/web"/>
    <x v="2"/>
    <s v="web"/>
  </r>
  <r>
    <x v="0"/>
    <n v="24"/>
    <n v="103.20833333333333"/>
    <s v="US"/>
    <s v="USD"/>
    <n v="1565499600"/>
    <n v="1568955600"/>
    <x v="3"/>
    <d v="2019-09-20T05:00:00"/>
    <b v="0"/>
    <b v="0"/>
    <s v="music/rock"/>
    <x v="1"/>
    <s v="rock"/>
  </r>
  <r>
    <x v="0"/>
    <n v="53"/>
    <n v="99.339622641509436"/>
    <s v="US"/>
    <s v="USD"/>
    <n v="1547964000"/>
    <n v="1548309600"/>
    <x v="4"/>
    <d v="2019-01-24T06:00:00"/>
    <b v="0"/>
    <b v="0"/>
    <s v="theater/plays"/>
    <x v="3"/>
    <s v="plays"/>
  </r>
  <r>
    <x v="1"/>
    <n v="174"/>
    <n v="75.833333333333329"/>
    <s v="DK"/>
    <s v="DKK"/>
    <n v="1346130000"/>
    <n v="1347080400"/>
    <x v="5"/>
    <d v="2012-09-08T05:00:00"/>
    <b v="0"/>
    <b v="0"/>
    <s v="theater/plays"/>
    <x v="3"/>
    <s v="plays"/>
  </r>
  <r>
    <x v="0"/>
    <n v="18"/>
    <n v="60.555555555555557"/>
    <s v="GB"/>
    <s v="GBP"/>
    <n v="1505278800"/>
    <n v="1505365200"/>
    <x v="6"/>
    <d v="2017-09-14T05:00:00"/>
    <b v="0"/>
    <b v="0"/>
    <s v="film &amp; video/documentary"/>
    <x v="4"/>
    <s v="documentary"/>
  </r>
  <r>
    <x v="1"/>
    <n v="227"/>
    <n v="64.93832599118943"/>
    <s v="DK"/>
    <s v="DKK"/>
    <n v="1439442000"/>
    <n v="1439614800"/>
    <x v="7"/>
    <d v="2015-08-15T05:00:00"/>
    <b v="0"/>
    <b v="0"/>
    <s v="theater/plays"/>
    <x v="3"/>
    <s v="plays"/>
  </r>
  <r>
    <x v="2"/>
    <n v="708"/>
    <n v="30.997175141242938"/>
    <s v="DK"/>
    <s v="DKK"/>
    <n v="1281330000"/>
    <n v="1281502800"/>
    <x v="8"/>
    <d v="2010-08-11T05:00:00"/>
    <b v="0"/>
    <b v="0"/>
    <s v="theater/plays"/>
    <x v="3"/>
    <s v="plays"/>
  </r>
  <r>
    <x v="0"/>
    <n v="44"/>
    <n v="72.909090909090907"/>
    <s v="US"/>
    <s v="USD"/>
    <n v="1379566800"/>
    <n v="1383804000"/>
    <x v="9"/>
    <d v="2013-11-07T06:00:00"/>
    <b v="0"/>
    <b v="0"/>
    <s v="music/electric music"/>
    <x v="1"/>
    <s v="electric music"/>
  </r>
  <r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x v="0"/>
    <n v="27"/>
    <n v="112.22222222222223"/>
    <s v="US"/>
    <s v="USD"/>
    <n v="1285045200"/>
    <n v="1285563600"/>
    <x v="11"/>
    <d v="2010-09-27T05:00:00"/>
    <b v="0"/>
    <b v="1"/>
    <s v="theater/plays"/>
    <x v="3"/>
    <s v="plays"/>
  </r>
  <r>
    <x v="0"/>
    <n v="55"/>
    <n v="102.34545454545454"/>
    <s v="US"/>
    <s v="USD"/>
    <n v="1571720400"/>
    <n v="1572411600"/>
    <x v="12"/>
    <d v="2019-10-30T05:00:00"/>
    <b v="0"/>
    <b v="0"/>
    <s v="film &amp; video/drama"/>
    <x v="4"/>
    <s v="drama"/>
  </r>
  <r>
    <x v="1"/>
    <n v="98"/>
    <n v="105.05102040816327"/>
    <s v="US"/>
    <s v="USD"/>
    <n v="1465621200"/>
    <n v="1466658000"/>
    <x v="13"/>
    <d v="2016-06-23T05:00:00"/>
    <b v="0"/>
    <b v="0"/>
    <s v="music/indie rock"/>
    <x v="1"/>
    <s v="indie rock"/>
  </r>
  <r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x v="0"/>
    <n v="452"/>
    <n v="84.986725663716811"/>
    <s v="US"/>
    <s v="USD"/>
    <n v="1575957600"/>
    <n v="1576303200"/>
    <x v="15"/>
    <d v="2019-12-14T06:00:00"/>
    <b v="0"/>
    <b v="0"/>
    <s v="technology/wearables"/>
    <x v="2"/>
    <s v="wearables"/>
  </r>
  <r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x v="1"/>
    <n v="1249"/>
    <n v="107.96236989591674"/>
    <s v="US"/>
    <s v="USD"/>
    <n v="1294812000"/>
    <n v="1294898400"/>
    <x v="17"/>
    <d v="2011-01-13T06:00:00"/>
    <b v="0"/>
    <b v="0"/>
    <s v="film &amp; video/animation"/>
    <x v="4"/>
    <s v="animation"/>
  </r>
  <r>
    <x v="3"/>
    <n v="135"/>
    <n v="45.103703703703701"/>
    <s v="US"/>
    <s v="USD"/>
    <n v="1536382800"/>
    <n v="1537074000"/>
    <x v="18"/>
    <d v="2018-09-16T05:00:00"/>
    <b v="0"/>
    <b v="0"/>
    <s v="theater/plays"/>
    <x v="3"/>
    <s v="plays"/>
  </r>
  <r>
    <x v="0"/>
    <n v="674"/>
    <n v="45.001483679525222"/>
    <s v="US"/>
    <s v="USD"/>
    <n v="1551679200"/>
    <n v="1553490000"/>
    <x v="19"/>
    <d v="2019-03-25T05:00:00"/>
    <b v="0"/>
    <b v="1"/>
    <s v="theater/plays"/>
    <x v="3"/>
    <s v="plays"/>
  </r>
  <r>
    <x v="1"/>
    <n v="1396"/>
    <n v="105.97134670487107"/>
    <s v="US"/>
    <s v="USD"/>
    <n v="1406523600"/>
    <n v="1406523600"/>
    <x v="20"/>
    <d v="2014-07-28T05:00:00"/>
    <b v="0"/>
    <b v="0"/>
    <s v="film &amp; video/drama"/>
    <x v="4"/>
    <s v="drama"/>
  </r>
  <r>
    <x v="0"/>
    <n v="558"/>
    <n v="69.055555555555557"/>
    <s v="US"/>
    <s v="USD"/>
    <n v="1313384400"/>
    <n v="1316322000"/>
    <x v="21"/>
    <d v="2011-09-18T05:00:00"/>
    <b v="0"/>
    <b v="0"/>
    <s v="theater/plays"/>
    <x v="3"/>
    <s v="plays"/>
  </r>
  <r>
    <x v="1"/>
    <n v="890"/>
    <n v="85.044943820224717"/>
    <s v="US"/>
    <s v="USD"/>
    <n v="1522731600"/>
    <n v="1524027600"/>
    <x v="22"/>
    <d v="2018-04-18T05:00:00"/>
    <b v="0"/>
    <b v="0"/>
    <s v="theater/plays"/>
    <x v="3"/>
    <s v="plays"/>
  </r>
  <r>
    <x v="1"/>
    <n v="142"/>
    <n v="105.22535211267606"/>
    <s v="GB"/>
    <s v="GBP"/>
    <n v="1550124000"/>
    <n v="1554699600"/>
    <x v="23"/>
    <d v="2019-04-08T05:00:00"/>
    <b v="0"/>
    <b v="0"/>
    <s v="film &amp; video/documentary"/>
    <x v="4"/>
    <s v="documentary"/>
  </r>
  <r>
    <x v="1"/>
    <n v="2673"/>
    <n v="39.003741114852225"/>
    <s v="US"/>
    <s v="USD"/>
    <n v="1403326800"/>
    <n v="1403499600"/>
    <x v="24"/>
    <d v="2014-06-23T05:00:00"/>
    <b v="0"/>
    <b v="0"/>
    <s v="technology/wearables"/>
    <x v="2"/>
    <s v="wearables"/>
  </r>
  <r>
    <x v="1"/>
    <n v="163"/>
    <n v="73.030674846625772"/>
    <s v="US"/>
    <s v="USD"/>
    <n v="1305694800"/>
    <n v="1307422800"/>
    <x v="25"/>
    <d v="2011-06-07T05:00:00"/>
    <b v="0"/>
    <b v="1"/>
    <s v="games/video games"/>
    <x v="6"/>
    <s v="video games"/>
  </r>
  <r>
    <x v="3"/>
    <n v="1480"/>
    <n v="35.009459459459457"/>
    <s v="US"/>
    <s v="USD"/>
    <n v="1533013200"/>
    <n v="1535346000"/>
    <x v="26"/>
    <d v="2018-08-27T05:00:00"/>
    <b v="0"/>
    <b v="0"/>
    <s v="theater/plays"/>
    <x v="3"/>
    <s v="plays"/>
  </r>
  <r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x v="1"/>
    <n v="2220"/>
    <n v="61.997747747747745"/>
    <s v="US"/>
    <s v="USD"/>
    <n v="1265695200"/>
    <n v="1267682400"/>
    <x v="28"/>
    <d v="2010-03-04T06:00:00"/>
    <b v="0"/>
    <b v="1"/>
    <s v="theater/plays"/>
    <x v="3"/>
    <s v="plays"/>
  </r>
  <r>
    <x v="1"/>
    <n v="1606"/>
    <n v="94.000622665006233"/>
    <s v="CH"/>
    <s v="CHF"/>
    <n v="1532062800"/>
    <n v="1535518800"/>
    <x v="29"/>
    <d v="2018-08-29T05:00:00"/>
    <b v="0"/>
    <b v="0"/>
    <s v="film &amp; video/shorts"/>
    <x v="4"/>
    <s v="shorts"/>
  </r>
  <r>
    <x v="1"/>
    <n v="129"/>
    <n v="112.05426356589147"/>
    <s v="US"/>
    <s v="USD"/>
    <n v="1558674000"/>
    <n v="1559106000"/>
    <x v="30"/>
    <d v="2019-05-29T05:00:00"/>
    <b v="0"/>
    <b v="0"/>
    <s v="film &amp; video/animation"/>
    <x v="4"/>
    <s v="animation"/>
  </r>
  <r>
    <x v="1"/>
    <n v="226"/>
    <n v="48.008849557522126"/>
    <s v="GB"/>
    <s v="GBP"/>
    <n v="1451973600"/>
    <n v="1454392800"/>
    <x v="31"/>
    <d v="2016-02-02T06:00:00"/>
    <b v="0"/>
    <b v="0"/>
    <s v="games/video games"/>
    <x v="6"/>
    <s v="video games"/>
  </r>
  <r>
    <x v="0"/>
    <n v="2307"/>
    <n v="38.004334633723452"/>
    <s v="IT"/>
    <s v="EUR"/>
    <n v="1515564000"/>
    <n v="1517896800"/>
    <x v="32"/>
    <d v="2018-02-06T06:00:00"/>
    <b v="0"/>
    <b v="0"/>
    <s v="film &amp; video/documentary"/>
    <x v="4"/>
    <s v="documentary"/>
  </r>
  <r>
    <x v="1"/>
    <n v="5419"/>
    <n v="35.000184535892231"/>
    <s v="US"/>
    <s v="USD"/>
    <n v="1412485200"/>
    <n v="1415685600"/>
    <x v="33"/>
    <d v="2014-11-11T06:00:00"/>
    <b v="0"/>
    <b v="0"/>
    <s v="theater/plays"/>
    <x v="3"/>
    <s v="plays"/>
  </r>
  <r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x v="1"/>
    <n v="1965"/>
    <n v="95.993893129770996"/>
    <s v="DK"/>
    <s v="DKK"/>
    <n v="1547877600"/>
    <n v="1551506400"/>
    <x v="35"/>
    <d v="2019-03-02T06:00:00"/>
    <b v="0"/>
    <b v="1"/>
    <s v="film &amp; video/drama"/>
    <x v="4"/>
    <s v="drama"/>
  </r>
  <r>
    <x v="1"/>
    <n v="16"/>
    <n v="68.8125"/>
    <s v="US"/>
    <s v="USD"/>
    <n v="1298700000"/>
    <n v="1300856400"/>
    <x v="36"/>
    <d v="2011-03-23T05:00:00"/>
    <b v="0"/>
    <b v="0"/>
    <s v="theater/plays"/>
    <x v="3"/>
    <s v="plays"/>
  </r>
  <r>
    <x v="1"/>
    <n v="107"/>
    <n v="105.97196261682242"/>
    <s v="US"/>
    <s v="USD"/>
    <n v="1570338000"/>
    <n v="1573192800"/>
    <x v="37"/>
    <d v="2019-11-08T06:00:00"/>
    <b v="0"/>
    <b v="1"/>
    <s v="publishing/fiction"/>
    <x v="5"/>
    <s v="fiction"/>
  </r>
  <r>
    <x v="1"/>
    <n v="134"/>
    <n v="75.261194029850742"/>
    <s v="US"/>
    <s v="USD"/>
    <n v="1287378000"/>
    <n v="1287810000"/>
    <x v="38"/>
    <d v="2010-10-23T05:00:00"/>
    <b v="0"/>
    <b v="0"/>
    <s v="photography/photography books"/>
    <x v="7"/>
    <s v="photography books"/>
  </r>
  <r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x v="1"/>
    <n v="198"/>
    <n v="75.141414141414145"/>
    <s v="US"/>
    <s v="USD"/>
    <n v="1275714000"/>
    <n v="1277355600"/>
    <x v="40"/>
    <d v="2010-06-24T05:00:00"/>
    <b v="0"/>
    <b v="1"/>
    <s v="technology/wearables"/>
    <x v="2"/>
    <s v="wearables"/>
  </r>
  <r>
    <x v="1"/>
    <n v="111"/>
    <n v="107.42342342342343"/>
    <s v="IT"/>
    <s v="EUR"/>
    <n v="1346734800"/>
    <n v="1348981200"/>
    <x v="41"/>
    <d v="2012-09-30T05:00:00"/>
    <b v="0"/>
    <b v="1"/>
    <s v="music/rock"/>
    <x v="1"/>
    <s v="rock"/>
  </r>
  <r>
    <x v="1"/>
    <n v="222"/>
    <n v="35.995495495495497"/>
    <s v="US"/>
    <s v="USD"/>
    <n v="1309755600"/>
    <n v="1310533200"/>
    <x v="42"/>
    <d v="2011-07-13T05:00:00"/>
    <b v="0"/>
    <b v="0"/>
    <s v="food/food trucks"/>
    <x v="0"/>
    <s v="food trucks"/>
  </r>
  <r>
    <x v="1"/>
    <n v="6212"/>
    <n v="26.998873148744366"/>
    <s v="US"/>
    <s v="USD"/>
    <n v="1406178000"/>
    <n v="1407560400"/>
    <x v="43"/>
    <d v="2014-08-09T05:00:00"/>
    <b v="0"/>
    <b v="0"/>
    <s v="publishing/radio &amp; podcasts"/>
    <x v="5"/>
    <s v="radio &amp; podcasts"/>
  </r>
  <r>
    <x v="1"/>
    <n v="98"/>
    <n v="107.56122448979592"/>
    <s v="DK"/>
    <s v="DKK"/>
    <n v="1552798800"/>
    <n v="1552885200"/>
    <x v="44"/>
    <d v="2019-03-18T05:00:00"/>
    <b v="0"/>
    <b v="0"/>
    <s v="publishing/fiction"/>
    <x v="5"/>
    <s v="fiction"/>
  </r>
  <r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x v="1"/>
    <n v="92"/>
    <n v="46.163043478260867"/>
    <s v="US"/>
    <s v="USD"/>
    <n v="1278565200"/>
    <n v="1280552400"/>
    <x v="46"/>
    <d v="2010-07-31T05:00:00"/>
    <b v="0"/>
    <b v="0"/>
    <s v="music/rock"/>
    <x v="1"/>
    <s v="rock"/>
  </r>
  <r>
    <x v="1"/>
    <n v="149"/>
    <n v="47.845637583892618"/>
    <s v="US"/>
    <s v="USD"/>
    <n v="1396069200"/>
    <n v="1398661200"/>
    <x v="47"/>
    <d v="2014-04-28T05:00:00"/>
    <b v="0"/>
    <b v="0"/>
    <s v="theater/plays"/>
    <x v="3"/>
    <s v="plays"/>
  </r>
  <r>
    <x v="1"/>
    <n v="2431"/>
    <n v="53.007815713698065"/>
    <s v="US"/>
    <s v="USD"/>
    <n v="1435208400"/>
    <n v="1436245200"/>
    <x v="48"/>
    <d v="2015-07-07T05:00:00"/>
    <b v="0"/>
    <b v="0"/>
    <s v="theater/plays"/>
    <x v="3"/>
    <s v="plays"/>
  </r>
  <r>
    <x v="1"/>
    <n v="303"/>
    <n v="45.059405940594061"/>
    <s v="US"/>
    <s v="USD"/>
    <n v="1571547600"/>
    <n v="1575439200"/>
    <x v="49"/>
    <d v="2019-12-04T06:00:00"/>
    <b v="0"/>
    <b v="0"/>
    <s v="music/rock"/>
    <x v="1"/>
    <s v="rock"/>
  </r>
  <r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x v="0"/>
    <n v="1467"/>
    <n v="99.006816632583508"/>
    <s v="GB"/>
    <s v="GBP"/>
    <n v="1332824400"/>
    <n v="1334206800"/>
    <x v="51"/>
    <d v="2012-04-12T05:00:00"/>
    <b v="0"/>
    <b v="1"/>
    <s v="technology/wearables"/>
    <x v="2"/>
    <s v="wearables"/>
  </r>
  <r>
    <x v="0"/>
    <n v="75"/>
    <n v="32.786666666666669"/>
    <s v="US"/>
    <s v="USD"/>
    <n v="1284526800"/>
    <n v="1284872400"/>
    <x v="52"/>
    <d v="2010-09-19T05:00:00"/>
    <b v="0"/>
    <b v="0"/>
    <s v="theater/plays"/>
    <x v="3"/>
    <s v="plays"/>
  </r>
  <r>
    <x v="1"/>
    <n v="209"/>
    <n v="59.119617224880386"/>
    <s v="US"/>
    <s v="USD"/>
    <n v="1400562000"/>
    <n v="1403931600"/>
    <x v="53"/>
    <d v="2014-06-28T05:00:00"/>
    <b v="0"/>
    <b v="0"/>
    <s v="film &amp; video/drama"/>
    <x v="4"/>
    <s v="drama"/>
  </r>
  <r>
    <x v="0"/>
    <n v="120"/>
    <n v="44.93333333333333"/>
    <s v="US"/>
    <s v="USD"/>
    <n v="1520748000"/>
    <n v="1521262800"/>
    <x v="54"/>
    <d v="2018-03-17T05:00:00"/>
    <b v="0"/>
    <b v="0"/>
    <s v="technology/wearables"/>
    <x v="2"/>
    <s v="wearables"/>
  </r>
  <r>
    <x v="1"/>
    <n v="131"/>
    <n v="89.664122137404576"/>
    <s v="US"/>
    <s v="USD"/>
    <n v="1532926800"/>
    <n v="1533358800"/>
    <x v="55"/>
    <d v="2018-08-04T05:00:00"/>
    <b v="0"/>
    <b v="0"/>
    <s v="music/jazz"/>
    <x v="1"/>
    <s v="jazz"/>
  </r>
  <r>
    <x v="1"/>
    <n v="164"/>
    <n v="70.079268292682926"/>
    <s v="US"/>
    <s v="USD"/>
    <n v="1420869600"/>
    <n v="1421474400"/>
    <x v="56"/>
    <d v="2015-01-17T06:00:00"/>
    <b v="0"/>
    <b v="0"/>
    <s v="technology/wearables"/>
    <x v="2"/>
    <s v="wearables"/>
  </r>
  <r>
    <x v="1"/>
    <n v="201"/>
    <n v="31.059701492537314"/>
    <s v="US"/>
    <s v="USD"/>
    <n v="1504242000"/>
    <n v="1505278800"/>
    <x v="57"/>
    <d v="2017-09-13T05:00:00"/>
    <b v="0"/>
    <b v="0"/>
    <s v="games/video games"/>
    <x v="6"/>
    <s v="video games"/>
  </r>
  <r>
    <x v="1"/>
    <n v="211"/>
    <n v="29.061611374407583"/>
    <s v="US"/>
    <s v="USD"/>
    <n v="1442811600"/>
    <n v="1443934800"/>
    <x v="58"/>
    <d v="2015-10-04T05:00:00"/>
    <b v="0"/>
    <b v="0"/>
    <s v="theater/plays"/>
    <x v="3"/>
    <s v="plays"/>
  </r>
  <r>
    <x v="1"/>
    <n v="128"/>
    <n v="30.0859375"/>
    <s v="US"/>
    <s v="USD"/>
    <n v="1497243600"/>
    <n v="1498539600"/>
    <x v="59"/>
    <d v="2017-06-27T05:00:00"/>
    <b v="0"/>
    <b v="1"/>
    <s v="theater/plays"/>
    <x v="3"/>
    <s v="plays"/>
  </r>
  <r>
    <x v="1"/>
    <n v="1600"/>
    <n v="84.998125000000002"/>
    <s v="CA"/>
    <s v="CAD"/>
    <n v="1342501200"/>
    <n v="1342760400"/>
    <x v="60"/>
    <d v="2012-07-20T05:00:00"/>
    <b v="0"/>
    <b v="0"/>
    <s v="theater/plays"/>
    <x v="3"/>
    <s v="plays"/>
  </r>
  <r>
    <x v="0"/>
    <n v="2253"/>
    <n v="82.001775410563695"/>
    <s v="CA"/>
    <s v="CAD"/>
    <n v="1298268000"/>
    <n v="1301720400"/>
    <x v="61"/>
    <d v="2011-04-02T05:00:00"/>
    <b v="0"/>
    <b v="0"/>
    <s v="theater/plays"/>
    <x v="3"/>
    <s v="plays"/>
  </r>
  <r>
    <x v="1"/>
    <n v="249"/>
    <n v="58.040160642570278"/>
    <s v="US"/>
    <s v="USD"/>
    <n v="1433480400"/>
    <n v="1433566800"/>
    <x v="62"/>
    <d v="2015-06-06T05:00:00"/>
    <b v="0"/>
    <b v="0"/>
    <s v="technology/web"/>
    <x v="2"/>
    <s v="web"/>
  </r>
  <r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x v="0"/>
    <n v="38"/>
    <n v="71.94736842105263"/>
    <s v="US"/>
    <s v="USD"/>
    <n v="1530507600"/>
    <n v="1531803600"/>
    <x v="64"/>
    <d v="2018-07-17T05:00:00"/>
    <b v="0"/>
    <b v="1"/>
    <s v="technology/web"/>
    <x v="2"/>
    <s v="web"/>
  </r>
  <r>
    <x v="1"/>
    <n v="236"/>
    <n v="61.038135593220339"/>
    <s v="US"/>
    <s v="USD"/>
    <n v="1296108000"/>
    <n v="1296712800"/>
    <x v="65"/>
    <d v="2011-02-03T06:00:00"/>
    <b v="0"/>
    <b v="0"/>
    <s v="theater/plays"/>
    <x v="3"/>
    <s v="plays"/>
  </r>
  <r>
    <x v="0"/>
    <n v="12"/>
    <n v="108.91666666666667"/>
    <s v="US"/>
    <s v="USD"/>
    <n v="1428469200"/>
    <n v="1428901200"/>
    <x v="66"/>
    <d v="2015-04-13T05:00:00"/>
    <b v="0"/>
    <b v="1"/>
    <s v="theater/plays"/>
    <x v="3"/>
    <s v="plays"/>
  </r>
  <r>
    <x v="1"/>
    <n v="4065"/>
    <n v="29.001722017220171"/>
    <s v="GB"/>
    <s v="GBP"/>
    <n v="1264399200"/>
    <n v="1264831200"/>
    <x v="67"/>
    <d v="2010-01-30T06:00:00"/>
    <b v="0"/>
    <b v="1"/>
    <s v="technology/wearables"/>
    <x v="2"/>
    <s v="wearables"/>
  </r>
  <r>
    <x v="1"/>
    <n v="246"/>
    <n v="58.975609756097562"/>
    <s v="IT"/>
    <s v="EUR"/>
    <n v="1501131600"/>
    <n v="1505192400"/>
    <x v="68"/>
    <d v="2017-09-12T05:00:00"/>
    <b v="0"/>
    <b v="1"/>
    <s v="theater/plays"/>
    <x v="3"/>
    <s v="plays"/>
  </r>
  <r>
    <x v="3"/>
    <n v="17"/>
    <n v="111.82352941176471"/>
    <s v="US"/>
    <s v="USD"/>
    <n v="1292738400"/>
    <n v="1295676000"/>
    <x v="69"/>
    <d v="2011-01-22T06:00:00"/>
    <b v="0"/>
    <b v="0"/>
    <s v="theater/plays"/>
    <x v="3"/>
    <s v="plays"/>
  </r>
  <r>
    <x v="1"/>
    <n v="2475"/>
    <n v="63.995555555555555"/>
    <s v="IT"/>
    <s v="EUR"/>
    <n v="1288674000"/>
    <n v="1292911200"/>
    <x v="70"/>
    <d v="2010-12-21T06:00:00"/>
    <b v="0"/>
    <b v="1"/>
    <s v="theater/plays"/>
    <x v="3"/>
    <s v="plays"/>
  </r>
  <r>
    <x v="1"/>
    <n v="76"/>
    <n v="85.315789473684205"/>
    <s v="US"/>
    <s v="USD"/>
    <n v="1575093600"/>
    <n v="1575439200"/>
    <x v="71"/>
    <d v="2019-12-04T06:00:00"/>
    <b v="0"/>
    <b v="0"/>
    <s v="theater/plays"/>
    <x v="3"/>
    <s v="plays"/>
  </r>
  <r>
    <x v="1"/>
    <n v="54"/>
    <n v="74.481481481481481"/>
    <s v="US"/>
    <s v="USD"/>
    <n v="1435726800"/>
    <n v="1438837200"/>
    <x v="72"/>
    <d v="2015-08-06T05:00:00"/>
    <b v="0"/>
    <b v="0"/>
    <s v="film &amp; video/animation"/>
    <x v="4"/>
    <s v="animation"/>
  </r>
  <r>
    <x v="1"/>
    <n v="88"/>
    <n v="105.14772727272727"/>
    <s v="US"/>
    <s v="USD"/>
    <n v="1480226400"/>
    <n v="1480485600"/>
    <x v="73"/>
    <d v="2016-11-30T06:00:00"/>
    <b v="0"/>
    <b v="0"/>
    <s v="music/jazz"/>
    <x v="1"/>
    <s v="jazz"/>
  </r>
  <r>
    <x v="1"/>
    <n v="85"/>
    <n v="56.188235294117646"/>
    <s v="GB"/>
    <s v="GBP"/>
    <n v="1459054800"/>
    <n v="1459141200"/>
    <x v="74"/>
    <d v="2016-03-28T05:00:00"/>
    <b v="0"/>
    <b v="0"/>
    <s v="music/metal"/>
    <x v="1"/>
    <s v="metal"/>
  </r>
  <r>
    <x v="1"/>
    <n v="170"/>
    <n v="85.917647058823533"/>
    <s v="US"/>
    <s v="USD"/>
    <n v="1531630800"/>
    <n v="1532322000"/>
    <x v="75"/>
    <d v="2018-07-23T05:00:00"/>
    <b v="0"/>
    <b v="0"/>
    <s v="photography/photography books"/>
    <x v="7"/>
    <s v="photography books"/>
  </r>
  <r>
    <x v="0"/>
    <n v="1684"/>
    <n v="57.00296912114014"/>
    <s v="US"/>
    <s v="USD"/>
    <n v="1421992800"/>
    <n v="1426222800"/>
    <x v="76"/>
    <d v="2015-03-13T05:00:00"/>
    <b v="1"/>
    <b v="1"/>
    <s v="theater/plays"/>
    <x v="3"/>
    <s v="plays"/>
  </r>
  <r>
    <x v="0"/>
    <n v="56"/>
    <n v="79.642857142857139"/>
    <s v="US"/>
    <s v="USD"/>
    <n v="1285563600"/>
    <n v="1286773200"/>
    <x v="77"/>
    <d v="2010-10-11T05:00:00"/>
    <b v="0"/>
    <b v="1"/>
    <s v="film &amp; video/animation"/>
    <x v="4"/>
    <s v="animation"/>
  </r>
  <r>
    <x v="1"/>
    <n v="330"/>
    <n v="41.018181818181816"/>
    <s v="US"/>
    <s v="USD"/>
    <n v="1523854800"/>
    <n v="1523941200"/>
    <x v="78"/>
    <d v="2018-04-17T05:00:00"/>
    <b v="0"/>
    <b v="0"/>
    <s v="publishing/translations"/>
    <x v="5"/>
    <s v="translations"/>
  </r>
  <r>
    <x v="0"/>
    <n v="838"/>
    <n v="48.004773269689736"/>
    <s v="US"/>
    <s v="USD"/>
    <n v="1529125200"/>
    <n v="1529557200"/>
    <x v="79"/>
    <d v="2018-06-21T05:00:00"/>
    <b v="0"/>
    <b v="0"/>
    <s v="theater/plays"/>
    <x v="3"/>
    <s v="plays"/>
  </r>
  <r>
    <x v="1"/>
    <n v="127"/>
    <n v="55.212598425196852"/>
    <s v="US"/>
    <s v="USD"/>
    <n v="1503982800"/>
    <n v="1506574800"/>
    <x v="80"/>
    <d v="2017-09-28T05:00:00"/>
    <b v="0"/>
    <b v="0"/>
    <s v="games/video games"/>
    <x v="6"/>
    <s v="video games"/>
  </r>
  <r>
    <x v="1"/>
    <n v="411"/>
    <n v="92.109489051094897"/>
    <s v="US"/>
    <s v="USD"/>
    <n v="1511416800"/>
    <n v="1513576800"/>
    <x v="81"/>
    <d v="2017-12-18T06:00:00"/>
    <b v="0"/>
    <b v="0"/>
    <s v="music/rock"/>
    <x v="1"/>
    <s v="rock"/>
  </r>
  <r>
    <x v="1"/>
    <n v="180"/>
    <n v="83.183333333333337"/>
    <s v="GB"/>
    <s v="GBP"/>
    <n v="1547704800"/>
    <n v="1548309600"/>
    <x v="82"/>
    <d v="2019-01-24T06:00:00"/>
    <b v="0"/>
    <b v="1"/>
    <s v="games/video games"/>
    <x v="6"/>
    <s v="video games"/>
  </r>
  <r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x v="1"/>
    <n v="374"/>
    <n v="111.1336898395722"/>
    <s v="US"/>
    <s v="USD"/>
    <n v="1343451600"/>
    <n v="1344315600"/>
    <x v="84"/>
    <d v="2012-08-07T05:00:00"/>
    <b v="0"/>
    <b v="0"/>
    <s v="technology/wearables"/>
    <x v="2"/>
    <s v="wearables"/>
  </r>
  <r>
    <x v="1"/>
    <n v="71"/>
    <n v="90.563380281690144"/>
    <s v="AU"/>
    <s v="AUD"/>
    <n v="1315717200"/>
    <n v="1316408400"/>
    <x v="85"/>
    <d v="2011-09-19T05:00:00"/>
    <b v="0"/>
    <b v="0"/>
    <s v="music/indie rock"/>
    <x v="1"/>
    <s v="indie rock"/>
  </r>
  <r>
    <x v="1"/>
    <n v="203"/>
    <n v="61.108374384236456"/>
    <s v="US"/>
    <s v="USD"/>
    <n v="1430715600"/>
    <n v="1431838800"/>
    <x v="86"/>
    <d v="2015-05-17T05:00:00"/>
    <b v="1"/>
    <b v="0"/>
    <s v="theater/plays"/>
    <x v="3"/>
    <s v="plays"/>
  </r>
  <r>
    <x v="0"/>
    <n v="1482"/>
    <n v="83.022941970310384"/>
    <s v="AU"/>
    <s v="AUD"/>
    <n v="1299564000"/>
    <n v="1300510800"/>
    <x v="87"/>
    <d v="2011-03-19T05:00:00"/>
    <b v="0"/>
    <b v="1"/>
    <s v="music/rock"/>
    <x v="1"/>
    <s v="rock"/>
  </r>
  <r>
    <x v="1"/>
    <n v="113"/>
    <n v="110.76106194690266"/>
    <s v="US"/>
    <s v="USD"/>
    <n v="1429160400"/>
    <n v="1431061200"/>
    <x v="88"/>
    <d v="2015-05-08T05:00:00"/>
    <b v="0"/>
    <b v="0"/>
    <s v="publishing/translations"/>
    <x v="5"/>
    <s v="translations"/>
  </r>
  <r>
    <x v="1"/>
    <n v="96"/>
    <n v="89.458333333333329"/>
    <s v="US"/>
    <s v="USD"/>
    <n v="1271307600"/>
    <n v="1271480400"/>
    <x v="89"/>
    <d v="2010-04-17T05:00:00"/>
    <b v="0"/>
    <b v="0"/>
    <s v="theater/plays"/>
    <x v="3"/>
    <s v="plays"/>
  </r>
  <r>
    <x v="0"/>
    <n v="106"/>
    <n v="57.849056603773583"/>
    <s v="US"/>
    <s v="USD"/>
    <n v="1456380000"/>
    <n v="1456380000"/>
    <x v="90"/>
    <d v="2016-02-25T06:00:00"/>
    <b v="0"/>
    <b v="1"/>
    <s v="theater/plays"/>
    <x v="3"/>
    <s v="plays"/>
  </r>
  <r>
    <x v="0"/>
    <n v="679"/>
    <n v="109.99705449189985"/>
    <s v="IT"/>
    <s v="EUR"/>
    <n v="1470459600"/>
    <n v="1472878800"/>
    <x v="91"/>
    <d v="2016-09-03T05:00:00"/>
    <b v="0"/>
    <b v="0"/>
    <s v="publishing/translations"/>
    <x v="5"/>
    <s v="translations"/>
  </r>
  <r>
    <x v="1"/>
    <n v="498"/>
    <n v="103.96586345381526"/>
    <s v="CH"/>
    <s v="CHF"/>
    <n v="1277269200"/>
    <n v="1277355600"/>
    <x v="92"/>
    <d v="2010-06-24T05:00:00"/>
    <b v="0"/>
    <b v="1"/>
    <s v="games/video games"/>
    <x v="6"/>
    <s v="video games"/>
  </r>
  <r>
    <x v="3"/>
    <n v="610"/>
    <n v="107.99508196721311"/>
    <s v="US"/>
    <s v="USD"/>
    <n v="1350709200"/>
    <n v="1351054800"/>
    <x v="93"/>
    <d v="2012-10-24T05:00:00"/>
    <b v="0"/>
    <b v="1"/>
    <s v="theater/plays"/>
    <x v="3"/>
    <s v="plays"/>
  </r>
  <r>
    <x v="1"/>
    <n v="180"/>
    <n v="48.927777777777777"/>
    <s v="GB"/>
    <s v="GBP"/>
    <n v="1554613200"/>
    <n v="1555563600"/>
    <x v="94"/>
    <d v="2019-04-18T05:00:00"/>
    <b v="0"/>
    <b v="0"/>
    <s v="technology/web"/>
    <x v="2"/>
    <s v="web"/>
  </r>
  <r>
    <x v="1"/>
    <n v="27"/>
    <n v="37.666666666666664"/>
    <s v="US"/>
    <s v="USD"/>
    <n v="1571029200"/>
    <n v="1571634000"/>
    <x v="95"/>
    <d v="2019-10-21T05:00:00"/>
    <b v="0"/>
    <b v="0"/>
    <s v="film &amp; video/documentary"/>
    <x v="4"/>
    <s v="documentary"/>
  </r>
  <r>
    <x v="1"/>
    <n v="2331"/>
    <n v="64.999141999141997"/>
    <s v="US"/>
    <s v="USD"/>
    <n v="1299736800"/>
    <n v="1300856400"/>
    <x v="96"/>
    <d v="2011-03-23T05:00:00"/>
    <b v="0"/>
    <b v="0"/>
    <s v="theater/plays"/>
    <x v="3"/>
    <s v="plays"/>
  </r>
  <r>
    <x v="1"/>
    <n v="113"/>
    <n v="106.61061946902655"/>
    <s v="US"/>
    <s v="USD"/>
    <n v="1435208400"/>
    <n v="1439874000"/>
    <x v="48"/>
    <d v="2015-08-18T05:00:00"/>
    <b v="0"/>
    <b v="0"/>
    <s v="food/food trucks"/>
    <x v="0"/>
    <s v="food trucks"/>
  </r>
  <r>
    <x v="0"/>
    <n v="1220"/>
    <n v="27.009016393442622"/>
    <s v="AU"/>
    <s v="AUD"/>
    <n v="1437973200"/>
    <n v="1438318800"/>
    <x v="97"/>
    <d v="2015-07-31T05:00:00"/>
    <b v="0"/>
    <b v="0"/>
    <s v="games/video games"/>
    <x v="6"/>
    <s v="video games"/>
  </r>
  <r>
    <x v="1"/>
    <n v="164"/>
    <n v="91.16463414634147"/>
    <s v="US"/>
    <s v="USD"/>
    <n v="1416895200"/>
    <n v="1419400800"/>
    <x v="98"/>
    <d v="2014-12-24T06:00:00"/>
    <b v="0"/>
    <b v="0"/>
    <s v="theater/plays"/>
    <x v="3"/>
    <s v="plays"/>
  </r>
  <r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x v="1"/>
    <n v="164"/>
    <n v="56.054878048780488"/>
    <s v="US"/>
    <s v="USD"/>
    <n v="1424498400"/>
    <n v="1425103200"/>
    <x v="100"/>
    <d v="2015-02-28T06:00:00"/>
    <b v="0"/>
    <b v="1"/>
    <s v="music/electric music"/>
    <x v="1"/>
    <s v="electric music"/>
  </r>
  <r>
    <x v="1"/>
    <n v="336"/>
    <n v="31.017857142857142"/>
    <s v="US"/>
    <s v="USD"/>
    <n v="1526274000"/>
    <n v="1526878800"/>
    <x v="101"/>
    <d v="2018-05-21T05:00:00"/>
    <b v="0"/>
    <b v="1"/>
    <s v="technology/wearables"/>
    <x v="2"/>
    <s v="wearables"/>
  </r>
  <r>
    <x v="0"/>
    <n v="37"/>
    <n v="66.513513513513516"/>
    <s v="IT"/>
    <s v="EUR"/>
    <n v="1287896400"/>
    <n v="1288674000"/>
    <x v="102"/>
    <d v="2010-11-02T05:00:00"/>
    <b v="0"/>
    <b v="0"/>
    <s v="music/electric music"/>
    <x v="1"/>
    <s v="electric music"/>
  </r>
  <r>
    <x v="1"/>
    <n v="1917"/>
    <n v="89.005216484089729"/>
    <s v="US"/>
    <s v="USD"/>
    <n v="1495515600"/>
    <n v="1495602000"/>
    <x v="103"/>
    <d v="2017-05-24T05:00:00"/>
    <b v="0"/>
    <b v="0"/>
    <s v="music/indie rock"/>
    <x v="1"/>
    <s v="indie rock"/>
  </r>
  <r>
    <x v="1"/>
    <n v="95"/>
    <n v="103.46315789473684"/>
    <s v="US"/>
    <s v="USD"/>
    <n v="1364878800"/>
    <n v="1366434000"/>
    <x v="104"/>
    <d v="2013-04-20T05:00:00"/>
    <b v="0"/>
    <b v="0"/>
    <s v="technology/web"/>
    <x v="2"/>
    <s v="web"/>
  </r>
  <r>
    <x v="1"/>
    <n v="147"/>
    <n v="95.278911564625844"/>
    <s v="US"/>
    <s v="USD"/>
    <n v="1567918800"/>
    <n v="1568350800"/>
    <x v="105"/>
    <d v="2019-09-13T05:00:00"/>
    <b v="0"/>
    <b v="0"/>
    <s v="theater/plays"/>
    <x v="3"/>
    <s v="plays"/>
  </r>
  <r>
    <x v="1"/>
    <n v="86"/>
    <n v="75.895348837209298"/>
    <s v="US"/>
    <s v="USD"/>
    <n v="1524459600"/>
    <n v="1525928400"/>
    <x v="106"/>
    <d v="2018-05-10T05:00:00"/>
    <b v="0"/>
    <b v="1"/>
    <s v="theater/plays"/>
    <x v="3"/>
    <s v="plays"/>
  </r>
  <r>
    <x v="1"/>
    <n v="83"/>
    <n v="107.57831325301204"/>
    <s v="US"/>
    <s v="USD"/>
    <n v="1333688400"/>
    <n v="1336885200"/>
    <x v="107"/>
    <d v="2012-05-13T05:00:00"/>
    <b v="0"/>
    <b v="0"/>
    <s v="film &amp; video/documentary"/>
    <x v="4"/>
    <s v="documentary"/>
  </r>
  <r>
    <x v="0"/>
    <n v="60"/>
    <n v="51.31666666666667"/>
    <s v="US"/>
    <s v="USD"/>
    <n v="1389506400"/>
    <n v="1389679200"/>
    <x v="108"/>
    <d v="2014-01-14T06:00:00"/>
    <b v="0"/>
    <b v="0"/>
    <s v="film &amp; video/television"/>
    <x v="4"/>
    <s v="television"/>
  </r>
  <r>
    <x v="0"/>
    <n v="296"/>
    <n v="71.983108108108112"/>
    <s v="US"/>
    <s v="USD"/>
    <n v="1536642000"/>
    <n v="1538283600"/>
    <x v="109"/>
    <d v="2018-09-30T05:00:00"/>
    <b v="0"/>
    <b v="0"/>
    <s v="food/food trucks"/>
    <x v="0"/>
    <s v="food trucks"/>
  </r>
  <r>
    <x v="1"/>
    <n v="676"/>
    <n v="108.95414201183432"/>
    <s v="US"/>
    <s v="USD"/>
    <n v="1348290000"/>
    <n v="1348808400"/>
    <x v="110"/>
    <d v="2012-09-28T05:00:00"/>
    <b v="0"/>
    <b v="0"/>
    <s v="publishing/radio &amp; podcasts"/>
    <x v="5"/>
    <s v="radio &amp; podcasts"/>
  </r>
  <r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x v="1"/>
    <n v="131"/>
    <n v="94.938931297709928"/>
    <s v="US"/>
    <s v="USD"/>
    <n v="1505192400"/>
    <n v="1505797200"/>
    <x v="112"/>
    <d v="2017-09-19T05:00:00"/>
    <b v="0"/>
    <b v="0"/>
    <s v="food/food trucks"/>
    <x v="0"/>
    <s v="food trucks"/>
  </r>
  <r>
    <x v="1"/>
    <n v="126"/>
    <n v="109.65079365079364"/>
    <s v="US"/>
    <s v="USD"/>
    <n v="1554786000"/>
    <n v="1554872400"/>
    <x v="113"/>
    <d v="2019-04-10T05:00:00"/>
    <b v="0"/>
    <b v="1"/>
    <s v="technology/wearables"/>
    <x v="2"/>
    <s v="wearables"/>
  </r>
  <r>
    <x v="0"/>
    <n v="3304"/>
    <n v="44.001815980629537"/>
    <s v="IT"/>
    <s v="EUR"/>
    <n v="1510898400"/>
    <n v="1513922400"/>
    <x v="114"/>
    <d v="2017-12-22T06:00:00"/>
    <b v="0"/>
    <b v="0"/>
    <s v="publishing/fiction"/>
    <x v="5"/>
    <s v="fiction"/>
  </r>
  <r>
    <x v="0"/>
    <n v="73"/>
    <n v="86.794520547945211"/>
    <s v="US"/>
    <s v="USD"/>
    <n v="1442552400"/>
    <n v="1442638800"/>
    <x v="115"/>
    <d v="2015-09-19T05:00:00"/>
    <b v="0"/>
    <b v="0"/>
    <s v="theater/plays"/>
    <x v="3"/>
    <s v="plays"/>
  </r>
  <r>
    <x v="1"/>
    <n v="275"/>
    <n v="30.992727272727272"/>
    <s v="US"/>
    <s v="USD"/>
    <n v="1316667600"/>
    <n v="1317186000"/>
    <x v="116"/>
    <d v="2011-09-28T05:00:00"/>
    <b v="0"/>
    <b v="0"/>
    <s v="film &amp; video/television"/>
    <x v="4"/>
    <s v="television"/>
  </r>
  <r>
    <x v="1"/>
    <n v="67"/>
    <n v="94.791044776119406"/>
    <s v="US"/>
    <s v="USD"/>
    <n v="1390716000"/>
    <n v="1391234400"/>
    <x v="117"/>
    <d v="2014-02-01T06:00:00"/>
    <b v="0"/>
    <b v="0"/>
    <s v="photography/photography books"/>
    <x v="7"/>
    <s v="photography books"/>
  </r>
  <r>
    <x v="1"/>
    <n v="154"/>
    <n v="69.79220779220779"/>
    <s v="US"/>
    <s v="USD"/>
    <n v="1402894800"/>
    <n v="1404363600"/>
    <x v="118"/>
    <d v="2014-07-03T05:00:00"/>
    <b v="0"/>
    <b v="1"/>
    <s v="film &amp; video/documentary"/>
    <x v="4"/>
    <s v="documentary"/>
  </r>
  <r>
    <x v="1"/>
    <n v="1782"/>
    <n v="63.003367003367003"/>
    <s v="US"/>
    <s v="USD"/>
    <n v="1429246800"/>
    <n v="1429592400"/>
    <x v="119"/>
    <d v="2015-04-21T05:00:00"/>
    <b v="0"/>
    <b v="1"/>
    <s v="games/mobile games"/>
    <x v="6"/>
    <s v="mobile games"/>
  </r>
  <r>
    <x v="1"/>
    <n v="903"/>
    <n v="110.0343300110742"/>
    <s v="US"/>
    <s v="USD"/>
    <n v="1412485200"/>
    <n v="1413608400"/>
    <x v="33"/>
    <d v="2014-10-18T05:00:00"/>
    <b v="0"/>
    <b v="0"/>
    <s v="games/video games"/>
    <x v="6"/>
    <s v="video games"/>
  </r>
  <r>
    <x v="0"/>
    <n v="3387"/>
    <n v="25.997933274284026"/>
    <s v="US"/>
    <s v="USD"/>
    <n v="1417068000"/>
    <n v="1419400800"/>
    <x v="120"/>
    <d v="2014-12-24T06:00:00"/>
    <b v="0"/>
    <b v="0"/>
    <s v="publishing/fiction"/>
    <x v="5"/>
    <s v="fiction"/>
  </r>
  <r>
    <x v="0"/>
    <n v="662"/>
    <n v="49.987915407854985"/>
    <s v="CA"/>
    <s v="CAD"/>
    <n v="1448344800"/>
    <n v="1448604000"/>
    <x v="121"/>
    <d v="2015-11-27T06:00:00"/>
    <b v="1"/>
    <b v="0"/>
    <s v="theater/plays"/>
    <x v="3"/>
    <s v="plays"/>
  </r>
  <r>
    <x v="1"/>
    <n v="94"/>
    <n v="101.72340425531915"/>
    <s v="IT"/>
    <s v="EUR"/>
    <n v="1557723600"/>
    <n v="1562302800"/>
    <x v="122"/>
    <d v="2019-07-05T05:00:00"/>
    <b v="0"/>
    <b v="0"/>
    <s v="photography/photography books"/>
    <x v="7"/>
    <s v="photography books"/>
  </r>
  <r>
    <x v="1"/>
    <n v="180"/>
    <n v="47.083333333333336"/>
    <s v="US"/>
    <s v="USD"/>
    <n v="1537333200"/>
    <n v="1537678800"/>
    <x v="123"/>
    <d v="2018-09-23T05:00:00"/>
    <b v="0"/>
    <b v="0"/>
    <s v="theater/plays"/>
    <x v="3"/>
    <s v="plays"/>
  </r>
  <r>
    <x v="0"/>
    <n v="774"/>
    <n v="89.944444444444443"/>
    <s v="US"/>
    <s v="USD"/>
    <n v="1471150800"/>
    <n v="1473570000"/>
    <x v="124"/>
    <d v="2016-09-11T05:00:00"/>
    <b v="0"/>
    <b v="1"/>
    <s v="theater/plays"/>
    <x v="3"/>
    <s v="plays"/>
  </r>
  <r>
    <x v="0"/>
    <n v="672"/>
    <n v="78.96875"/>
    <s v="CA"/>
    <s v="CAD"/>
    <n v="1273640400"/>
    <n v="1273899600"/>
    <x v="125"/>
    <d v="2010-05-15T05:00:00"/>
    <b v="0"/>
    <b v="0"/>
    <s v="theater/plays"/>
    <x v="3"/>
    <s v="plays"/>
  </r>
  <r>
    <x v="3"/>
    <n v="532"/>
    <n v="80.067669172932327"/>
    <s v="US"/>
    <s v="USD"/>
    <n v="1282885200"/>
    <n v="1284008400"/>
    <x v="126"/>
    <d v="2010-09-09T05:00:00"/>
    <b v="0"/>
    <b v="0"/>
    <s v="music/rock"/>
    <x v="1"/>
    <s v="rock"/>
  </r>
  <r>
    <x v="3"/>
    <n v="55"/>
    <n v="86.472727272727269"/>
    <s v="AU"/>
    <s v="AUD"/>
    <n v="1422943200"/>
    <n v="1425103200"/>
    <x v="127"/>
    <d v="2015-02-28T06:00:00"/>
    <b v="0"/>
    <b v="0"/>
    <s v="food/food trucks"/>
    <x v="0"/>
    <s v="food trucks"/>
  </r>
  <r>
    <x v="1"/>
    <n v="533"/>
    <n v="28.001876172607879"/>
    <s v="DK"/>
    <s v="DKK"/>
    <n v="1319605200"/>
    <n v="1320991200"/>
    <x v="128"/>
    <d v="2011-11-11T06:00:00"/>
    <b v="0"/>
    <b v="0"/>
    <s v="film &amp; video/drama"/>
    <x v="4"/>
    <s v="drama"/>
  </r>
  <r>
    <x v="1"/>
    <n v="2443"/>
    <n v="67.996725337699544"/>
    <s v="GB"/>
    <s v="GBP"/>
    <n v="1385704800"/>
    <n v="1386828000"/>
    <x v="129"/>
    <d v="2013-12-12T06:00:00"/>
    <b v="0"/>
    <b v="0"/>
    <s v="technology/web"/>
    <x v="2"/>
    <s v="web"/>
  </r>
  <r>
    <x v="1"/>
    <n v="89"/>
    <n v="43.078651685393261"/>
    <s v="US"/>
    <s v="USD"/>
    <n v="1515736800"/>
    <n v="1517119200"/>
    <x v="130"/>
    <d v="2018-01-28T06:00:00"/>
    <b v="0"/>
    <b v="1"/>
    <s v="theater/plays"/>
    <x v="3"/>
    <s v="plays"/>
  </r>
  <r>
    <x v="1"/>
    <n v="159"/>
    <n v="87.95597484276729"/>
    <s v="US"/>
    <s v="USD"/>
    <n v="1313125200"/>
    <n v="1315026000"/>
    <x v="131"/>
    <d v="2011-09-03T05:00:00"/>
    <b v="0"/>
    <b v="0"/>
    <s v="music/world music"/>
    <x v="1"/>
    <s v="world music"/>
  </r>
  <r>
    <x v="0"/>
    <n v="940"/>
    <n v="94.987234042553197"/>
    <s v="CH"/>
    <s v="CHF"/>
    <n v="1308459600"/>
    <n v="1312693200"/>
    <x v="132"/>
    <d v="2011-08-07T05:00:00"/>
    <b v="0"/>
    <b v="1"/>
    <s v="film &amp; video/documentary"/>
    <x v="4"/>
    <s v="documentary"/>
  </r>
  <r>
    <x v="0"/>
    <n v="117"/>
    <n v="46.905982905982903"/>
    <s v="US"/>
    <s v="USD"/>
    <n v="1362636000"/>
    <n v="1363064400"/>
    <x v="133"/>
    <d v="2013-03-12T05:00:00"/>
    <b v="0"/>
    <b v="1"/>
    <s v="theater/plays"/>
    <x v="3"/>
    <s v="plays"/>
  </r>
  <r>
    <x v="3"/>
    <n v="58"/>
    <n v="46.913793103448278"/>
    <s v="US"/>
    <s v="USD"/>
    <n v="1402117200"/>
    <n v="1403154000"/>
    <x v="134"/>
    <d v="2014-06-19T05:00:00"/>
    <b v="0"/>
    <b v="1"/>
    <s v="film &amp; video/drama"/>
    <x v="4"/>
    <s v="drama"/>
  </r>
  <r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x v="0"/>
    <n v="115"/>
    <n v="80.139130434782615"/>
    <s v="US"/>
    <s v="USD"/>
    <n v="1348808400"/>
    <n v="1349326800"/>
    <x v="136"/>
    <d v="2012-10-04T05:00:00"/>
    <b v="0"/>
    <b v="0"/>
    <s v="games/mobile games"/>
    <x v="6"/>
    <s v="mobile games"/>
  </r>
  <r>
    <x v="0"/>
    <n v="326"/>
    <n v="59.036809815950917"/>
    <s v="US"/>
    <s v="USD"/>
    <n v="1429592400"/>
    <n v="1430974800"/>
    <x v="137"/>
    <d v="2015-05-07T05:00:00"/>
    <b v="0"/>
    <b v="1"/>
    <s v="technology/wearables"/>
    <x v="2"/>
    <s v="wearables"/>
  </r>
  <r>
    <x v="1"/>
    <n v="186"/>
    <n v="65.989247311827953"/>
    <s v="US"/>
    <s v="USD"/>
    <n v="1519538400"/>
    <n v="1519970400"/>
    <x v="138"/>
    <d v="2018-03-02T06:00:00"/>
    <b v="0"/>
    <b v="0"/>
    <s v="film &amp; video/documentary"/>
    <x v="4"/>
    <s v="documentary"/>
  </r>
  <r>
    <x v="1"/>
    <n v="1071"/>
    <n v="60.992530345471522"/>
    <s v="US"/>
    <s v="USD"/>
    <n v="1434085200"/>
    <n v="1434603600"/>
    <x v="139"/>
    <d v="2015-06-18T05:00:00"/>
    <b v="0"/>
    <b v="0"/>
    <s v="technology/web"/>
    <x v="2"/>
    <s v="web"/>
  </r>
  <r>
    <x v="1"/>
    <n v="117"/>
    <n v="98.307692307692307"/>
    <s v="US"/>
    <s v="USD"/>
    <n v="1333688400"/>
    <n v="1337230800"/>
    <x v="107"/>
    <d v="2012-05-17T05:00:00"/>
    <b v="0"/>
    <b v="0"/>
    <s v="technology/web"/>
    <x v="2"/>
    <s v="web"/>
  </r>
  <r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x v="1"/>
    <n v="135"/>
    <n v="86.066666666666663"/>
    <s v="US"/>
    <s v="USD"/>
    <n v="1560747600"/>
    <n v="1561438800"/>
    <x v="141"/>
    <d v="2019-06-25T05:00:00"/>
    <b v="0"/>
    <b v="0"/>
    <s v="theater/plays"/>
    <x v="3"/>
    <s v="plays"/>
  </r>
  <r>
    <x v="1"/>
    <n v="768"/>
    <n v="76.989583333333329"/>
    <s v="CH"/>
    <s v="CHF"/>
    <n v="1410066000"/>
    <n v="1410498000"/>
    <x v="142"/>
    <d v="2014-09-12T05:00:00"/>
    <b v="0"/>
    <b v="0"/>
    <s v="technology/wearables"/>
    <x v="2"/>
    <s v="wearables"/>
  </r>
  <r>
    <x v="3"/>
    <n v="51"/>
    <n v="29.764705882352942"/>
    <s v="US"/>
    <s v="USD"/>
    <n v="1320732000"/>
    <n v="1322460000"/>
    <x v="143"/>
    <d v="2011-11-28T06:00:00"/>
    <b v="0"/>
    <b v="0"/>
    <s v="theater/plays"/>
    <x v="3"/>
    <s v="plays"/>
  </r>
  <r>
    <x v="1"/>
    <n v="199"/>
    <n v="46.91959798994975"/>
    <s v="US"/>
    <s v="USD"/>
    <n v="1465794000"/>
    <n v="1466312400"/>
    <x v="144"/>
    <d v="2016-06-19T05:00:00"/>
    <b v="0"/>
    <b v="1"/>
    <s v="theater/plays"/>
    <x v="3"/>
    <s v="plays"/>
  </r>
  <r>
    <x v="1"/>
    <n v="107"/>
    <n v="105.18691588785046"/>
    <s v="US"/>
    <s v="USD"/>
    <n v="1500958800"/>
    <n v="1501736400"/>
    <x v="145"/>
    <d v="2017-08-03T05:00:00"/>
    <b v="0"/>
    <b v="0"/>
    <s v="technology/wearables"/>
    <x v="2"/>
    <s v="wearables"/>
  </r>
  <r>
    <x v="1"/>
    <n v="195"/>
    <n v="69.907692307692301"/>
    <s v="US"/>
    <s v="USD"/>
    <n v="1357020000"/>
    <n v="1361512800"/>
    <x v="146"/>
    <d v="2013-02-22T06:00:00"/>
    <b v="0"/>
    <b v="0"/>
    <s v="music/indie rock"/>
    <x v="1"/>
    <s v="indie rock"/>
  </r>
  <r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x v="0"/>
    <n v="1467"/>
    <n v="60.011588275391958"/>
    <s v="US"/>
    <s v="USD"/>
    <n v="1402290000"/>
    <n v="1406696400"/>
    <x v="148"/>
    <d v="2014-07-30T05:00:00"/>
    <b v="0"/>
    <b v="0"/>
    <s v="music/electric music"/>
    <x v="1"/>
    <s v="electric music"/>
  </r>
  <r>
    <x v="1"/>
    <n v="3376"/>
    <n v="52.006220379146917"/>
    <s v="US"/>
    <s v="USD"/>
    <n v="1487311200"/>
    <n v="1487916000"/>
    <x v="149"/>
    <d v="2017-02-24T06:00:00"/>
    <b v="0"/>
    <b v="0"/>
    <s v="music/indie rock"/>
    <x v="1"/>
    <s v="indie rock"/>
  </r>
  <r>
    <x v="0"/>
    <n v="5681"/>
    <n v="31.000176025347649"/>
    <s v="US"/>
    <s v="USD"/>
    <n v="1350622800"/>
    <n v="1351141200"/>
    <x v="150"/>
    <d v="2012-10-25T05:00:00"/>
    <b v="0"/>
    <b v="0"/>
    <s v="theater/plays"/>
    <x v="3"/>
    <s v="plays"/>
  </r>
  <r>
    <x v="0"/>
    <n v="1059"/>
    <n v="95.042492917847028"/>
    <s v="US"/>
    <s v="USD"/>
    <n v="1463029200"/>
    <n v="1465016400"/>
    <x v="151"/>
    <d v="2016-06-04T05:00:00"/>
    <b v="0"/>
    <b v="1"/>
    <s v="music/indie rock"/>
    <x v="1"/>
    <s v="indie rock"/>
  </r>
  <r>
    <x v="0"/>
    <n v="1194"/>
    <n v="75.968174204355108"/>
    <s v="US"/>
    <s v="USD"/>
    <n v="1269493200"/>
    <n v="1270789200"/>
    <x v="152"/>
    <d v="2010-04-09T05:00:00"/>
    <b v="0"/>
    <b v="0"/>
    <s v="theater/plays"/>
    <x v="3"/>
    <s v="plays"/>
  </r>
  <r>
    <x v="3"/>
    <n v="379"/>
    <n v="71.013192612137203"/>
    <s v="AU"/>
    <s v="AUD"/>
    <n v="1570251600"/>
    <n v="1572325200"/>
    <x v="153"/>
    <d v="2019-10-29T05:00:00"/>
    <b v="0"/>
    <b v="0"/>
    <s v="music/rock"/>
    <x v="1"/>
    <s v="rock"/>
  </r>
  <r>
    <x v="0"/>
    <n v="30"/>
    <n v="73.733333333333334"/>
    <s v="AU"/>
    <s v="AUD"/>
    <n v="1388383200"/>
    <n v="1389420000"/>
    <x v="154"/>
    <d v="2014-01-11T06:00:00"/>
    <b v="0"/>
    <b v="0"/>
    <s v="photography/photography books"/>
    <x v="7"/>
    <s v="photography books"/>
  </r>
  <r>
    <x v="1"/>
    <n v="41"/>
    <n v="113.17073170731707"/>
    <s v="US"/>
    <s v="USD"/>
    <n v="1449554400"/>
    <n v="1449640800"/>
    <x v="155"/>
    <d v="2015-12-09T06:00:00"/>
    <b v="0"/>
    <b v="0"/>
    <s v="music/rock"/>
    <x v="1"/>
    <s v="rock"/>
  </r>
  <r>
    <x v="1"/>
    <n v="1821"/>
    <n v="105.00933552992861"/>
    <s v="US"/>
    <s v="USD"/>
    <n v="1553662800"/>
    <n v="1555218000"/>
    <x v="156"/>
    <d v="2019-04-14T05:00:00"/>
    <b v="0"/>
    <b v="1"/>
    <s v="theater/plays"/>
    <x v="3"/>
    <s v="plays"/>
  </r>
  <r>
    <x v="1"/>
    <n v="164"/>
    <n v="79.176829268292678"/>
    <s v="US"/>
    <s v="USD"/>
    <n v="1556341200"/>
    <n v="1557723600"/>
    <x v="157"/>
    <d v="2019-05-13T05:00:00"/>
    <b v="0"/>
    <b v="0"/>
    <s v="technology/wearables"/>
    <x v="2"/>
    <s v="wearables"/>
  </r>
  <r>
    <x v="0"/>
    <n v="75"/>
    <n v="57.333333333333336"/>
    <s v="US"/>
    <s v="USD"/>
    <n v="1442984400"/>
    <n v="1443502800"/>
    <x v="158"/>
    <d v="2015-09-29T05:00:00"/>
    <b v="0"/>
    <b v="1"/>
    <s v="technology/web"/>
    <x v="2"/>
    <s v="web"/>
  </r>
  <r>
    <x v="1"/>
    <n v="157"/>
    <n v="58.178343949044589"/>
    <s v="CH"/>
    <s v="CHF"/>
    <n v="1544248800"/>
    <n v="1546840800"/>
    <x v="159"/>
    <d v="2019-01-07T06:00:00"/>
    <b v="0"/>
    <b v="0"/>
    <s v="music/rock"/>
    <x v="1"/>
    <s v="rock"/>
  </r>
  <r>
    <x v="1"/>
    <n v="246"/>
    <n v="36.032520325203251"/>
    <s v="US"/>
    <s v="USD"/>
    <n v="1508475600"/>
    <n v="1512712800"/>
    <x v="160"/>
    <d v="2017-12-08T06:00:00"/>
    <b v="0"/>
    <b v="1"/>
    <s v="photography/photography books"/>
    <x v="7"/>
    <s v="photography books"/>
  </r>
  <r>
    <x v="1"/>
    <n v="1396"/>
    <n v="107.99068767908309"/>
    <s v="US"/>
    <s v="USD"/>
    <n v="1507438800"/>
    <n v="1507525200"/>
    <x v="161"/>
    <d v="2017-10-09T05:00:00"/>
    <b v="0"/>
    <b v="0"/>
    <s v="theater/plays"/>
    <x v="3"/>
    <s v="plays"/>
  </r>
  <r>
    <x v="1"/>
    <n v="2506"/>
    <n v="44.005985634477256"/>
    <s v="US"/>
    <s v="USD"/>
    <n v="1501563600"/>
    <n v="1504328400"/>
    <x v="162"/>
    <d v="2017-09-02T05:00:00"/>
    <b v="0"/>
    <b v="0"/>
    <s v="technology/web"/>
    <x v="2"/>
    <s v="web"/>
  </r>
  <r>
    <x v="1"/>
    <n v="244"/>
    <n v="55.077868852459019"/>
    <s v="US"/>
    <s v="USD"/>
    <n v="1292997600"/>
    <n v="1293343200"/>
    <x v="163"/>
    <d v="2010-12-26T06:00:00"/>
    <b v="0"/>
    <b v="0"/>
    <s v="photography/photography books"/>
    <x v="7"/>
    <s v="photography books"/>
  </r>
  <r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x v="0"/>
    <n v="955"/>
    <n v="41.996858638743454"/>
    <s v="DK"/>
    <s v="DKK"/>
    <n v="1550815200"/>
    <n v="1552798800"/>
    <x v="165"/>
    <d v="2019-03-17T05:00:00"/>
    <b v="0"/>
    <b v="1"/>
    <s v="music/indie rock"/>
    <x v="1"/>
    <s v="indie rock"/>
  </r>
  <r>
    <x v="1"/>
    <n v="1267"/>
    <n v="77.988161010260455"/>
    <s v="US"/>
    <s v="USD"/>
    <n v="1339909200"/>
    <n v="1342328400"/>
    <x v="166"/>
    <d v="2012-07-15T05:00:00"/>
    <b v="0"/>
    <b v="1"/>
    <s v="film &amp; video/shorts"/>
    <x v="4"/>
    <s v="shorts"/>
  </r>
  <r>
    <x v="0"/>
    <n v="67"/>
    <n v="82.507462686567166"/>
    <s v="US"/>
    <s v="USD"/>
    <n v="1501736400"/>
    <n v="1502341200"/>
    <x v="167"/>
    <d v="2017-08-10T05:00:00"/>
    <b v="0"/>
    <b v="0"/>
    <s v="music/indie rock"/>
    <x v="1"/>
    <s v="indie rock"/>
  </r>
  <r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x v="1"/>
    <n v="1561"/>
    <n v="100.98334401024984"/>
    <s v="US"/>
    <s v="USD"/>
    <n v="1368853200"/>
    <n v="1369371600"/>
    <x v="170"/>
    <d v="2013-05-24T05:00:00"/>
    <b v="0"/>
    <b v="0"/>
    <s v="theater/plays"/>
    <x v="3"/>
    <s v="plays"/>
  </r>
  <r>
    <x v="1"/>
    <n v="48"/>
    <n v="111.83333333333333"/>
    <s v="US"/>
    <s v="USD"/>
    <n v="1444021200"/>
    <n v="1444107600"/>
    <x v="171"/>
    <d v="2015-10-06T05:00:00"/>
    <b v="0"/>
    <b v="1"/>
    <s v="technology/wearables"/>
    <x v="2"/>
    <s v="wearables"/>
  </r>
  <r>
    <x v="0"/>
    <n v="1130"/>
    <n v="41.999115044247787"/>
    <s v="US"/>
    <s v="USD"/>
    <n v="1472619600"/>
    <n v="1474261200"/>
    <x v="172"/>
    <d v="2016-09-19T05:00:00"/>
    <b v="0"/>
    <b v="0"/>
    <s v="theater/plays"/>
    <x v="3"/>
    <s v="plays"/>
  </r>
  <r>
    <x v="0"/>
    <n v="782"/>
    <n v="110.05115089514067"/>
    <s v="US"/>
    <s v="USD"/>
    <n v="1472878800"/>
    <n v="1473656400"/>
    <x v="173"/>
    <d v="2016-09-12T05:00:00"/>
    <b v="0"/>
    <b v="0"/>
    <s v="theater/plays"/>
    <x v="3"/>
    <s v="plays"/>
  </r>
  <r>
    <x v="1"/>
    <n v="2739"/>
    <n v="58.997079225994888"/>
    <s v="US"/>
    <s v="USD"/>
    <n v="1289800800"/>
    <n v="1291960800"/>
    <x v="174"/>
    <d v="2010-12-10T06:00:00"/>
    <b v="0"/>
    <b v="0"/>
    <s v="theater/plays"/>
    <x v="3"/>
    <s v="plays"/>
  </r>
  <r>
    <x v="0"/>
    <n v="210"/>
    <n v="32.985714285714288"/>
    <s v="US"/>
    <s v="USD"/>
    <n v="1505970000"/>
    <n v="1506747600"/>
    <x v="175"/>
    <d v="2017-09-30T05:00:00"/>
    <b v="0"/>
    <b v="0"/>
    <s v="food/food trucks"/>
    <x v="0"/>
    <s v="food trucks"/>
  </r>
  <r>
    <x v="1"/>
    <n v="3537"/>
    <n v="45.005654509471306"/>
    <s v="CA"/>
    <s v="CAD"/>
    <n v="1363496400"/>
    <n v="1363582800"/>
    <x v="176"/>
    <d v="2013-03-18T05:00:00"/>
    <b v="0"/>
    <b v="1"/>
    <s v="theater/plays"/>
    <x v="3"/>
    <s v="plays"/>
  </r>
  <r>
    <x v="1"/>
    <n v="2107"/>
    <n v="81.98196487897485"/>
    <s v="AU"/>
    <s v="AUD"/>
    <n v="1269234000"/>
    <n v="1269666000"/>
    <x v="177"/>
    <d v="2010-03-27T05:00:00"/>
    <b v="0"/>
    <b v="0"/>
    <s v="technology/wearables"/>
    <x v="2"/>
    <s v="wearables"/>
  </r>
  <r>
    <x v="0"/>
    <n v="136"/>
    <n v="39.080882352941174"/>
    <s v="US"/>
    <s v="USD"/>
    <n v="1507093200"/>
    <n v="1508648400"/>
    <x v="178"/>
    <d v="2017-10-22T05:00:00"/>
    <b v="0"/>
    <b v="0"/>
    <s v="technology/web"/>
    <x v="2"/>
    <s v="web"/>
  </r>
  <r>
    <x v="1"/>
    <n v="3318"/>
    <n v="58.996383363471971"/>
    <s v="DK"/>
    <s v="DKK"/>
    <n v="1560574800"/>
    <n v="1561957200"/>
    <x v="179"/>
    <d v="2019-07-01T05:00:00"/>
    <b v="0"/>
    <b v="0"/>
    <s v="theater/plays"/>
    <x v="3"/>
    <s v="plays"/>
  </r>
  <r>
    <x v="0"/>
    <n v="86"/>
    <n v="40.988372093023258"/>
    <s v="CA"/>
    <s v="CAD"/>
    <n v="1284008400"/>
    <n v="1285131600"/>
    <x v="180"/>
    <d v="2010-09-22T05:00:00"/>
    <b v="0"/>
    <b v="0"/>
    <s v="music/rock"/>
    <x v="1"/>
    <s v="rock"/>
  </r>
  <r>
    <x v="1"/>
    <n v="340"/>
    <n v="31.029411764705884"/>
    <s v="US"/>
    <s v="USD"/>
    <n v="1556859600"/>
    <n v="1556946000"/>
    <x v="181"/>
    <d v="2019-05-04T05:00:00"/>
    <b v="0"/>
    <b v="0"/>
    <s v="theater/plays"/>
    <x v="3"/>
    <s v="plays"/>
  </r>
  <r>
    <x v="0"/>
    <n v="19"/>
    <n v="37.789473684210527"/>
    <s v="US"/>
    <s v="USD"/>
    <n v="1526187600"/>
    <n v="1527138000"/>
    <x v="182"/>
    <d v="2018-05-24T05:00:00"/>
    <b v="0"/>
    <b v="0"/>
    <s v="film &amp; video/television"/>
    <x v="4"/>
    <s v="television"/>
  </r>
  <r>
    <x v="0"/>
    <n v="886"/>
    <n v="32.006772009029348"/>
    <s v="US"/>
    <s v="USD"/>
    <n v="1400821200"/>
    <n v="1402117200"/>
    <x v="183"/>
    <d v="2014-06-07T05:00:00"/>
    <b v="0"/>
    <b v="0"/>
    <s v="theater/plays"/>
    <x v="3"/>
    <s v="plays"/>
  </r>
  <r>
    <x v="1"/>
    <n v="1442"/>
    <n v="95.966712898751737"/>
    <s v="CA"/>
    <s v="CAD"/>
    <n v="1361599200"/>
    <n v="1364014800"/>
    <x v="184"/>
    <d v="2013-03-23T05:00:00"/>
    <b v="0"/>
    <b v="1"/>
    <s v="film &amp; video/shorts"/>
    <x v="4"/>
    <s v="shorts"/>
  </r>
  <r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x v="3"/>
    <n v="441"/>
    <n v="102.0498866213152"/>
    <s v="US"/>
    <s v="USD"/>
    <n v="1457071200"/>
    <n v="1457071200"/>
    <x v="186"/>
    <d v="2016-03-04T06:00:00"/>
    <b v="0"/>
    <b v="0"/>
    <s v="theater/plays"/>
    <x v="3"/>
    <s v="plays"/>
  </r>
  <r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x v="0"/>
    <n v="86"/>
    <n v="37.069767441860463"/>
    <s v="IT"/>
    <s v="EUR"/>
    <n v="1552366800"/>
    <n v="1552626000"/>
    <x v="188"/>
    <d v="2019-03-15T05:00:00"/>
    <b v="0"/>
    <b v="0"/>
    <s v="theater/plays"/>
    <x v="3"/>
    <s v="plays"/>
  </r>
  <r>
    <x v="0"/>
    <n v="243"/>
    <n v="35.049382716049379"/>
    <s v="US"/>
    <s v="USD"/>
    <n v="1403845200"/>
    <n v="1404190800"/>
    <x v="189"/>
    <d v="2014-07-01T05:00:00"/>
    <b v="0"/>
    <b v="0"/>
    <s v="music/rock"/>
    <x v="1"/>
    <s v="rock"/>
  </r>
  <r>
    <x v="0"/>
    <n v="65"/>
    <n v="46.338461538461537"/>
    <s v="US"/>
    <s v="USD"/>
    <n v="1523163600"/>
    <n v="1523509200"/>
    <x v="190"/>
    <d v="2018-04-12T05:00:00"/>
    <b v="1"/>
    <b v="0"/>
    <s v="music/indie rock"/>
    <x v="1"/>
    <s v="indie rock"/>
  </r>
  <r>
    <x v="1"/>
    <n v="126"/>
    <n v="69.174603174603178"/>
    <s v="US"/>
    <s v="USD"/>
    <n v="1442206800"/>
    <n v="1443589200"/>
    <x v="191"/>
    <d v="2015-09-30T05:00:00"/>
    <b v="0"/>
    <b v="0"/>
    <s v="music/metal"/>
    <x v="1"/>
    <s v="metal"/>
  </r>
  <r>
    <x v="1"/>
    <n v="524"/>
    <n v="109.07824427480917"/>
    <s v="US"/>
    <s v="USD"/>
    <n v="1532840400"/>
    <n v="1533445200"/>
    <x v="192"/>
    <d v="2018-08-05T05:00:00"/>
    <b v="0"/>
    <b v="0"/>
    <s v="music/electric music"/>
    <x v="1"/>
    <s v="electric music"/>
  </r>
  <r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x v="1"/>
    <n v="1989"/>
    <n v="82.010055304172951"/>
    <s v="US"/>
    <s v="USD"/>
    <n v="1498194000"/>
    <n v="1499403600"/>
    <x v="193"/>
    <d v="2017-07-07T05:00:00"/>
    <b v="0"/>
    <b v="0"/>
    <s v="film &amp; video/drama"/>
    <x v="4"/>
    <s v="drama"/>
  </r>
  <r>
    <x v="0"/>
    <n v="168"/>
    <n v="35.958333333333336"/>
    <s v="US"/>
    <s v="USD"/>
    <n v="1281070800"/>
    <n v="1283576400"/>
    <x v="194"/>
    <d v="2010-09-04T05:00:00"/>
    <b v="0"/>
    <b v="0"/>
    <s v="music/electric music"/>
    <x v="1"/>
    <s v="electric music"/>
  </r>
  <r>
    <x v="0"/>
    <n v="13"/>
    <n v="74.461538461538467"/>
    <s v="US"/>
    <s v="USD"/>
    <n v="1436245200"/>
    <n v="1436590800"/>
    <x v="195"/>
    <d v="2015-07-11T05:00:00"/>
    <b v="0"/>
    <b v="0"/>
    <s v="music/rock"/>
    <x v="1"/>
    <s v="rock"/>
  </r>
  <r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x v="1"/>
    <n v="157"/>
    <n v="91.114649681528661"/>
    <s v="US"/>
    <s v="USD"/>
    <n v="1406264400"/>
    <n v="1407819600"/>
    <x v="196"/>
    <d v="2014-08-12T05:00:00"/>
    <b v="0"/>
    <b v="0"/>
    <s v="technology/web"/>
    <x v="2"/>
    <s v="web"/>
  </r>
  <r>
    <x v="3"/>
    <n v="82"/>
    <n v="79.792682926829272"/>
    <s v="US"/>
    <s v="USD"/>
    <n v="1317531600"/>
    <n v="1317877200"/>
    <x v="197"/>
    <d v="2011-10-06T05:00:00"/>
    <b v="0"/>
    <b v="0"/>
    <s v="food/food trucks"/>
    <x v="0"/>
    <s v="food trucks"/>
  </r>
  <r>
    <x v="1"/>
    <n v="4498"/>
    <n v="42.999777678968428"/>
    <s v="AU"/>
    <s v="AUD"/>
    <n v="1484632800"/>
    <n v="1484805600"/>
    <x v="198"/>
    <d v="2017-01-19T06:00:00"/>
    <b v="0"/>
    <b v="0"/>
    <s v="theater/plays"/>
    <x v="3"/>
    <s v="plays"/>
  </r>
  <r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x v="3"/>
    <n v="57"/>
    <n v="61.333333333333336"/>
    <s v="US"/>
    <s v="USD"/>
    <n v="1267250400"/>
    <n v="1268028000"/>
    <x v="201"/>
    <d v="2010-03-08T06:00:00"/>
    <b v="0"/>
    <b v="0"/>
    <s v="publishing/fiction"/>
    <x v="5"/>
    <s v="fiction"/>
  </r>
  <r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x v="1"/>
    <n v="2053"/>
    <n v="96.984900146127615"/>
    <s v="US"/>
    <s v="USD"/>
    <n v="1510207200"/>
    <n v="1512280800"/>
    <x v="203"/>
    <d v="2017-12-03T06:00:00"/>
    <b v="0"/>
    <b v="0"/>
    <s v="film &amp; video/documentary"/>
    <x v="4"/>
    <s v="documentary"/>
  </r>
  <r>
    <x v="2"/>
    <n v="808"/>
    <n v="51.004950495049506"/>
    <s v="AU"/>
    <s v="AUD"/>
    <n v="1462510800"/>
    <n v="1463115600"/>
    <x v="204"/>
    <d v="2016-05-13T05:00:00"/>
    <b v="0"/>
    <b v="0"/>
    <s v="film &amp; video/documentary"/>
    <x v="4"/>
    <s v="documentary"/>
  </r>
  <r>
    <x v="0"/>
    <n v="226"/>
    <n v="28.044247787610619"/>
    <s v="DK"/>
    <s v="DKK"/>
    <n v="1488520800"/>
    <n v="1490850000"/>
    <x v="205"/>
    <d v="2017-03-30T05:00:00"/>
    <b v="0"/>
    <b v="0"/>
    <s v="film &amp; video/science fiction"/>
    <x v="4"/>
    <s v="science fiction"/>
  </r>
  <r>
    <x v="0"/>
    <n v="1625"/>
    <n v="60.984615384615381"/>
    <s v="US"/>
    <s v="USD"/>
    <n v="1377579600"/>
    <n v="1379653200"/>
    <x v="206"/>
    <d v="2013-09-20T05:00:00"/>
    <b v="0"/>
    <b v="0"/>
    <s v="theater/plays"/>
    <x v="3"/>
    <s v="plays"/>
  </r>
  <r>
    <x v="1"/>
    <n v="168"/>
    <n v="73.214285714285708"/>
    <s v="US"/>
    <s v="USD"/>
    <n v="1576389600"/>
    <n v="1580364000"/>
    <x v="207"/>
    <d v="2020-01-30T06:00:00"/>
    <b v="0"/>
    <b v="0"/>
    <s v="theater/plays"/>
    <x v="3"/>
    <s v="plays"/>
  </r>
  <r>
    <x v="1"/>
    <n v="4289"/>
    <n v="39.997435299603637"/>
    <s v="US"/>
    <s v="USD"/>
    <n v="1289019600"/>
    <n v="1289714400"/>
    <x v="208"/>
    <d v="2010-11-14T06:00:00"/>
    <b v="0"/>
    <b v="1"/>
    <s v="music/indie rock"/>
    <x v="1"/>
    <s v="indie rock"/>
  </r>
  <r>
    <x v="1"/>
    <n v="165"/>
    <n v="86.812121212121212"/>
    <s v="US"/>
    <s v="USD"/>
    <n v="1282194000"/>
    <n v="1282712400"/>
    <x v="209"/>
    <d v="2010-08-25T05:00:00"/>
    <b v="0"/>
    <b v="0"/>
    <s v="music/rock"/>
    <x v="1"/>
    <s v="rock"/>
  </r>
  <r>
    <x v="0"/>
    <n v="143"/>
    <n v="42.125874125874127"/>
    <s v="US"/>
    <s v="USD"/>
    <n v="1550037600"/>
    <n v="1550210400"/>
    <x v="210"/>
    <d v="2019-02-15T06:00:00"/>
    <b v="0"/>
    <b v="0"/>
    <s v="theater/plays"/>
    <x v="3"/>
    <s v="plays"/>
  </r>
  <r>
    <x v="1"/>
    <n v="1815"/>
    <n v="103.97851239669421"/>
    <s v="US"/>
    <s v="USD"/>
    <n v="1321941600"/>
    <n v="1322114400"/>
    <x v="211"/>
    <d v="2011-11-24T06:00:00"/>
    <b v="0"/>
    <b v="0"/>
    <s v="theater/plays"/>
    <x v="3"/>
    <s v="plays"/>
  </r>
  <r>
    <x v="0"/>
    <n v="934"/>
    <n v="62.003211991434689"/>
    <s v="US"/>
    <s v="USD"/>
    <n v="1556427600"/>
    <n v="1557205200"/>
    <x v="212"/>
    <d v="2019-05-07T05:00:00"/>
    <b v="0"/>
    <b v="0"/>
    <s v="film &amp; video/science fiction"/>
    <x v="4"/>
    <s v="science fiction"/>
  </r>
  <r>
    <x v="1"/>
    <n v="397"/>
    <n v="31.005037783375315"/>
    <s v="GB"/>
    <s v="GBP"/>
    <n v="1320991200"/>
    <n v="1323928800"/>
    <x v="213"/>
    <d v="2011-12-15T06:00:00"/>
    <b v="0"/>
    <b v="1"/>
    <s v="film &amp; video/shorts"/>
    <x v="4"/>
    <s v="shorts"/>
  </r>
  <r>
    <x v="1"/>
    <n v="1539"/>
    <n v="89.991552956465242"/>
    <s v="US"/>
    <s v="USD"/>
    <n v="1345093200"/>
    <n v="1346130000"/>
    <x v="214"/>
    <d v="2012-08-28T05:00:00"/>
    <b v="0"/>
    <b v="0"/>
    <s v="film &amp; video/animation"/>
    <x v="4"/>
    <s v="animation"/>
  </r>
  <r>
    <x v="0"/>
    <n v="17"/>
    <n v="39.235294117647058"/>
    <s v="US"/>
    <s v="USD"/>
    <n v="1309496400"/>
    <n v="1311051600"/>
    <x v="215"/>
    <d v="2011-07-19T05:00:00"/>
    <b v="1"/>
    <b v="0"/>
    <s v="theater/plays"/>
    <x v="3"/>
    <s v="plays"/>
  </r>
  <r>
    <x v="0"/>
    <n v="2179"/>
    <n v="54.993116108306566"/>
    <s v="US"/>
    <s v="USD"/>
    <n v="1340254800"/>
    <n v="1340427600"/>
    <x v="216"/>
    <d v="2012-06-23T05:00:00"/>
    <b v="1"/>
    <b v="0"/>
    <s v="food/food trucks"/>
    <x v="0"/>
    <s v="food trucks"/>
  </r>
  <r>
    <x v="1"/>
    <n v="138"/>
    <n v="47.992753623188406"/>
    <s v="US"/>
    <s v="USD"/>
    <n v="1412226000"/>
    <n v="1412312400"/>
    <x v="217"/>
    <d v="2014-10-03T05:00:00"/>
    <b v="0"/>
    <b v="0"/>
    <s v="photography/photography books"/>
    <x v="7"/>
    <s v="photography books"/>
  </r>
  <r>
    <x v="0"/>
    <n v="931"/>
    <n v="87.966702470461868"/>
    <s v="US"/>
    <s v="USD"/>
    <n v="1458104400"/>
    <n v="1459314000"/>
    <x v="218"/>
    <d v="2016-03-30T05:00:00"/>
    <b v="0"/>
    <b v="0"/>
    <s v="theater/plays"/>
    <x v="3"/>
    <s v="plays"/>
  </r>
  <r>
    <x v="1"/>
    <n v="3594"/>
    <n v="51.999165275459099"/>
    <s v="US"/>
    <s v="USD"/>
    <n v="1411534800"/>
    <n v="1415426400"/>
    <x v="219"/>
    <d v="2014-11-08T06:00:00"/>
    <b v="0"/>
    <b v="0"/>
    <s v="film &amp; video/science fiction"/>
    <x v="4"/>
    <s v="science fiction"/>
  </r>
  <r>
    <x v="1"/>
    <n v="5880"/>
    <n v="29.999659863945578"/>
    <s v="US"/>
    <s v="USD"/>
    <n v="1399093200"/>
    <n v="1399093200"/>
    <x v="220"/>
    <d v="2014-05-03T05:00:00"/>
    <b v="1"/>
    <b v="0"/>
    <s v="music/rock"/>
    <x v="1"/>
    <s v="rock"/>
  </r>
  <r>
    <x v="1"/>
    <n v="112"/>
    <n v="98.205357142857139"/>
    <s v="US"/>
    <s v="USD"/>
    <n v="1270702800"/>
    <n v="1273899600"/>
    <x v="221"/>
    <d v="2010-05-15T05:00:00"/>
    <b v="0"/>
    <b v="0"/>
    <s v="photography/photography books"/>
    <x v="7"/>
    <s v="photography books"/>
  </r>
  <r>
    <x v="1"/>
    <n v="943"/>
    <n v="108.96182396606575"/>
    <s v="US"/>
    <s v="USD"/>
    <n v="1431666000"/>
    <n v="1432184400"/>
    <x v="222"/>
    <d v="2015-05-21T05:00:00"/>
    <b v="0"/>
    <b v="0"/>
    <s v="games/mobile games"/>
    <x v="6"/>
    <s v="mobile games"/>
  </r>
  <r>
    <x v="1"/>
    <n v="2468"/>
    <n v="66.998379254457049"/>
    <s v="US"/>
    <s v="USD"/>
    <n v="1472619600"/>
    <n v="1474779600"/>
    <x v="172"/>
    <d v="2016-09-25T05:00:00"/>
    <b v="0"/>
    <b v="0"/>
    <s v="film &amp; video/animation"/>
    <x v="4"/>
    <s v="animation"/>
  </r>
  <r>
    <x v="1"/>
    <n v="2551"/>
    <n v="64.99333594668758"/>
    <s v="US"/>
    <s v="USD"/>
    <n v="1496293200"/>
    <n v="1500440400"/>
    <x v="223"/>
    <d v="2017-07-19T05:00:00"/>
    <b v="0"/>
    <b v="1"/>
    <s v="games/mobile games"/>
    <x v="6"/>
    <s v="mobile games"/>
  </r>
  <r>
    <x v="1"/>
    <n v="101"/>
    <n v="99.841584158415841"/>
    <s v="US"/>
    <s v="USD"/>
    <n v="1575612000"/>
    <n v="1575612000"/>
    <x v="224"/>
    <d v="2019-12-06T06:00:00"/>
    <b v="0"/>
    <b v="0"/>
    <s v="games/video games"/>
    <x v="6"/>
    <s v="video games"/>
  </r>
  <r>
    <x v="3"/>
    <n v="67"/>
    <n v="82.432835820895519"/>
    <s v="US"/>
    <s v="USD"/>
    <n v="1369112400"/>
    <n v="1374123600"/>
    <x v="225"/>
    <d v="2013-07-18T05:00:00"/>
    <b v="0"/>
    <b v="0"/>
    <s v="theater/plays"/>
    <x v="3"/>
    <s v="plays"/>
  </r>
  <r>
    <x v="1"/>
    <n v="92"/>
    <n v="63.293478260869563"/>
    <s v="US"/>
    <s v="USD"/>
    <n v="1469422800"/>
    <n v="1469509200"/>
    <x v="226"/>
    <d v="2016-07-26T05:00:00"/>
    <b v="0"/>
    <b v="0"/>
    <s v="theater/plays"/>
    <x v="3"/>
    <s v="plays"/>
  </r>
  <r>
    <x v="1"/>
    <n v="62"/>
    <n v="96.774193548387103"/>
    <s v="US"/>
    <s v="USD"/>
    <n v="1307854800"/>
    <n v="1309237200"/>
    <x v="227"/>
    <d v="2011-06-28T05:00:00"/>
    <b v="0"/>
    <b v="0"/>
    <s v="film &amp; video/animation"/>
    <x v="4"/>
    <s v="animation"/>
  </r>
  <r>
    <x v="1"/>
    <n v="149"/>
    <n v="54.906040268456373"/>
    <s v="IT"/>
    <s v="EUR"/>
    <n v="1503378000"/>
    <n v="1503982800"/>
    <x v="228"/>
    <d v="2017-08-29T05:00:00"/>
    <b v="0"/>
    <b v="1"/>
    <s v="games/video games"/>
    <x v="6"/>
    <s v="video games"/>
  </r>
  <r>
    <x v="0"/>
    <n v="92"/>
    <n v="39.010869565217391"/>
    <s v="US"/>
    <s v="USD"/>
    <n v="1486965600"/>
    <n v="1487397600"/>
    <x v="229"/>
    <d v="2017-02-18T06:00:00"/>
    <b v="0"/>
    <b v="0"/>
    <s v="film &amp; video/animation"/>
    <x v="4"/>
    <s v="animation"/>
  </r>
  <r>
    <x v="0"/>
    <n v="57"/>
    <n v="75.84210526315789"/>
    <s v="AU"/>
    <s v="AUD"/>
    <n v="1561438800"/>
    <n v="1562043600"/>
    <x v="230"/>
    <d v="2019-07-02T05:00:00"/>
    <b v="0"/>
    <b v="1"/>
    <s v="music/rock"/>
    <x v="1"/>
    <s v="rock"/>
  </r>
  <r>
    <x v="1"/>
    <n v="329"/>
    <n v="45.051671732522799"/>
    <s v="US"/>
    <s v="USD"/>
    <n v="1398402000"/>
    <n v="1398574800"/>
    <x v="231"/>
    <d v="2014-04-27T05:00:00"/>
    <b v="0"/>
    <b v="0"/>
    <s v="film &amp; video/animation"/>
    <x v="4"/>
    <s v="animation"/>
  </r>
  <r>
    <x v="1"/>
    <n v="97"/>
    <n v="104.51546391752578"/>
    <s v="DK"/>
    <s v="DKK"/>
    <n v="1513231200"/>
    <n v="1515391200"/>
    <x v="232"/>
    <d v="2018-01-08T06:00:00"/>
    <b v="0"/>
    <b v="1"/>
    <s v="theater/plays"/>
    <x v="3"/>
    <s v="plays"/>
  </r>
  <r>
    <x v="0"/>
    <n v="41"/>
    <n v="76.268292682926827"/>
    <s v="US"/>
    <s v="USD"/>
    <n v="1440824400"/>
    <n v="1441170000"/>
    <x v="233"/>
    <d v="2015-09-02T05:00:00"/>
    <b v="0"/>
    <b v="0"/>
    <s v="technology/wearables"/>
    <x v="2"/>
    <s v="wearables"/>
  </r>
  <r>
    <x v="1"/>
    <n v="1784"/>
    <n v="69.015695067264573"/>
    <s v="US"/>
    <s v="USD"/>
    <n v="1281070800"/>
    <n v="1281157200"/>
    <x v="194"/>
    <d v="2010-08-07T05:00:00"/>
    <b v="0"/>
    <b v="0"/>
    <s v="theater/plays"/>
    <x v="3"/>
    <s v="plays"/>
  </r>
  <r>
    <x v="1"/>
    <n v="1684"/>
    <n v="101.97684085510689"/>
    <s v="AU"/>
    <s v="AUD"/>
    <n v="1397365200"/>
    <n v="1398229200"/>
    <x v="234"/>
    <d v="2014-04-23T05:00:00"/>
    <b v="0"/>
    <b v="1"/>
    <s v="publishing/nonfiction"/>
    <x v="5"/>
    <s v="nonfiction"/>
  </r>
  <r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x v="1"/>
    <n v="238"/>
    <n v="43.025210084033617"/>
    <s v="US"/>
    <s v="USD"/>
    <n v="1520143200"/>
    <n v="1520402400"/>
    <x v="236"/>
    <d v="2018-03-07T06:00:00"/>
    <b v="0"/>
    <b v="0"/>
    <s v="theater/plays"/>
    <x v="3"/>
    <s v="plays"/>
  </r>
  <r>
    <x v="1"/>
    <n v="53"/>
    <n v="75.245283018867923"/>
    <s v="US"/>
    <s v="USD"/>
    <n v="1405314000"/>
    <n v="1409806800"/>
    <x v="237"/>
    <d v="2014-09-04T05:00:00"/>
    <b v="0"/>
    <b v="0"/>
    <s v="theater/plays"/>
    <x v="3"/>
    <s v="plays"/>
  </r>
  <r>
    <x v="1"/>
    <n v="214"/>
    <n v="69.023364485981304"/>
    <s v="US"/>
    <s v="USD"/>
    <n v="1396846800"/>
    <n v="1396933200"/>
    <x v="238"/>
    <d v="2014-04-08T05:00:00"/>
    <b v="0"/>
    <b v="0"/>
    <s v="theater/plays"/>
    <x v="3"/>
    <s v="plays"/>
  </r>
  <r>
    <x v="1"/>
    <n v="222"/>
    <n v="65.986486486486484"/>
    <s v="US"/>
    <s v="USD"/>
    <n v="1375678800"/>
    <n v="1376024400"/>
    <x v="239"/>
    <d v="2013-08-09T05:00:00"/>
    <b v="0"/>
    <b v="0"/>
    <s v="technology/web"/>
    <x v="2"/>
    <s v="web"/>
  </r>
  <r>
    <x v="1"/>
    <n v="1884"/>
    <n v="98.013800424628457"/>
    <s v="US"/>
    <s v="USD"/>
    <n v="1482386400"/>
    <n v="1483682400"/>
    <x v="240"/>
    <d v="2017-01-06T06:00:00"/>
    <b v="0"/>
    <b v="1"/>
    <s v="publishing/fiction"/>
    <x v="5"/>
    <s v="fiction"/>
  </r>
  <r>
    <x v="1"/>
    <n v="218"/>
    <n v="60.105504587155963"/>
    <s v="AU"/>
    <s v="AUD"/>
    <n v="1420005600"/>
    <n v="1420437600"/>
    <x v="241"/>
    <d v="2015-01-05T06:00:00"/>
    <b v="0"/>
    <b v="0"/>
    <s v="games/mobile games"/>
    <x v="6"/>
    <s v="mobile games"/>
  </r>
  <r>
    <x v="1"/>
    <n v="6465"/>
    <n v="26.000773395204948"/>
    <s v="US"/>
    <s v="USD"/>
    <n v="1420178400"/>
    <n v="1420783200"/>
    <x v="242"/>
    <d v="2015-01-09T06:00:00"/>
    <b v="0"/>
    <b v="0"/>
    <s v="publishing/translations"/>
    <x v="5"/>
    <s v="translations"/>
  </r>
  <r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x v="0"/>
    <n v="101"/>
    <n v="38.019801980198018"/>
    <s v="US"/>
    <s v="USD"/>
    <n v="1355032800"/>
    <n v="1355205600"/>
    <x v="243"/>
    <d v="2012-12-11T06:00:00"/>
    <b v="0"/>
    <b v="0"/>
    <s v="theater/plays"/>
    <x v="3"/>
    <s v="plays"/>
  </r>
  <r>
    <x v="1"/>
    <n v="59"/>
    <n v="106.15254237288136"/>
    <s v="US"/>
    <s v="USD"/>
    <n v="1382677200"/>
    <n v="1383109200"/>
    <x v="244"/>
    <d v="2013-10-30T05:00:00"/>
    <b v="0"/>
    <b v="0"/>
    <s v="theater/plays"/>
    <x v="3"/>
    <s v="plays"/>
  </r>
  <r>
    <x v="0"/>
    <n v="1335"/>
    <n v="81.019475655430711"/>
    <s v="CA"/>
    <s v="CAD"/>
    <n v="1302238800"/>
    <n v="1303275600"/>
    <x v="245"/>
    <d v="2011-04-20T05:00:00"/>
    <b v="0"/>
    <b v="0"/>
    <s v="film &amp; video/drama"/>
    <x v="4"/>
    <s v="drama"/>
  </r>
  <r>
    <x v="1"/>
    <n v="88"/>
    <n v="96.647727272727266"/>
    <s v="US"/>
    <s v="USD"/>
    <n v="1487656800"/>
    <n v="1487829600"/>
    <x v="246"/>
    <d v="2017-02-23T06:00:00"/>
    <b v="0"/>
    <b v="0"/>
    <s v="publishing/nonfiction"/>
    <x v="5"/>
    <s v="nonfiction"/>
  </r>
  <r>
    <x v="1"/>
    <n v="1697"/>
    <n v="57.003535651149086"/>
    <s v="US"/>
    <s v="USD"/>
    <n v="1297836000"/>
    <n v="1298268000"/>
    <x v="247"/>
    <d v="2011-02-21T06:00:00"/>
    <b v="0"/>
    <b v="1"/>
    <s v="music/rock"/>
    <x v="1"/>
    <s v="rock"/>
  </r>
  <r>
    <x v="0"/>
    <n v="15"/>
    <n v="63.93333333333333"/>
    <s v="GB"/>
    <s v="GBP"/>
    <n v="1453615200"/>
    <n v="1456812000"/>
    <x v="248"/>
    <d v="2016-03-01T06:00:00"/>
    <b v="0"/>
    <b v="0"/>
    <s v="music/rock"/>
    <x v="1"/>
    <s v="rock"/>
  </r>
  <r>
    <x v="1"/>
    <n v="92"/>
    <n v="90.456521739130437"/>
    <s v="US"/>
    <s v="USD"/>
    <n v="1362463200"/>
    <n v="1363669200"/>
    <x v="249"/>
    <d v="2013-03-19T05:00:00"/>
    <b v="0"/>
    <b v="0"/>
    <s v="theater/plays"/>
    <x v="3"/>
    <s v="plays"/>
  </r>
  <r>
    <x v="1"/>
    <n v="186"/>
    <n v="72.172043010752688"/>
    <s v="US"/>
    <s v="USD"/>
    <n v="1481176800"/>
    <n v="1482904800"/>
    <x v="250"/>
    <d v="2016-12-28T06:00:00"/>
    <b v="0"/>
    <b v="1"/>
    <s v="theater/plays"/>
    <x v="3"/>
    <s v="plays"/>
  </r>
  <r>
    <x v="1"/>
    <n v="138"/>
    <n v="77.934782608695656"/>
    <s v="US"/>
    <s v="USD"/>
    <n v="1354946400"/>
    <n v="1356588000"/>
    <x v="251"/>
    <d v="2012-12-27T06:00:00"/>
    <b v="1"/>
    <b v="0"/>
    <s v="photography/photography books"/>
    <x v="7"/>
    <s v="photography books"/>
  </r>
  <r>
    <x v="1"/>
    <n v="261"/>
    <n v="38.065134099616856"/>
    <s v="US"/>
    <s v="USD"/>
    <n v="1348808400"/>
    <n v="1349845200"/>
    <x v="136"/>
    <d v="2012-10-10T05:00:00"/>
    <b v="0"/>
    <b v="0"/>
    <s v="music/rock"/>
    <x v="1"/>
    <s v="rock"/>
  </r>
  <r>
    <x v="0"/>
    <n v="454"/>
    <n v="57.936123348017624"/>
    <s v="US"/>
    <s v="USD"/>
    <n v="1282712400"/>
    <n v="1283058000"/>
    <x v="252"/>
    <d v="2010-08-29T05:00:00"/>
    <b v="0"/>
    <b v="1"/>
    <s v="music/rock"/>
    <x v="1"/>
    <s v="rock"/>
  </r>
  <r>
    <x v="1"/>
    <n v="107"/>
    <n v="49.794392523364486"/>
    <s v="US"/>
    <s v="USD"/>
    <n v="1301979600"/>
    <n v="1304226000"/>
    <x v="253"/>
    <d v="2011-05-01T05:00:00"/>
    <b v="0"/>
    <b v="1"/>
    <s v="music/indie rock"/>
    <x v="1"/>
    <s v="indie rock"/>
  </r>
  <r>
    <x v="1"/>
    <n v="199"/>
    <n v="54.050251256281406"/>
    <s v="US"/>
    <s v="USD"/>
    <n v="1263016800"/>
    <n v="1263016800"/>
    <x v="254"/>
    <d v="2010-01-09T06:00:00"/>
    <b v="0"/>
    <b v="0"/>
    <s v="photography/photography books"/>
    <x v="7"/>
    <s v="photography books"/>
  </r>
  <r>
    <x v="1"/>
    <n v="5512"/>
    <n v="30.002721335268504"/>
    <s v="US"/>
    <s v="USD"/>
    <n v="1360648800"/>
    <n v="1362031200"/>
    <x v="255"/>
    <d v="2013-02-28T06:00:00"/>
    <b v="0"/>
    <b v="0"/>
    <s v="theater/plays"/>
    <x v="3"/>
    <s v="plays"/>
  </r>
  <r>
    <x v="1"/>
    <n v="86"/>
    <n v="70.127906976744185"/>
    <s v="US"/>
    <s v="USD"/>
    <n v="1451800800"/>
    <n v="1455602400"/>
    <x v="256"/>
    <d v="2016-02-16T06:00:00"/>
    <b v="0"/>
    <b v="0"/>
    <s v="theater/plays"/>
    <x v="3"/>
    <s v="plays"/>
  </r>
  <r>
    <x v="0"/>
    <n v="3182"/>
    <n v="26.996228786926462"/>
    <s v="IT"/>
    <s v="EUR"/>
    <n v="1415340000"/>
    <n v="1418191200"/>
    <x v="257"/>
    <d v="2014-12-10T06:00:00"/>
    <b v="0"/>
    <b v="1"/>
    <s v="music/jazz"/>
    <x v="1"/>
    <s v="jazz"/>
  </r>
  <r>
    <x v="1"/>
    <n v="2768"/>
    <n v="51.990606936416185"/>
    <s v="AU"/>
    <s v="AUD"/>
    <n v="1351054800"/>
    <n v="1352440800"/>
    <x v="258"/>
    <d v="2012-11-09T06:00:00"/>
    <b v="0"/>
    <b v="0"/>
    <s v="theater/plays"/>
    <x v="3"/>
    <s v="plays"/>
  </r>
  <r>
    <x v="1"/>
    <n v="48"/>
    <n v="56.416666666666664"/>
    <s v="US"/>
    <s v="USD"/>
    <n v="1349326800"/>
    <n v="1353304800"/>
    <x v="259"/>
    <d v="2012-11-19T06:00:00"/>
    <b v="0"/>
    <b v="0"/>
    <s v="film &amp; video/documentary"/>
    <x v="4"/>
    <s v="documentary"/>
  </r>
  <r>
    <x v="1"/>
    <n v="87"/>
    <n v="101.63218390804597"/>
    <s v="US"/>
    <s v="USD"/>
    <n v="1548914400"/>
    <n v="1550728800"/>
    <x v="260"/>
    <d v="2019-02-21T06:00:00"/>
    <b v="0"/>
    <b v="0"/>
    <s v="film &amp; video/television"/>
    <x v="4"/>
    <s v="television"/>
  </r>
  <r>
    <x v="3"/>
    <n v="1890"/>
    <n v="25.005291005291006"/>
    <s v="US"/>
    <s v="USD"/>
    <n v="1291269600"/>
    <n v="1291442400"/>
    <x v="261"/>
    <d v="2010-12-04T06:00:00"/>
    <b v="0"/>
    <b v="0"/>
    <s v="games/video games"/>
    <x v="6"/>
    <s v="video games"/>
  </r>
  <r>
    <x v="2"/>
    <n v="61"/>
    <n v="32.016393442622949"/>
    <s v="US"/>
    <s v="USD"/>
    <n v="1449468000"/>
    <n v="1452146400"/>
    <x v="262"/>
    <d v="2016-01-07T06:00:00"/>
    <b v="0"/>
    <b v="0"/>
    <s v="photography/photography books"/>
    <x v="7"/>
    <s v="photography books"/>
  </r>
  <r>
    <x v="1"/>
    <n v="1894"/>
    <n v="82.021647307286173"/>
    <s v="US"/>
    <s v="USD"/>
    <n v="1562734800"/>
    <n v="1564894800"/>
    <x v="263"/>
    <d v="2019-08-04T05:00:00"/>
    <b v="0"/>
    <b v="1"/>
    <s v="theater/plays"/>
    <x v="3"/>
    <s v="plays"/>
  </r>
  <r>
    <x v="1"/>
    <n v="282"/>
    <n v="37.957446808510639"/>
    <s v="CA"/>
    <s v="CAD"/>
    <n v="1505624400"/>
    <n v="1505883600"/>
    <x v="264"/>
    <d v="2017-09-20T05:00:00"/>
    <b v="0"/>
    <b v="0"/>
    <s v="theater/plays"/>
    <x v="3"/>
    <s v="plays"/>
  </r>
  <r>
    <x v="0"/>
    <n v="15"/>
    <n v="51.533333333333331"/>
    <s v="US"/>
    <s v="USD"/>
    <n v="1509948000"/>
    <n v="1510380000"/>
    <x v="265"/>
    <d v="2017-11-11T06:00:00"/>
    <b v="0"/>
    <b v="0"/>
    <s v="theater/plays"/>
    <x v="3"/>
    <s v="plays"/>
  </r>
  <r>
    <x v="1"/>
    <n v="116"/>
    <n v="81.198275862068968"/>
    <s v="US"/>
    <s v="USD"/>
    <n v="1554526800"/>
    <n v="1555218000"/>
    <x v="266"/>
    <d v="2019-04-14T05:00:00"/>
    <b v="0"/>
    <b v="0"/>
    <s v="publishing/translations"/>
    <x v="5"/>
    <s v="translations"/>
  </r>
  <r>
    <x v="0"/>
    <n v="133"/>
    <n v="40.030075187969928"/>
    <s v="US"/>
    <s v="USD"/>
    <n v="1334811600"/>
    <n v="1335243600"/>
    <x v="267"/>
    <d v="2012-04-24T05:00:00"/>
    <b v="0"/>
    <b v="1"/>
    <s v="games/video games"/>
    <x v="6"/>
    <s v="video games"/>
  </r>
  <r>
    <x v="1"/>
    <n v="83"/>
    <n v="89.939759036144579"/>
    <s v="US"/>
    <s v="USD"/>
    <n v="1279515600"/>
    <n v="1279688400"/>
    <x v="268"/>
    <d v="2010-07-21T05:00:00"/>
    <b v="0"/>
    <b v="0"/>
    <s v="theater/plays"/>
    <x v="3"/>
    <s v="plays"/>
  </r>
  <r>
    <x v="1"/>
    <n v="91"/>
    <n v="96.692307692307693"/>
    <s v="US"/>
    <s v="USD"/>
    <n v="1353909600"/>
    <n v="1356069600"/>
    <x v="269"/>
    <d v="2012-12-21T06:00:00"/>
    <b v="0"/>
    <b v="0"/>
    <s v="technology/web"/>
    <x v="2"/>
    <s v="web"/>
  </r>
  <r>
    <x v="1"/>
    <n v="546"/>
    <n v="25.010989010989011"/>
    <s v="US"/>
    <s v="USD"/>
    <n v="1535950800"/>
    <n v="1536210000"/>
    <x v="270"/>
    <d v="2018-09-06T05:00:00"/>
    <b v="0"/>
    <b v="0"/>
    <s v="theater/plays"/>
    <x v="3"/>
    <s v="plays"/>
  </r>
  <r>
    <x v="1"/>
    <n v="393"/>
    <n v="36.987277353689571"/>
    <s v="US"/>
    <s v="USD"/>
    <n v="1511244000"/>
    <n v="1511762400"/>
    <x v="271"/>
    <d v="2017-11-27T06:00:00"/>
    <b v="0"/>
    <b v="0"/>
    <s v="film &amp; video/animation"/>
    <x v="4"/>
    <s v="animation"/>
  </r>
  <r>
    <x v="0"/>
    <n v="2062"/>
    <n v="73.012609117361791"/>
    <s v="US"/>
    <s v="USD"/>
    <n v="1331445600"/>
    <n v="1333256400"/>
    <x v="272"/>
    <d v="2012-04-01T05:00:00"/>
    <b v="0"/>
    <b v="1"/>
    <s v="theater/plays"/>
    <x v="3"/>
    <s v="plays"/>
  </r>
  <r>
    <x v="1"/>
    <n v="133"/>
    <n v="68.240601503759393"/>
    <s v="US"/>
    <s v="USD"/>
    <n v="1480226400"/>
    <n v="1480744800"/>
    <x v="73"/>
    <d v="2016-12-03T06:00:00"/>
    <b v="0"/>
    <b v="1"/>
    <s v="film &amp; video/television"/>
    <x v="4"/>
    <s v="television"/>
  </r>
  <r>
    <x v="0"/>
    <n v="29"/>
    <n v="52.310344827586206"/>
    <s v="DK"/>
    <s v="DKK"/>
    <n v="1464584400"/>
    <n v="1465016400"/>
    <x v="273"/>
    <d v="2016-06-04T05:00:00"/>
    <b v="0"/>
    <b v="0"/>
    <s v="music/rock"/>
    <x v="1"/>
    <s v="rock"/>
  </r>
  <r>
    <x v="0"/>
    <n v="132"/>
    <n v="61.765151515151516"/>
    <s v="US"/>
    <s v="USD"/>
    <n v="1335848400"/>
    <n v="1336280400"/>
    <x v="274"/>
    <d v="2012-05-06T05:00:00"/>
    <b v="0"/>
    <b v="0"/>
    <s v="technology/web"/>
    <x v="2"/>
    <s v="web"/>
  </r>
  <r>
    <x v="1"/>
    <n v="254"/>
    <n v="25.027559055118111"/>
    <s v="US"/>
    <s v="USD"/>
    <n v="1473483600"/>
    <n v="1476766800"/>
    <x v="275"/>
    <d v="2016-10-18T05:00:00"/>
    <b v="0"/>
    <b v="0"/>
    <s v="theater/plays"/>
    <x v="3"/>
    <s v="plays"/>
  </r>
  <r>
    <x v="3"/>
    <n v="184"/>
    <n v="106.28804347826087"/>
    <s v="US"/>
    <s v="USD"/>
    <n v="1479880800"/>
    <n v="1480485600"/>
    <x v="276"/>
    <d v="2016-11-30T06:00:00"/>
    <b v="0"/>
    <b v="0"/>
    <s v="theater/plays"/>
    <x v="3"/>
    <s v="plays"/>
  </r>
  <r>
    <x v="1"/>
    <n v="176"/>
    <n v="75.07386363636364"/>
    <s v="US"/>
    <s v="USD"/>
    <n v="1430197200"/>
    <n v="1430197200"/>
    <x v="277"/>
    <d v="2015-04-28T05:00:00"/>
    <b v="0"/>
    <b v="0"/>
    <s v="music/electric music"/>
    <x v="1"/>
    <s v="electric music"/>
  </r>
  <r>
    <x v="0"/>
    <n v="137"/>
    <n v="39.970802919708028"/>
    <s v="DK"/>
    <s v="DKK"/>
    <n v="1331701200"/>
    <n v="1331787600"/>
    <x v="278"/>
    <d v="2012-03-15T05:00:00"/>
    <b v="0"/>
    <b v="1"/>
    <s v="music/metal"/>
    <x v="1"/>
    <s v="metal"/>
  </r>
  <r>
    <x v="1"/>
    <n v="337"/>
    <n v="39.982195845697326"/>
    <s v="CA"/>
    <s v="CAD"/>
    <n v="1438578000"/>
    <n v="1438837200"/>
    <x v="279"/>
    <d v="2015-08-06T05:00:00"/>
    <b v="0"/>
    <b v="0"/>
    <s v="theater/plays"/>
    <x v="3"/>
    <s v="plays"/>
  </r>
  <r>
    <x v="0"/>
    <n v="908"/>
    <n v="101.01541850220265"/>
    <s v="US"/>
    <s v="USD"/>
    <n v="1368162000"/>
    <n v="1370926800"/>
    <x v="280"/>
    <d v="2013-06-11T05:00:00"/>
    <b v="0"/>
    <b v="1"/>
    <s v="film &amp; video/documentary"/>
    <x v="4"/>
    <s v="documentary"/>
  </r>
  <r>
    <x v="1"/>
    <n v="107"/>
    <n v="76.813084112149539"/>
    <s v="US"/>
    <s v="USD"/>
    <n v="1318654800"/>
    <n v="1319000400"/>
    <x v="281"/>
    <d v="2011-10-19T05:00:00"/>
    <b v="1"/>
    <b v="0"/>
    <s v="technology/web"/>
    <x v="2"/>
    <s v="web"/>
  </r>
  <r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x v="3"/>
    <n v="32"/>
    <n v="33.28125"/>
    <s v="IT"/>
    <s v="EUR"/>
    <n v="1286254800"/>
    <n v="1287032400"/>
    <x v="283"/>
    <d v="2010-10-14T05:00:00"/>
    <b v="0"/>
    <b v="0"/>
    <s v="theater/plays"/>
    <x v="3"/>
    <s v="plays"/>
  </r>
  <r>
    <x v="1"/>
    <n v="183"/>
    <n v="43.923497267759565"/>
    <s v="US"/>
    <s v="USD"/>
    <n v="1540530000"/>
    <n v="1541570400"/>
    <x v="284"/>
    <d v="2018-11-07T06:00:00"/>
    <b v="0"/>
    <b v="0"/>
    <s v="theater/plays"/>
    <x v="3"/>
    <s v="plays"/>
  </r>
  <r>
    <x v="0"/>
    <n v="1910"/>
    <n v="36.004712041884815"/>
    <s v="CH"/>
    <s v="CHF"/>
    <n v="1381813200"/>
    <n v="1383976800"/>
    <x v="285"/>
    <d v="2013-11-09T06:00:00"/>
    <b v="0"/>
    <b v="0"/>
    <s v="theater/plays"/>
    <x v="3"/>
    <s v="plays"/>
  </r>
  <r>
    <x v="0"/>
    <n v="38"/>
    <n v="88.21052631578948"/>
    <s v="AU"/>
    <s v="AUD"/>
    <n v="1548655200"/>
    <n v="1550556000"/>
    <x v="286"/>
    <d v="2019-02-19T06:00:00"/>
    <b v="0"/>
    <b v="0"/>
    <s v="theater/plays"/>
    <x v="3"/>
    <s v="plays"/>
  </r>
  <r>
    <x v="0"/>
    <n v="104"/>
    <n v="65.240384615384613"/>
    <s v="AU"/>
    <s v="AUD"/>
    <n v="1389679200"/>
    <n v="1390456800"/>
    <x v="287"/>
    <d v="2014-01-23T06:00:00"/>
    <b v="0"/>
    <b v="1"/>
    <s v="theater/plays"/>
    <x v="3"/>
    <s v="plays"/>
  </r>
  <r>
    <x v="1"/>
    <n v="72"/>
    <n v="69.958333333333329"/>
    <s v="US"/>
    <s v="USD"/>
    <n v="1456466400"/>
    <n v="1458018000"/>
    <x v="288"/>
    <d v="2016-03-15T05:00:00"/>
    <b v="0"/>
    <b v="1"/>
    <s v="music/rock"/>
    <x v="1"/>
    <s v="rock"/>
  </r>
  <r>
    <x v="0"/>
    <n v="49"/>
    <n v="39.877551020408163"/>
    <s v="US"/>
    <s v="USD"/>
    <n v="1456984800"/>
    <n v="1461819600"/>
    <x v="289"/>
    <d v="2016-04-28T05:00:00"/>
    <b v="0"/>
    <b v="0"/>
    <s v="food/food trucks"/>
    <x v="0"/>
    <s v="food trucks"/>
  </r>
  <r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x v="1"/>
    <n v="295"/>
    <n v="41.023728813559323"/>
    <s v="US"/>
    <s v="USD"/>
    <n v="1424930400"/>
    <n v="1426395600"/>
    <x v="291"/>
    <d v="2015-03-15T05:00:00"/>
    <b v="0"/>
    <b v="0"/>
    <s v="film &amp; video/documentary"/>
    <x v="4"/>
    <s v="documentary"/>
  </r>
  <r>
    <x v="0"/>
    <n v="245"/>
    <n v="98.914285714285711"/>
    <s v="US"/>
    <s v="USD"/>
    <n v="1535864400"/>
    <n v="1537074000"/>
    <x v="292"/>
    <d v="2018-09-16T05:00:00"/>
    <b v="0"/>
    <b v="0"/>
    <s v="theater/plays"/>
    <x v="3"/>
    <s v="plays"/>
  </r>
  <r>
    <x v="0"/>
    <n v="32"/>
    <n v="87.78125"/>
    <s v="US"/>
    <s v="USD"/>
    <n v="1452146400"/>
    <n v="1452578400"/>
    <x v="293"/>
    <d v="2016-01-12T06:00:00"/>
    <b v="0"/>
    <b v="0"/>
    <s v="music/indie rock"/>
    <x v="1"/>
    <s v="indie rock"/>
  </r>
  <r>
    <x v="1"/>
    <n v="142"/>
    <n v="80.767605633802816"/>
    <s v="US"/>
    <s v="USD"/>
    <n v="1470546000"/>
    <n v="1474088400"/>
    <x v="294"/>
    <d v="2016-09-17T05:00:00"/>
    <b v="0"/>
    <b v="0"/>
    <s v="film &amp; video/documentary"/>
    <x v="4"/>
    <s v="documentary"/>
  </r>
  <r>
    <x v="1"/>
    <n v="85"/>
    <n v="94.28235294117647"/>
    <s v="US"/>
    <s v="USD"/>
    <n v="1458363600"/>
    <n v="1461906000"/>
    <x v="295"/>
    <d v="2016-04-29T05:00:00"/>
    <b v="0"/>
    <b v="0"/>
    <s v="theater/plays"/>
    <x v="3"/>
    <s v="plays"/>
  </r>
  <r>
    <x v="0"/>
    <n v="7"/>
    <n v="73.428571428571431"/>
    <s v="US"/>
    <s v="USD"/>
    <n v="1500008400"/>
    <n v="1500267600"/>
    <x v="296"/>
    <d v="2017-07-17T05:00:00"/>
    <b v="0"/>
    <b v="1"/>
    <s v="theater/plays"/>
    <x v="3"/>
    <s v="plays"/>
  </r>
  <r>
    <x v="1"/>
    <n v="659"/>
    <n v="65.968133535660087"/>
    <s v="DK"/>
    <s v="DKK"/>
    <n v="1338958800"/>
    <n v="1340686800"/>
    <x v="297"/>
    <d v="2012-06-26T05:00:00"/>
    <b v="0"/>
    <b v="1"/>
    <s v="publishing/fiction"/>
    <x v="5"/>
    <s v="fiction"/>
  </r>
  <r>
    <x v="0"/>
    <n v="803"/>
    <n v="109.04109589041096"/>
    <s v="US"/>
    <s v="USD"/>
    <n v="1303102800"/>
    <n v="1303189200"/>
    <x v="298"/>
    <d v="2011-04-19T05:00:00"/>
    <b v="0"/>
    <b v="0"/>
    <s v="theater/plays"/>
    <x v="3"/>
    <s v="plays"/>
  </r>
  <r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x v="1"/>
    <n v="121"/>
    <n v="105.88429752066116"/>
    <s v="US"/>
    <s v="USD"/>
    <n v="1297836000"/>
    <n v="1298872800"/>
    <x v="247"/>
    <d v="2011-02-28T06:00:00"/>
    <b v="0"/>
    <b v="0"/>
    <s v="theater/plays"/>
    <x v="3"/>
    <s v="plays"/>
  </r>
  <r>
    <x v="1"/>
    <n v="3742"/>
    <n v="48.996525921966864"/>
    <s v="US"/>
    <s v="USD"/>
    <n v="1382677200"/>
    <n v="1383282000"/>
    <x v="244"/>
    <d v="2013-11-01T05:00:00"/>
    <b v="0"/>
    <b v="0"/>
    <s v="theater/plays"/>
    <x v="3"/>
    <s v="plays"/>
  </r>
  <r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x v="1"/>
    <n v="133"/>
    <n v="31.022556390977442"/>
    <s v="US"/>
    <s v="USD"/>
    <n v="1552366800"/>
    <n v="1552798800"/>
    <x v="188"/>
    <d v="2019-03-17T05:00:00"/>
    <b v="0"/>
    <b v="1"/>
    <s v="film &amp; video/documentary"/>
    <x v="4"/>
    <s v="documentary"/>
  </r>
  <r>
    <x v="0"/>
    <n v="31"/>
    <n v="103.87096774193549"/>
    <s v="US"/>
    <s v="USD"/>
    <n v="1400907600"/>
    <n v="1403413200"/>
    <x v="302"/>
    <d v="2014-06-22T05:00:00"/>
    <b v="0"/>
    <b v="0"/>
    <s v="theater/plays"/>
    <x v="3"/>
    <s v="plays"/>
  </r>
  <r>
    <x v="0"/>
    <n v="108"/>
    <n v="59.268518518518519"/>
    <s v="IT"/>
    <s v="EUR"/>
    <n v="1574143200"/>
    <n v="1574229600"/>
    <x v="303"/>
    <d v="2019-11-20T06:00:00"/>
    <b v="0"/>
    <b v="1"/>
    <s v="food/food trucks"/>
    <x v="0"/>
    <s v="food trucks"/>
  </r>
  <r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x v="0"/>
    <n v="17"/>
    <n v="53.117647058823529"/>
    <s v="US"/>
    <s v="USD"/>
    <n v="1392357600"/>
    <n v="1392530400"/>
    <x v="305"/>
    <d v="2014-02-16T06:00:00"/>
    <b v="0"/>
    <b v="0"/>
    <s v="music/rock"/>
    <x v="1"/>
    <s v="rock"/>
  </r>
  <r>
    <x v="3"/>
    <n v="64"/>
    <n v="50.796875"/>
    <s v="US"/>
    <s v="USD"/>
    <n v="1281589200"/>
    <n v="1283662800"/>
    <x v="306"/>
    <d v="2010-09-05T05:00:00"/>
    <b v="0"/>
    <b v="0"/>
    <s v="technology/web"/>
    <x v="2"/>
    <s v="web"/>
  </r>
  <r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x v="0"/>
    <n v="2468"/>
    <n v="65.000810372771468"/>
    <s v="US"/>
    <s v="USD"/>
    <n v="1301634000"/>
    <n v="1302325200"/>
    <x v="308"/>
    <d v="2011-04-09T05:00:00"/>
    <b v="0"/>
    <b v="0"/>
    <s v="film &amp; video/shorts"/>
    <x v="4"/>
    <s v="shorts"/>
  </r>
  <r>
    <x v="1"/>
    <n v="5168"/>
    <n v="37.998645510835914"/>
    <s v="US"/>
    <s v="USD"/>
    <n v="1290664800"/>
    <n v="1291788000"/>
    <x v="309"/>
    <d v="2010-12-08T06:00:00"/>
    <b v="0"/>
    <b v="0"/>
    <s v="theater/plays"/>
    <x v="3"/>
    <s v="plays"/>
  </r>
  <r>
    <x v="0"/>
    <n v="26"/>
    <n v="82.615384615384613"/>
    <s v="GB"/>
    <s v="GBP"/>
    <n v="1395896400"/>
    <n v="1396069200"/>
    <x v="310"/>
    <d v="2014-03-29T05:00:00"/>
    <b v="0"/>
    <b v="0"/>
    <s v="film &amp; video/documentary"/>
    <x v="4"/>
    <s v="documentary"/>
  </r>
  <r>
    <x v="1"/>
    <n v="307"/>
    <n v="37.941368078175898"/>
    <s v="US"/>
    <s v="USD"/>
    <n v="1434862800"/>
    <n v="1435899600"/>
    <x v="311"/>
    <d v="2015-07-03T05:00:00"/>
    <b v="0"/>
    <b v="1"/>
    <s v="theater/plays"/>
    <x v="3"/>
    <s v="plays"/>
  </r>
  <r>
    <x v="0"/>
    <n v="73"/>
    <n v="80.780821917808225"/>
    <s v="US"/>
    <s v="USD"/>
    <n v="1529125200"/>
    <n v="1531112400"/>
    <x v="79"/>
    <d v="2018-07-09T05:00:00"/>
    <b v="0"/>
    <b v="1"/>
    <s v="theater/plays"/>
    <x v="3"/>
    <s v="plays"/>
  </r>
  <r>
    <x v="0"/>
    <n v="128"/>
    <n v="25.984375"/>
    <s v="US"/>
    <s v="USD"/>
    <n v="1451109600"/>
    <n v="1451628000"/>
    <x v="312"/>
    <d v="2016-01-01T06:00:00"/>
    <b v="0"/>
    <b v="0"/>
    <s v="film &amp; video/animation"/>
    <x v="4"/>
    <s v="animation"/>
  </r>
  <r>
    <x v="0"/>
    <n v="33"/>
    <n v="30.363636363636363"/>
    <s v="US"/>
    <s v="USD"/>
    <n v="1566968400"/>
    <n v="1567314000"/>
    <x v="313"/>
    <d v="2019-09-01T05:00:00"/>
    <b v="0"/>
    <b v="1"/>
    <s v="theater/plays"/>
    <x v="3"/>
    <s v="plays"/>
  </r>
  <r>
    <x v="1"/>
    <n v="2441"/>
    <n v="54.004916018025398"/>
    <s v="US"/>
    <s v="USD"/>
    <n v="1543557600"/>
    <n v="1544508000"/>
    <x v="314"/>
    <d v="2018-12-11T06:00:00"/>
    <b v="0"/>
    <b v="0"/>
    <s v="music/rock"/>
    <x v="1"/>
    <s v="rock"/>
  </r>
  <r>
    <x v="2"/>
    <n v="211"/>
    <n v="101.78672985781991"/>
    <s v="US"/>
    <s v="USD"/>
    <n v="1481522400"/>
    <n v="1482472800"/>
    <x v="315"/>
    <d v="2016-12-23T06:00:00"/>
    <b v="0"/>
    <b v="0"/>
    <s v="games/video games"/>
    <x v="6"/>
    <s v="video games"/>
  </r>
  <r>
    <x v="1"/>
    <n v="1385"/>
    <n v="45.003610108303249"/>
    <s v="GB"/>
    <s v="GBP"/>
    <n v="1512712800"/>
    <n v="1512799200"/>
    <x v="316"/>
    <d v="2017-12-09T06:00:00"/>
    <b v="0"/>
    <b v="0"/>
    <s v="film &amp; video/documentary"/>
    <x v="4"/>
    <s v="documentary"/>
  </r>
  <r>
    <x v="1"/>
    <n v="190"/>
    <n v="77.068421052631578"/>
    <s v="US"/>
    <s v="USD"/>
    <n v="1324274400"/>
    <n v="1324360800"/>
    <x v="317"/>
    <d v="2011-12-20T06:00:00"/>
    <b v="0"/>
    <b v="0"/>
    <s v="food/food trucks"/>
    <x v="0"/>
    <s v="food trucks"/>
  </r>
  <r>
    <x v="1"/>
    <n v="470"/>
    <n v="88.076595744680844"/>
    <s v="US"/>
    <s v="USD"/>
    <n v="1364446800"/>
    <n v="1364533200"/>
    <x v="318"/>
    <d v="2013-03-29T05:00:00"/>
    <b v="0"/>
    <b v="0"/>
    <s v="technology/wearables"/>
    <x v="2"/>
    <s v="wearables"/>
  </r>
  <r>
    <x v="1"/>
    <n v="253"/>
    <n v="47.035573122529641"/>
    <s v="US"/>
    <s v="USD"/>
    <n v="1542693600"/>
    <n v="1545112800"/>
    <x v="319"/>
    <d v="2018-12-18T06:00:00"/>
    <b v="0"/>
    <b v="0"/>
    <s v="theater/plays"/>
    <x v="3"/>
    <s v="plays"/>
  </r>
  <r>
    <x v="1"/>
    <n v="1113"/>
    <n v="110.99550763701707"/>
    <s v="US"/>
    <s v="USD"/>
    <n v="1515564000"/>
    <n v="1516168800"/>
    <x v="32"/>
    <d v="2018-01-17T06:00:00"/>
    <b v="0"/>
    <b v="0"/>
    <s v="music/rock"/>
    <x v="1"/>
    <s v="rock"/>
  </r>
  <r>
    <x v="1"/>
    <n v="2283"/>
    <n v="87.003066141042481"/>
    <s v="US"/>
    <s v="USD"/>
    <n v="1573797600"/>
    <n v="1574920800"/>
    <x v="320"/>
    <d v="2019-11-28T06:00:00"/>
    <b v="0"/>
    <b v="0"/>
    <s v="music/rock"/>
    <x v="1"/>
    <s v="rock"/>
  </r>
  <r>
    <x v="0"/>
    <n v="1072"/>
    <n v="63.994402985074629"/>
    <s v="US"/>
    <s v="USD"/>
    <n v="1292392800"/>
    <n v="1292479200"/>
    <x v="321"/>
    <d v="2010-12-16T06:00:00"/>
    <b v="0"/>
    <b v="1"/>
    <s v="music/rock"/>
    <x v="1"/>
    <s v="rock"/>
  </r>
  <r>
    <x v="1"/>
    <n v="1095"/>
    <n v="105.9945205479452"/>
    <s v="US"/>
    <s v="USD"/>
    <n v="1573452000"/>
    <n v="1573538400"/>
    <x v="322"/>
    <d v="2019-11-12T06:00:00"/>
    <b v="0"/>
    <b v="0"/>
    <s v="theater/plays"/>
    <x v="3"/>
    <s v="plays"/>
  </r>
  <r>
    <x v="1"/>
    <n v="1690"/>
    <n v="73.989349112426041"/>
    <s v="US"/>
    <s v="USD"/>
    <n v="1317790800"/>
    <n v="1320382800"/>
    <x v="323"/>
    <d v="2011-11-04T05:00:00"/>
    <b v="0"/>
    <b v="0"/>
    <s v="theater/plays"/>
    <x v="3"/>
    <s v="plays"/>
  </r>
  <r>
    <x v="3"/>
    <n v="1297"/>
    <n v="84.02004626060139"/>
    <s v="CA"/>
    <s v="CAD"/>
    <n v="1501650000"/>
    <n v="1502859600"/>
    <x v="324"/>
    <d v="2017-08-16T05:00:00"/>
    <b v="0"/>
    <b v="0"/>
    <s v="theater/plays"/>
    <x v="3"/>
    <s v="plays"/>
  </r>
  <r>
    <x v="0"/>
    <n v="393"/>
    <n v="88.966921119592882"/>
    <s v="US"/>
    <s v="USD"/>
    <n v="1323669600"/>
    <n v="1323756000"/>
    <x v="325"/>
    <d v="2011-12-13T06:00:00"/>
    <b v="0"/>
    <b v="0"/>
    <s v="photography/photography books"/>
    <x v="7"/>
    <s v="photography books"/>
  </r>
  <r>
    <x v="0"/>
    <n v="1257"/>
    <n v="76.990453460620529"/>
    <s v="US"/>
    <s v="USD"/>
    <n v="1440738000"/>
    <n v="1441342800"/>
    <x v="326"/>
    <d v="2015-09-04T05:00:00"/>
    <b v="0"/>
    <b v="0"/>
    <s v="music/indie rock"/>
    <x v="1"/>
    <s v="indie rock"/>
  </r>
  <r>
    <x v="0"/>
    <n v="328"/>
    <n v="97.146341463414629"/>
    <s v="US"/>
    <s v="USD"/>
    <n v="1374296400"/>
    <n v="1375333200"/>
    <x v="327"/>
    <d v="2013-08-01T05:00:00"/>
    <b v="0"/>
    <b v="0"/>
    <s v="theater/plays"/>
    <x v="3"/>
    <s v="plays"/>
  </r>
  <r>
    <x v="0"/>
    <n v="147"/>
    <n v="33.013605442176868"/>
    <s v="US"/>
    <s v="USD"/>
    <n v="1384840800"/>
    <n v="1389420000"/>
    <x v="328"/>
    <d v="2014-01-11T06:00:00"/>
    <b v="0"/>
    <b v="0"/>
    <s v="theater/plays"/>
    <x v="3"/>
    <s v="plays"/>
  </r>
  <r>
    <x v="0"/>
    <n v="830"/>
    <n v="99.950602409638549"/>
    <s v="US"/>
    <s v="USD"/>
    <n v="1516600800"/>
    <n v="1520056800"/>
    <x v="329"/>
    <d v="2018-03-03T06:00:00"/>
    <b v="0"/>
    <b v="0"/>
    <s v="games/video games"/>
    <x v="6"/>
    <s v="video games"/>
  </r>
  <r>
    <x v="0"/>
    <n v="331"/>
    <n v="69.966767371601208"/>
    <s v="GB"/>
    <s v="GBP"/>
    <n v="1436418000"/>
    <n v="1436504400"/>
    <x v="330"/>
    <d v="2015-07-10T05:00:00"/>
    <b v="0"/>
    <b v="0"/>
    <s v="film &amp; video/drama"/>
    <x v="4"/>
    <s v="drama"/>
  </r>
  <r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x v="1"/>
    <n v="191"/>
    <n v="66.005235602094245"/>
    <s v="US"/>
    <s v="USD"/>
    <n v="1423634400"/>
    <n v="1425708000"/>
    <x v="332"/>
    <d v="2015-03-07T06:00:00"/>
    <b v="0"/>
    <b v="0"/>
    <s v="technology/web"/>
    <x v="2"/>
    <s v="web"/>
  </r>
  <r>
    <x v="0"/>
    <n v="3483"/>
    <n v="41.005742176284812"/>
    <s v="US"/>
    <s v="USD"/>
    <n v="1487224800"/>
    <n v="1488348000"/>
    <x v="333"/>
    <d v="2017-03-01T06:00:00"/>
    <b v="0"/>
    <b v="0"/>
    <s v="food/food trucks"/>
    <x v="0"/>
    <s v="food trucks"/>
  </r>
  <r>
    <x v="0"/>
    <n v="923"/>
    <n v="103.96316359696641"/>
    <s v="US"/>
    <s v="USD"/>
    <n v="1500008400"/>
    <n v="1502600400"/>
    <x v="296"/>
    <d v="2017-08-13T05:00:00"/>
    <b v="0"/>
    <b v="0"/>
    <s v="theater/plays"/>
    <x v="3"/>
    <s v="plays"/>
  </r>
  <r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x v="1"/>
    <n v="2013"/>
    <n v="47.009935419771487"/>
    <s v="US"/>
    <s v="USD"/>
    <n v="1440392400"/>
    <n v="1441602000"/>
    <x v="335"/>
    <d v="2015-09-07T05:00:00"/>
    <b v="0"/>
    <b v="0"/>
    <s v="music/rock"/>
    <x v="1"/>
    <s v="rock"/>
  </r>
  <r>
    <x v="0"/>
    <n v="33"/>
    <n v="29.606060606060606"/>
    <s v="CA"/>
    <s v="CAD"/>
    <n v="1446876000"/>
    <n v="1447567200"/>
    <x v="336"/>
    <d v="2015-11-15T06:00:00"/>
    <b v="0"/>
    <b v="0"/>
    <s v="theater/plays"/>
    <x v="3"/>
    <s v="plays"/>
  </r>
  <r>
    <x v="1"/>
    <n v="1703"/>
    <n v="81.010569583088667"/>
    <s v="US"/>
    <s v="USD"/>
    <n v="1562302800"/>
    <n v="1562389200"/>
    <x v="337"/>
    <d v="2019-07-06T05:00:00"/>
    <b v="0"/>
    <b v="0"/>
    <s v="theater/plays"/>
    <x v="3"/>
    <s v="plays"/>
  </r>
  <r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x v="2"/>
    <n v="86"/>
    <n v="26.058139534883722"/>
    <s v="US"/>
    <s v="USD"/>
    <n v="1485064800"/>
    <n v="1488520800"/>
    <x v="339"/>
    <d v="2017-03-03T06:00:00"/>
    <b v="0"/>
    <b v="0"/>
    <s v="technology/wearables"/>
    <x v="2"/>
    <s v="wearables"/>
  </r>
  <r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x v="1"/>
    <n v="41"/>
    <n v="103.73170731707317"/>
    <s v="US"/>
    <s v="USD"/>
    <n v="1441256400"/>
    <n v="1443416400"/>
    <x v="341"/>
    <d v="2015-09-28T05:00:00"/>
    <b v="0"/>
    <b v="0"/>
    <s v="games/video games"/>
    <x v="6"/>
    <s v="video games"/>
  </r>
  <r>
    <x v="0"/>
    <n v="23"/>
    <n v="49.826086956521742"/>
    <s v="CA"/>
    <s v="CAD"/>
    <n v="1533877200"/>
    <n v="1534136400"/>
    <x v="342"/>
    <d v="2018-08-13T05:00:00"/>
    <b v="1"/>
    <b v="0"/>
    <s v="photography/photography books"/>
    <x v="7"/>
    <s v="photography books"/>
  </r>
  <r>
    <x v="1"/>
    <n v="187"/>
    <n v="63.893048128342244"/>
    <s v="US"/>
    <s v="USD"/>
    <n v="1314421200"/>
    <n v="1315026000"/>
    <x v="343"/>
    <d v="2011-09-03T05:00:00"/>
    <b v="0"/>
    <b v="0"/>
    <s v="film &amp; video/animation"/>
    <x v="4"/>
    <s v="animation"/>
  </r>
  <r>
    <x v="1"/>
    <n v="2875"/>
    <n v="47.002434782608695"/>
    <s v="GB"/>
    <s v="GBP"/>
    <n v="1293861600"/>
    <n v="1295071200"/>
    <x v="344"/>
    <d v="2011-01-15T06:00:00"/>
    <b v="0"/>
    <b v="1"/>
    <s v="theater/plays"/>
    <x v="3"/>
    <s v="plays"/>
  </r>
  <r>
    <x v="1"/>
    <n v="88"/>
    <n v="108.47727272727273"/>
    <s v="US"/>
    <s v="USD"/>
    <n v="1507352400"/>
    <n v="1509426000"/>
    <x v="345"/>
    <d v="2017-10-31T05:00:00"/>
    <b v="0"/>
    <b v="0"/>
    <s v="theater/plays"/>
    <x v="3"/>
    <s v="plays"/>
  </r>
  <r>
    <x v="1"/>
    <n v="191"/>
    <n v="72.015706806282722"/>
    <s v="US"/>
    <s v="USD"/>
    <n v="1296108000"/>
    <n v="1299391200"/>
    <x v="65"/>
    <d v="2011-03-06T06:00:00"/>
    <b v="0"/>
    <b v="0"/>
    <s v="music/rock"/>
    <x v="1"/>
    <s v="rock"/>
  </r>
  <r>
    <x v="1"/>
    <n v="139"/>
    <n v="59.928057553956833"/>
    <s v="US"/>
    <s v="USD"/>
    <n v="1324965600"/>
    <n v="1325052000"/>
    <x v="346"/>
    <d v="2011-12-28T06:00:00"/>
    <b v="0"/>
    <b v="0"/>
    <s v="music/rock"/>
    <x v="1"/>
    <s v="rock"/>
  </r>
  <r>
    <x v="1"/>
    <n v="186"/>
    <n v="78.209677419354833"/>
    <s v="US"/>
    <s v="USD"/>
    <n v="1520229600"/>
    <n v="1522818000"/>
    <x v="347"/>
    <d v="2018-04-04T05:00:00"/>
    <b v="0"/>
    <b v="0"/>
    <s v="music/indie rock"/>
    <x v="1"/>
    <s v="indie rock"/>
  </r>
  <r>
    <x v="1"/>
    <n v="112"/>
    <n v="104.77678571428571"/>
    <s v="AU"/>
    <s v="AUD"/>
    <n v="1482991200"/>
    <n v="1485324000"/>
    <x v="348"/>
    <d v="2017-01-25T06:00:00"/>
    <b v="0"/>
    <b v="0"/>
    <s v="theater/plays"/>
    <x v="3"/>
    <s v="plays"/>
  </r>
  <r>
    <x v="1"/>
    <n v="101"/>
    <n v="105.52475247524752"/>
    <s v="US"/>
    <s v="USD"/>
    <n v="1294034400"/>
    <n v="1294120800"/>
    <x v="349"/>
    <d v="2011-01-04T06:00:00"/>
    <b v="0"/>
    <b v="1"/>
    <s v="theater/plays"/>
    <x v="3"/>
    <s v="plays"/>
  </r>
  <r>
    <x v="0"/>
    <n v="75"/>
    <n v="24.933333333333334"/>
    <s v="US"/>
    <s v="USD"/>
    <n v="1413608400"/>
    <n v="1415685600"/>
    <x v="350"/>
    <d v="2014-11-11T06:00:00"/>
    <b v="0"/>
    <b v="1"/>
    <s v="theater/plays"/>
    <x v="3"/>
    <s v="plays"/>
  </r>
  <r>
    <x v="1"/>
    <n v="206"/>
    <n v="69.873786407766985"/>
    <s v="GB"/>
    <s v="GBP"/>
    <n v="1286946000"/>
    <n v="1288933200"/>
    <x v="351"/>
    <d v="2010-11-05T05:00:00"/>
    <b v="0"/>
    <b v="1"/>
    <s v="film &amp; video/documentary"/>
    <x v="4"/>
    <s v="documentary"/>
  </r>
  <r>
    <x v="1"/>
    <n v="154"/>
    <n v="95.733766233766232"/>
    <s v="US"/>
    <s v="USD"/>
    <n v="1359871200"/>
    <n v="1363237200"/>
    <x v="352"/>
    <d v="2013-03-14T05:00:00"/>
    <b v="0"/>
    <b v="1"/>
    <s v="film &amp; video/television"/>
    <x v="4"/>
    <s v="television"/>
  </r>
  <r>
    <x v="1"/>
    <n v="5966"/>
    <n v="29.997485752598056"/>
    <s v="US"/>
    <s v="USD"/>
    <n v="1555304400"/>
    <n v="1555822800"/>
    <x v="353"/>
    <d v="2019-04-21T05:00:00"/>
    <b v="0"/>
    <b v="0"/>
    <s v="theater/plays"/>
    <x v="3"/>
    <s v="plays"/>
  </r>
  <r>
    <x v="0"/>
    <n v="2176"/>
    <n v="59.011948529411768"/>
    <s v="US"/>
    <s v="USD"/>
    <n v="1423375200"/>
    <n v="1427778000"/>
    <x v="354"/>
    <d v="2015-03-31T05:00:00"/>
    <b v="0"/>
    <b v="0"/>
    <s v="theater/plays"/>
    <x v="3"/>
    <s v="plays"/>
  </r>
  <r>
    <x v="1"/>
    <n v="169"/>
    <n v="84.757396449704146"/>
    <s v="US"/>
    <s v="USD"/>
    <n v="1420696800"/>
    <n v="1422424800"/>
    <x v="355"/>
    <d v="2015-01-28T06:00:00"/>
    <b v="0"/>
    <b v="1"/>
    <s v="film &amp; video/documentary"/>
    <x v="4"/>
    <s v="documentary"/>
  </r>
  <r>
    <x v="1"/>
    <n v="2106"/>
    <n v="78.010921177587846"/>
    <s v="US"/>
    <s v="USD"/>
    <n v="1502946000"/>
    <n v="1503637200"/>
    <x v="356"/>
    <d v="2017-08-25T05:00:00"/>
    <b v="0"/>
    <b v="0"/>
    <s v="theater/plays"/>
    <x v="3"/>
    <s v="plays"/>
  </r>
  <r>
    <x v="0"/>
    <n v="441"/>
    <n v="50.05215419501134"/>
    <s v="US"/>
    <s v="USD"/>
    <n v="1547186400"/>
    <n v="1547618400"/>
    <x v="357"/>
    <d v="2019-01-16T06:00:00"/>
    <b v="0"/>
    <b v="1"/>
    <s v="film &amp; video/documentary"/>
    <x v="4"/>
    <s v="documentary"/>
  </r>
  <r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x v="1"/>
    <n v="131"/>
    <n v="93.702290076335885"/>
    <s v="US"/>
    <s v="USD"/>
    <n v="1404622800"/>
    <n v="1405141200"/>
    <x v="359"/>
    <d v="2014-07-12T05:00:00"/>
    <b v="0"/>
    <b v="0"/>
    <s v="music/rock"/>
    <x v="1"/>
    <s v="rock"/>
  </r>
  <r>
    <x v="0"/>
    <n v="127"/>
    <n v="40.14173228346457"/>
    <s v="US"/>
    <s v="USD"/>
    <n v="1571720400"/>
    <n v="1572933600"/>
    <x v="12"/>
    <d v="2019-11-05T06:00:00"/>
    <b v="0"/>
    <b v="0"/>
    <s v="theater/plays"/>
    <x v="3"/>
    <s v="plays"/>
  </r>
  <r>
    <x v="0"/>
    <n v="355"/>
    <n v="70.090140845070422"/>
    <s v="US"/>
    <s v="USD"/>
    <n v="1526878800"/>
    <n v="1530162000"/>
    <x v="360"/>
    <d v="2018-06-28T05:00:00"/>
    <b v="0"/>
    <b v="0"/>
    <s v="film &amp; video/documentary"/>
    <x v="4"/>
    <s v="documentary"/>
  </r>
  <r>
    <x v="0"/>
    <n v="44"/>
    <n v="66.181818181818187"/>
    <s v="GB"/>
    <s v="GBP"/>
    <n v="1319691600"/>
    <n v="1320904800"/>
    <x v="361"/>
    <d v="2011-11-10T06:00:00"/>
    <b v="0"/>
    <b v="0"/>
    <s v="theater/plays"/>
    <x v="3"/>
    <s v="plays"/>
  </r>
  <r>
    <x v="1"/>
    <n v="84"/>
    <n v="47.714285714285715"/>
    <s v="US"/>
    <s v="USD"/>
    <n v="1371963600"/>
    <n v="1372395600"/>
    <x v="362"/>
    <d v="2013-06-28T05:00:00"/>
    <b v="0"/>
    <b v="0"/>
    <s v="theater/plays"/>
    <x v="3"/>
    <s v="plays"/>
  </r>
  <r>
    <x v="1"/>
    <n v="155"/>
    <n v="62.896774193548389"/>
    <s v="US"/>
    <s v="USD"/>
    <n v="1433739600"/>
    <n v="1437714000"/>
    <x v="363"/>
    <d v="2015-07-24T05:00:00"/>
    <b v="0"/>
    <b v="0"/>
    <s v="theater/plays"/>
    <x v="3"/>
    <s v="plays"/>
  </r>
  <r>
    <x v="0"/>
    <n v="67"/>
    <n v="86.611940298507463"/>
    <s v="US"/>
    <s v="USD"/>
    <n v="1508130000"/>
    <n v="1509771600"/>
    <x v="364"/>
    <d v="2017-11-04T05:00:00"/>
    <b v="0"/>
    <b v="0"/>
    <s v="photography/photography books"/>
    <x v="7"/>
    <s v="photography books"/>
  </r>
  <r>
    <x v="1"/>
    <n v="189"/>
    <n v="75.126984126984127"/>
    <s v="US"/>
    <s v="USD"/>
    <n v="1550037600"/>
    <n v="1550556000"/>
    <x v="210"/>
    <d v="2019-02-19T06:00:00"/>
    <b v="0"/>
    <b v="1"/>
    <s v="food/food trucks"/>
    <x v="0"/>
    <s v="food trucks"/>
  </r>
  <r>
    <x v="1"/>
    <n v="4799"/>
    <n v="41.004167534903104"/>
    <s v="US"/>
    <s v="USD"/>
    <n v="1486706400"/>
    <n v="1489039200"/>
    <x v="365"/>
    <d v="2017-03-09T06:00:00"/>
    <b v="1"/>
    <b v="1"/>
    <s v="film &amp; video/documentary"/>
    <x v="4"/>
    <s v="documentary"/>
  </r>
  <r>
    <x v="1"/>
    <n v="1137"/>
    <n v="50.007915567282325"/>
    <s v="US"/>
    <s v="USD"/>
    <n v="1553835600"/>
    <n v="1556600400"/>
    <x v="366"/>
    <d v="2019-04-30T05:00:00"/>
    <b v="0"/>
    <b v="0"/>
    <s v="publishing/nonfiction"/>
    <x v="5"/>
    <s v="nonfiction"/>
  </r>
  <r>
    <x v="0"/>
    <n v="1068"/>
    <n v="96.960674157303373"/>
    <s v="US"/>
    <s v="USD"/>
    <n v="1277528400"/>
    <n v="1278565200"/>
    <x v="367"/>
    <d v="2010-07-08T05:00:00"/>
    <b v="0"/>
    <b v="0"/>
    <s v="theater/plays"/>
    <x v="3"/>
    <s v="plays"/>
  </r>
  <r>
    <x v="0"/>
    <n v="424"/>
    <n v="100.93160377358491"/>
    <s v="US"/>
    <s v="USD"/>
    <n v="1339477200"/>
    <n v="1339909200"/>
    <x v="368"/>
    <d v="2012-06-17T05:00:00"/>
    <b v="0"/>
    <b v="0"/>
    <s v="technology/wearables"/>
    <x v="2"/>
    <s v="wearables"/>
  </r>
  <r>
    <x v="3"/>
    <n v="145"/>
    <n v="89.227586206896547"/>
    <s v="CH"/>
    <s v="CHF"/>
    <n v="1325656800"/>
    <n v="1325829600"/>
    <x v="369"/>
    <d v="2012-01-06T06:00:00"/>
    <b v="0"/>
    <b v="0"/>
    <s v="music/indie rock"/>
    <x v="1"/>
    <s v="indie rock"/>
  </r>
  <r>
    <x v="1"/>
    <n v="1152"/>
    <n v="87.979166666666671"/>
    <s v="US"/>
    <s v="USD"/>
    <n v="1288242000"/>
    <n v="1290578400"/>
    <x v="370"/>
    <d v="2010-11-24T06:00:00"/>
    <b v="0"/>
    <b v="0"/>
    <s v="theater/plays"/>
    <x v="3"/>
    <s v="plays"/>
  </r>
  <r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x v="0"/>
    <n v="151"/>
    <n v="29.09271523178808"/>
    <s v="US"/>
    <s v="USD"/>
    <n v="1389679200"/>
    <n v="1389852000"/>
    <x v="287"/>
    <d v="2014-01-16T06:00:00"/>
    <b v="0"/>
    <b v="0"/>
    <s v="publishing/nonfiction"/>
    <x v="5"/>
    <s v="nonfiction"/>
  </r>
  <r>
    <x v="0"/>
    <n v="1608"/>
    <n v="42.006218905472636"/>
    <s v="US"/>
    <s v="USD"/>
    <n v="1294293600"/>
    <n v="1294466400"/>
    <x v="372"/>
    <d v="2011-01-08T06:00:00"/>
    <b v="0"/>
    <b v="0"/>
    <s v="technology/wearables"/>
    <x v="2"/>
    <s v="wearables"/>
  </r>
  <r>
    <x v="1"/>
    <n v="3059"/>
    <n v="47.004903563255965"/>
    <s v="CA"/>
    <s v="CAD"/>
    <n v="1500267600"/>
    <n v="1500354000"/>
    <x v="373"/>
    <d v="2017-07-18T05:00:00"/>
    <b v="0"/>
    <b v="0"/>
    <s v="music/jazz"/>
    <x v="1"/>
    <s v="jazz"/>
  </r>
  <r>
    <x v="1"/>
    <n v="34"/>
    <n v="110.44117647058823"/>
    <s v="US"/>
    <s v="USD"/>
    <n v="1375074000"/>
    <n v="1375938000"/>
    <x v="374"/>
    <d v="2013-08-08T05:00:00"/>
    <b v="0"/>
    <b v="1"/>
    <s v="film &amp; video/documentary"/>
    <x v="4"/>
    <s v="documentary"/>
  </r>
  <r>
    <x v="1"/>
    <n v="220"/>
    <n v="41.990909090909092"/>
    <s v="US"/>
    <s v="USD"/>
    <n v="1323324000"/>
    <n v="1323410400"/>
    <x v="375"/>
    <d v="2011-12-09T06:00:00"/>
    <b v="1"/>
    <b v="0"/>
    <s v="theater/plays"/>
    <x v="3"/>
    <s v="plays"/>
  </r>
  <r>
    <x v="1"/>
    <n v="1604"/>
    <n v="48.012468827930178"/>
    <s v="AU"/>
    <s v="AUD"/>
    <n v="1538715600"/>
    <n v="1539406800"/>
    <x v="376"/>
    <d v="2018-10-13T05:00:00"/>
    <b v="0"/>
    <b v="0"/>
    <s v="film &amp; video/drama"/>
    <x v="4"/>
    <s v="drama"/>
  </r>
  <r>
    <x v="1"/>
    <n v="454"/>
    <n v="31.019823788546255"/>
    <s v="US"/>
    <s v="USD"/>
    <n v="1369285200"/>
    <n v="1369803600"/>
    <x v="377"/>
    <d v="2013-05-29T05:00:00"/>
    <b v="0"/>
    <b v="0"/>
    <s v="music/rock"/>
    <x v="1"/>
    <s v="rock"/>
  </r>
  <r>
    <x v="1"/>
    <n v="123"/>
    <n v="99.203252032520325"/>
    <s v="IT"/>
    <s v="EUR"/>
    <n v="1525755600"/>
    <n v="1525928400"/>
    <x v="378"/>
    <d v="2018-05-10T05:00:00"/>
    <b v="0"/>
    <b v="1"/>
    <s v="film &amp; video/animation"/>
    <x v="4"/>
    <s v="animation"/>
  </r>
  <r>
    <x v="0"/>
    <n v="941"/>
    <n v="66.022316684378325"/>
    <s v="US"/>
    <s v="USD"/>
    <n v="1296626400"/>
    <n v="1297231200"/>
    <x v="379"/>
    <d v="2011-02-09T06:00:00"/>
    <b v="0"/>
    <b v="0"/>
    <s v="music/indie rock"/>
    <x v="1"/>
    <s v="indie rock"/>
  </r>
  <r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x v="1"/>
    <n v="299"/>
    <n v="46.060200668896321"/>
    <s v="US"/>
    <s v="USD"/>
    <n v="1572152400"/>
    <n v="1572152400"/>
    <x v="381"/>
    <d v="2019-10-27T05:00:00"/>
    <b v="0"/>
    <b v="0"/>
    <s v="theater/plays"/>
    <x v="3"/>
    <s v="plays"/>
  </r>
  <r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x v="0"/>
    <n v="3015"/>
    <n v="55.99336650082919"/>
    <s v="CA"/>
    <s v="CAD"/>
    <n v="1273640400"/>
    <n v="1276750800"/>
    <x v="125"/>
    <d v="2010-06-17T05:00:00"/>
    <b v="0"/>
    <b v="1"/>
    <s v="theater/plays"/>
    <x v="3"/>
    <s v="plays"/>
  </r>
  <r>
    <x v="1"/>
    <n v="2237"/>
    <n v="68.985695127402778"/>
    <s v="US"/>
    <s v="USD"/>
    <n v="1510639200"/>
    <n v="1510898400"/>
    <x v="383"/>
    <d v="2017-11-17T06:00:00"/>
    <b v="0"/>
    <b v="0"/>
    <s v="theater/plays"/>
    <x v="3"/>
    <s v="plays"/>
  </r>
  <r>
    <x v="0"/>
    <n v="435"/>
    <n v="60.981609195402299"/>
    <s v="US"/>
    <s v="USD"/>
    <n v="1528088400"/>
    <n v="1532408400"/>
    <x v="384"/>
    <d v="2018-07-24T05:00:00"/>
    <b v="0"/>
    <b v="0"/>
    <s v="theater/plays"/>
    <x v="3"/>
    <s v="plays"/>
  </r>
  <r>
    <x v="1"/>
    <n v="645"/>
    <n v="110.98139534883721"/>
    <s v="US"/>
    <s v="USD"/>
    <n v="1359525600"/>
    <n v="1360562400"/>
    <x v="385"/>
    <d v="2013-02-11T06:00:00"/>
    <b v="1"/>
    <b v="0"/>
    <s v="film &amp; video/documentary"/>
    <x v="4"/>
    <s v="documentary"/>
  </r>
  <r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x v="1"/>
    <n v="154"/>
    <n v="78.759740259740255"/>
    <s v="CA"/>
    <s v="CAD"/>
    <n v="1466398800"/>
    <n v="1468126800"/>
    <x v="387"/>
    <d v="2016-07-10T05:00:00"/>
    <b v="0"/>
    <b v="0"/>
    <s v="film &amp; video/documentary"/>
    <x v="4"/>
    <s v="documentary"/>
  </r>
  <r>
    <x v="0"/>
    <n v="714"/>
    <n v="87.960784313725483"/>
    <s v="US"/>
    <s v="USD"/>
    <n v="1492491600"/>
    <n v="1492837200"/>
    <x v="388"/>
    <d v="2017-04-22T05:00:00"/>
    <b v="0"/>
    <b v="0"/>
    <s v="music/rock"/>
    <x v="1"/>
    <s v="rock"/>
  </r>
  <r>
    <x v="2"/>
    <n v="1111"/>
    <n v="49.987398739873989"/>
    <s v="US"/>
    <s v="USD"/>
    <n v="1430197200"/>
    <n v="1430197200"/>
    <x v="277"/>
    <d v="2015-04-28T05:00:00"/>
    <b v="0"/>
    <b v="0"/>
    <s v="games/mobile games"/>
    <x v="6"/>
    <s v="mobile games"/>
  </r>
  <r>
    <x v="1"/>
    <n v="82"/>
    <n v="99.524390243902445"/>
    <s v="US"/>
    <s v="USD"/>
    <n v="1496034000"/>
    <n v="1496206800"/>
    <x v="389"/>
    <d v="2017-05-31T05:00:00"/>
    <b v="0"/>
    <b v="0"/>
    <s v="theater/plays"/>
    <x v="3"/>
    <s v="plays"/>
  </r>
  <r>
    <x v="1"/>
    <n v="134"/>
    <n v="104.82089552238806"/>
    <s v="US"/>
    <s v="USD"/>
    <n v="1388728800"/>
    <n v="1389592800"/>
    <x v="390"/>
    <d v="2014-01-13T06:00:00"/>
    <b v="0"/>
    <b v="0"/>
    <s v="publishing/fiction"/>
    <x v="5"/>
    <s v="fiction"/>
  </r>
  <r>
    <x v="2"/>
    <n v="1089"/>
    <n v="108.01469237832875"/>
    <s v="US"/>
    <s v="USD"/>
    <n v="1543298400"/>
    <n v="1545631200"/>
    <x v="391"/>
    <d v="2018-12-24T06:00:00"/>
    <b v="0"/>
    <b v="0"/>
    <s v="film &amp; video/animation"/>
    <x v="4"/>
    <s v="animation"/>
  </r>
  <r>
    <x v="0"/>
    <n v="5497"/>
    <n v="28.998544660724033"/>
    <s v="US"/>
    <s v="USD"/>
    <n v="1271739600"/>
    <n v="1272430800"/>
    <x v="392"/>
    <d v="2010-04-28T05:00:00"/>
    <b v="0"/>
    <b v="1"/>
    <s v="food/food trucks"/>
    <x v="0"/>
    <s v="food trucks"/>
  </r>
  <r>
    <x v="0"/>
    <n v="418"/>
    <n v="30.028708133971293"/>
    <s v="US"/>
    <s v="USD"/>
    <n v="1326434400"/>
    <n v="1327903200"/>
    <x v="393"/>
    <d v="2012-01-30T06:00:00"/>
    <b v="0"/>
    <b v="0"/>
    <s v="theater/plays"/>
    <x v="3"/>
    <s v="plays"/>
  </r>
  <r>
    <x v="0"/>
    <n v="1439"/>
    <n v="41.005559416261292"/>
    <s v="US"/>
    <s v="USD"/>
    <n v="1295244000"/>
    <n v="1296021600"/>
    <x v="394"/>
    <d v="2011-01-26T06:00:00"/>
    <b v="0"/>
    <b v="1"/>
    <s v="film &amp; video/documentary"/>
    <x v="4"/>
    <s v="documentary"/>
  </r>
  <r>
    <x v="0"/>
    <n v="15"/>
    <n v="62.866666666666667"/>
    <s v="US"/>
    <s v="USD"/>
    <n v="1541221200"/>
    <n v="1543298400"/>
    <x v="395"/>
    <d v="2018-11-27T06:00:00"/>
    <b v="0"/>
    <b v="0"/>
    <s v="theater/plays"/>
    <x v="3"/>
    <s v="plays"/>
  </r>
  <r>
    <x v="0"/>
    <n v="1999"/>
    <n v="47.005002501250623"/>
    <s v="CA"/>
    <s v="CAD"/>
    <n v="1336280400"/>
    <n v="1336366800"/>
    <x v="396"/>
    <d v="2012-05-07T05:00:00"/>
    <b v="0"/>
    <b v="0"/>
    <s v="film &amp; video/documentary"/>
    <x v="4"/>
    <s v="documentary"/>
  </r>
  <r>
    <x v="1"/>
    <n v="5203"/>
    <n v="26.997693638285604"/>
    <s v="US"/>
    <s v="USD"/>
    <n v="1324533600"/>
    <n v="1325052000"/>
    <x v="397"/>
    <d v="2011-12-28T06:00:00"/>
    <b v="0"/>
    <b v="0"/>
    <s v="technology/web"/>
    <x v="2"/>
    <s v="web"/>
  </r>
  <r>
    <x v="1"/>
    <n v="94"/>
    <n v="68.329787234042556"/>
    <s v="US"/>
    <s v="USD"/>
    <n v="1498366800"/>
    <n v="1499576400"/>
    <x v="398"/>
    <d v="2017-07-09T05:00:00"/>
    <b v="0"/>
    <b v="0"/>
    <s v="theater/plays"/>
    <x v="3"/>
    <s v="plays"/>
  </r>
  <r>
    <x v="0"/>
    <n v="118"/>
    <n v="50.974576271186443"/>
    <s v="US"/>
    <s v="USD"/>
    <n v="1498712400"/>
    <n v="1501304400"/>
    <x v="399"/>
    <d v="2017-07-29T05:00:00"/>
    <b v="0"/>
    <b v="1"/>
    <s v="technology/wearables"/>
    <x v="2"/>
    <s v="wearables"/>
  </r>
  <r>
    <x v="1"/>
    <n v="205"/>
    <n v="54.024390243902438"/>
    <s v="US"/>
    <s v="USD"/>
    <n v="1271480400"/>
    <n v="1273208400"/>
    <x v="400"/>
    <d v="2010-05-07T05:00:00"/>
    <b v="0"/>
    <b v="1"/>
    <s v="theater/plays"/>
    <x v="3"/>
    <s v="plays"/>
  </r>
  <r>
    <x v="0"/>
    <n v="162"/>
    <n v="97.055555555555557"/>
    <s v="US"/>
    <s v="USD"/>
    <n v="1316667600"/>
    <n v="1316840400"/>
    <x v="116"/>
    <d v="2011-09-24T05:00:00"/>
    <b v="0"/>
    <b v="1"/>
    <s v="food/food trucks"/>
    <x v="0"/>
    <s v="food trucks"/>
  </r>
  <r>
    <x v="0"/>
    <n v="83"/>
    <n v="24.867469879518072"/>
    <s v="US"/>
    <s v="USD"/>
    <n v="1524027600"/>
    <n v="1524546000"/>
    <x v="401"/>
    <d v="2018-04-24T05:00:00"/>
    <b v="0"/>
    <b v="0"/>
    <s v="music/indie rock"/>
    <x v="1"/>
    <s v="indie rock"/>
  </r>
  <r>
    <x v="1"/>
    <n v="92"/>
    <n v="84.423913043478265"/>
    <s v="US"/>
    <s v="USD"/>
    <n v="1438059600"/>
    <n v="1438578000"/>
    <x v="402"/>
    <d v="2015-08-03T05:00:00"/>
    <b v="0"/>
    <b v="0"/>
    <s v="photography/photography books"/>
    <x v="7"/>
    <s v="photography books"/>
  </r>
  <r>
    <x v="1"/>
    <n v="219"/>
    <n v="47.091324200913242"/>
    <s v="US"/>
    <s v="USD"/>
    <n v="1361944800"/>
    <n v="1362549600"/>
    <x v="403"/>
    <d v="2013-03-06T06:00:00"/>
    <b v="0"/>
    <b v="0"/>
    <s v="theater/plays"/>
    <x v="3"/>
    <s v="plays"/>
  </r>
  <r>
    <x v="1"/>
    <n v="2526"/>
    <n v="77.996041171813147"/>
    <s v="US"/>
    <s v="USD"/>
    <n v="1410584400"/>
    <n v="1413349200"/>
    <x v="404"/>
    <d v="2014-10-15T05:00:00"/>
    <b v="0"/>
    <b v="1"/>
    <s v="theater/plays"/>
    <x v="3"/>
    <s v="plays"/>
  </r>
  <r>
    <x v="0"/>
    <n v="747"/>
    <n v="62.967871485943775"/>
    <s v="US"/>
    <s v="USD"/>
    <n v="1297404000"/>
    <n v="1298008800"/>
    <x v="405"/>
    <d v="2011-02-18T06:00:00"/>
    <b v="0"/>
    <b v="0"/>
    <s v="film &amp; video/animation"/>
    <x v="4"/>
    <s v="animation"/>
  </r>
  <r>
    <x v="3"/>
    <n v="2138"/>
    <n v="81.006080449017773"/>
    <s v="US"/>
    <s v="USD"/>
    <n v="1392012000"/>
    <n v="1394427600"/>
    <x v="406"/>
    <d v="2014-03-10T05:00:00"/>
    <b v="0"/>
    <b v="1"/>
    <s v="photography/photography books"/>
    <x v="7"/>
    <s v="photography books"/>
  </r>
  <r>
    <x v="0"/>
    <n v="84"/>
    <n v="65.321428571428569"/>
    <s v="US"/>
    <s v="USD"/>
    <n v="1569733200"/>
    <n v="1572670800"/>
    <x v="407"/>
    <d v="2019-11-02T05:00:00"/>
    <b v="0"/>
    <b v="0"/>
    <s v="theater/plays"/>
    <x v="3"/>
    <s v="plays"/>
  </r>
  <r>
    <x v="1"/>
    <n v="94"/>
    <n v="104.43617021276596"/>
    <s v="US"/>
    <s v="USD"/>
    <n v="1529643600"/>
    <n v="1531112400"/>
    <x v="408"/>
    <d v="2018-07-09T05:00:00"/>
    <b v="1"/>
    <b v="0"/>
    <s v="theater/plays"/>
    <x v="3"/>
    <s v="plays"/>
  </r>
  <r>
    <x v="0"/>
    <n v="91"/>
    <n v="69.989010989010993"/>
    <s v="US"/>
    <s v="USD"/>
    <n v="1399006800"/>
    <n v="1400734800"/>
    <x v="409"/>
    <d v="2014-05-22T05:00:00"/>
    <b v="0"/>
    <b v="0"/>
    <s v="theater/plays"/>
    <x v="3"/>
    <s v="plays"/>
  </r>
  <r>
    <x v="0"/>
    <n v="792"/>
    <n v="83.023989898989896"/>
    <s v="US"/>
    <s v="USD"/>
    <n v="1385359200"/>
    <n v="1386741600"/>
    <x v="410"/>
    <d v="2013-12-11T06:00:00"/>
    <b v="0"/>
    <b v="1"/>
    <s v="film &amp; video/documentary"/>
    <x v="4"/>
    <s v="documentary"/>
  </r>
  <r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x v="1"/>
    <n v="1713"/>
    <n v="103.98131932282546"/>
    <s v="IT"/>
    <s v="EUR"/>
    <n v="1418623200"/>
    <n v="1419660000"/>
    <x v="412"/>
    <d v="2014-12-27T06:00:00"/>
    <b v="0"/>
    <b v="1"/>
    <s v="theater/plays"/>
    <x v="3"/>
    <s v="plays"/>
  </r>
  <r>
    <x v="1"/>
    <n v="249"/>
    <n v="54.931726907630519"/>
    <s v="US"/>
    <s v="USD"/>
    <n v="1555736400"/>
    <n v="1555822800"/>
    <x v="413"/>
    <d v="2019-04-21T05:00:00"/>
    <b v="0"/>
    <b v="0"/>
    <s v="music/jazz"/>
    <x v="1"/>
    <s v="jazz"/>
  </r>
  <r>
    <x v="1"/>
    <n v="192"/>
    <n v="51.921875"/>
    <s v="US"/>
    <s v="USD"/>
    <n v="1442120400"/>
    <n v="1442379600"/>
    <x v="414"/>
    <d v="2015-09-16T05:00:00"/>
    <b v="0"/>
    <b v="1"/>
    <s v="film &amp; video/animation"/>
    <x v="4"/>
    <s v="animation"/>
  </r>
  <r>
    <x v="1"/>
    <n v="247"/>
    <n v="60.02834008097166"/>
    <s v="US"/>
    <s v="USD"/>
    <n v="1362376800"/>
    <n v="1364965200"/>
    <x v="415"/>
    <d v="2013-04-03T05:00:00"/>
    <b v="0"/>
    <b v="0"/>
    <s v="theater/plays"/>
    <x v="3"/>
    <s v="plays"/>
  </r>
  <r>
    <x v="1"/>
    <n v="2293"/>
    <n v="44.003488879197555"/>
    <s v="US"/>
    <s v="USD"/>
    <n v="1478408400"/>
    <n v="1479016800"/>
    <x v="416"/>
    <d v="2016-11-13T06:00:00"/>
    <b v="0"/>
    <b v="0"/>
    <s v="film &amp; video/science fiction"/>
    <x v="4"/>
    <s v="science fiction"/>
  </r>
  <r>
    <x v="1"/>
    <n v="3131"/>
    <n v="53.003513254551258"/>
    <s v="US"/>
    <s v="USD"/>
    <n v="1498798800"/>
    <n v="1499662800"/>
    <x v="417"/>
    <d v="2017-07-10T05:00:00"/>
    <b v="0"/>
    <b v="0"/>
    <s v="film &amp; video/television"/>
    <x v="4"/>
    <s v="television"/>
  </r>
  <r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x v="1"/>
    <n v="143"/>
    <n v="75.04195804195804"/>
    <s v="IT"/>
    <s v="EUR"/>
    <n v="1504328400"/>
    <n v="1505710800"/>
    <x v="419"/>
    <d v="2017-09-18T05:00:00"/>
    <b v="0"/>
    <b v="0"/>
    <s v="theater/plays"/>
    <x v="3"/>
    <s v="plays"/>
  </r>
  <r>
    <x v="3"/>
    <n v="90"/>
    <n v="35.911111111111111"/>
    <s v="US"/>
    <s v="USD"/>
    <n v="1285822800"/>
    <n v="1287464400"/>
    <x v="420"/>
    <d v="2010-10-19T05:00:00"/>
    <b v="0"/>
    <b v="0"/>
    <s v="theater/plays"/>
    <x v="3"/>
    <s v="plays"/>
  </r>
  <r>
    <x v="1"/>
    <n v="296"/>
    <n v="36.952702702702702"/>
    <s v="US"/>
    <s v="USD"/>
    <n v="1311483600"/>
    <n v="1311656400"/>
    <x v="421"/>
    <d v="2011-07-26T05:00:00"/>
    <b v="0"/>
    <b v="1"/>
    <s v="music/indie rock"/>
    <x v="1"/>
    <s v="indie rock"/>
  </r>
  <r>
    <x v="1"/>
    <n v="170"/>
    <n v="63.170588235294119"/>
    <s v="US"/>
    <s v="USD"/>
    <n v="1291356000"/>
    <n v="1293170400"/>
    <x v="422"/>
    <d v="2010-12-24T06:00:00"/>
    <b v="0"/>
    <b v="1"/>
    <s v="theater/plays"/>
    <x v="3"/>
    <s v="plays"/>
  </r>
  <r>
    <x v="0"/>
    <n v="186"/>
    <n v="29.99462365591398"/>
    <s v="US"/>
    <s v="USD"/>
    <n v="1355810400"/>
    <n v="1355983200"/>
    <x v="423"/>
    <d v="2012-12-20T06:00:00"/>
    <b v="0"/>
    <b v="0"/>
    <s v="technology/wearables"/>
    <x v="2"/>
    <s v="wearables"/>
  </r>
  <r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x v="0"/>
    <n v="605"/>
    <n v="75.014876033057845"/>
    <s v="US"/>
    <s v="USD"/>
    <n v="1365915600"/>
    <n v="1366088400"/>
    <x v="425"/>
    <d v="2013-04-16T05:00:00"/>
    <b v="0"/>
    <b v="1"/>
    <s v="games/video games"/>
    <x v="6"/>
    <s v="video games"/>
  </r>
  <r>
    <x v="1"/>
    <n v="86"/>
    <n v="101.19767441860465"/>
    <s v="DK"/>
    <s v="DKK"/>
    <n v="1551852000"/>
    <n v="1553317200"/>
    <x v="426"/>
    <d v="2019-03-23T05:00:00"/>
    <b v="0"/>
    <b v="0"/>
    <s v="games/video games"/>
    <x v="6"/>
    <s v="video games"/>
  </r>
  <r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x v="1"/>
    <n v="6286"/>
    <n v="29.001272669424118"/>
    <s v="US"/>
    <s v="USD"/>
    <n v="1500440400"/>
    <n v="1503118800"/>
    <x v="428"/>
    <d v="2017-08-19T05:00:00"/>
    <b v="0"/>
    <b v="0"/>
    <s v="music/rock"/>
    <x v="1"/>
    <s v="rock"/>
  </r>
  <r>
    <x v="0"/>
    <n v="31"/>
    <n v="98.225806451612897"/>
    <s v="US"/>
    <s v="USD"/>
    <n v="1278392400"/>
    <n v="1278478800"/>
    <x v="429"/>
    <d v="2010-07-07T05:00:00"/>
    <b v="0"/>
    <b v="0"/>
    <s v="film &amp; video/drama"/>
    <x v="4"/>
    <s v="drama"/>
  </r>
  <r>
    <x v="0"/>
    <n v="1181"/>
    <n v="87.001693480101608"/>
    <s v="US"/>
    <s v="USD"/>
    <n v="1480572000"/>
    <n v="1484114400"/>
    <x v="411"/>
    <d v="2017-01-11T06:00:00"/>
    <b v="0"/>
    <b v="0"/>
    <s v="film &amp; video/science fiction"/>
    <x v="4"/>
    <s v="science fiction"/>
  </r>
  <r>
    <x v="0"/>
    <n v="39"/>
    <n v="45.205128205128204"/>
    <s v="US"/>
    <s v="USD"/>
    <n v="1382331600"/>
    <n v="1385445600"/>
    <x v="430"/>
    <d v="2013-11-26T06:00:00"/>
    <b v="0"/>
    <b v="1"/>
    <s v="film &amp; video/drama"/>
    <x v="4"/>
    <s v="drama"/>
  </r>
  <r>
    <x v="1"/>
    <n v="3727"/>
    <n v="37.001341561577675"/>
    <s v="US"/>
    <s v="USD"/>
    <n v="1316754000"/>
    <n v="1318741200"/>
    <x v="431"/>
    <d v="2011-10-16T05:00:00"/>
    <b v="0"/>
    <b v="0"/>
    <s v="theater/plays"/>
    <x v="3"/>
    <s v="plays"/>
  </r>
  <r>
    <x v="1"/>
    <n v="1605"/>
    <n v="94.976947040498445"/>
    <s v="US"/>
    <s v="USD"/>
    <n v="1518242400"/>
    <n v="1518242400"/>
    <x v="432"/>
    <d v="2018-02-10T06:00:00"/>
    <b v="0"/>
    <b v="1"/>
    <s v="music/indie rock"/>
    <x v="1"/>
    <s v="indie rock"/>
  </r>
  <r>
    <x v="0"/>
    <n v="46"/>
    <n v="28.956521739130434"/>
    <s v="US"/>
    <s v="USD"/>
    <n v="1476421200"/>
    <n v="1476594000"/>
    <x v="433"/>
    <d v="2016-10-16T05:00:00"/>
    <b v="0"/>
    <b v="0"/>
    <s v="theater/plays"/>
    <x v="3"/>
    <s v="plays"/>
  </r>
  <r>
    <x v="1"/>
    <n v="2120"/>
    <n v="55.993396226415094"/>
    <s v="US"/>
    <s v="USD"/>
    <n v="1269752400"/>
    <n v="1273554000"/>
    <x v="434"/>
    <d v="2010-05-11T05:00:00"/>
    <b v="0"/>
    <b v="0"/>
    <s v="theater/plays"/>
    <x v="3"/>
    <s v="plays"/>
  </r>
  <r>
    <x v="0"/>
    <n v="105"/>
    <n v="54.038095238095238"/>
    <s v="US"/>
    <s v="USD"/>
    <n v="1419746400"/>
    <n v="1421906400"/>
    <x v="435"/>
    <d v="2015-01-22T06:00:00"/>
    <b v="0"/>
    <b v="0"/>
    <s v="film &amp; video/documentary"/>
    <x v="4"/>
    <s v="documentary"/>
  </r>
  <r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x v="1"/>
    <n v="2080"/>
    <n v="66.997115384615384"/>
    <s v="US"/>
    <s v="USD"/>
    <n v="1398661200"/>
    <n v="1400389200"/>
    <x v="436"/>
    <d v="2014-05-18T05:00:00"/>
    <b v="0"/>
    <b v="0"/>
    <s v="film &amp; video/drama"/>
    <x v="4"/>
    <s v="drama"/>
  </r>
  <r>
    <x v="0"/>
    <n v="535"/>
    <n v="107.91401869158878"/>
    <s v="US"/>
    <s v="USD"/>
    <n v="1359525600"/>
    <n v="1362808800"/>
    <x v="385"/>
    <d v="2013-03-09T06:00:00"/>
    <b v="0"/>
    <b v="0"/>
    <s v="games/mobile games"/>
    <x v="6"/>
    <s v="mobile games"/>
  </r>
  <r>
    <x v="1"/>
    <n v="2105"/>
    <n v="69.009501187648453"/>
    <s v="US"/>
    <s v="USD"/>
    <n v="1388469600"/>
    <n v="1388815200"/>
    <x v="437"/>
    <d v="2014-01-04T06:00:00"/>
    <b v="0"/>
    <b v="0"/>
    <s v="film &amp; video/animation"/>
    <x v="4"/>
    <s v="animation"/>
  </r>
  <r>
    <x v="1"/>
    <n v="2436"/>
    <n v="39.006568144499177"/>
    <s v="US"/>
    <s v="USD"/>
    <n v="1518328800"/>
    <n v="1519538400"/>
    <x v="438"/>
    <d v="2018-02-25T06:00:00"/>
    <b v="0"/>
    <b v="0"/>
    <s v="theater/plays"/>
    <x v="3"/>
    <s v="plays"/>
  </r>
  <r>
    <x v="1"/>
    <n v="80"/>
    <n v="110.3625"/>
    <s v="US"/>
    <s v="USD"/>
    <n v="1517032800"/>
    <n v="1517810400"/>
    <x v="439"/>
    <d v="2018-02-05T06:00:00"/>
    <b v="0"/>
    <b v="0"/>
    <s v="publishing/translations"/>
    <x v="5"/>
    <s v="translations"/>
  </r>
  <r>
    <x v="1"/>
    <n v="42"/>
    <n v="94.857142857142861"/>
    <s v="US"/>
    <s v="USD"/>
    <n v="1368594000"/>
    <n v="1370581200"/>
    <x v="440"/>
    <d v="2013-06-07T05:00:00"/>
    <b v="0"/>
    <b v="1"/>
    <s v="technology/wearables"/>
    <x v="2"/>
    <s v="wearables"/>
  </r>
  <r>
    <x v="1"/>
    <n v="139"/>
    <n v="57.935251798561154"/>
    <s v="CA"/>
    <s v="CAD"/>
    <n v="1448258400"/>
    <n v="1448863200"/>
    <x v="441"/>
    <d v="2015-11-30T06:00:00"/>
    <b v="0"/>
    <b v="1"/>
    <s v="technology/web"/>
    <x v="2"/>
    <s v="web"/>
  </r>
  <r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x v="1"/>
    <n v="159"/>
    <n v="64.95597484276729"/>
    <s v="US"/>
    <s v="USD"/>
    <n v="1431925200"/>
    <n v="1432098000"/>
    <x v="443"/>
    <d v="2015-05-20T05:00:00"/>
    <b v="0"/>
    <b v="0"/>
    <s v="film &amp; video/drama"/>
    <x v="4"/>
    <s v="drama"/>
  </r>
  <r>
    <x v="1"/>
    <n v="381"/>
    <n v="27.00524934383202"/>
    <s v="US"/>
    <s v="USD"/>
    <n v="1481522400"/>
    <n v="1482127200"/>
    <x v="315"/>
    <d v="2016-12-19T06:00:00"/>
    <b v="0"/>
    <b v="0"/>
    <s v="technology/wearables"/>
    <x v="2"/>
    <s v="wearables"/>
  </r>
  <r>
    <x v="1"/>
    <n v="194"/>
    <n v="50.97422680412371"/>
    <s v="GB"/>
    <s v="GBP"/>
    <n v="1335934800"/>
    <n v="1335934800"/>
    <x v="444"/>
    <d v="2012-05-02T05:00:00"/>
    <b v="0"/>
    <b v="1"/>
    <s v="food/food trucks"/>
    <x v="0"/>
    <s v="food trucks"/>
  </r>
  <r>
    <x v="0"/>
    <n v="575"/>
    <n v="104.94260869565217"/>
    <s v="US"/>
    <s v="USD"/>
    <n v="1552280400"/>
    <n v="1556946000"/>
    <x v="445"/>
    <d v="2019-05-04T05:00:00"/>
    <b v="0"/>
    <b v="0"/>
    <s v="music/rock"/>
    <x v="1"/>
    <s v="rock"/>
  </r>
  <r>
    <x v="1"/>
    <n v="106"/>
    <n v="84.028301886792448"/>
    <s v="US"/>
    <s v="USD"/>
    <n v="1529989200"/>
    <n v="1530075600"/>
    <x v="446"/>
    <d v="2018-06-27T05:00:00"/>
    <b v="0"/>
    <b v="0"/>
    <s v="music/electric music"/>
    <x v="1"/>
    <s v="electric music"/>
  </r>
  <r>
    <x v="1"/>
    <n v="142"/>
    <n v="102.85915492957747"/>
    <s v="US"/>
    <s v="USD"/>
    <n v="1418709600"/>
    <n v="1418796000"/>
    <x v="447"/>
    <d v="2014-12-17T06:00:00"/>
    <b v="0"/>
    <b v="0"/>
    <s v="film &amp; video/television"/>
    <x v="4"/>
    <s v="television"/>
  </r>
  <r>
    <x v="1"/>
    <n v="211"/>
    <n v="39.962085308056871"/>
    <s v="US"/>
    <s v="USD"/>
    <n v="1372136400"/>
    <n v="1372482000"/>
    <x v="448"/>
    <d v="2013-06-29T05:00:00"/>
    <b v="0"/>
    <b v="1"/>
    <s v="publishing/translations"/>
    <x v="5"/>
    <s v="translations"/>
  </r>
  <r>
    <x v="0"/>
    <n v="1120"/>
    <n v="51.001785714285717"/>
    <s v="US"/>
    <s v="USD"/>
    <n v="1533877200"/>
    <n v="1534395600"/>
    <x v="342"/>
    <d v="2018-08-16T05:00:00"/>
    <b v="0"/>
    <b v="0"/>
    <s v="publishing/fiction"/>
    <x v="5"/>
    <s v="fiction"/>
  </r>
  <r>
    <x v="0"/>
    <n v="113"/>
    <n v="40.823008849557525"/>
    <s v="US"/>
    <s v="USD"/>
    <n v="1309064400"/>
    <n v="1311397200"/>
    <x v="449"/>
    <d v="2011-07-23T05:00:00"/>
    <b v="0"/>
    <b v="0"/>
    <s v="film &amp; video/science fiction"/>
    <x v="4"/>
    <s v="science fiction"/>
  </r>
  <r>
    <x v="1"/>
    <n v="2756"/>
    <n v="58.999637155297535"/>
    <s v="US"/>
    <s v="USD"/>
    <n v="1425877200"/>
    <n v="1426914000"/>
    <x v="450"/>
    <d v="2015-03-21T05:00:00"/>
    <b v="0"/>
    <b v="0"/>
    <s v="technology/wearables"/>
    <x v="2"/>
    <s v="wearables"/>
  </r>
  <r>
    <x v="1"/>
    <n v="173"/>
    <n v="71.156069364161851"/>
    <s v="GB"/>
    <s v="GBP"/>
    <n v="1501304400"/>
    <n v="1501477200"/>
    <x v="451"/>
    <d v="2017-07-31T05:00:00"/>
    <b v="0"/>
    <b v="0"/>
    <s v="food/food trucks"/>
    <x v="0"/>
    <s v="food trucks"/>
  </r>
  <r>
    <x v="1"/>
    <n v="87"/>
    <n v="99.494252873563212"/>
    <s v="US"/>
    <s v="USD"/>
    <n v="1268287200"/>
    <n v="1269061200"/>
    <x v="452"/>
    <d v="2010-03-20T05:00:00"/>
    <b v="0"/>
    <b v="1"/>
    <s v="photography/photography books"/>
    <x v="7"/>
    <s v="photography books"/>
  </r>
  <r>
    <x v="0"/>
    <n v="1538"/>
    <n v="103.98634590377114"/>
    <s v="US"/>
    <s v="USD"/>
    <n v="1412139600"/>
    <n v="1415772000"/>
    <x v="453"/>
    <d v="2014-11-12T06:00:00"/>
    <b v="0"/>
    <b v="1"/>
    <s v="theater/plays"/>
    <x v="3"/>
    <s v="plays"/>
  </r>
  <r>
    <x v="0"/>
    <n v="9"/>
    <n v="76.555555555555557"/>
    <s v="US"/>
    <s v="USD"/>
    <n v="1330063200"/>
    <n v="1331013600"/>
    <x v="454"/>
    <d v="2012-03-06T06:00:00"/>
    <b v="0"/>
    <b v="1"/>
    <s v="publishing/fiction"/>
    <x v="5"/>
    <s v="fiction"/>
  </r>
  <r>
    <x v="0"/>
    <n v="554"/>
    <n v="87.068592057761734"/>
    <s v="US"/>
    <s v="USD"/>
    <n v="1576130400"/>
    <n v="1576735200"/>
    <x v="455"/>
    <d v="2019-12-19T06:00:00"/>
    <b v="0"/>
    <b v="0"/>
    <s v="theater/plays"/>
    <x v="3"/>
    <s v="plays"/>
  </r>
  <r>
    <x v="1"/>
    <n v="1572"/>
    <n v="48.99554707379135"/>
    <s v="GB"/>
    <s v="GBP"/>
    <n v="1407128400"/>
    <n v="1411362000"/>
    <x v="456"/>
    <d v="2014-09-22T05:00:00"/>
    <b v="0"/>
    <b v="1"/>
    <s v="food/food trucks"/>
    <x v="0"/>
    <s v="food trucks"/>
  </r>
  <r>
    <x v="0"/>
    <n v="648"/>
    <n v="42.969135802469133"/>
    <s v="GB"/>
    <s v="GBP"/>
    <n v="1560142800"/>
    <n v="1563685200"/>
    <x v="457"/>
    <d v="2019-07-21T05:00:00"/>
    <b v="0"/>
    <b v="0"/>
    <s v="theater/plays"/>
    <x v="3"/>
    <s v="plays"/>
  </r>
  <r>
    <x v="0"/>
    <n v="21"/>
    <n v="33.428571428571431"/>
    <s v="GB"/>
    <s v="GBP"/>
    <n v="1520575200"/>
    <n v="1521867600"/>
    <x v="458"/>
    <d v="2018-03-24T05:00:00"/>
    <b v="0"/>
    <b v="1"/>
    <s v="publishing/translations"/>
    <x v="5"/>
    <s v="translations"/>
  </r>
  <r>
    <x v="1"/>
    <n v="2346"/>
    <n v="83.982949701619773"/>
    <s v="US"/>
    <s v="USD"/>
    <n v="1492664400"/>
    <n v="1495515600"/>
    <x v="459"/>
    <d v="2017-05-23T05:00:00"/>
    <b v="0"/>
    <b v="0"/>
    <s v="theater/plays"/>
    <x v="3"/>
    <s v="plays"/>
  </r>
  <r>
    <x v="1"/>
    <n v="115"/>
    <n v="101.41739130434783"/>
    <s v="US"/>
    <s v="USD"/>
    <n v="1454479200"/>
    <n v="1455948000"/>
    <x v="460"/>
    <d v="2016-02-20T06:00:00"/>
    <b v="0"/>
    <b v="0"/>
    <s v="theater/plays"/>
    <x v="3"/>
    <s v="plays"/>
  </r>
  <r>
    <x v="1"/>
    <n v="85"/>
    <n v="109.87058823529412"/>
    <s v="IT"/>
    <s v="EUR"/>
    <n v="1281934800"/>
    <n v="1282366800"/>
    <x v="461"/>
    <d v="2010-08-21T05:00:00"/>
    <b v="0"/>
    <b v="0"/>
    <s v="technology/wearables"/>
    <x v="2"/>
    <s v="wearables"/>
  </r>
  <r>
    <x v="1"/>
    <n v="144"/>
    <n v="31.916666666666668"/>
    <s v="US"/>
    <s v="USD"/>
    <n v="1573970400"/>
    <n v="1574575200"/>
    <x v="462"/>
    <d v="2019-11-24T06:00:00"/>
    <b v="0"/>
    <b v="0"/>
    <s v="journalism/audio"/>
    <x v="8"/>
    <s v="audio"/>
  </r>
  <r>
    <x v="1"/>
    <n v="2443"/>
    <n v="70.993450675399103"/>
    <s v="US"/>
    <s v="USD"/>
    <n v="1372654800"/>
    <n v="1374901200"/>
    <x v="463"/>
    <d v="2013-07-27T05:00:00"/>
    <b v="0"/>
    <b v="1"/>
    <s v="food/food trucks"/>
    <x v="0"/>
    <s v="food trucks"/>
  </r>
  <r>
    <x v="3"/>
    <n v="595"/>
    <n v="77.026890756302521"/>
    <s v="US"/>
    <s v="USD"/>
    <n v="1275886800"/>
    <n v="1278910800"/>
    <x v="464"/>
    <d v="2010-07-12T05:00:00"/>
    <b v="1"/>
    <b v="1"/>
    <s v="film &amp; video/shorts"/>
    <x v="4"/>
    <s v="shorts"/>
  </r>
  <r>
    <x v="1"/>
    <n v="64"/>
    <n v="101.78125"/>
    <s v="US"/>
    <s v="USD"/>
    <n v="1561784400"/>
    <n v="1562907600"/>
    <x v="465"/>
    <d v="2019-07-12T05:00:00"/>
    <b v="0"/>
    <b v="0"/>
    <s v="photography/photography books"/>
    <x v="7"/>
    <s v="photography books"/>
  </r>
  <r>
    <x v="1"/>
    <n v="268"/>
    <n v="51.059701492537314"/>
    <s v="US"/>
    <s v="USD"/>
    <n v="1332392400"/>
    <n v="1332478800"/>
    <x v="466"/>
    <d v="2012-03-23T05:00:00"/>
    <b v="0"/>
    <b v="0"/>
    <s v="technology/wearables"/>
    <x v="2"/>
    <s v="wearables"/>
  </r>
  <r>
    <x v="1"/>
    <n v="195"/>
    <n v="68.02051282051282"/>
    <s v="DK"/>
    <s v="DKK"/>
    <n v="1402376400"/>
    <n v="1402722000"/>
    <x v="467"/>
    <d v="2014-06-14T05:00:00"/>
    <b v="0"/>
    <b v="0"/>
    <s v="theater/plays"/>
    <x v="3"/>
    <s v="plays"/>
  </r>
  <r>
    <x v="0"/>
    <n v="54"/>
    <n v="30.87037037037037"/>
    <s v="US"/>
    <s v="USD"/>
    <n v="1495342800"/>
    <n v="1496811600"/>
    <x v="468"/>
    <d v="2017-06-07T05:00:00"/>
    <b v="0"/>
    <b v="0"/>
    <s v="film &amp; video/animation"/>
    <x v="4"/>
    <s v="animation"/>
  </r>
  <r>
    <x v="0"/>
    <n v="120"/>
    <n v="27.908333333333335"/>
    <s v="US"/>
    <s v="USD"/>
    <n v="1482213600"/>
    <n v="1482213600"/>
    <x v="469"/>
    <d v="2016-12-20T06:00:00"/>
    <b v="0"/>
    <b v="1"/>
    <s v="technology/wearables"/>
    <x v="2"/>
    <s v="wearables"/>
  </r>
  <r>
    <x v="0"/>
    <n v="579"/>
    <n v="79.994818652849744"/>
    <s v="DK"/>
    <s v="DKK"/>
    <n v="1420092000"/>
    <n v="1420264800"/>
    <x v="470"/>
    <d v="2015-01-03T06:00:00"/>
    <b v="0"/>
    <b v="0"/>
    <s v="technology/web"/>
    <x v="2"/>
    <s v="web"/>
  </r>
  <r>
    <x v="0"/>
    <n v="2072"/>
    <n v="38.003378378378379"/>
    <s v="US"/>
    <s v="USD"/>
    <n v="1458018000"/>
    <n v="1458450000"/>
    <x v="471"/>
    <d v="2016-03-20T05:00:00"/>
    <b v="0"/>
    <b v="1"/>
    <s v="film &amp; video/documentary"/>
    <x v="4"/>
    <s v="documentary"/>
  </r>
  <r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x v="0"/>
    <n v="1796"/>
    <n v="59.990534521158132"/>
    <s v="US"/>
    <s v="USD"/>
    <n v="1363064400"/>
    <n v="1363237200"/>
    <x v="473"/>
    <d v="2013-03-14T05:00:00"/>
    <b v="0"/>
    <b v="0"/>
    <s v="film &amp; video/documentary"/>
    <x v="4"/>
    <s v="documentary"/>
  </r>
  <r>
    <x v="1"/>
    <n v="186"/>
    <n v="37.037634408602152"/>
    <s v="AU"/>
    <s v="AUD"/>
    <n v="1343365200"/>
    <n v="1345870800"/>
    <x v="474"/>
    <d v="2012-08-25T05:00:00"/>
    <b v="0"/>
    <b v="1"/>
    <s v="games/video games"/>
    <x v="6"/>
    <s v="video games"/>
  </r>
  <r>
    <x v="1"/>
    <n v="460"/>
    <n v="99.963043478260872"/>
    <s v="US"/>
    <s v="USD"/>
    <n v="1435726800"/>
    <n v="1437454800"/>
    <x v="72"/>
    <d v="2015-07-21T05:00:00"/>
    <b v="0"/>
    <b v="0"/>
    <s v="film &amp; video/drama"/>
    <x v="4"/>
    <s v="drama"/>
  </r>
  <r>
    <x v="0"/>
    <n v="62"/>
    <n v="111.6774193548387"/>
    <s v="IT"/>
    <s v="EUR"/>
    <n v="1431925200"/>
    <n v="1432011600"/>
    <x v="443"/>
    <d v="2015-05-19T05:00:00"/>
    <b v="0"/>
    <b v="0"/>
    <s v="music/rock"/>
    <x v="1"/>
    <s v="rock"/>
  </r>
  <r>
    <x v="0"/>
    <n v="347"/>
    <n v="36.014409221902014"/>
    <s v="US"/>
    <s v="USD"/>
    <n v="1362722400"/>
    <n v="1366347600"/>
    <x v="475"/>
    <d v="2013-04-19T05:00:00"/>
    <b v="0"/>
    <b v="1"/>
    <s v="publishing/radio &amp; podcasts"/>
    <x v="5"/>
    <s v="radio &amp; podcasts"/>
  </r>
  <r>
    <x v="1"/>
    <n v="2528"/>
    <n v="66.010284810126578"/>
    <s v="US"/>
    <s v="USD"/>
    <n v="1511416800"/>
    <n v="1512885600"/>
    <x v="81"/>
    <d v="2017-12-10T06:00:00"/>
    <b v="0"/>
    <b v="1"/>
    <s v="theater/plays"/>
    <x v="3"/>
    <s v="plays"/>
  </r>
  <r>
    <x v="0"/>
    <n v="19"/>
    <n v="44.05263157894737"/>
    <s v="US"/>
    <s v="USD"/>
    <n v="1365483600"/>
    <n v="1369717200"/>
    <x v="476"/>
    <d v="2013-05-28T05:00:00"/>
    <b v="0"/>
    <b v="1"/>
    <s v="technology/web"/>
    <x v="2"/>
    <s v="web"/>
  </r>
  <r>
    <x v="1"/>
    <n v="3657"/>
    <n v="52.999726551818434"/>
    <s v="US"/>
    <s v="USD"/>
    <n v="1532840400"/>
    <n v="1534654800"/>
    <x v="192"/>
    <d v="2018-08-19T05:00:00"/>
    <b v="0"/>
    <b v="0"/>
    <s v="theater/plays"/>
    <x v="3"/>
    <s v="plays"/>
  </r>
  <r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x v="1"/>
    <n v="131"/>
    <n v="70.908396946564892"/>
    <s v="AU"/>
    <s v="AUD"/>
    <n v="1527742800"/>
    <n v="1529816400"/>
    <x v="478"/>
    <d v="2018-06-24T05:00:00"/>
    <b v="0"/>
    <b v="0"/>
    <s v="film &amp; video/drama"/>
    <x v="4"/>
    <s v="drama"/>
  </r>
  <r>
    <x v="0"/>
    <n v="362"/>
    <n v="98.060773480662988"/>
    <s v="US"/>
    <s v="USD"/>
    <n v="1564030800"/>
    <n v="1564894800"/>
    <x v="479"/>
    <d v="2019-08-04T05:00:00"/>
    <b v="0"/>
    <b v="0"/>
    <s v="theater/plays"/>
    <x v="3"/>
    <s v="plays"/>
  </r>
  <r>
    <x v="1"/>
    <n v="239"/>
    <n v="53.046025104602514"/>
    <s v="US"/>
    <s v="USD"/>
    <n v="1404536400"/>
    <n v="1404622800"/>
    <x v="480"/>
    <d v="2014-07-06T05:00:00"/>
    <b v="0"/>
    <b v="1"/>
    <s v="games/video games"/>
    <x v="6"/>
    <s v="video games"/>
  </r>
  <r>
    <x v="3"/>
    <n v="35"/>
    <n v="93.142857142857139"/>
    <s v="US"/>
    <s v="USD"/>
    <n v="1284008400"/>
    <n v="1284181200"/>
    <x v="180"/>
    <d v="2010-09-11T05:00:00"/>
    <b v="0"/>
    <b v="0"/>
    <s v="film &amp; video/television"/>
    <x v="4"/>
    <s v="television"/>
  </r>
  <r>
    <x v="3"/>
    <n v="528"/>
    <n v="58.945075757575758"/>
    <s v="CH"/>
    <s v="CHF"/>
    <n v="1386309600"/>
    <n v="1386741600"/>
    <x v="481"/>
    <d v="2013-12-11T06:00:00"/>
    <b v="0"/>
    <b v="1"/>
    <s v="music/rock"/>
    <x v="1"/>
    <s v="rock"/>
  </r>
  <r>
    <x v="0"/>
    <n v="133"/>
    <n v="36.067669172932334"/>
    <s v="CA"/>
    <s v="CAD"/>
    <n v="1324620000"/>
    <n v="1324792800"/>
    <x v="482"/>
    <d v="2011-12-25T06:00:00"/>
    <b v="0"/>
    <b v="1"/>
    <s v="theater/plays"/>
    <x v="3"/>
    <s v="plays"/>
  </r>
  <r>
    <x v="0"/>
    <n v="846"/>
    <n v="63.030732860520096"/>
    <s v="US"/>
    <s v="USD"/>
    <n v="1281070800"/>
    <n v="1284354000"/>
    <x v="194"/>
    <d v="2010-09-13T05:00:00"/>
    <b v="0"/>
    <b v="0"/>
    <s v="publishing/nonfiction"/>
    <x v="5"/>
    <s v="nonfiction"/>
  </r>
  <r>
    <x v="1"/>
    <n v="78"/>
    <n v="84.717948717948715"/>
    <s v="US"/>
    <s v="USD"/>
    <n v="1493960400"/>
    <n v="1494392400"/>
    <x v="483"/>
    <d v="2017-05-10T05:00:00"/>
    <b v="0"/>
    <b v="0"/>
    <s v="food/food trucks"/>
    <x v="0"/>
    <s v="food trucks"/>
  </r>
  <r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x v="1"/>
    <n v="1773"/>
    <n v="101.97518330513255"/>
    <s v="US"/>
    <s v="USD"/>
    <n v="1420696800"/>
    <n v="1421906400"/>
    <x v="355"/>
    <d v="2015-01-22T06:00:00"/>
    <b v="0"/>
    <b v="1"/>
    <s v="music/rock"/>
    <x v="1"/>
    <s v="rock"/>
  </r>
  <r>
    <x v="1"/>
    <n v="32"/>
    <n v="106.4375"/>
    <s v="US"/>
    <s v="USD"/>
    <n v="1555650000"/>
    <n v="1555909200"/>
    <x v="485"/>
    <d v="2019-04-22T05:00:00"/>
    <b v="0"/>
    <b v="0"/>
    <s v="theater/plays"/>
    <x v="3"/>
    <s v="plays"/>
  </r>
  <r>
    <x v="1"/>
    <n v="369"/>
    <n v="29.975609756097562"/>
    <s v="US"/>
    <s v="USD"/>
    <n v="1471928400"/>
    <n v="1472446800"/>
    <x v="486"/>
    <d v="2016-08-29T05:00:00"/>
    <b v="0"/>
    <b v="1"/>
    <s v="film &amp; video/drama"/>
    <x v="4"/>
    <s v="drama"/>
  </r>
  <r>
    <x v="0"/>
    <n v="191"/>
    <n v="85.806282722513089"/>
    <s v="US"/>
    <s v="USD"/>
    <n v="1341291600"/>
    <n v="1342328400"/>
    <x v="487"/>
    <d v="2012-07-15T05:00:00"/>
    <b v="0"/>
    <b v="0"/>
    <s v="film &amp; video/shorts"/>
    <x v="4"/>
    <s v="shorts"/>
  </r>
  <r>
    <x v="1"/>
    <n v="89"/>
    <n v="70.82022471910112"/>
    <s v="US"/>
    <s v="USD"/>
    <n v="1267682400"/>
    <n v="1268114400"/>
    <x v="488"/>
    <d v="2010-03-09T06:00:00"/>
    <b v="0"/>
    <b v="0"/>
    <s v="film &amp; video/shorts"/>
    <x v="4"/>
    <s v="shorts"/>
  </r>
  <r>
    <x v="0"/>
    <n v="1979"/>
    <n v="40.998484082870135"/>
    <s v="US"/>
    <s v="USD"/>
    <n v="1272258000"/>
    <n v="1273381200"/>
    <x v="489"/>
    <d v="2010-05-09T05:00:00"/>
    <b v="0"/>
    <b v="0"/>
    <s v="theater/plays"/>
    <x v="3"/>
    <s v="plays"/>
  </r>
  <r>
    <x v="0"/>
    <n v="63"/>
    <n v="28.063492063492063"/>
    <s v="US"/>
    <s v="USD"/>
    <n v="1290492000"/>
    <n v="1290837600"/>
    <x v="490"/>
    <d v="2010-11-27T06:00:00"/>
    <b v="0"/>
    <b v="0"/>
    <s v="technology/wearables"/>
    <x v="2"/>
    <s v="wearables"/>
  </r>
  <r>
    <x v="1"/>
    <n v="147"/>
    <n v="88.054421768707485"/>
    <s v="US"/>
    <s v="USD"/>
    <n v="1451109600"/>
    <n v="1454306400"/>
    <x v="312"/>
    <d v="2016-02-01T06:00:00"/>
    <b v="0"/>
    <b v="1"/>
    <s v="theater/plays"/>
    <x v="3"/>
    <s v="plays"/>
  </r>
  <r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x v="0"/>
    <n v="80"/>
    <n v="90.337500000000006"/>
    <s v="GB"/>
    <s v="GBP"/>
    <n v="1385186400"/>
    <n v="1389074400"/>
    <x v="492"/>
    <d v="2014-01-07T06:00:00"/>
    <b v="0"/>
    <b v="0"/>
    <s v="music/indie rock"/>
    <x v="1"/>
    <s v="indie rock"/>
  </r>
  <r>
    <x v="0"/>
    <n v="9"/>
    <n v="63.777777777777779"/>
    <s v="US"/>
    <s v="USD"/>
    <n v="1399698000"/>
    <n v="1402117200"/>
    <x v="493"/>
    <d v="2014-06-07T05:00:00"/>
    <b v="0"/>
    <b v="0"/>
    <s v="games/video games"/>
    <x v="6"/>
    <s v="video games"/>
  </r>
  <r>
    <x v="0"/>
    <n v="1784"/>
    <n v="53.995515695067262"/>
    <s v="US"/>
    <s v="USD"/>
    <n v="1283230800"/>
    <n v="1284440400"/>
    <x v="494"/>
    <d v="2010-09-14T05:00:00"/>
    <b v="0"/>
    <b v="1"/>
    <s v="publishing/fiction"/>
    <x v="5"/>
    <s v="fiction"/>
  </r>
  <r>
    <x v="2"/>
    <n v="3640"/>
    <n v="48.993956043956047"/>
    <s v="CH"/>
    <s v="CHF"/>
    <n v="1384149600"/>
    <n v="1388988000"/>
    <x v="495"/>
    <d v="2014-01-06T06:00:00"/>
    <b v="0"/>
    <b v="0"/>
    <s v="games/video games"/>
    <x v="6"/>
    <s v="video games"/>
  </r>
  <r>
    <x v="1"/>
    <n v="126"/>
    <n v="63.857142857142854"/>
    <s v="CA"/>
    <s v="CAD"/>
    <n v="1516860000"/>
    <n v="1516946400"/>
    <x v="496"/>
    <d v="2018-01-26T06:00:00"/>
    <b v="0"/>
    <b v="0"/>
    <s v="theater/plays"/>
    <x v="3"/>
    <s v="plays"/>
  </r>
  <r>
    <x v="1"/>
    <n v="2218"/>
    <n v="82.996393146979258"/>
    <s v="GB"/>
    <s v="GBP"/>
    <n v="1374642000"/>
    <n v="1377752400"/>
    <x v="497"/>
    <d v="2013-08-29T05:00:00"/>
    <b v="0"/>
    <b v="0"/>
    <s v="music/indie rock"/>
    <x v="1"/>
    <s v="indie rock"/>
  </r>
  <r>
    <x v="0"/>
    <n v="243"/>
    <n v="55.08230452674897"/>
    <s v="US"/>
    <s v="USD"/>
    <n v="1534482000"/>
    <n v="1534568400"/>
    <x v="498"/>
    <d v="2018-08-18T05:00:00"/>
    <b v="0"/>
    <b v="1"/>
    <s v="film &amp; video/drama"/>
    <x v="4"/>
    <s v="drama"/>
  </r>
  <r>
    <x v="1"/>
    <n v="202"/>
    <n v="62.044554455445542"/>
    <s v="IT"/>
    <s v="EUR"/>
    <n v="1528434000"/>
    <n v="1528606800"/>
    <x v="499"/>
    <d v="2018-06-10T05:00:00"/>
    <b v="0"/>
    <b v="1"/>
    <s v="theater/plays"/>
    <x v="3"/>
    <s v="plays"/>
  </r>
  <r>
    <x v="1"/>
    <n v="140"/>
    <n v="104.97857142857143"/>
    <s v="IT"/>
    <s v="EUR"/>
    <n v="1282626000"/>
    <n v="1284872400"/>
    <x v="500"/>
    <d v="2010-09-19T05:00:00"/>
    <b v="0"/>
    <b v="0"/>
    <s v="publishing/fiction"/>
    <x v="5"/>
    <s v="fiction"/>
  </r>
  <r>
    <x v="1"/>
    <n v="1052"/>
    <n v="94.044676806083643"/>
    <s v="DK"/>
    <s v="DKK"/>
    <n v="1535605200"/>
    <n v="1537592400"/>
    <x v="501"/>
    <d v="2018-09-22T05:00:00"/>
    <b v="1"/>
    <b v="1"/>
    <s v="film &amp; video/documentary"/>
    <x v="4"/>
    <s v="documentary"/>
  </r>
  <r>
    <x v="0"/>
    <n v="1296"/>
    <n v="44.007716049382715"/>
    <s v="US"/>
    <s v="USD"/>
    <n v="1379826000"/>
    <n v="1381208400"/>
    <x v="502"/>
    <d v="2013-10-08T05:00:00"/>
    <b v="0"/>
    <b v="0"/>
    <s v="games/mobile games"/>
    <x v="6"/>
    <s v="mobile games"/>
  </r>
  <r>
    <x v="0"/>
    <n v="77"/>
    <n v="92.467532467532465"/>
    <s v="US"/>
    <s v="USD"/>
    <n v="1561957200"/>
    <n v="1562475600"/>
    <x v="503"/>
    <d v="2019-07-07T05:00:00"/>
    <b v="0"/>
    <b v="1"/>
    <s v="food/food trucks"/>
    <x v="0"/>
    <s v="food trucks"/>
  </r>
  <r>
    <x v="1"/>
    <n v="247"/>
    <n v="57.072874493927124"/>
    <s v="US"/>
    <s v="USD"/>
    <n v="1525496400"/>
    <n v="1527397200"/>
    <x v="504"/>
    <d v="2018-05-27T05:00:00"/>
    <b v="0"/>
    <b v="0"/>
    <s v="photography/photography books"/>
    <x v="7"/>
    <s v="photography books"/>
  </r>
  <r>
    <x v="0"/>
    <n v="395"/>
    <n v="109.07848101265823"/>
    <s v="IT"/>
    <s v="EUR"/>
    <n v="1433912400"/>
    <n v="1436158800"/>
    <x v="505"/>
    <d v="2015-07-06T05:00:00"/>
    <b v="0"/>
    <b v="0"/>
    <s v="games/mobile games"/>
    <x v="6"/>
    <s v="mobile games"/>
  </r>
  <r>
    <x v="0"/>
    <n v="49"/>
    <n v="39.387755102040813"/>
    <s v="GB"/>
    <s v="GBP"/>
    <n v="1453442400"/>
    <n v="1456034400"/>
    <x v="506"/>
    <d v="2016-02-21T06:00:00"/>
    <b v="0"/>
    <b v="0"/>
    <s v="music/indie rock"/>
    <x v="1"/>
    <s v="indie rock"/>
  </r>
  <r>
    <x v="0"/>
    <n v="180"/>
    <n v="77.022222222222226"/>
    <s v="US"/>
    <s v="USD"/>
    <n v="1378875600"/>
    <n v="1380171600"/>
    <x v="507"/>
    <d v="2013-09-26T05:00:00"/>
    <b v="0"/>
    <b v="0"/>
    <s v="games/video games"/>
    <x v="6"/>
    <s v="video games"/>
  </r>
  <r>
    <x v="1"/>
    <n v="84"/>
    <n v="92.166666666666671"/>
    <s v="US"/>
    <s v="USD"/>
    <n v="1452232800"/>
    <n v="1453356000"/>
    <x v="508"/>
    <d v="2016-01-21T06:00:00"/>
    <b v="0"/>
    <b v="0"/>
    <s v="music/rock"/>
    <x v="1"/>
    <s v="rock"/>
  </r>
  <r>
    <x v="0"/>
    <n v="2690"/>
    <n v="61.007063197026021"/>
    <s v="US"/>
    <s v="USD"/>
    <n v="1577253600"/>
    <n v="1578981600"/>
    <x v="509"/>
    <d v="2020-01-14T06:00:00"/>
    <b v="0"/>
    <b v="0"/>
    <s v="theater/plays"/>
    <x v="3"/>
    <s v="plays"/>
  </r>
  <r>
    <x v="1"/>
    <n v="88"/>
    <n v="78.068181818181813"/>
    <s v="US"/>
    <s v="USD"/>
    <n v="1537160400"/>
    <n v="1537419600"/>
    <x v="510"/>
    <d v="2018-09-20T05:00:00"/>
    <b v="0"/>
    <b v="1"/>
    <s v="theater/plays"/>
    <x v="3"/>
    <s v="plays"/>
  </r>
  <r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x v="1"/>
    <n v="2985"/>
    <n v="59.991289782244557"/>
    <s v="US"/>
    <s v="USD"/>
    <n v="1459486800"/>
    <n v="1460610000"/>
    <x v="512"/>
    <d v="2016-04-14T05:00:00"/>
    <b v="0"/>
    <b v="0"/>
    <s v="theater/plays"/>
    <x v="3"/>
    <s v="plays"/>
  </r>
  <r>
    <x v="1"/>
    <n v="762"/>
    <n v="110.03018372703411"/>
    <s v="US"/>
    <s v="USD"/>
    <n v="1369717200"/>
    <n v="1370494800"/>
    <x v="513"/>
    <d v="2013-06-06T05:00:00"/>
    <b v="0"/>
    <b v="0"/>
    <s v="technology/wearables"/>
    <x v="2"/>
    <s v="wearables"/>
  </r>
  <r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x v="0"/>
    <n v="2779"/>
    <n v="37.99856063332134"/>
    <s v="AU"/>
    <s v="AUD"/>
    <n v="1419055200"/>
    <n v="1422511200"/>
    <x v="515"/>
    <d v="2015-01-29T06:00:00"/>
    <b v="0"/>
    <b v="1"/>
    <s v="technology/web"/>
    <x v="2"/>
    <s v="web"/>
  </r>
  <r>
    <x v="0"/>
    <n v="92"/>
    <n v="96.369565217391298"/>
    <s v="US"/>
    <s v="USD"/>
    <n v="1480140000"/>
    <n v="1480312800"/>
    <x v="516"/>
    <d v="2016-11-28T06:00:00"/>
    <b v="0"/>
    <b v="0"/>
    <s v="theater/plays"/>
    <x v="3"/>
    <s v="plays"/>
  </r>
  <r>
    <x v="0"/>
    <n v="1028"/>
    <n v="72.978599221789878"/>
    <s v="US"/>
    <s v="USD"/>
    <n v="1293948000"/>
    <n v="1294034400"/>
    <x v="517"/>
    <d v="2011-01-03T06:00:00"/>
    <b v="0"/>
    <b v="0"/>
    <s v="music/rock"/>
    <x v="1"/>
    <s v="rock"/>
  </r>
  <r>
    <x v="1"/>
    <n v="554"/>
    <n v="26.007220216606498"/>
    <s v="CA"/>
    <s v="CAD"/>
    <n v="1482127200"/>
    <n v="1482645600"/>
    <x v="518"/>
    <d v="2016-12-25T06:00:00"/>
    <b v="0"/>
    <b v="0"/>
    <s v="music/indie rock"/>
    <x v="1"/>
    <s v="indie rock"/>
  </r>
  <r>
    <x v="1"/>
    <n v="135"/>
    <n v="104.36296296296297"/>
    <s v="DK"/>
    <s v="DKK"/>
    <n v="1396414800"/>
    <n v="1399093200"/>
    <x v="519"/>
    <d v="2014-05-03T05:00:00"/>
    <b v="0"/>
    <b v="0"/>
    <s v="music/rock"/>
    <x v="1"/>
    <s v="rock"/>
  </r>
  <r>
    <x v="1"/>
    <n v="122"/>
    <n v="102.18852459016394"/>
    <s v="US"/>
    <s v="USD"/>
    <n v="1315285200"/>
    <n v="1315890000"/>
    <x v="520"/>
    <d v="2011-09-13T05:00:00"/>
    <b v="0"/>
    <b v="1"/>
    <s v="publishing/translations"/>
    <x v="5"/>
    <s v="translations"/>
  </r>
  <r>
    <x v="1"/>
    <n v="221"/>
    <n v="54.117647058823529"/>
    <s v="US"/>
    <s v="USD"/>
    <n v="1443762000"/>
    <n v="1444021200"/>
    <x v="521"/>
    <d v="2015-10-05T05:00:00"/>
    <b v="0"/>
    <b v="1"/>
    <s v="film &amp; video/science fiction"/>
    <x v="4"/>
    <s v="science fiction"/>
  </r>
  <r>
    <x v="1"/>
    <n v="126"/>
    <n v="63.222222222222221"/>
    <s v="US"/>
    <s v="USD"/>
    <n v="1456293600"/>
    <n v="1460005200"/>
    <x v="522"/>
    <d v="2016-04-07T05:00:00"/>
    <b v="0"/>
    <b v="0"/>
    <s v="theater/plays"/>
    <x v="3"/>
    <s v="plays"/>
  </r>
  <r>
    <x v="1"/>
    <n v="1022"/>
    <n v="104.03228962818004"/>
    <s v="US"/>
    <s v="USD"/>
    <n v="1470114000"/>
    <n v="1470718800"/>
    <x v="523"/>
    <d v="2016-08-09T05:00:00"/>
    <b v="0"/>
    <b v="0"/>
    <s v="theater/plays"/>
    <x v="3"/>
    <s v="plays"/>
  </r>
  <r>
    <x v="1"/>
    <n v="3177"/>
    <n v="49.994334277620396"/>
    <s v="US"/>
    <s v="USD"/>
    <n v="1321596000"/>
    <n v="1325052000"/>
    <x v="524"/>
    <d v="2011-12-28T06:00:00"/>
    <b v="0"/>
    <b v="0"/>
    <s v="film &amp; video/animation"/>
    <x v="4"/>
    <s v="animation"/>
  </r>
  <r>
    <x v="1"/>
    <n v="198"/>
    <n v="56.015151515151516"/>
    <s v="CH"/>
    <s v="CHF"/>
    <n v="1318827600"/>
    <n v="1319000400"/>
    <x v="525"/>
    <d v="2011-10-19T05:00:00"/>
    <b v="0"/>
    <b v="0"/>
    <s v="theater/plays"/>
    <x v="3"/>
    <s v="plays"/>
  </r>
  <r>
    <x v="0"/>
    <n v="26"/>
    <n v="48.807692307692307"/>
    <s v="CH"/>
    <s v="CHF"/>
    <n v="1552366800"/>
    <n v="1552539600"/>
    <x v="188"/>
    <d v="2019-03-14T05:00:00"/>
    <b v="0"/>
    <b v="0"/>
    <s v="music/rock"/>
    <x v="1"/>
    <s v="rock"/>
  </r>
  <r>
    <x v="1"/>
    <n v="85"/>
    <n v="60.082352941176474"/>
    <s v="AU"/>
    <s v="AUD"/>
    <n v="1542088800"/>
    <n v="1543816800"/>
    <x v="526"/>
    <d v="2018-12-03T06:00:00"/>
    <b v="0"/>
    <b v="0"/>
    <s v="film &amp; video/documentary"/>
    <x v="4"/>
    <s v="documentary"/>
  </r>
  <r>
    <x v="0"/>
    <n v="1790"/>
    <n v="78.990502793296088"/>
    <s v="US"/>
    <s v="USD"/>
    <n v="1426395600"/>
    <n v="1427086800"/>
    <x v="527"/>
    <d v="2015-03-23T05:00:00"/>
    <b v="0"/>
    <b v="0"/>
    <s v="theater/plays"/>
    <x v="3"/>
    <s v="plays"/>
  </r>
  <r>
    <x v="1"/>
    <n v="3596"/>
    <n v="53.99499443826474"/>
    <s v="US"/>
    <s v="USD"/>
    <n v="1321336800"/>
    <n v="1323064800"/>
    <x v="528"/>
    <d v="2011-12-05T06:00:00"/>
    <b v="0"/>
    <b v="0"/>
    <s v="theater/plays"/>
    <x v="3"/>
    <s v="plays"/>
  </r>
  <r>
    <x v="0"/>
    <n v="37"/>
    <n v="111.45945945945945"/>
    <s v="US"/>
    <s v="USD"/>
    <n v="1456293600"/>
    <n v="1458277200"/>
    <x v="522"/>
    <d v="2016-03-18T05:00:00"/>
    <b v="0"/>
    <b v="1"/>
    <s v="music/electric music"/>
    <x v="1"/>
    <s v="electric music"/>
  </r>
  <r>
    <x v="1"/>
    <n v="244"/>
    <n v="60.922131147540981"/>
    <s v="US"/>
    <s v="USD"/>
    <n v="1404968400"/>
    <n v="1405141200"/>
    <x v="529"/>
    <d v="2014-07-12T05:00:00"/>
    <b v="0"/>
    <b v="0"/>
    <s v="music/rock"/>
    <x v="1"/>
    <s v="rock"/>
  </r>
  <r>
    <x v="1"/>
    <n v="5180"/>
    <n v="26.0015444015444"/>
    <s v="US"/>
    <s v="USD"/>
    <n v="1279170000"/>
    <n v="1283058000"/>
    <x v="530"/>
    <d v="2010-08-29T05:00:00"/>
    <b v="0"/>
    <b v="0"/>
    <s v="theater/plays"/>
    <x v="3"/>
    <s v="plays"/>
  </r>
  <r>
    <x v="1"/>
    <n v="589"/>
    <n v="80.993208828522924"/>
    <s v="IT"/>
    <s v="EUR"/>
    <n v="1294725600"/>
    <n v="1295762400"/>
    <x v="531"/>
    <d v="2011-01-23T06:00:00"/>
    <b v="0"/>
    <b v="0"/>
    <s v="film &amp; video/animation"/>
    <x v="4"/>
    <s v="animation"/>
  </r>
  <r>
    <x v="1"/>
    <n v="2725"/>
    <n v="34.995963302752294"/>
    <s v="US"/>
    <s v="USD"/>
    <n v="1419055200"/>
    <n v="1419573600"/>
    <x v="515"/>
    <d v="2014-12-26T06:00:00"/>
    <b v="0"/>
    <b v="1"/>
    <s v="music/rock"/>
    <x v="1"/>
    <s v="rock"/>
  </r>
  <r>
    <x v="0"/>
    <n v="35"/>
    <n v="94.142857142857139"/>
    <s v="IT"/>
    <s v="EUR"/>
    <n v="1434690000"/>
    <n v="1438750800"/>
    <x v="532"/>
    <d v="2015-08-05T05:00:00"/>
    <b v="0"/>
    <b v="0"/>
    <s v="film &amp; video/shorts"/>
    <x v="4"/>
    <s v="shorts"/>
  </r>
  <r>
    <x v="3"/>
    <n v="94"/>
    <n v="52.085106382978722"/>
    <s v="US"/>
    <s v="USD"/>
    <n v="1443416400"/>
    <n v="1444798800"/>
    <x v="533"/>
    <d v="2015-10-14T05:00:00"/>
    <b v="0"/>
    <b v="1"/>
    <s v="music/rock"/>
    <x v="1"/>
    <s v="rock"/>
  </r>
  <r>
    <x v="1"/>
    <n v="300"/>
    <n v="24.986666666666668"/>
    <s v="US"/>
    <s v="USD"/>
    <n v="1399006800"/>
    <n v="1399179600"/>
    <x v="409"/>
    <d v="2014-05-04T05:00:00"/>
    <b v="0"/>
    <b v="0"/>
    <s v="journalism/audio"/>
    <x v="8"/>
    <s v="audio"/>
  </r>
  <r>
    <x v="1"/>
    <n v="144"/>
    <n v="69.215277777777771"/>
    <s v="US"/>
    <s v="USD"/>
    <n v="1575698400"/>
    <n v="1576562400"/>
    <x v="534"/>
    <d v="2019-12-17T06:00:00"/>
    <b v="0"/>
    <b v="1"/>
    <s v="food/food trucks"/>
    <x v="0"/>
    <s v="food trucks"/>
  </r>
  <r>
    <x v="0"/>
    <n v="558"/>
    <n v="93.944444444444443"/>
    <s v="US"/>
    <s v="USD"/>
    <n v="1400562000"/>
    <n v="1400821200"/>
    <x v="53"/>
    <d v="2014-05-23T05:00:00"/>
    <b v="0"/>
    <b v="1"/>
    <s v="theater/plays"/>
    <x v="3"/>
    <s v="plays"/>
  </r>
  <r>
    <x v="0"/>
    <n v="64"/>
    <n v="98.40625"/>
    <s v="US"/>
    <s v="USD"/>
    <n v="1509512400"/>
    <n v="1510984800"/>
    <x v="535"/>
    <d v="2017-11-18T06:00:00"/>
    <b v="0"/>
    <b v="0"/>
    <s v="theater/plays"/>
    <x v="3"/>
    <s v="plays"/>
  </r>
  <r>
    <x v="3"/>
    <n v="37"/>
    <n v="41.783783783783782"/>
    <s v="US"/>
    <s v="USD"/>
    <n v="1299823200"/>
    <n v="1302066000"/>
    <x v="536"/>
    <d v="2011-04-06T05:00:00"/>
    <b v="0"/>
    <b v="0"/>
    <s v="music/jazz"/>
    <x v="1"/>
    <s v="jazz"/>
  </r>
  <r>
    <x v="0"/>
    <n v="245"/>
    <n v="65.991836734693877"/>
    <s v="US"/>
    <s v="USD"/>
    <n v="1322719200"/>
    <n v="1322978400"/>
    <x v="537"/>
    <d v="2011-12-04T06:00:00"/>
    <b v="0"/>
    <b v="0"/>
    <s v="film &amp; video/science fiction"/>
    <x v="4"/>
    <s v="science fiction"/>
  </r>
  <r>
    <x v="1"/>
    <n v="87"/>
    <n v="72.05747126436782"/>
    <s v="US"/>
    <s v="USD"/>
    <n v="1312693200"/>
    <n v="1313730000"/>
    <x v="538"/>
    <d v="2011-08-19T05:00:00"/>
    <b v="0"/>
    <b v="0"/>
    <s v="music/jazz"/>
    <x v="1"/>
    <s v="jazz"/>
  </r>
  <r>
    <x v="1"/>
    <n v="3116"/>
    <n v="48.003209242618745"/>
    <s v="US"/>
    <s v="USD"/>
    <n v="1393394400"/>
    <n v="1394085600"/>
    <x v="539"/>
    <d v="2014-03-06T06:00:00"/>
    <b v="0"/>
    <b v="0"/>
    <s v="theater/plays"/>
    <x v="3"/>
    <s v="plays"/>
  </r>
  <r>
    <x v="0"/>
    <n v="71"/>
    <n v="54.098591549295776"/>
    <s v="US"/>
    <s v="USD"/>
    <n v="1304053200"/>
    <n v="1305349200"/>
    <x v="540"/>
    <d v="2011-05-14T05:00:00"/>
    <b v="0"/>
    <b v="0"/>
    <s v="technology/web"/>
    <x v="2"/>
    <s v="web"/>
  </r>
  <r>
    <x v="0"/>
    <n v="42"/>
    <n v="107.88095238095238"/>
    <s v="US"/>
    <s v="USD"/>
    <n v="1433912400"/>
    <n v="1434344400"/>
    <x v="505"/>
    <d v="2015-06-15T05:00:00"/>
    <b v="0"/>
    <b v="1"/>
    <s v="games/video games"/>
    <x v="6"/>
    <s v="video games"/>
  </r>
  <r>
    <x v="1"/>
    <n v="909"/>
    <n v="67.034103410341032"/>
    <s v="US"/>
    <s v="USD"/>
    <n v="1329717600"/>
    <n v="1331186400"/>
    <x v="541"/>
    <d v="2012-03-08T06:00:00"/>
    <b v="0"/>
    <b v="0"/>
    <s v="film &amp; video/documentary"/>
    <x v="4"/>
    <s v="documentary"/>
  </r>
  <r>
    <x v="1"/>
    <n v="1613"/>
    <n v="64.01425914445133"/>
    <s v="US"/>
    <s v="USD"/>
    <n v="1335330000"/>
    <n v="1336539600"/>
    <x v="542"/>
    <d v="2012-05-09T05:00:00"/>
    <b v="0"/>
    <b v="0"/>
    <s v="technology/web"/>
    <x v="2"/>
    <s v="web"/>
  </r>
  <r>
    <x v="1"/>
    <n v="136"/>
    <n v="96.066176470588232"/>
    <s v="US"/>
    <s v="USD"/>
    <n v="1268888400"/>
    <n v="1269752400"/>
    <x v="543"/>
    <d v="2010-03-28T05:00:00"/>
    <b v="0"/>
    <b v="0"/>
    <s v="publishing/translations"/>
    <x v="5"/>
    <s v="translations"/>
  </r>
  <r>
    <x v="1"/>
    <n v="130"/>
    <n v="51.184615384615384"/>
    <s v="US"/>
    <s v="USD"/>
    <n v="1289973600"/>
    <n v="1291615200"/>
    <x v="544"/>
    <d v="2010-12-06T06:00:00"/>
    <b v="0"/>
    <b v="0"/>
    <s v="music/rock"/>
    <x v="1"/>
    <s v="rock"/>
  </r>
  <r>
    <x v="0"/>
    <n v="156"/>
    <n v="43.92307692307692"/>
    <s v="CA"/>
    <s v="CAD"/>
    <n v="1547877600"/>
    <n v="1552366800"/>
    <x v="35"/>
    <d v="2019-03-12T05:00:00"/>
    <b v="0"/>
    <b v="1"/>
    <s v="food/food trucks"/>
    <x v="0"/>
    <s v="food trucks"/>
  </r>
  <r>
    <x v="0"/>
    <n v="1368"/>
    <n v="91.021198830409361"/>
    <s v="GB"/>
    <s v="GBP"/>
    <n v="1269493200"/>
    <n v="1272171600"/>
    <x v="152"/>
    <d v="2010-04-25T05:00:00"/>
    <b v="0"/>
    <b v="0"/>
    <s v="theater/plays"/>
    <x v="3"/>
    <s v="plays"/>
  </r>
  <r>
    <x v="0"/>
    <n v="102"/>
    <n v="50.127450980392155"/>
    <s v="US"/>
    <s v="USD"/>
    <n v="1436072400"/>
    <n v="1436677200"/>
    <x v="545"/>
    <d v="2015-07-12T05:00:00"/>
    <b v="0"/>
    <b v="0"/>
    <s v="film &amp; video/documentary"/>
    <x v="4"/>
    <s v="documentary"/>
  </r>
  <r>
    <x v="0"/>
    <n v="86"/>
    <n v="67.720930232558146"/>
    <s v="AU"/>
    <s v="AUD"/>
    <n v="1419141600"/>
    <n v="1420092000"/>
    <x v="546"/>
    <d v="2015-01-01T06:00:00"/>
    <b v="0"/>
    <b v="0"/>
    <s v="publishing/radio &amp; podcasts"/>
    <x v="5"/>
    <s v="radio &amp; podcasts"/>
  </r>
  <r>
    <x v="1"/>
    <n v="102"/>
    <n v="61.03921568627451"/>
    <s v="US"/>
    <s v="USD"/>
    <n v="1279083600"/>
    <n v="1279947600"/>
    <x v="547"/>
    <d v="2010-07-24T05:00:00"/>
    <b v="0"/>
    <b v="0"/>
    <s v="games/video games"/>
    <x v="6"/>
    <s v="video games"/>
  </r>
  <r>
    <x v="0"/>
    <n v="253"/>
    <n v="80.011857707509876"/>
    <s v="US"/>
    <s v="USD"/>
    <n v="1401426000"/>
    <n v="1402203600"/>
    <x v="548"/>
    <d v="2014-06-08T05:00:00"/>
    <b v="0"/>
    <b v="0"/>
    <s v="theater/plays"/>
    <x v="3"/>
    <s v="plays"/>
  </r>
  <r>
    <x v="1"/>
    <n v="4006"/>
    <n v="47.001497753369947"/>
    <s v="US"/>
    <s v="USD"/>
    <n v="1395810000"/>
    <n v="1396933200"/>
    <x v="549"/>
    <d v="2014-04-08T05:00:00"/>
    <b v="0"/>
    <b v="0"/>
    <s v="film &amp; video/animation"/>
    <x v="4"/>
    <s v="animation"/>
  </r>
  <r>
    <x v="0"/>
    <n v="157"/>
    <n v="71.127388535031841"/>
    <s v="US"/>
    <s v="USD"/>
    <n v="1467003600"/>
    <n v="1467262800"/>
    <x v="550"/>
    <d v="2016-06-30T05:00:00"/>
    <b v="0"/>
    <b v="1"/>
    <s v="theater/plays"/>
    <x v="3"/>
    <s v="plays"/>
  </r>
  <r>
    <x v="1"/>
    <n v="1629"/>
    <n v="89.99079189686924"/>
    <s v="US"/>
    <s v="USD"/>
    <n v="1268715600"/>
    <n v="1270530000"/>
    <x v="551"/>
    <d v="2010-04-06T05:00:00"/>
    <b v="0"/>
    <b v="1"/>
    <s v="theater/plays"/>
    <x v="3"/>
    <s v="plays"/>
  </r>
  <r>
    <x v="0"/>
    <n v="183"/>
    <n v="43.032786885245905"/>
    <s v="US"/>
    <s v="USD"/>
    <n v="1457157600"/>
    <n v="1457762400"/>
    <x v="552"/>
    <d v="2016-03-12T06:00:00"/>
    <b v="0"/>
    <b v="1"/>
    <s v="film &amp; video/drama"/>
    <x v="4"/>
    <s v="drama"/>
  </r>
  <r>
    <x v="1"/>
    <n v="2188"/>
    <n v="67.997714808043881"/>
    <s v="US"/>
    <s v="USD"/>
    <n v="1573970400"/>
    <n v="1575525600"/>
    <x v="462"/>
    <d v="2019-12-05T06:00:00"/>
    <b v="0"/>
    <b v="0"/>
    <s v="theater/plays"/>
    <x v="3"/>
    <s v="plays"/>
  </r>
  <r>
    <x v="1"/>
    <n v="2409"/>
    <n v="73.004566210045667"/>
    <s v="IT"/>
    <s v="EUR"/>
    <n v="1276578000"/>
    <n v="1279083600"/>
    <x v="553"/>
    <d v="2010-07-14T05:00:00"/>
    <b v="0"/>
    <b v="0"/>
    <s v="music/rock"/>
    <x v="1"/>
    <s v="rock"/>
  </r>
  <r>
    <x v="0"/>
    <n v="82"/>
    <n v="62.341463414634148"/>
    <s v="DK"/>
    <s v="DKK"/>
    <n v="1423720800"/>
    <n v="1424412000"/>
    <x v="554"/>
    <d v="2015-02-20T06:00:00"/>
    <b v="0"/>
    <b v="0"/>
    <s v="film &amp; video/documentary"/>
    <x v="4"/>
    <s v="documentary"/>
  </r>
  <r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x v="1"/>
    <n v="194"/>
    <n v="67.103092783505161"/>
    <s v="US"/>
    <s v="USD"/>
    <n v="1401426000"/>
    <n v="1402894800"/>
    <x v="548"/>
    <d v="2014-06-16T05:00:00"/>
    <b v="1"/>
    <b v="0"/>
    <s v="technology/wearables"/>
    <x v="2"/>
    <s v="wearables"/>
  </r>
  <r>
    <x v="1"/>
    <n v="1140"/>
    <n v="79.978947368421046"/>
    <s v="US"/>
    <s v="USD"/>
    <n v="1433480400"/>
    <n v="1434430800"/>
    <x v="62"/>
    <d v="2015-06-16T05:00:00"/>
    <b v="0"/>
    <b v="0"/>
    <s v="theater/plays"/>
    <x v="3"/>
    <s v="plays"/>
  </r>
  <r>
    <x v="1"/>
    <n v="102"/>
    <n v="62.176470588235297"/>
    <s v="US"/>
    <s v="USD"/>
    <n v="1555563600"/>
    <n v="1557896400"/>
    <x v="556"/>
    <d v="2019-05-15T05:00:00"/>
    <b v="0"/>
    <b v="0"/>
    <s v="theater/plays"/>
    <x v="3"/>
    <s v="plays"/>
  </r>
  <r>
    <x v="1"/>
    <n v="2857"/>
    <n v="53.005950297514879"/>
    <s v="US"/>
    <s v="USD"/>
    <n v="1295676000"/>
    <n v="1297490400"/>
    <x v="557"/>
    <d v="2011-02-12T06:00:00"/>
    <b v="0"/>
    <b v="0"/>
    <s v="theater/plays"/>
    <x v="3"/>
    <s v="plays"/>
  </r>
  <r>
    <x v="1"/>
    <n v="107"/>
    <n v="57.738317757009348"/>
    <s v="US"/>
    <s v="USD"/>
    <n v="1443848400"/>
    <n v="1447394400"/>
    <x v="27"/>
    <d v="2015-11-13T06:00:00"/>
    <b v="0"/>
    <b v="0"/>
    <s v="publishing/nonfiction"/>
    <x v="5"/>
    <s v="nonfiction"/>
  </r>
  <r>
    <x v="1"/>
    <n v="160"/>
    <n v="40.03125"/>
    <s v="GB"/>
    <s v="GBP"/>
    <n v="1457330400"/>
    <n v="1458277200"/>
    <x v="558"/>
    <d v="2016-03-18T05:00:00"/>
    <b v="0"/>
    <b v="0"/>
    <s v="music/rock"/>
    <x v="1"/>
    <s v="rock"/>
  </r>
  <r>
    <x v="1"/>
    <n v="2230"/>
    <n v="81.016591928251117"/>
    <s v="US"/>
    <s v="USD"/>
    <n v="1395550800"/>
    <n v="1395723600"/>
    <x v="559"/>
    <d v="2014-03-25T05:00:00"/>
    <b v="0"/>
    <b v="0"/>
    <s v="food/food trucks"/>
    <x v="0"/>
    <s v="food trucks"/>
  </r>
  <r>
    <x v="1"/>
    <n v="316"/>
    <n v="35.047468354430379"/>
    <s v="US"/>
    <s v="USD"/>
    <n v="1551852000"/>
    <n v="1552197600"/>
    <x v="426"/>
    <d v="2019-03-10T06:00:00"/>
    <b v="0"/>
    <b v="1"/>
    <s v="music/jazz"/>
    <x v="1"/>
    <s v="jazz"/>
  </r>
  <r>
    <x v="1"/>
    <n v="117"/>
    <n v="102.92307692307692"/>
    <s v="US"/>
    <s v="USD"/>
    <n v="1547618400"/>
    <n v="1549087200"/>
    <x v="560"/>
    <d v="2019-02-02T06:00:00"/>
    <b v="0"/>
    <b v="0"/>
    <s v="film &amp; video/science fiction"/>
    <x v="4"/>
    <s v="science fiction"/>
  </r>
  <r>
    <x v="1"/>
    <n v="6406"/>
    <n v="27.998126756166094"/>
    <s v="US"/>
    <s v="USD"/>
    <n v="1355637600"/>
    <n v="1356847200"/>
    <x v="561"/>
    <d v="2012-12-30T06:00:00"/>
    <b v="0"/>
    <b v="0"/>
    <s v="theater/plays"/>
    <x v="3"/>
    <s v="plays"/>
  </r>
  <r>
    <x v="3"/>
    <n v="15"/>
    <n v="75.733333333333334"/>
    <s v="US"/>
    <s v="USD"/>
    <n v="1374728400"/>
    <n v="1375765200"/>
    <x v="562"/>
    <d v="2013-08-06T05:00:00"/>
    <b v="0"/>
    <b v="0"/>
    <s v="theater/plays"/>
    <x v="3"/>
    <s v="plays"/>
  </r>
  <r>
    <x v="1"/>
    <n v="192"/>
    <n v="45.026041666666664"/>
    <s v="US"/>
    <s v="USD"/>
    <n v="1287810000"/>
    <n v="1289800800"/>
    <x v="563"/>
    <d v="2010-11-15T06:00:00"/>
    <b v="0"/>
    <b v="0"/>
    <s v="music/electric music"/>
    <x v="1"/>
    <s v="electric music"/>
  </r>
  <r>
    <x v="1"/>
    <n v="26"/>
    <n v="73.615384615384613"/>
    <s v="CA"/>
    <s v="CAD"/>
    <n v="1503723600"/>
    <n v="1504501200"/>
    <x v="564"/>
    <d v="2017-09-04T05:00:00"/>
    <b v="0"/>
    <b v="0"/>
    <s v="theater/plays"/>
    <x v="3"/>
    <s v="plays"/>
  </r>
  <r>
    <x v="1"/>
    <n v="723"/>
    <n v="56.991701244813278"/>
    <s v="US"/>
    <s v="USD"/>
    <n v="1484114400"/>
    <n v="1485669600"/>
    <x v="565"/>
    <d v="2017-01-29T06:00:00"/>
    <b v="0"/>
    <b v="0"/>
    <s v="theater/plays"/>
    <x v="3"/>
    <s v="plays"/>
  </r>
  <r>
    <x v="1"/>
    <n v="170"/>
    <n v="85.223529411764702"/>
    <s v="IT"/>
    <s v="EUR"/>
    <n v="1461906000"/>
    <n v="1462770000"/>
    <x v="566"/>
    <d v="2016-05-09T05:00:00"/>
    <b v="0"/>
    <b v="0"/>
    <s v="theater/plays"/>
    <x v="3"/>
    <s v="plays"/>
  </r>
  <r>
    <x v="1"/>
    <n v="238"/>
    <n v="50.962184873949582"/>
    <s v="GB"/>
    <s v="GBP"/>
    <n v="1379653200"/>
    <n v="1379739600"/>
    <x v="567"/>
    <d v="2013-09-21T05:00:00"/>
    <b v="0"/>
    <b v="1"/>
    <s v="music/indie rock"/>
    <x v="1"/>
    <s v="indie rock"/>
  </r>
  <r>
    <x v="1"/>
    <n v="55"/>
    <n v="63.563636363636363"/>
    <s v="US"/>
    <s v="USD"/>
    <n v="1401858000"/>
    <n v="1402722000"/>
    <x v="568"/>
    <d v="2014-06-14T05:00:00"/>
    <b v="0"/>
    <b v="0"/>
    <s v="theater/plays"/>
    <x v="3"/>
    <s v="plays"/>
  </r>
  <r>
    <x v="0"/>
    <n v="1198"/>
    <n v="80.999165275459092"/>
    <s v="US"/>
    <s v="USD"/>
    <n v="1367470800"/>
    <n v="1369285200"/>
    <x v="569"/>
    <d v="2013-05-23T05:00:00"/>
    <b v="0"/>
    <b v="0"/>
    <s v="publishing/nonfiction"/>
    <x v="5"/>
    <s v="nonfiction"/>
  </r>
  <r>
    <x v="0"/>
    <n v="648"/>
    <n v="86.044753086419746"/>
    <s v="US"/>
    <s v="USD"/>
    <n v="1304658000"/>
    <n v="1304744400"/>
    <x v="570"/>
    <d v="2011-05-07T05:00:00"/>
    <b v="1"/>
    <b v="1"/>
    <s v="theater/plays"/>
    <x v="3"/>
    <s v="plays"/>
  </r>
  <r>
    <x v="1"/>
    <n v="128"/>
    <n v="90.0390625"/>
    <s v="AU"/>
    <s v="AUD"/>
    <n v="1467954000"/>
    <n v="1468299600"/>
    <x v="571"/>
    <d v="2016-07-12T05:00:00"/>
    <b v="0"/>
    <b v="0"/>
    <s v="photography/photography books"/>
    <x v="7"/>
    <s v="photography books"/>
  </r>
  <r>
    <x v="1"/>
    <n v="2144"/>
    <n v="74.006063432835816"/>
    <s v="US"/>
    <s v="USD"/>
    <n v="1473742800"/>
    <n v="1474174800"/>
    <x v="572"/>
    <d v="2016-09-18T05:00:00"/>
    <b v="0"/>
    <b v="0"/>
    <s v="theater/plays"/>
    <x v="3"/>
    <s v="plays"/>
  </r>
  <r>
    <x v="0"/>
    <n v="64"/>
    <n v="92.4375"/>
    <s v="US"/>
    <s v="USD"/>
    <n v="1523768400"/>
    <n v="1526014800"/>
    <x v="573"/>
    <d v="2018-05-11T05:00:00"/>
    <b v="0"/>
    <b v="0"/>
    <s v="music/indie rock"/>
    <x v="1"/>
    <s v="indie rock"/>
  </r>
  <r>
    <x v="1"/>
    <n v="2693"/>
    <n v="55.999257333828446"/>
    <s v="GB"/>
    <s v="GBP"/>
    <n v="1437022800"/>
    <n v="1437454800"/>
    <x v="574"/>
    <d v="2015-07-21T05:00:00"/>
    <b v="0"/>
    <b v="0"/>
    <s v="theater/plays"/>
    <x v="3"/>
    <s v="plays"/>
  </r>
  <r>
    <x v="1"/>
    <n v="432"/>
    <n v="32.983796296296298"/>
    <s v="US"/>
    <s v="USD"/>
    <n v="1422165600"/>
    <n v="1422684000"/>
    <x v="511"/>
    <d v="2015-01-31T06:00:00"/>
    <b v="0"/>
    <b v="0"/>
    <s v="photography/photography books"/>
    <x v="7"/>
    <s v="photography books"/>
  </r>
  <r>
    <x v="0"/>
    <n v="62"/>
    <n v="93.596774193548384"/>
    <s v="US"/>
    <s v="USD"/>
    <n v="1580104800"/>
    <n v="1581314400"/>
    <x v="575"/>
    <d v="2020-02-10T06:00:00"/>
    <b v="0"/>
    <b v="0"/>
    <s v="theater/plays"/>
    <x v="3"/>
    <s v="plays"/>
  </r>
  <r>
    <x v="1"/>
    <n v="189"/>
    <n v="69.867724867724874"/>
    <s v="US"/>
    <s v="USD"/>
    <n v="1285650000"/>
    <n v="1286427600"/>
    <x v="576"/>
    <d v="2010-10-07T05:00:00"/>
    <b v="0"/>
    <b v="1"/>
    <s v="theater/plays"/>
    <x v="3"/>
    <s v="plays"/>
  </r>
  <r>
    <x v="1"/>
    <n v="154"/>
    <n v="72.129870129870127"/>
    <s v="GB"/>
    <s v="GBP"/>
    <n v="1276664400"/>
    <n v="1278738000"/>
    <x v="577"/>
    <d v="2010-07-10T05:00:00"/>
    <b v="1"/>
    <b v="0"/>
    <s v="food/food trucks"/>
    <x v="0"/>
    <s v="food trucks"/>
  </r>
  <r>
    <x v="1"/>
    <n v="96"/>
    <n v="30.041666666666668"/>
    <s v="US"/>
    <s v="USD"/>
    <n v="1286168400"/>
    <n v="1286427600"/>
    <x v="578"/>
    <d v="2010-10-07T05:00:00"/>
    <b v="0"/>
    <b v="0"/>
    <s v="music/indie rock"/>
    <x v="1"/>
    <s v="indie rock"/>
  </r>
  <r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x v="3"/>
    <n v="87"/>
    <n v="68.65517241379311"/>
    <s v="US"/>
    <s v="USD"/>
    <n v="1556686800"/>
    <n v="1557637200"/>
    <x v="580"/>
    <d v="2019-05-12T05:00:00"/>
    <b v="0"/>
    <b v="1"/>
    <s v="theater/plays"/>
    <x v="3"/>
    <s v="plays"/>
  </r>
  <r>
    <x v="1"/>
    <n v="3063"/>
    <n v="59.992164544564154"/>
    <s v="US"/>
    <s v="USD"/>
    <n v="1553576400"/>
    <n v="1553922000"/>
    <x v="581"/>
    <d v="2019-03-30T05:00:00"/>
    <b v="0"/>
    <b v="0"/>
    <s v="theater/plays"/>
    <x v="3"/>
    <s v="plays"/>
  </r>
  <r>
    <x v="2"/>
    <n v="278"/>
    <n v="111.15827338129496"/>
    <s v="US"/>
    <s v="USD"/>
    <n v="1414904400"/>
    <n v="1416463200"/>
    <x v="582"/>
    <d v="2014-11-20T06:00:00"/>
    <b v="0"/>
    <b v="0"/>
    <s v="theater/plays"/>
    <x v="3"/>
    <s v="plays"/>
  </r>
  <r>
    <x v="0"/>
    <n v="105"/>
    <n v="53.038095238095238"/>
    <s v="US"/>
    <s v="USD"/>
    <n v="1446876000"/>
    <n v="1447221600"/>
    <x v="336"/>
    <d v="2015-11-11T06:00:00"/>
    <b v="0"/>
    <b v="0"/>
    <s v="film &amp; video/animation"/>
    <x v="4"/>
    <s v="animation"/>
  </r>
  <r>
    <x v="3"/>
    <n v="1658"/>
    <n v="55.985524728588658"/>
    <s v="US"/>
    <s v="USD"/>
    <n v="1490418000"/>
    <n v="1491627600"/>
    <x v="583"/>
    <d v="2017-04-08T05:00:00"/>
    <b v="0"/>
    <b v="0"/>
    <s v="film &amp; video/television"/>
    <x v="4"/>
    <s v="television"/>
  </r>
  <r>
    <x v="1"/>
    <n v="2266"/>
    <n v="69.986760812003524"/>
    <s v="US"/>
    <s v="USD"/>
    <n v="1360389600"/>
    <n v="1363150800"/>
    <x v="584"/>
    <d v="2013-03-13T05:00:00"/>
    <b v="0"/>
    <b v="0"/>
    <s v="film &amp; video/television"/>
    <x v="4"/>
    <s v="television"/>
  </r>
  <r>
    <x v="0"/>
    <n v="2604"/>
    <n v="48.998079877112133"/>
    <s v="DK"/>
    <s v="DKK"/>
    <n v="1326866400"/>
    <n v="1330754400"/>
    <x v="585"/>
    <d v="2012-03-03T06:00:00"/>
    <b v="0"/>
    <b v="1"/>
    <s v="film &amp; video/animation"/>
    <x v="4"/>
    <s v="animation"/>
  </r>
  <r>
    <x v="0"/>
    <n v="65"/>
    <n v="103.84615384615384"/>
    <s v="US"/>
    <s v="USD"/>
    <n v="1479103200"/>
    <n v="1479794400"/>
    <x v="586"/>
    <d v="2016-11-22T06:00:00"/>
    <b v="0"/>
    <b v="0"/>
    <s v="theater/plays"/>
    <x v="3"/>
    <s v="plays"/>
  </r>
  <r>
    <x v="0"/>
    <n v="94"/>
    <n v="99.127659574468083"/>
    <s v="US"/>
    <s v="USD"/>
    <n v="1280206800"/>
    <n v="1281243600"/>
    <x v="587"/>
    <d v="2010-08-08T05:00:00"/>
    <b v="0"/>
    <b v="1"/>
    <s v="theater/plays"/>
    <x v="3"/>
    <s v="plays"/>
  </r>
  <r>
    <x v="2"/>
    <n v="45"/>
    <n v="107.37777777777778"/>
    <s v="US"/>
    <s v="USD"/>
    <n v="1532754000"/>
    <n v="1532754000"/>
    <x v="588"/>
    <d v="2018-07-28T05:00:00"/>
    <b v="0"/>
    <b v="1"/>
    <s v="film &amp; video/drama"/>
    <x v="4"/>
    <s v="drama"/>
  </r>
  <r>
    <x v="0"/>
    <n v="257"/>
    <n v="76.922178988326849"/>
    <s v="US"/>
    <s v="USD"/>
    <n v="1453096800"/>
    <n v="1453356000"/>
    <x v="589"/>
    <d v="2016-01-21T06:00:00"/>
    <b v="0"/>
    <b v="0"/>
    <s v="theater/plays"/>
    <x v="3"/>
    <s v="plays"/>
  </r>
  <r>
    <x v="1"/>
    <n v="194"/>
    <n v="58.128865979381445"/>
    <s v="CH"/>
    <s v="CHF"/>
    <n v="1487570400"/>
    <n v="1489986000"/>
    <x v="590"/>
    <d v="2017-03-20T05:00:00"/>
    <b v="0"/>
    <b v="0"/>
    <s v="theater/plays"/>
    <x v="3"/>
    <s v="plays"/>
  </r>
  <r>
    <x v="1"/>
    <n v="129"/>
    <n v="103.73643410852713"/>
    <s v="CA"/>
    <s v="CAD"/>
    <n v="1545026400"/>
    <n v="1545804000"/>
    <x v="591"/>
    <d v="2018-12-26T06:00:00"/>
    <b v="0"/>
    <b v="0"/>
    <s v="technology/wearables"/>
    <x v="2"/>
    <s v="wearables"/>
  </r>
  <r>
    <x v="1"/>
    <n v="375"/>
    <n v="87.962666666666664"/>
    <s v="US"/>
    <s v="USD"/>
    <n v="1488348000"/>
    <n v="1489899600"/>
    <x v="592"/>
    <d v="2017-03-19T05:00:00"/>
    <b v="0"/>
    <b v="0"/>
    <s v="theater/plays"/>
    <x v="3"/>
    <s v="plays"/>
  </r>
  <r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x v="0"/>
    <n v="4697"/>
    <n v="37.999361294443261"/>
    <s v="US"/>
    <s v="USD"/>
    <n v="1537938000"/>
    <n v="1539752400"/>
    <x v="594"/>
    <d v="2018-10-17T05:00:00"/>
    <b v="0"/>
    <b v="1"/>
    <s v="music/rock"/>
    <x v="1"/>
    <s v="rock"/>
  </r>
  <r>
    <x v="0"/>
    <n v="2915"/>
    <n v="29.999313893653515"/>
    <s v="US"/>
    <s v="USD"/>
    <n v="1363150800"/>
    <n v="1364101200"/>
    <x v="595"/>
    <d v="2013-03-24T05:00:00"/>
    <b v="0"/>
    <b v="0"/>
    <s v="games/video games"/>
    <x v="6"/>
    <s v="video games"/>
  </r>
  <r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x v="3"/>
    <n v="723"/>
    <n v="85.994467496542185"/>
    <s v="US"/>
    <s v="USD"/>
    <n v="1499317200"/>
    <n v="1500872400"/>
    <x v="597"/>
    <d v="2017-07-24T05:00:00"/>
    <b v="1"/>
    <b v="0"/>
    <s v="food/food trucks"/>
    <x v="0"/>
    <s v="food trucks"/>
  </r>
  <r>
    <x v="0"/>
    <n v="602"/>
    <n v="98.011627906976742"/>
    <s v="CH"/>
    <s v="CHF"/>
    <n v="1287550800"/>
    <n v="1288501200"/>
    <x v="598"/>
    <d v="2010-10-31T05:00:00"/>
    <b v="1"/>
    <b v="1"/>
    <s v="theater/plays"/>
    <x v="3"/>
    <s v="plays"/>
  </r>
  <r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x v="0"/>
    <n v="3868"/>
    <n v="44.994570837642193"/>
    <s v="IT"/>
    <s v="EUR"/>
    <n v="1393048800"/>
    <n v="1394344800"/>
    <x v="600"/>
    <d v="2014-03-09T06:00:00"/>
    <b v="0"/>
    <b v="0"/>
    <s v="film &amp; video/shorts"/>
    <x v="4"/>
    <s v="shorts"/>
  </r>
  <r>
    <x v="1"/>
    <n v="409"/>
    <n v="31.012224938875306"/>
    <s v="US"/>
    <s v="USD"/>
    <n v="1470373200"/>
    <n v="1474088400"/>
    <x v="601"/>
    <d v="2016-09-17T05:00:00"/>
    <b v="0"/>
    <b v="0"/>
    <s v="technology/web"/>
    <x v="2"/>
    <s v="web"/>
  </r>
  <r>
    <x v="1"/>
    <n v="234"/>
    <n v="59.970085470085472"/>
    <s v="US"/>
    <s v="USD"/>
    <n v="1460091600"/>
    <n v="1460264400"/>
    <x v="602"/>
    <d v="2016-04-10T05:00:00"/>
    <b v="0"/>
    <b v="0"/>
    <s v="technology/web"/>
    <x v="2"/>
    <s v="web"/>
  </r>
  <r>
    <x v="1"/>
    <n v="3016"/>
    <n v="58.9973474801061"/>
    <s v="US"/>
    <s v="USD"/>
    <n v="1440392400"/>
    <n v="1440824400"/>
    <x v="335"/>
    <d v="2015-08-29T05:00:00"/>
    <b v="0"/>
    <b v="0"/>
    <s v="music/metal"/>
    <x v="1"/>
    <s v="metal"/>
  </r>
  <r>
    <x v="1"/>
    <n v="264"/>
    <n v="50.045454545454547"/>
    <s v="US"/>
    <s v="USD"/>
    <n v="1488434400"/>
    <n v="1489554000"/>
    <x v="603"/>
    <d v="2017-03-15T05:00:00"/>
    <b v="1"/>
    <b v="0"/>
    <s v="photography/photography books"/>
    <x v="7"/>
    <s v="photography books"/>
  </r>
  <r>
    <x v="0"/>
    <n v="504"/>
    <n v="98.966269841269835"/>
    <s v="AU"/>
    <s v="AUD"/>
    <n v="1514440800"/>
    <n v="1514872800"/>
    <x v="604"/>
    <d v="2018-01-02T06:00:00"/>
    <b v="0"/>
    <b v="0"/>
    <s v="food/food trucks"/>
    <x v="0"/>
    <s v="food trucks"/>
  </r>
  <r>
    <x v="0"/>
    <n v="14"/>
    <n v="58.857142857142854"/>
    <s v="US"/>
    <s v="USD"/>
    <n v="1514354400"/>
    <n v="1515736800"/>
    <x v="605"/>
    <d v="2018-01-12T06:00:00"/>
    <b v="0"/>
    <b v="0"/>
    <s v="film &amp; video/science fiction"/>
    <x v="4"/>
    <s v="science fiction"/>
  </r>
  <r>
    <x v="3"/>
    <n v="390"/>
    <n v="81.010256410256417"/>
    <s v="US"/>
    <s v="USD"/>
    <n v="1440910800"/>
    <n v="1442898000"/>
    <x v="606"/>
    <d v="2015-09-22T05:00:00"/>
    <b v="0"/>
    <b v="0"/>
    <s v="music/rock"/>
    <x v="1"/>
    <s v="rock"/>
  </r>
  <r>
    <x v="0"/>
    <n v="750"/>
    <n v="76.013333333333335"/>
    <s v="GB"/>
    <s v="GBP"/>
    <n v="1296108000"/>
    <n v="1296194400"/>
    <x v="65"/>
    <d v="2011-01-28T06:00:00"/>
    <b v="0"/>
    <b v="0"/>
    <s v="film &amp; video/documentary"/>
    <x v="4"/>
    <s v="documentary"/>
  </r>
  <r>
    <x v="0"/>
    <n v="77"/>
    <n v="96.597402597402592"/>
    <s v="US"/>
    <s v="USD"/>
    <n v="1440133200"/>
    <n v="1440910800"/>
    <x v="607"/>
    <d v="2015-08-30T05:00:00"/>
    <b v="1"/>
    <b v="0"/>
    <s v="theater/plays"/>
    <x v="3"/>
    <s v="plays"/>
  </r>
  <r>
    <x v="0"/>
    <n v="752"/>
    <n v="76.957446808510639"/>
    <s v="DK"/>
    <s v="DKK"/>
    <n v="1332910800"/>
    <n v="1335502800"/>
    <x v="608"/>
    <d v="2012-04-27T05:00:00"/>
    <b v="0"/>
    <b v="0"/>
    <s v="music/jazz"/>
    <x v="1"/>
    <s v="jazz"/>
  </r>
  <r>
    <x v="0"/>
    <n v="131"/>
    <n v="67.984732824427482"/>
    <s v="US"/>
    <s v="USD"/>
    <n v="1544335200"/>
    <n v="1544680800"/>
    <x v="609"/>
    <d v="2018-12-13T06:00:00"/>
    <b v="0"/>
    <b v="0"/>
    <s v="theater/plays"/>
    <x v="3"/>
    <s v="plays"/>
  </r>
  <r>
    <x v="0"/>
    <n v="87"/>
    <n v="88.781609195402297"/>
    <s v="US"/>
    <s v="USD"/>
    <n v="1286427600"/>
    <n v="1288414800"/>
    <x v="610"/>
    <d v="2010-10-30T05:00:00"/>
    <b v="0"/>
    <b v="0"/>
    <s v="theater/plays"/>
    <x v="3"/>
    <s v="plays"/>
  </r>
  <r>
    <x v="0"/>
    <n v="1063"/>
    <n v="24.99623706491063"/>
    <s v="US"/>
    <s v="USD"/>
    <n v="1329717600"/>
    <n v="1330581600"/>
    <x v="541"/>
    <d v="2012-03-01T06:00:00"/>
    <b v="0"/>
    <b v="0"/>
    <s v="music/jazz"/>
    <x v="1"/>
    <s v="jazz"/>
  </r>
  <r>
    <x v="1"/>
    <n v="272"/>
    <n v="44.922794117647058"/>
    <s v="US"/>
    <s v="USD"/>
    <n v="1310187600"/>
    <n v="1311397200"/>
    <x v="611"/>
    <d v="2011-07-23T05:00:00"/>
    <b v="0"/>
    <b v="1"/>
    <s v="film &amp; video/documentary"/>
    <x v="4"/>
    <s v="documentary"/>
  </r>
  <r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x v="1"/>
    <n v="419"/>
    <n v="29.009546539379475"/>
    <s v="US"/>
    <s v="USD"/>
    <n v="1410325200"/>
    <n v="1411102800"/>
    <x v="613"/>
    <d v="2014-09-19T05:00:00"/>
    <b v="0"/>
    <b v="0"/>
    <s v="journalism/audio"/>
    <x v="8"/>
    <s v="audio"/>
  </r>
  <r>
    <x v="0"/>
    <n v="76"/>
    <n v="73.59210526315789"/>
    <s v="US"/>
    <s v="USD"/>
    <n v="1343797200"/>
    <n v="1344834000"/>
    <x v="614"/>
    <d v="2012-08-13T05:00:00"/>
    <b v="0"/>
    <b v="0"/>
    <s v="theater/plays"/>
    <x v="3"/>
    <s v="plays"/>
  </r>
  <r>
    <x v="1"/>
    <n v="1621"/>
    <n v="107.97038864898211"/>
    <s v="IT"/>
    <s v="EUR"/>
    <n v="1498453200"/>
    <n v="1499230800"/>
    <x v="615"/>
    <d v="2017-07-05T05:00:00"/>
    <b v="0"/>
    <b v="0"/>
    <s v="theater/plays"/>
    <x v="3"/>
    <s v="plays"/>
  </r>
  <r>
    <x v="1"/>
    <n v="1101"/>
    <n v="68.987284287011803"/>
    <s v="US"/>
    <s v="USD"/>
    <n v="1456380000"/>
    <n v="1457416800"/>
    <x v="90"/>
    <d v="2016-03-08T06:00:00"/>
    <b v="0"/>
    <b v="0"/>
    <s v="music/indie rock"/>
    <x v="1"/>
    <s v="indie rock"/>
  </r>
  <r>
    <x v="1"/>
    <n v="1073"/>
    <n v="111.02236719478098"/>
    <s v="US"/>
    <s v="USD"/>
    <n v="1280552400"/>
    <n v="1280898000"/>
    <x v="616"/>
    <d v="2010-08-04T05:00:00"/>
    <b v="0"/>
    <b v="1"/>
    <s v="theater/plays"/>
    <x v="3"/>
    <s v="plays"/>
  </r>
  <r>
    <x v="0"/>
    <n v="4428"/>
    <n v="24.997515808491418"/>
    <s v="AU"/>
    <s v="AUD"/>
    <n v="1521608400"/>
    <n v="1522472400"/>
    <x v="617"/>
    <d v="2018-03-31T05:00:00"/>
    <b v="0"/>
    <b v="0"/>
    <s v="theater/plays"/>
    <x v="3"/>
    <s v="plays"/>
  </r>
  <r>
    <x v="0"/>
    <n v="58"/>
    <n v="42.155172413793103"/>
    <s v="IT"/>
    <s v="EUR"/>
    <n v="1460696400"/>
    <n v="1462510800"/>
    <x v="618"/>
    <d v="2016-05-06T05:00:00"/>
    <b v="0"/>
    <b v="0"/>
    <s v="music/indie rock"/>
    <x v="1"/>
    <s v="indie rock"/>
  </r>
  <r>
    <x v="3"/>
    <n v="1218"/>
    <n v="47.003284072249592"/>
    <s v="US"/>
    <s v="USD"/>
    <n v="1313730000"/>
    <n v="1317790800"/>
    <x v="619"/>
    <d v="2011-10-05T05:00:00"/>
    <b v="0"/>
    <b v="0"/>
    <s v="photography/photography books"/>
    <x v="7"/>
    <s v="photography books"/>
  </r>
  <r>
    <x v="1"/>
    <n v="331"/>
    <n v="36.0392749244713"/>
    <s v="US"/>
    <s v="USD"/>
    <n v="1568178000"/>
    <n v="1568782800"/>
    <x v="620"/>
    <d v="2019-09-18T05:00:00"/>
    <b v="0"/>
    <b v="0"/>
    <s v="journalism/audio"/>
    <x v="8"/>
    <s v="audio"/>
  </r>
  <r>
    <x v="1"/>
    <n v="1170"/>
    <n v="101.03760683760684"/>
    <s v="US"/>
    <s v="USD"/>
    <n v="1348635600"/>
    <n v="1349413200"/>
    <x v="621"/>
    <d v="2012-10-05T05:00:00"/>
    <b v="0"/>
    <b v="0"/>
    <s v="photography/photography books"/>
    <x v="7"/>
    <s v="photography books"/>
  </r>
  <r>
    <x v="0"/>
    <n v="111"/>
    <n v="39.927927927927925"/>
    <s v="US"/>
    <s v="USD"/>
    <n v="1468126800"/>
    <n v="1472446800"/>
    <x v="622"/>
    <d v="2016-08-29T05:00:00"/>
    <b v="0"/>
    <b v="0"/>
    <s v="publishing/fiction"/>
    <x v="5"/>
    <s v="fiction"/>
  </r>
  <r>
    <x v="3"/>
    <n v="215"/>
    <n v="83.158139534883716"/>
    <s v="US"/>
    <s v="USD"/>
    <n v="1547877600"/>
    <n v="1548050400"/>
    <x v="35"/>
    <d v="2019-01-21T06:00:00"/>
    <b v="0"/>
    <b v="0"/>
    <s v="film &amp; video/drama"/>
    <x v="4"/>
    <s v="drama"/>
  </r>
  <r>
    <x v="1"/>
    <n v="363"/>
    <n v="39.97520661157025"/>
    <s v="US"/>
    <s v="USD"/>
    <n v="1571374800"/>
    <n v="1571806800"/>
    <x v="623"/>
    <d v="2019-10-23T05:00:00"/>
    <b v="0"/>
    <b v="1"/>
    <s v="food/food trucks"/>
    <x v="0"/>
    <s v="food trucks"/>
  </r>
  <r>
    <x v="0"/>
    <n v="2955"/>
    <n v="47.993908629441627"/>
    <s v="US"/>
    <s v="USD"/>
    <n v="1576303200"/>
    <n v="1576476000"/>
    <x v="624"/>
    <d v="2019-12-16T06:00:00"/>
    <b v="0"/>
    <b v="1"/>
    <s v="games/mobile games"/>
    <x v="6"/>
    <s v="mobile games"/>
  </r>
  <r>
    <x v="0"/>
    <n v="1657"/>
    <n v="95.978877489438744"/>
    <s v="US"/>
    <s v="USD"/>
    <n v="1324447200"/>
    <n v="1324965600"/>
    <x v="625"/>
    <d v="2011-12-27T06:00:00"/>
    <b v="0"/>
    <b v="0"/>
    <s v="theater/plays"/>
    <x v="3"/>
    <s v="plays"/>
  </r>
  <r>
    <x v="1"/>
    <n v="103"/>
    <n v="78.728155339805824"/>
    <s v="US"/>
    <s v="USD"/>
    <n v="1386741600"/>
    <n v="1387519200"/>
    <x v="626"/>
    <d v="2013-12-20T06:00:00"/>
    <b v="0"/>
    <b v="0"/>
    <s v="theater/plays"/>
    <x v="3"/>
    <s v="plays"/>
  </r>
  <r>
    <x v="1"/>
    <n v="147"/>
    <n v="56.081632653061227"/>
    <s v="US"/>
    <s v="USD"/>
    <n v="1537074000"/>
    <n v="1537246800"/>
    <x v="627"/>
    <d v="2018-09-18T05:00:00"/>
    <b v="0"/>
    <b v="0"/>
    <s v="theater/plays"/>
    <x v="3"/>
    <s v="plays"/>
  </r>
  <r>
    <x v="1"/>
    <n v="110"/>
    <n v="69.090909090909093"/>
    <s v="CA"/>
    <s v="CAD"/>
    <n v="1277787600"/>
    <n v="1279515600"/>
    <x v="628"/>
    <d v="2010-07-19T05:00:00"/>
    <b v="0"/>
    <b v="0"/>
    <s v="publishing/nonfiction"/>
    <x v="5"/>
    <s v="nonfiction"/>
  </r>
  <r>
    <x v="0"/>
    <n v="926"/>
    <n v="102.05291576673866"/>
    <s v="CA"/>
    <s v="CAD"/>
    <n v="1440306000"/>
    <n v="1442379600"/>
    <x v="629"/>
    <d v="2015-09-16T05:00:00"/>
    <b v="0"/>
    <b v="0"/>
    <s v="theater/plays"/>
    <x v="3"/>
    <s v="plays"/>
  </r>
  <r>
    <x v="1"/>
    <n v="134"/>
    <n v="107.32089552238806"/>
    <s v="US"/>
    <s v="USD"/>
    <n v="1522126800"/>
    <n v="1523077200"/>
    <x v="630"/>
    <d v="2018-04-07T05:00:00"/>
    <b v="0"/>
    <b v="0"/>
    <s v="technology/wearables"/>
    <x v="2"/>
    <s v="wearables"/>
  </r>
  <r>
    <x v="1"/>
    <n v="269"/>
    <n v="51.970260223048328"/>
    <s v="US"/>
    <s v="USD"/>
    <n v="1489298400"/>
    <n v="1489554000"/>
    <x v="631"/>
    <d v="2017-03-15T05:00:00"/>
    <b v="0"/>
    <b v="0"/>
    <s v="theater/plays"/>
    <x v="3"/>
    <s v="plays"/>
  </r>
  <r>
    <x v="1"/>
    <n v="175"/>
    <n v="71.137142857142862"/>
    <s v="US"/>
    <s v="USD"/>
    <n v="1547100000"/>
    <n v="1548482400"/>
    <x v="632"/>
    <d v="2019-01-26T06:00:00"/>
    <b v="0"/>
    <b v="1"/>
    <s v="film &amp; video/television"/>
    <x v="4"/>
    <s v="television"/>
  </r>
  <r>
    <x v="1"/>
    <n v="69"/>
    <n v="106.49275362318841"/>
    <s v="US"/>
    <s v="USD"/>
    <n v="1383022800"/>
    <n v="1384063200"/>
    <x v="633"/>
    <d v="2013-11-10T06:00:00"/>
    <b v="0"/>
    <b v="0"/>
    <s v="technology/web"/>
    <x v="2"/>
    <s v="web"/>
  </r>
  <r>
    <x v="1"/>
    <n v="190"/>
    <n v="42.93684210526316"/>
    <s v="US"/>
    <s v="USD"/>
    <n v="1322373600"/>
    <n v="1322892000"/>
    <x v="634"/>
    <d v="2011-12-03T06:00:00"/>
    <b v="0"/>
    <b v="1"/>
    <s v="film &amp; video/documentary"/>
    <x v="4"/>
    <s v="documentary"/>
  </r>
  <r>
    <x v="1"/>
    <n v="237"/>
    <n v="30.037974683544302"/>
    <s v="US"/>
    <s v="USD"/>
    <n v="1349240400"/>
    <n v="1350709200"/>
    <x v="635"/>
    <d v="2012-10-20T05:00:00"/>
    <b v="1"/>
    <b v="1"/>
    <s v="film &amp; video/documentary"/>
    <x v="4"/>
    <s v="documentary"/>
  </r>
  <r>
    <x v="0"/>
    <n v="77"/>
    <n v="70.623376623376629"/>
    <s v="GB"/>
    <s v="GBP"/>
    <n v="1562648400"/>
    <n v="1564203600"/>
    <x v="636"/>
    <d v="2019-07-27T05:00:00"/>
    <b v="0"/>
    <b v="0"/>
    <s v="music/rock"/>
    <x v="1"/>
    <s v="rock"/>
  </r>
  <r>
    <x v="0"/>
    <n v="1748"/>
    <n v="66.016018306636155"/>
    <s v="US"/>
    <s v="USD"/>
    <n v="1508216400"/>
    <n v="1509685200"/>
    <x v="637"/>
    <d v="2017-11-03T05:00:00"/>
    <b v="0"/>
    <b v="0"/>
    <s v="theater/plays"/>
    <x v="3"/>
    <s v="plays"/>
  </r>
  <r>
    <x v="0"/>
    <n v="79"/>
    <n v="96.911392405063296"/>
    <s v="US"/>
    <s v="USD"/>
    <n v="1511762400"/>
    <n v="1514959200"/>
    <x v="638"/>
    <d v="2018-01-03T06:00:00"/>
    <b v="0"/>
    <b v="0"/>
    <s v="theater/plays"/>
    <x v="3"/>
    <s v="plays"/>
  </r>
  <r>
    <x v="1"/>
    <n v="196"/>
    <n v="62.867346938775512"/>
    <s v="IT"/>
    <s v="EUR"/>
    <n v="1447480800"/>
    <n v="1448863200"/>
    <x v="639"/>
    <d v="2015-11-30T06:00:00"/>
    <b v="1"/>
    <b v="0"/>
    <s v="music/rock"/>
    <x v="1"/>
    <s v="rock"/>
  </r>
  <r>
    <x v="0"/>
    <n v="889"/>
    <n v="108.98537682789652"/>
    <s v="US"/>
    <s v="USD"/>
    <n v="1429506000"/>
    <n v="1429592400"/>
    <x v="640"/>
    <d v="2015-04-21T05:00:00"/>
    <b v="0"/>
    <b v="1"/>
    <s v="theater/plays"/>
    <x v="3"/>
    <s v="plays"/>
  </r>
  <r>
    <x v="1"/>
    <n v="7295"/>
    <n v="26.999314599040439"/>
    <s v="US"/>
    <s v="USD"/>
    <n v="1522472400"/>
    <n v="1522645200"/>
    <x v="641"/>
    <d v="2018-04-02T05:00:00"/>
    <b v="0"/>
    <b v="0"/>
    <s v="music/electric music"/>
    <x v="1"/>
    <s v="electric music"/>
  </r>
  <r>
    <x v="1"/>
    <n v="2893"/>
    <n v="65.004147943311438"/>
    <s v="CA"/>
    <s v="CAD"/>
    <n v="1322114400"/>
    <n v="1323324000"/>
    <x v="642"/>
    <d v="2011-12-08T06:00:00"/>
    <b v="0"/>
    <b v="0"/>
    <s v="technology/wearables"/>
    <x v="2"/>
    <s v="wearables"/>
  </r>
  <r>
    <x v="0"/>
    <n v="56"/>
    <n v="111.51785714285714"/>
    <s v="US"/>
    <s v="USD"/>
    <n v="1561438800"/>
    <n v="1561525200"/>
    <x v="230"/>
    <d v="2019-06-26T05:00:00"/>
    <b v="0"/>
    <b v="0"/>
    <s v="film &amp; video/drama"/>
    <x v="4"/>
    <s v="drama"/>
  </r>
  <r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x v="1"/>
    <n v="820"/>
    <n v="110.99268292682927"/>
    <s v="US"/>
    <s v="USD"/>
    <n v="1301202000"/>
    <n v="1301806800"/>
    <x v="643"/>
    <d v="2011-04-03T05:00:00"/>
    <b v="1"/>
    <b v="0"/>
    <s v="theater/plays"/>
    <x v="3"/>
    <s v="plays"/>
  </r>
  <r>
    <x v="0"/>
    <n v="83"/>
    <n v="56.746987951807228"/>
    <s v="US"/>
    <s v="USD"/>
    <n v="1374469200"/>
    <n v="1374901200"/>
    <x v="644"/>
    <d v="2013-07-27T05:00:00"/>
    <b v="0"/>
    <b v="0"/>
    <s v="technology/wearables"/>
    <x v="2"/>
    <s v="wearables"/>
  </r>
  <r>
    <x v="1"/>
    <n v="2038"/>
    <n v="97.020608439646708"/>
    <s v="US"/>
    <s v="USD"/>
    <n v="1334984400"/>
    <n v="1336453200"/>
    <x v="645"/>
    <d v="2012-05-08T05:00:00"/>
    <b v="1"/>
    <b v="1"/>
    <s v="publishing/translations"/>
    <x v="5"/>
    <s v="translations"/>
  </r>
  <r>
    <x v="1"/>
    <n v="116"/>
    <n v="92.08620689655173"/>
    <s v="US"/>
    <s v="USD"/>
    <n v="1467608400"/>
    <n v="1468904400"/>
    <x v="646"/>
    <d v="2016-07-19T05:00:00"/>
    <b v="0"/>
    <b v="0"/>
    <s v="film &amp; video/animation"/>
    <x v="4"/>
    <s v="animation"/>
  </r>
  <r>
    <x v="0"/>
    <n v="2025"/>
    <n v="82.986666666666665"/>
    <s v="GB"/>
    <s v="GBP"/>
    <n v="1386741600"/>
    <n v="1387087200"/>
    <x v="626"/>
    <d v="2013-12-15T06:00:00"/>
    <b v="0"/>
    <b v="0"/>
    <s v="publishing/nonfiction"/>
    <x v="5"/>
    <s v="nonfiction"/>
  </r>
  <r>
    <x v="1"/>
    <n v="1345"/>
    <n v="103.03791821561339"/>
    <s v="AU"/>
    <s v="AUD"/>
    <n v="1546754400"/>
    <n v="1547445600"/>
    <x v="647"/>
    <d v="2019-01-14T06:00:00"/>
    <b v="0"/>
    <b v="1"/>
    <s v="technology/web"/>
    <x v="2"/>
    <s v="web"/>
  </r>
  <r>
    <x v="1"/>
    <n v="168"/>
    <n v="68.922619047619051"/>
    <s v="US"/>
    <s v="USD"/>
    <n v="1544248800"/>
    <n v="1547359200"/>
    <x v="159"/>
    <d v="2019-01-13T06:00:00"/>
    <b v="0"/>
    <b v="0"/>
    <s v="film &amp; video/drama"/>
    <x v="4"/>
    <s v="drama"/>
  </r>
  <r>
    <x v="1"/>
    <n v="137"/>
    <n v="87.737226277372258"/>
    <s v="CH"/>
    <s v="CHF"/>
    <n v="1495429200"/>
    <n v="1496293200"/>
    <x v="648"/>
    <d v="2017-06-01T05:00:00"/>
    <b v="0"/>
    <b v="0"/>
    <s v="theater/plays"/>
    <x v="3"/>
    <s v="plays"/>
  </r>
  <r>
    <x v="1"/>
    <n v="186"/>
    <n v="75.021505376344081"/>
    <s v="IT"/>
    <s v="EUR"/>
    <n v="1334811600"/>
    <n v="1335416400"/>
    <x v="267"/>
    <d v="2012-04-26T05:00:00"/>
    <b v="0"/>
    <b v="0"/>
    <s v="theater/plays"/>
    <x v="3"/>
    <s v="plays"/>
  </r>
  <r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x v="1"/>
    <n v="202"/>
    <n v="72.896039603960389"/>
    <s v="US"/>
    <s v="USD"/>
    <n v="1467954000"/>
    <n v="1471496400"/>
    <x v="571"/>
    <d v="2016-08-18T05:00:00"/>
    <b v="0"/>
    <b v="0"/>
    <s v="theater/plays"/>
    <x v="3"/>
    <s v="plays"/>
  </r>
  <r>
    <x v="1"/>
    <n v="103"/>
    <n v="108.48543689320388"/>
    <s v="US"/>
    <s v="USD"/>
    <n v="1471842000"/>
    <n v="1472878800"/>
    <x v="650"/>
    <d v="2016-09-03T05:00:00"/>
    <b v="0"/>
    <b v="0"/>
    <s v="publishing/radio &amp; podcasts"/>
    <x v="5"/>
    <s v="radio &amp; podcasts"/>
  </r>
  <r>
    <x v="1"/>
    <n v="1785"/>
    <n v="101.98095238095237"/>
    <s v="US"/>
    <s v="USD"/>
    <n v="1408424400"/>
    <n v="1408510800"/>
    <x v="1"/>
    <d v="2014-08-20T05:00:00"/>
    <b v="0"/>
    <b v="0"/>
    <s v="music/rock"/>
    <x v="1"/>
    <s v="rock"/>
  </r>
  <r>
    <x v="0"/>
    <n v="656"/>
    <n v="44.009146341463413"/>
    <s v="US"/>
    <s v="USD"/>
    <n v="1281157200"/>
    <n v="1281589200"/>
    <x v="651"/>
    <d v="2010-08-12T05:00:00"/>
    <b v="0"/>
    <b v="0"/>
    <s v="games/mobile games"/>
    <x v="6"/>
    <s v="mobile games"/>
  </r>
  <r>
    <x v="1"/>
    <n v="157"/>
    <n v="65.942675159235662"/>
    <s v="US"/>
    <s v="USD"/>
    <n v="1373432400"/>
    <n v="1375851600"/>
    <x v="652"/>
    <d v="2013-08-07T05:00:00"/>
    <b v="0"/>
    <b v="1"/>
    <s v="theater/plays"/>
    <x v="3"/>
    <s v="plays"/>
  </r>
  <r>
    <x v="1"/>
    <n v="555"/>
    <n v="24.987387387387386"/>
    <s v="US"/>
    <s v="USD"/>
    <n v="1313989200"/>
    <n v="1315803600"/>
    <x v="653"/>
    <d v="2011-09-12T05:00:00"/>
    <b v="0"/>
    <b v="0"/>
    <s v="film &amp; video/documentary"/>
    <x v="4"/>
    <s v="documentary"/>
  </r>
  <r>
    <x v="1"/>
    <n v="297"/>
    <n v="28.003367003367003"/>
    <s v="US"/>
    <s v="USD"/>
    <n v="1371445200"/>
    <n v="1373691600"/>
    <x v="654"/>
    <d v="2013-07-13T05:00:00"/>
    <b v="0"/>
    <b v="0"/>
    <s v="technology/wearables"/>
    <x v="2"/>
    <s v="wearables"/>
  </r>
  <r>
    <x v="1"/>
    <n v="123"/>
    <n v="85.829268292682926"/>
    <s v="US"/>
    <s v="USD"/>
    <n v="1338267600"/>
    <n v="1339218000"/>
    <x v="655"/>
    <d v="2012-06-09T05:00:00"/>
    <b v="0"/>
    <b v="0"/>
    <s v="publishing/fiction"/>
    <x v="5"/>
    <s v="fiction"/>
  </r>
  <r>
    <x v="3"/>
    <n v="38"/>
    <n v="84.921052631578945"/>
    <s v="DK"/>
    <s v="DKK"/>
    <n v="1519192800"/>
    <n v="1520402400"/>
    <x v="656"/>
    <d v="2018-03-07T06:00:00"/>
    <b v="0"/>
    <b v="1"/>
    <s v="theater/plays"/>
    <x v="3"/>
    <s v="plays"/>
  </r>
  <r>
    <x v="3"/>
    <n v="60"/>
    <n v="90.483333333333334"/>
    <s v="US"/>
    <s v="USD"/>
    <n v="1522818000"/>
    <n v="1523336400"/>
    <x v="657"/>
    <d v="2018-04-10T05:00:00"/>
    <b v="0"/>
    <b v="0"/>
    <s v="music/rock"/>
    <x v="1"/>
    <s v="rock"/>
  </r>
  <r>
    <x v="1"/>
    <n v="3036"/>
    <n v="25.00197628458498"/>
    <s v="US"/>
    <s v="USD"/>
    <n v="1509948000"/>
    <n v="1512280800"/>
    <x v="265"/>
    <d v="2017-12-03T06:00:00"/>
    <b v="0"/>
    <b v="0"/>
    <s v="film &amp; video/documentary"/>
    <x v="4"/>
    <s v="documentary"/>
  </r>
  <r>
    <x v="1"/>
    <n v="144"/>
    <n v="92.013888888888886"/>
    <s v="AU"/>
    <s v="AUD"/>
    <n v="1456898400"/>
    <n v="1458709200"/>
    <x v="658"/>
    <d v="2016-03-23T05:00:00"/>
    <b v="0"/>
    <b v="0"/>
    <s v="theater/plays"/>
    <x v="3"/>
    <s v="plays"/>
  </r>
  <r>
    <x v="1"/>
    <n v="121"/>
    <n v="93.066115702479337"/>
    <s v="GB"/>
    <s v="GBP"/>
    <n v="1413954000"/>
    <n v="1414126800"/>
    <x v="659"/>
    <d v="2014-10-24T05:00:00"/>
    <b v="0"/>
    <b v="1"/>
    <s v="theater/plays"/>
    <x v="3"/>
    <s v="plays"/>
  </r>
  <r>
    <x v="0"/>
    <n v="1596"/>
    <n v="61.008145363408524"/>
    <s v="US"/>
    <s v="USD"/>
    <n v="1416031200"/>
    <n v="1416204000"/>
    <x v="660"/>
    <d v="2014-11-17T06:00:00"/>
    <b v="0"/>
    <b v="0"/>
    <s v="games/mobile games"/>
    <x v="6"/>
    <s v="mobile games"/>
  </r>
  <r>
    <x v="3"/>
    <n v="524"/>
    <n v="92.036259541984734"/>
    <s v="US"/>
    <s v="USD"/>
    <n v="1287982800"/>
    <n v="1288501200"/>
    <x v="661"/>
    <d v="2010-10-31T05:00:00"/>
    <b v="0"/>
    <b v="1"/>
    <s v="theater/plays"/>
    <x v="3"/>
    <s v="plays"/>
  </r>
  <r>
    <x v="1"/>
    <n v="181"/>
    <n v="81.132596685082873"/>
    <s v="US"/>
    <s v="USD"/>
    <n v="1547964000"/>
    <n v="1552971600"/>
    <x v="4"/>
    <d v="2019-03-19T05:00:00"/>
    <b v="0"/>
    <b v="0"/>
    <s v="technology/web"/>
    <x v="2"/>
    <s v="web"/>
  </r>
  <r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x v="1"/>
    <n v="122"/>
    <n v="85.221311475409834"/>
    <s v="US"/>
    <s v="USD"/>
    <n v="1359957600"/>
    <n v="1360130400"/>
    <x v="663"/>
    <d v="2013-02-06T06:00:00"/>
    <b v="0"/>
    <b v="0"/>
    <s v="film &amp; video/drama"/>
    <x v="4"/>
    <s v="drama"/>
  </r>
  <r>
    <x v="1"/>
    <n v="1071"/>
    <n v="110.96825396825396"/>
    <s v="CA"/>
    <s v="CAD"/>
    <n v="1432357200"/>
    <n v="1432875600"/>
    <x v="664"/>
    <d v="2015-05-29T05:00:00"/>
    <b v="0"/>
    <b v="0"/>
    <s v="technology/wearables"/>
    <x v="2"/>
    <s v="wearables"/>
  </r>
  <r>
    <x v="3"/>
    <n v="219"/>
    <n v="32.968036529680369"/>
    <s v="US"/>
    <s v="USD"/>
    <n v="1500786000"/>
    <n v="1500872400"/>
    <x v="665"/>
    <d v="2017-07-24T05:00:00"/>
    <b v="0"/>
    <b v="0"/>
    <s v="technology/web"/>
    <x v="2"/>
    <s v="web"/>
  </r>
  <r>
    <x v="0"/>
    <n v="1121"/>
    <n v="96.005352363960753"/>
    <s v="US"/>
    <s v="USD"/>
    <n v="1490158800"/>
    <n v="1492146000"/>
    <x v="666"/>
    <d v="2017-04-14T05:00:00"/>
    <b v="0"/>
    <b v="1"/>
    <s v="music/rock"/>
    <x v="1"/>
    <s v="rock"/>
  </r>
  <r>
    <x v="1"/>
    <n v="980"/>
    <n v="84.96632653061225"/>
    <s v="US"/>
    <s v="USD"/>
    <n v="1406178000"/>
    <n v="1407301200"/>
    <x v="43"/>
    <d v="2014-08-06T05:00:00"/>
    <b v="0"/>
    <b v="0"/>
    <s v="music/metal"/>
    <x v="1"/>
    <s v="metal"/>
  </r>
  <r>
    <x v="1"/>
    <n v="536"/>
    <n v="25.007462686567163"/>
    <s v="US"/>
    <s v="USD"/>
    <n v="1485583200"/>
    <n v="1486620000"/>
    <x v="667"/>
    <d v="2017-02-09T06:00:00"/>
    <b v="0"/>
    <b v="1"/>
    <s v="theater/plays"/>
    <x v="3"/>
    <s v="plays"/>
  </r>
  <r>
    <x v="1"/>
    <n v="1991"/>
    <n v="65.998995479658461"/>
    <s v="US"/>
    <s v="USD"/>
    <n v="1459314000"/>
    <n v="1459918800"/>
    <x v="668"/>
    <d v="2016-04-06T05:00:00"/>
    <b v="0"/>
    <b v="0"/>
    <s v="photography/photography books"/>
    <x v="7"/>
    <s v="photography books"/>
  </r>
  <r>
    <x v="3"/>
    <n v="29"/>
    <n v="87.34482758620689"/>
    <s v="US"/>
    <s v="USD"/>
    <n v="1424412000"/>
    <n v="1424757600"/>
    <x v="669"/>
    <d v="2015-02-24T06:00:00"/>
    <b v="0"/>
    <b v="0"/>
    <s v="publishing/nonfiction"/>
    <x v="5"/>
    <s v="nonfiction"/>
  </r>
  <r>
    <x v="1"/>
    <n v="180"/>
    <n v="27.933333333333334"/>
    <s v="US"/>
    <s v="USD"/>
    <n v="1478844000"/>
    <n v="1479880800"/>
    <x v="670"/>
    <d v="2016-11-23T06:00:00"/>
    <b v="0"/>
    <b v="0"/>
    <s v="music/indie rock"/>
    <x v="1"/>
    <s v="indie rock"/>
  </r>
  <r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x v="0"/>
    <n v="191"/>
    <n v="31.937172774869111"/>
    <s v="US"/>
    <s v="USD"/>
    <n v="1340946000"/>
    <n v="1341032400"/>
    <x v="672"/>
    <d v="2012-06-30T05:00:00"/>
    <b v="0"/>
    <b v="0"/>
    <s v="music/indie rock"/>
    <x v="1"/>
    <s v="indie rock"/>
  </r>
  <r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x v="1"/>
    <n v="130"/>
    <n v="108.84615384615384"/>
    <s v="US"/>
    <s v="USD"/>
    <n v="1274590800"/>
    <n v="1274677200"/>
    <x v="674"/>
    <d v="2010-05-24T05:00:00"/>
    <b v="0"/>
    <b v="0"/>
    <s v="theater/plays"/>
    <x v="3"/>
    <s v="plays"/>
  </r>
  <r>
    <x v="1"/>
    <n v="122"/>
    <n v="110.76229508196721"/>
    <s v="US"/>
    <s v="USD"/>
    <n v="1263880800"/>
    <n v="1267509600"/>
    <x v="675"/>
    <d v="2010-03-02T06:00:00"/>
    <b v="0"/>
    <b v="0"/>
    <s v="music/electric music"/>
    <x v="1"/>
    <s v="electric music"/>
  </r>
  <r>
    <x v="0"/>
    <n v="17"/>
    <n v="29.647058823529413"/>
    <s v="US"/>
    <s v="USD"/>
    <n v="1445403600"/>
    <n v="1445922000"/>
    <x v="676"/>
    <d v="2015-10-27T05:00:00"/>
    <b v="0"/>
    <b v="1"/>
    <s v="theater/plays"/>
    <x v="3"/>
    <s v="plays"/>
  </r>
  <r>
    <x v="1"/>
    <n v="140"/>
    <n v="101.71428571428571"/>
    <s v="US"/>
    <s v="USD"/>
    <n v="1533877200"/>
    <n v="1534050000"/>
    <x v="342"/>
    <d v="2018-08-12T05:00:00"/>
    <b v="0"/>
    <b v="1"/>
    <s v="theater/plays"/>
    <x v="3"/>
    <s v="plays"/>
  </r>
  <r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x v="3"/>
    <n v="614"/>
    <n v="110.97231270358306"/>
    <s v="US"/>
    <s v="USD"/>
    <n v="1267423200"/>
    <n v="1269579600"/>
    <x v="680"/>
    <d v="2010-03-26T05:00:00"/>
    <b v="0"/>
    <b v="1"/>
    <s v="film &amp; video/animation"/>
    <x v="4"/>
    <s v="animation"/>
  </r>
  <r>
    <x v="1"/>
    <n v="366"/>
    <n v="36.959016393442624"/>
    <s v="IT"/>
    <s v="EUR"/>
    <n v="1412744400"/>
    <n v="1413781200"/>
    <x v="681"/>
    <d v="2014-10-20T05:00:00"/>
    <b v="0"/>
    <b v="1"/>
    <s v="technology/wearables"/>
    <x v="2"/>
    <s v="wearables"/>
  </r>
  <r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x v="1"/>
    <n v="270"/>
    <n v="30.974074074074075"/>
    <s v="US"/>
    <s v="USD"/>
    <n v="1458190800"/>
    <n v="1459486800"/>
    <x v="683"/>
    <d v="2016-04-01T05:00:00"/>
    <b v="1"/>
    <b v="1"/>
    <s v="publishing/nonfiction"/>
    <x v="5"/>
    <s v="nonfiction"/>
  </r>
  <r>
    <x v="3"/>
    <n v="114"/>
    <n v="47.035087719298247"/>
    <s v="US"/>
    <s v="USD"/>
    <n v="1280984400"/>
    <n v="1282539600"/>
    <x v="684"/>
    <d v="2010-08-23T05:00:00"/>
    <b v="0"/>
    <b v="1"/>
    <s v="theater/plays"/>
    <x v="3"/>
    <s v="plays"/>
  </r>
  <r>
    <x v="1"/>
    <n v="137"/>
    <n v="88.065693430656935"/>
    <s v="US"/>
    <s v="USD"/>
    <n v="1274590800"/>
    <n v="1275886800"/>
    <x v="674"/>
    <d v="2010-06-07T05:00:00"/>
    <b v="0"/>
    <b v="0"/>
    <s v="photography/photography books"/>
    <x v="7"/>
    <s v="photography books"/>
  </r>
  <r>
    <x v="1"/>
    <n v="3205"/>
    <n v="37.005616224648989"/>
    <s v="US"/>
    <s v="USD"/>
    <n v="1351400400"/>
    <n v="1355983200"/>
    <x v="685"/>
    <d v="2012-12-20T06:00:00"/>
    <b v="0"/>
    <b v="0"/>
    <s v="theater/plays"/>
    <x v="3"/>
    <s v="plays"/>
  </r>
  <r>
    <x v="1"/>
    <n v="288"/>
    <n v="26.027777777777779"/>
    <s v="DK"/>
    <s v="DKK"/>
    <n v="1514354400"/>
    <n v="1515391200"/>
    <x v="605"/>
    <d v="2018-01-08T06:00:00"/>
    <b v="0"/>
    <b v="1"/>
    <s v="theater/plays"/>
    <x v="3"/>
    <s v="plays"/>
  </r>
  <r>
    <x v="1"/>
    <n v="148"/>
    <n v="67.817567567567565"/>
    <s v="US"/>
    <s v="USD"/>
    <n v="1421733600"/>
    <n v="1422252000"/>
    <x v="686"/>
    <d v="2015-01-26T06:00:00"/>
    <b v="0"/>
    <b v="0"/>
    <s v="theater/plays"/>
    <x v="3"/>
    <s v="plays"/>
  </r>
  <r>
    <x v="1"/>
    <n v="114"/>
    <n v="49.964912280701753"/>
    <s v="US"/>
    <s v="USD"/>
    <n v="1305176400"/>
    <n v="1305522000"/>
    <x v="687"/>
    <d v="2011-05-16T05:00:00"/>
    <b v="0"/>
    <b v="0"/>
    <s v="film &amp; video/drama"/>
    <x v="4"/>
    <s v="drama"/>
  </r>
  <r>
    <x v="1"/>
    <n v="1518"/>
    <n v="110.01646903820817"/>
    <s v="CA"/>
    <s v="CAD"/>
    <n v="1414126800"/>
    <n v="1414904400"/>
    <x v="688"/>
    <d v="2014-11-02T05:00:00"/>
    <b v="0"/>
    <b v="0"/>
    <s v="music/rock"/>
    <x v="1"/>
    <s v="rock"/>
  </r>
  <r>
    <x v="0"/>
    <n v="1274"/>
    <n v="89.964678178963894"/>
    <s v="US"/>
    <s v="USD"/>
    <n v="1517810400"/>
    <n v="1520402400"/>
    <x v="689"/>
    <d v="2018-03-07T06:00:00"/>
    <b v="0"/>
    <b v="0"/>
    <s v="music/electric music"/>
    <x v="1"/>
    <s v="electric music"/>
  </r>
  <r>
    <x v="0"/>
    <n v="210"/>
    <n v="79.009523809523813"/>
    <s v="IT"/>
    <s v="EUR"/>
    <n v="1564635600"/>
    <n v="1567141200"/>
    <x v="690"/>
    <d v="2019-08-30T05:00:00"/>
    <b v="0"/>
    <b v="1"/>
    <s v="games/video games"/>
    <x v="6"/>
    <s v="video games"/>
  </r>
  <r>
    <x v="1"/>
    <n v="166"/>
    <n v="86.867469879518069"/>
    <s v="US"/>
    <s v="USD"/>
    <n v="1500699600"/>
    <n v="1501131600"/>
    <x v="691"/>
    <d v="2017-07-27T05:00:00"/>
    <b v="0"/>
    <b v="0"/>
    <s v="music/rock"/>
    <x v="1"/>
    <s v="rock"/>
  </r>
  <r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x v="1"/>
    <n v="235"/>
    <n v="26.970212765957445"/>
    <s v="US"/>
    <s v="USD"/>
    <n v="1336453200"/>
    <n v="1339477200"/>
    <x v="693"/>
    <d v="2012-06-12T05:00:00"/>
    <b v="0"/>
    <b v="1"/>
    <s v="theater/plays"/>
    <x v="3"/>
    <s v="plays"/>
  </r>
  <r>
    <x v="1"/>
    <n v="148"/>
    <n v="54.121621621621621"/>
    <s v="US"/>
    <s v="USD"/>
    <n v="1305262800"/>
    <n v="1305954000"/>
    <x v="694"/>
    <d v="2011-05-21T05:00:00"/>
    <b v="0"/>
    <b v="0"/>
    <s v="music/rock"/>
    <x v="1"/>
    <s v="rock"/>
  </r>
  <r>
    <x v="1"/>
    <n v="198"/>
    <n v="41.035353535353536"/>
    <s v="US"/>
    <s v="USD"/>
    <n v="1492232400"/>
    <n v="1494392400"/>
    <x v="695"/>
    <d v="2017-05-10T05:00:00"/>
    <b v="1"/>
    <b v="1"/>
    <s v="music/indie rock"/>
    <x v="1"/>
    <s v="indie rock"/>
  </r>
  <r>
    <x v="0"/>
    <n v="248"/>
    <n v="55.052419354838712"/>
    <s v="AU"/>
    <s v="AUD"/>
    <n v="1537333200"/>
    <n v="1537419600"/>
    <x v="123"/>
    <d v="2018-09-20T05:00:00"/>
    <b v="0"/>
    <b v="0"/>
    <s v="film &amp; video/science fiction"/>
    <x v="4"/>
    <s v="science fiction"/>
  </r>
  <r>
    <x v="0"/>
    <n v="513"/>
    <n v="107.93762183235867"/>
    <s v="US"/>
    <s v="USD"/>
    <n v="1444107600"/>
    <n v="1447999200"/>
    <x v="696"/>
    <d v="2015-11-20T06:00:00"/>
    <b v="0"/>
    <b v="0"/>
    <s v="publishing/translations"/>
    <x v="5"/>
    <s v="translations"/>
  </r>
  <r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x v="0"/>
    <n v="3410"/>
    <n v="31.995894428152493"/>
    <s v="US"/>
    <s v="USD"/>
    <n v="1376542800"/>
    <n v="1378789200"/>
    <x v="697"/>
    <d v="2013-09-10T05:00:00"/>
    <b v="0"/>
    <b v="0"/>
    <s v="games/video games"/>
    <x v="6"/>
    <s v="video games"/>
  </r>
  <r>
    <x v="1"/>
    <n v="216"/>
    <n v="53.898148148148145"/>
    <s v="IT"/>
    <s v="EUR"/>
    <n v="1397451600"/>
    <n v="1398056400"/>
    <x v="698"/>
    <d v="2014-04-21T05:00:00"/>
    <b v="0"/>
    <b v="1"/>
    <s v="theater/plays"/>
    <x v="3"/>
    <s v="plays"/>
  </r>
  <r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x v="1"/>
    <n v="5139"/>
    <n v="32.999805409612762"/>
    <s v="US"/>
    <s v="USD"/>
    <n v="1549692000"/>
    <n v="1550037600"/>
    <x v="700"/>
    <d v="2019-02-13T06:00:00"/>
    <b v="0"/>
    <b v="0"/>
    <s v="music/indie rock"/>
    <x v="1"/>
    <s v="indie rock"/>
  </r>
  <r>
    <x v="1"/>
    <n v="2353"/>
    <n v="43.00254993625159"/>
    <s v="US"/>
    <s v="USD"/>
    <n v="1492059600"/>
    <n v="1492923600"/>
    <x v="701"/>
    <d v="2017-04-23T05:00:00"/>
    <b v="0"/>
    <b v="0"/>
    <s v="theater/plays"/>
    <x v="3"/>
    <s v="plays"/>
  </r>
  <r>
    <x v="1"/>
    <n v="78"/>
    <n v="86.858974358974365"/>
    <s v="IT"/>
    <s v="EUR"/>
    <n v="1463979600"/>
    <n v="1467522000"/>
    <x v="702"/>
    <d v="2016-07-03T05:00:00"/>
    <b v="0"/>
    <b v="0"/>
    <s v="technology/web"/>
    <x v="2"/>
    <s v="web"/>
  </r>
  <r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x v="0"/>
    <n v="2201"/>
    <n v="32.995456610631528"/>
    <s v="US"/>
    <s v="USD"/>
    <n v="1562216400"/>
    <n v="1563771600"/>
    <x v="704"/>
    <d v="2019-07-22T05:00:00"/>
    <b v="0"/>
    <b v="0"/>
    <s v="theater/plays"/>
    <x v="3"/>
    <s v="plays"/>
  </r>
  <r>
    <x v="0"/>
    <n v="676"/>
    <n v="68.028106508875737"/>
    <s v="US"/>
    <s v="USD"/>
    <n v="1316754000"/>
    <n v="1319259600"/>
    <x v="431"/>
    <d v="2011-10-22T05:00:00"/>
    <b v="0"/>
    <b v="0"/>
    <s v="theater/plays"/>
    <x v="3"/>
    <s v="plays"/>
  </r>
  <r>
    <x v="1"/>
    <n v="174"/>
    <n v="58.867816091954026"/>
    <s v="CH"/>
    <s v="CHF"/>
    <n v="1313211600"/>
    <n v="1313643600"/>
    <x v="705"/>
    <d v="2011-08-18T05:00:00"/>
    <b v="0"/>
    <b v="0"/>
    <s v="film &amp; video/animation"/>
    <x v="4"/>
    <s v="animation"/>
  </r>
  <r>
    <x v="0"/>
    <n v="831"/>
    <n v="105.04572803850782"/>
    <s v="US"/>
    <s v="USD"/>
    <n v="1439528400"/>
    <n v="1440306000"/>
    <x v="706"/>
    <d v="2015-08-23T05:00:00"/>
    <b v="0"/>
    <b v="1"/>
    <s v="theater/plays"/>
    <x v="3"/>
    <s v="plays"/>
  </r>
  <r>
    <x v="1"/>
    <n v="164"/>
    <n v="33.054878048780488"/>
    <s v="US"/>
    <s v="USD"/>
    <n v="1469163600"/>
    <n v="1470805200"/>
    <x v="707"/>
    <d v="2016-08-10T05:00:00"/>
    <b v="0"/>
    <b v="1"/>
    <s v="film &amp; video/drama"/>
    <x v="4"/>
    <s v="drama"/>
  </r>
  <r>
    <x v="3"/>
    <n v="56"/>
    <n v="78.821428571428569"/>
    <s v="CH"/>
    <s v="CHF"/>
    <n v="1288501200"/>
    <n v="1292911200"/>
    <x v="708"/>
    <d v="2010-12-21T06:00:00"/>
    <b v="0"/>
    <b v="0"/>
    <s v="theater/plays"/>
    <x v="3"/>
    <s v="plays"/>
  </r>
  <r>
    <x v="1"/>
    <n v="161"/>
    <n v="68.204968944099377"/>
    <s v="US"/>
    <s v="USD"/>
    <n v="1298959200"/>
    <n v="1301374800"/>
    <x v="709"/>
    <d v="2011-03-29T05:00:00"/>
    <b v="0"/>
    <b v="1"/>
    <s v="film &amp; video/animation"/>
    <x v="4"/>
    <s v="animation"/>
  </r>
  <r>
    <x v="1"/>
    <n v="138"/>
    <n v="75.731884057971016"/>
    <s v="US"/>
    <s v="USD"/>
    <n v="1387260000"/>
    <n v="1387864800"/>
    <x v="710"/>
    <d v="2013-12-24T06:00:00"/>
    <b v="0"/>
    <b v="0"/>
    <s v="music/rock"/>
    <x v="1"/>
    <s v="rock"/>
  </r>
  <r>
    <x v="1"/>
    <n v="3308"/>
    <n v="30.996070133010882"/>
    <s v="US"/>
    <s v="USD"/>
    <n v="1457244000"/>
    <n v="1458190800"/>
    <x v="711"/>
    <d v="2016-03-17T05:00:00"/>
    <b v="0"/>
    <b v="0"/>
    <s v="technology/web"/>
    <x v="2"/>
    <s v="web"/>
  </r>
  <r>
    <x v="1"/>
    <n v="127"/>
    <n v="101.88188976377953"/>
    <s v="AU"/>
    <s v="AUD"/>
    <n v="1556341200"/>
    <n v="1559278800"/>
    <x v="157"/>
    <d v="2019-05-31T05:00:00"/>
    <b v="0"/>
    <b v="1"/>
    <s v="film &amp; video/animation"/>
    <x v="4"/>
    <s v="animation"/>
  </r>
  <r>
    <x v="1"/>
    <n v="207"/>
    <n v="52.879227053140099"/>
    <s v="IT"/>
    <s v="EUR"/>
    <n v="1522126800"/>
    <n v="1522731600"/>
    <x v="630"/>
    <d v="2018-04-03T05:00:00"/>
    <b v="0"/>
    <b v="1"/>
    <s v="music/jazz"/>
    <x v="1"/>
    <s v="jazz"/>
  </r>
  <r>
    <x v="0"/>
    <n v="859"/>
    <n v="71.005820721769496"/>
    <s v="CA"/>
    <s v="CAD"/>
    <n v="1305954000"/>
    <n v="1306731600"/>
    <x v="712"/>
    <d v="2011-05-30T05:00:00"/>
    <b v="0"/>
    <b v="0"/>
    <s v="music/rock"/>
    <x v="1"/>
    <s v="rock"/>
  </r>
  <r>
    <x v="2"/>
    <n v="31"/>
    <n v="102.38709677419355"/>
    <s v="US"/>
    <s v="USD"/>
    <n v="1350709200"/>
    <n v="1352527200"/>
    <x v="93"/>
    <d v="2012-11-10T06:00:00"/>
    <b v="0"/>
    <b v="0"/>
    <s v="film &amp; video/animation"/>
    <x v="4"/>
    <s v="animation"/>
  </r>
  <r>
    <x v="0"/>
    <n v="45"/>
    <n v="74.466666666666669"/>
    <s v="US"/>
    <s v="USD"/>
    <n v="1401166800"/>
    <n v="1404363600"/>
    <x v="713"/>
    <d v="2014-07-03T05:00:00"/>
    <b v="0"/>
    <b v="0"/>
    <s v="theater/plays"/>
    <x v="3"/>
    <s v="plays"/>
  </r>
  <r>
    <x v="3"/>
    <n v="1113"/>
    <n v="51.009883198562441"/>
    <s v="US"/>
    <s v="USD"/>
    <n v="1266127200"/>
    <n v="1266645600"/>
    <x v="714"/>
    <d v="2010-02-20T06:00:00"/>
    <b v="0"/>
    <b v="0"/>
    <s v="theater/plays"/>
    <x v="3"/>
    <s v="plays"/>
  </r>
  <r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x v="0"/>
    <n v="7"/>
    <n v="97.142857142857139"/>
    <s v="US"/>
    <s v="USD"/>
    <n v="1372222800"/>
    <n v="1374642000"/>
    <x v="716"/>
    <d v="2013-07-24T05:00:00"/>
    <b v="0"/>
    <b v="1"/>
    <s v="theater/plays"/>
    <x v="3"/>
    <s v="plays"/>
  </r>
  <r>
    <x v="1"/>
    <n v="181"/>
    <n v="72.071823204419886"/>
    <s v="CH"/>
    <s v="CHF"/>
    <n v="1372136400"/>
    <n v="1372482000"/>
    <x v="448"/>
    <d v="2013-06-29T05:00:00"/>
    <b v="0"/>
    <b v="0"/>
    <s v="publishing/nonfiction"/>
    <x v="5"/>
    <s v="nonfiction"/>
  </r>
  <r>
    <x v="1"/>
    <n v="110"/>
    <n v="75.236363636363635"/>
    <s v="US"/>
    <s v="USD"/>
    <n v="1513922400"/>
    <n v="1514959200"/>
    <x v="717"/>
    <d v="2018-01-03T06:00:00"/>
    <b v="0"/>
    <b v="0"/>
    <s v="music/rock"/>
    <x v="1"/>
    <s v="rock"/>
  </r>
  <r>
    <x v="0"/>
    <n v="31"/>
    <n v="32.967741935483872"/>
    <s v="US"/>
    <s v="USD"/>
    <n v="1477976400"/>
    <n v="1478235600"/>
    <x v="718"/>
    <d v="2016-11-04T05:00:00"/>
    <b v="0"/>
    <b v="0"/>
    <s v="film &amp; video/drama"/>
    <x v="4"/>
    <s v="drama"/>
  </r>
  <r>
    <x v="0"/>
    <n v="78"/>
    <n v="54.807692307692307"/>
    <s v="US"/>
    <s v="USD"/>
    <n v="1407474000"/>
    <n v="1408078800"/>
    <x v="719"/>
    <d v="2014-08-15T05:00:00"/>
    <b v="0"/>
    <b v="1"/>
    <s v="games/mobile games"/>
    <x v="6"/>
    <s v="mobile games"/>
  </r>
  <r>
    <x v="1"/>
    <n v="185"/>
    <n v="45.037837837837834"/>
    <s v="US"/>
    <s v="USD"/>
    <n v="1546149600"/>
    <n v="1548136800"/>
    <x v="720"/>
    <d v="2019-01-22T06:00:00"/>
    <b v="0"/>
    <b v="0"/>
    <s v="technology/web"/>
    <x v="2"/>
    <s v="web"/>
  </r>
  <r>
    <x v="1"/>
    <n v="121"/>
    <n v="52.958677685950413"/>
    <s v="US"/>
    <s v="USD"/>
    <n v="1338440400"/>
    <n v="1340859600"/>
    <x v="721"/>
    <d v="2012-06-28T05:00:00"/>
    <b v="0"/>
    <b v="1"/>
    <s v="theater/plays"/>
    <x v="3"/>
    <s v="plays"/>
  </r>
  <r>
    <x v="0"/>
    <n v="1225"/>
    <n v="60.017959183673469"/>
    <s v="GB"/>
    <s v="GBP"/>
    <n v="1454133600"/>
    <n v="1454479200"/>
    <x v="722"/>
    <d v="2016-02-03T06:00:00"/>
    <b v="0"/>
    <b v="0"/>
    <s v="theater/plays"/>
    <x v="3"/>
    <s v="plays"/>
  </r>
  <r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x v="1"/>
    <n v="106"/>
    <n v="44.028301886792455"/>
    <s v="US"/>
    <s v="USD"/>
    <n v="1577772000"/>
    <n v="1579672800"/>
    <x v="723"/>
    <d v="2020-01-22T06:00:00"/>
    <b v="0"/>
    <b v="1"/>
    <s v="photography/photography books"/>
    <x v="7"/>
    <s v="photography books"/>
  </r>
  <r>
    <x v="1"/>
    <n v="142"/>
    <n v="86.028169014084511"/>
    <s v="US"/>
    <s v="USD"/>
    <n v="1562216400"/>
    <n v="1562389200"/>
    <x v="704"/>
    <d v="2019-07-06T05:00:00"/>
    <b v="0"/>
    <b v="0"/>
    <s v="photography/photography books"/>
    <x v="7"/>
    <s v="photography books"/>
  </r>
  <r>
    <x v="1"/>
    <n v="233"/>
    <n v="28.012875536480685"/>
    <s v="US"/>
    <s v="USD"/>
    <n v="1548568800"/>
    <n v="1551506400"/>
    <x v="724"/>
    <d v="2019-03-02T06:00:00"/>
    <b v="0"/>
    <b v="0"/>
    <s v="theater/plays"/>
    <x v="3"/>
    <s v="plays"/>
  </r>
  <r>
    <x v="1"/>
    <n v="218"/>
    <n v="32.050458715596328"/>
    <s v="US"/>
    <s v="USD"/>
    <n v="1514872800"/>
    <n v="1516600800"/>
    <x v="725"/>
    <d v="2018-01-22T06:00:00"/>
    <b v="0"/>
    <b v="0"/>
    <s v="music/rock"/>
    <x v="1"/>
    <s v="rock"/>
  </r>
  <r>
    <x v="0"/>
    <n v="67"/>
    <n v="73.611940298507463"/>
    <s v="AU"/>
    <s v="AUD"/>
    <n v="1416031200"/>
    <n v="1420437600"/>
    <x v="660"/>
    <d v="2015-01-05T06:00:00"/>
    <b v="0"/>
    <b v="0"/>
    <s v="film &amp; video/documentary"/>
    <x v="4"/>
    <s v="documentary"/>
  </r>
  <r>
    <x v="1"/>
    <n v="76"/>
    <n v="108.71052631578948"/>
    <s v="US"/>
    <s v="USD"/>
    <n v="1330927200"/>
    <n v="1332997200"/>
    <x v="726"/>
    <d v="2012-03-29T05:00:00"/>
    <b v="0"/>
    <b v="1"/>
    <s v="film &amp; video/drama"/>
    <x v="4"/>
    <s v="drama"/>
  </r>
  <r>
    <x v="1"/>
    <n v="43"/>
    <n v="42.97674418604651"/>
    <s v="US"/>
    <s v="USD"/>
    <n v="1571115600"/>
    <n v="1574920800"/>
    <x v="727"/>
    <d v="2019-11-28T06:00:00"/>
    <b v="0"/>
    <b v="1"/>
    <s v="theater/plays"/>
    <x v="3"/>
    <s v="plays"/>
  </r>
  <r>
    <x v="0"/>
    <n v="19"/>
    <n v="83.315789473684205"/>
    <s v="US"/>
    <s v="USD"/>
    <n v="1463461200"/>
    <n v="1464930000"/>
    <x v="728"/>
    <d v="2016-06-03T05:00:00"/>
    <b v="0"/>
    <b v="0"/>
    <s v="food/food trucks"/>
    <x v="0"/>
    <s v="food trucks"/>
  </r>
  <r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x v="1"/>
    <n v="221"/>
    <n v="55.927601809954751"/>
    <s v="US"/>
    <s v="USD"/>
    <n v="1511848800"/>
    <n v="1512712800"/>
    <x v="730"/>
    <d v="2017-12-08T06:00:00"/>
    <b v="0"/>
    <b v="1"/>
    <s v="theater/plays"/>
    <x v="3"/>
    <s v="plays"/>
  </r>
  <r>
    <x v="0"/>
    <n v="679"/>
    <n v="105.03681885125184"/>
    <s v="US"/>
    <s v="USD"/>
    <n v="1452319200"/>
    <n v="1452492000"/>
    <x v="731"/>
    <d v="2016-01-11T06:00:00"/>
    <b v="0"/>
    <b v="1"/>
    <s v="games/video games"/>
    <x v="6"/>
    <s v="video games"/>
  </r>
  <r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x v="1"/>
    <n v="68"/>
    <n v="112.66176470588235"/>
    <s v="US"/>
    <s v="USD"/>
    <n v="1346043600"/>
    <n v="1346907600"/>
    <x v="732"/>
    <d v="2012-09-06T05:00:00"/>
    <b v="0"/>
    <b v="0"/>
    <s v="games/video games"/>
    <x v="6"/>
    <s v="video games"/>
  </r>
  <r>
    <x v="0"/>
    <n v="36"/>
    <n v="81.944444444444443"/>
    <s v="DK"/>
    <s v="DKK"/>
    <n v="1464325200"/>
    <n v="1464498000"/>
    <x v="733"/>
    <d v="2016-05-29T05:00:00"/>
    <b v="0"/>
    <b v="1"/>
    <s v="music/rock"/>
    <x v="1"/>
    <s v="rock"/>
  </r>
  <r>
    <x v="1"/>
    <n v="183"/>
    <n v="64.049180327868854"/>
    <s v="CA"/>
    <s v="CAD"/>
    <n v="1511935200"/>
    <n v="1514181600"/>
    <x v="734"/>
    <d v="2017-12-25T06:00:00"/>
    <b v="0"/>
    <b v="0"/>
    <s v="music/rock"/>
    <x v="1"/>
    <s v="rock"/>
  </r>
  <r>
    <x v="1"/>
    <n v="133"/>
    <n v="106.39097744360902"/>
    <s v="US"/>
    <s v="USD"/>
    <n v="1392012000"/>
    <n v="1392184800"/>
    <x v="406"/>
    <d v="2014-02-12T06:00:00"/>
    <b v="1"/>
    <b v="1"/>
    <s v="theater/plays"/>
    <x v="3"/>
    <s v="plays"/>
  </r>
  <r>
    <x v="1"/>
    <n v="2489"/>
    <n v="76.011249497790274"/>
    <s v="IT"/>
    <s v="EUR"/>
    <n v="1556946000"/>
    <n v="1559365200"/>
    <x v="735"/>
    <d v="2019-06-01T05:00:00"/>
    <b v="0"/>
    <b v="1"/>
    <s v="publishing/nonfiction"/>
    <x v="5"/>
    <s v="nonfiction"/>
  </r>
  <r>
    <x v="1"/>
    <n v="69"/>
    <n v="111.07246376811594"/>
    <s v="US"/>
    <s v="USD"/>
    <n v="1548050400"/>
    <n v="1549173600"/>
    <x v="736"/>
    <d v="2019-02-03T06:00:00"/>
    <b v="0"/>
    <b v="1"/>
    <s v="theater/plays"/>
    <x v="3"/>
    <s v="plays"/>
  </r>
  <r>
    <x v="0"/>
    <n v="47"/>
    <n v="95.936170212765958"/>
    <s v="US"/>
    <s v="USD"/>
    <n v="1353736800"/>
    <n v="1355032800"/>
    <x v="737"/>
    <d v="2012-12-09T06:00:00"/>
    <b v="1"/>
    <b v="0"/>
    <s v="games/video games"/>
    <x v="6"/>
    <s v="video games"/>
  </r>
  <r>
    <x v="1"/>
    <n v="279"/>
    <n v="43.043010752688176"/>
    <s v="GB"/>
    <s v="GBP"/>
    <n v="1532840400"/>
    <n v="1533963600"/>
    <x v="192"/>
    <d v="2018-08-11T05:00:00"/>
    <b v="0"/>
    <b v="1"/>
    <s v="music/rock"/>
    <x v="1"/>
    <s v="rock"/>
  </r>
  <r>
    <x v="1"/>
    <n v="210"/>
    <n v="67.966666666666669"/>
    <s v="US"/>
    <s v="USD"/>
    <n v="1488261600"/>
    <n v="1489381200"/>
    <x v="738"/>
    <d v="2017-03-13T05:00:00"/>
    <b v="0"/>
    <b v="0"/>
    <s v="film &amp; video/documentary"/>
    <x v="4"/>
    <s v="documentary"/>
  </r>
  <r>
    <x v="1"/>
    <n v="2100"/>
    <n v="89.991428571428571"/>
    <s v="US"/>
    <s v="USD"/>
    <n v="1393567200"/>
    <n v="1395032400"/>
    <x v="739"/>
    <d v="2014-03-17T05:00:00"/>
    <b v="0"/>
    <b v="0"/>
    <s v="music/rock"/>
    <x v="1"/>
    <s v="rock"/>
  </r>
  <r>
    <x v="1"/>
    <n v="252"/>
    <n v="58.095238095238095"/>
    <s v="US"/>
    <s v="USD"/>
    <n v="1410325200"/>
    <n v="1412485200"/>
    <x v="613"/>
    <d v="2014-10-05T05:00:00"/>
    <b v="1"/>
    <b v="1"/>
    <s v="music/rock"/>
    <x v="1"/>
    <s v="rock"/>
  </r>
  <r>
    <x v="1"/>
    <n v="1280"/>
    <n v="83.996875000000003"/>
    <s v="US"/>
    <s v="USD"/>
    <n v="1276923600"/>
    <n v="1279688400"/>
    <x v="740"/>
    <d v="2010-07-21T05:00:00"/>
    <b v="0"/>
    <b v="1"/>
    <s v="publishing/nonfiction"/>
    <x v="5"/>
    <s v="nonfiction"/>
  </r>
  <r>
    <x v="1"/>
    <n v="157"/>
    <n v="88.853503184713375"/>
    <s v="GB"/>
    <s v="GBP"/>
    <n v="1500958800"/>
    <n v="1501995600"/>
    <x v="145"/>
    <d v="2017-08-06T05:00:00"/>
    <b v="0"/>
    <b v="0"/>
    <s v="film &amp; video/shorts"/>
    <x v="4"/>
    <s v="shorts"/>
  </r>
  <r>
    <x v="1"/>
    <n v="194"/>
    <n v="65.963917525773198"/>
    <s v="US"/>
    <s v="USD"/>
    <n v="1292220000"/>
    <n v="1294639200"/>
    <x v="741"/>
    <d v="2011-01-10T06:00:00"/>
    <b v="0"/>
    <b v="1"/>
    <s v="theater/plays"/>
    <x v="3"/>
    <s v="plays"/>
  </r>
  <r>
    <x v="1"/>
    <n v="82"/>
    <n v="74.804878048780495"/>
    <s v="AU"/>
    <s v="AUD"/>
    <n v="1304398800"/>
    <n v="1305435600"/>
    <x v="742"/>
    <d v="2011-05-15T05:00:00"/>
    <b v="0"/>
    <b v="1"/>
    <s v="film &amp; video/drama"/>
    <x v="4"/>
    <s v="drama"/>
  </r>
  <r>
    <x v="0"/>
    <n v="70"/>
    <n v="69.98571428571428"/>
    <s v="US"/>
    <s v="USD"/>
    <n v="1535432400"/>
    <n v="1537592400"/>
    <x v="202"/>
    <d v="2018-09-22T05:00:00"/>
    <b v="0"/>
    <b v="0"/>
    <s v="theater/plays"/>
    <x v="3"/>
    <s v="plays"/>
  </r>
  <r>
    <x v="0"/>
    <n v="154"/>
    <n v="32.006493506493506"/>
    <s v="US"/>
    <s v="USD"/>
    <n v="1433826000"/>
    <n v="1435122000"/>
    <x v="743"/>
    <d v="2015-06-24T05:00:00"/>
    <b v="0"/>
    <b v="0"/>
    <s v="theater/plays"/>
    <x v="3"/>
    <s v="plays"/>
  </r>
  <r>
    <x v="0"/>
    <n v="22"/>
    <n v="64.727272727272734"/>
    <s v="US"/>
    <s v="USD"/>
    <n v="1514959200"/>
    <n v="1520056800"/>
    <x v="744"/>
    <d v="2018-03-03T06:00:00"/>
    <b v="0"/>
    <b v="0"/>
    <s v="theater/plays"/>
    <x v="3"/>
    <s v="plays"/>
  </r>
  <r>
    <x v="1"/>
    <n v="4233"/>
    <n v="24.998110087408456"/>
    <s v="US"/>
    <s v="USD"/>
    <n v="1332738000"/>
    <n v="1335675600"/>
    <x v="745"/>
    <d v="2012-04-29T05:00:00"/>
    <b v="0"/>
    <b v="0"/>
    <s v="photography/photography books"/>
    <x v="7"/>
    <s v="photography books"/>
  </r>
  <r>
    <x v="1"/>
    <n v="1297"/>
    <n v="104.97764070932922"/>
    <s v="DK"/>
    <s v="DKK"/>
    <n v="1445490000"/>
    <n v="1448431200"/>
    <x v="746"/>
    <d v="2015-11-25T06:00:00"/>
    <b v="1"/>
    <b v="0"/>
    <s v="publishing/translations"/>
    <x v="5"/>
    <s v="translations"/>
  </r>
  <r>
    <x v="1"/>
    <n v="165"/>
    <n v="64.987878787878785"/>
    <s v="DK"/>
    <s v="DKK"/>
    <n v="1297663200"/>
    <n v="1298613600"/>
    <x v="747"/>
    <d v="2011-02-25T06:00:00"/>
    <b v="0"/>
    <b v="0"/>
    <s v="publishing/translations"/>
    <x v="5"/>
    <s v="translations"/>
  </r>
  <r>
    <x v="1"/>
    <n v="119"/>
    <n v="94.352941176470594"/>
    <s v="US"/>
    <s v="USD"/>
    <n v="1371963600"/>
    <n v="1372482000"/>
    <x v="362"/>
    <d v="2013-06-29T05:00:00"/>
    <b v="0"/>
    <b v="0"/>
    <s v="theater/plays"/>
    <x v="3"/>
    <s v="plays"/>
  </r>
  <r>
    <x v="0"/>
    <n v="1758"/>
    <n v="44.001706484641637"/>
    <s v="US"/>
    <s v="USD"/>
    <n v="1425103200"/>
    <n v="1425621600"/>
    <x v="748"/>
    <d v="2015-03-06T06:00:00"/>
    <b v="0"/>
    <b v="0"/>
    <s v="technology/web"/>
    <x v="2"/>
    <s v="web"/>
  </r>
  <r>
    <x v="0"/>
    <n v="94"/>
    <n v="64.744680851063833"/>
    <s v="US"/>
    <s v="USD"/>
    <n v="1265349600"/>
    <n v="1266300000"/>
    <x v="749"/>
    <d v="2010-02-16T06:00:00"/>
    <b v="0"/>
    <b v="0"/>
    <s v="music/indie rock"/>
    <x v="1"/>
    <s v="indie rock"/>
  </r>
  <r>
    <x v="1"/>
    <n v="1797"/>
    <n v="84.00667779632721"/>
    <s v="US"/>
    <s v="USD"/>
    <n v="1301202000"/>
    <n v="1305867600"/>
    <x v="643"/>
    <d v="2011-05-20T05:00:00"/>
    <b v="0"/>
    <b v="0"/>
    <s v="music/jazz"/>
    <x v="1"/>
    <s v="jazz"/>
  </r>
  <r>
    <x v="1"/>
    <n v="261"/>
    <n v="34.061302681992338"/>
    <s v="US"/>
    <s v="USD"/>
    <n v="1538024400"/>
    <n v="1538802000"/>
    <x v="750"/>
    <d v="2018-10-06T05:00:00"/>
    <b v="0"/>
    <b v="0"/>
    <s v="theater/plays"/>
    <x v="3"/>
    <s v="plays"/>
  </r>
  <r>
    <x v="1"/>
    <n v="157"/>
    <n v="93.273885350318466"/>
    <s v="US"/>
    <s v="USD"/>
    <n v="1395032400"/>
    <n v="1398920400"/>
    <x v="751"/>
    <d v="2014-05-01T05:00:00"/>
    <b v="0"/>
    <b v="1"/>
    <s v="film &amp; video/documentary"/>
    <x v="4"/>
    <s v="documentary"/>
  </r>
  <r>
    <x v="1"/>
    <n v="3533"/>
    <n v="32.998301726577978"/>
    <s v="US"/>
    <s v="USD"/>
    <n v="1405486800"/>
    <n v="1405659600"/>
    <x v="752"/>
    <d v="2014-07-18T05:00:00"/>
    <b v="0"/>
    <b v="1"/>
    <s v="theater/plays"/>
    <x v="3"/>
    <s v="plays"/>
  </r>
  <r>
    <x v="1"/>
    <n v="155"/>
    <n v="83.812903225806451"/>
    <s v="US"/>
    <s v="USD"/>
    <n v="1455861600"/>
    <n v="1457244000"/>
    <x v="753"/>
    <d v="2016-03-06T06:00:00"/>
    <b v="0"/>
    <b v="0"/>
    <s v="technology/web"/>
    <x v="2"/>
    <s v="web"/>
  </r>
  <r>
    <x v="1"/>
    <n v="132"/>
    <n v="63.992424242424242"/>
    <s v="IT"/>
    <s v="EUR"/>
    <n v="1529038800"/>
    <n v="1529298000"/>
    <x v="754"/>
    <d v="2018-06-18T05:00:00"/>
    <b v="0"/>
    <b v="0"/>
    <s v="technology/wearables"/>
    <x v="2"/>
    <s v="wearables"/>
  </r>
  <r>
    <x v="0"/>
    <n v="33"/>
    <n v="81.909090909090907"/>
    <s v="US"/>
    <s v="USD"/>
    <n v="1535259600"/>
    <n v="1535778000"/>
    <x v="755"/>
    <d v="2018-09-01T05:00:00"/>
    <b v="0"/>
    <b v="0"/>
    <s v="photography/photography books"/>
    <x v="7"/>
    <s v="photography books"/>
  </r>
  <r>
    <x v="3"/>
    <n v="94"/>
    <n v="93.053191489361708"/>
    <s v="US"/>
    <s v="USD"/>
    <n v="1327212000"/>
    <n v="1327471200"/>
    <x v="756"/>
    <d v="2012-01-25T06:00:00"/>
    <b v="0"/>
    <b v="0"/>
    <s v="film &amp; video/documentary"/>
    <x v="4"/>
    <s v="documentary"/>
  </r>
  <r>
    <x v="1"/>
    <n v="1354"/>
    <n v="101.98449039881831"/>
    <s v="GB"/>
    <s v="GBP"/>
    <n v="1526360400"/>
    <n v="1529557200"/>
    <x v="757"/>
    <d v="2018-06-21T05:00:00"/>
    <b v="0"/>
    <b v="0"/>
    <s v="technology/web"/>
    <x v="2"/>
    <s v="web"/>
  </r>
  <r>
    <x v="1"/>
    <n v="48"/>
    <n v="105.9375"/>
    <s v="US"/>
    <s v="USD"/>
    <n v="1532149200"/>
    <n v="1535259600"/>
    <x v="758"/>
    <d v="2018-08-26T05:00:00"/>
    <b v="1"/>
    <b v="1"/>
    <s v="technology/web"/>
    <x v="2"/>
    <s v="web"/>
  </r>
  <r>
    <x v="1"/>
    <n v="110"/>
    <n v="101.58181818181818"/>
    <s v="US"/>
    <s v="USD"/>
    <n v="1515304800"/>
    <n v="1515564000"/>
    <x v="759"/>
    <d v="2018-01-10T06:00:00"/>
    <b v="0"/>
    <b v="0"/>
    <s v="food/food trucks"/>
    <x v="0"/>
    <s v="food trucks"/>
  </r>
  <r>
    <x v="1"/>
    <n v="172"/>
    <n v="62.970930232558139"/>
    <s v="US"/>
    <s v="USD"/>
    <n v="1276318800"/>
    <n v="1277096400"/>
    <x v="760"/>
    <d v="2010-06-21T05:00:00"/>
    <b v="0"/>
    <b v="0"/>
    <s v="film &amp; video/drama"/>
    <x v="4"/>
    <s v="drama"/>
  </r>
  <r>
    <x v="1"/>
    <n v="307"/>
    <n v="29.045602605863191"/>
    <s v="US"/>
    <s v="USD"/>
    <n v="1328767200"/>
    <n v="1329026400"/>
    <x v="761"/>
    <d v="2012-02-12T06:00:00"/>
    <b v="0"/>
    <b v="1"/>
    <s v="music/indie rock"/>
    <x v="1"/>
    <s v="indie rock"/>
  </r>
  <r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x v="0"/>
    <n v="31"/>
    <n v="80.806451612903231"/>
    <s v="US"/>
    <s v="USD"/>
    <n v="1310792400"/>
    <n v="1311656400"/>
    <x v="763"/>
    <d v="2011-07-26T05:00:00"/>
    <b v="0"/>
    <b v="1"/>
    <s v="games/video games"/>
    <x v="6"/>
    <s v="video games"/>
  </r>
  <r>
    <x v="1"/>
    <n v="1467"/>
    <n v="76.006816632583508"/>
    <s v="CA"/>
    <s v="CAD"/>
    <n v="1308546000"/>
    <n v="1308978000"/>
    <x v="764"/>
    <d v="2011-06-25T05:00:00"/>
    <b v="0"/>
    <b v="1"/>
    <s v="music/indie rock"/>
    <x v="1"/>
    <s v="indie rock"/>
  </r>
  <r>
    <x v="1"/>
    <n v="2662"/>
    <n v="72.993613824192337"/>
    <s v="CA"/>
    <s v="CAD"/>
    <n v="1574056800"/>
    <n v="1576389600"/>
    <x v="765"/>
    <d v="2019-12-15T06:00:00"/>
    <b v="0"/>
    <b v="0"/>
    <s v="publishing/fiction"/>
    <x v="5"/>
    <s v="fiction"/>
  </r>
  <r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x v="1"/>
    <n v="158"/>
    <n v="54.164556962025316"/>
    <s v="US"/>
    <s v="USD"/>
    <n v="1335243600"/>
    <n v="1336712400"/>
    <x v="767"/>
    <d v="2012-05-11T05:00:00"/>
    <b v="0"/>
    <b v="0"/>
    <s v="food/food trucks"/>
    <x v="0"/>
    <s v="food trucks"/>
  </r>
  <r>
    <x v="1"/>
    <n v="225"/>
    <n v="32.946666666666665"/>
    <s v="CH"/>
    <s v="CHF"/>
    <n v="1328421600"/>
    <n v="1330408800"/>
    <x v="768"/>
    <d v="2012-02-28T06:00:00"/>
    <b v="1"/>
    <b v="0"/>
    <s v="film &amp; video/shorts"/>
    <x v="4"/>
    <s v="shorts"/>
  </r>
  <r>
    <x v="0"/>
    <n v="35"/>
    <n v="79.371428571428567"/>
    <s v="US"/>
    <s v="USD"/>
    <n v="1524286800"/>
    <n v="1524891600"/>
    <x v="769"/>
    <d v="2018-04-28T05:00:00"/>
    <b v="1"/>
    <b v="0"/>
    <s v="food/food trucks"/>
    <x v="0"/>
    <s v="food trucks"/>
  </r>
  <r>
    <x v="0"/>
    <n v="63"/>
    <n v="41.174603174603178"/>
    <s v="US"/>
    <s v="USD"/>
    <n v="1362117600"/>
    <n v="1363669200"/>
    <x v="770"/>
    <d v="2013-03-19T05:00:00"/>
    <b v="0"/>
    <b v="1"/>
    <s v="theater/plays"/>
    <x v="3"/>
    <s v="plays"/>
  </r>
  <r>
    <x v="1"/>
    <n v="65"/>
    <n v="77.430769230769229"/>
    <s v="US"/>
    <s v="USD"/>
    <n v="1550556000"/>
    <n v="1551420000"/>
    <x v="771"/>
    <d v="2019-03-01T06:00:00"/>
    <b v="0"/>
    <b v="1"/>
    <s v="technology/wearables"/>
    <x v="2"/>
    <s v="wearables"/>
  </r>
  <r>
    <x v="1"/>
    <n v="163"/>
    <n v="57.159509202453989"/>
    <s v="US"/>
    <s v="USD"/>
    <n v="1269147600"/>
    <n v="1269838800"/>
    <x v="772"/>
    <d v="2010-03-29T05:00:00"/>
    <b v="0"/>
    <b v="0"/>
    <s v="theater/plays"/>
    <x v="3"/>
    <s v="plays"/>
  </r>
  <r>
    <x v="1"/>
    <n v="85"/>
    <n v="77.17647058823529"/>
    <s v="US"/>
    <s v="USD"/>
    <n v="1312174800"/>
    <n v="1312520400"/>
    <x v="773"/>
    <d v="2011-08-05T05:00:00"/>
    <b v="0"/>
    <b v="0"/>
    <s v="theater/plays"/>
    <x v="3"/>
    <s v="plays"/>
  </r>
  <r>
    <x v="1"/>
    <n v="217"/>
    <n v="24.953917050691246"/>
    <s v="US"/>
    <s v="USD"/>
    <n v="1434517200"/>
    <n v="1436504400"/>
    <x v="774"/>
    <d v="2015-07-10T05:00:00"/>
    <b v="0"/>
    <b v="1"/>
    <s v="film &amp; video/television"/>
    <x v="4"/>
    <s v="television"/>
  </r>
  <r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x v="1"/>
    <n v="3272"/>
    <n v="46.000916870415651"/>
    <s v="US"/>
    <s v="USD"/>
    <n v="1410757200"/>
    <n v="1411534800"/>
    <x v="776"/>
    <d v="2014-09-24T05:00:00"/>
    <b v="0"/>
    <b v="0"/>
    <s v="theater/plays"/>
    <x v="3"/>
    <s v="plays"/>
  </r>
  <r>
    <x v="3"/>
    <n v="898"/>
    <n v="88.023385300668153"/>
    <s v="US"/>
    <s v="USD"/>
    <n v="1304830800"/>
    <n v="1304917200"/>
    <x v="777"/>
    <d v="2011-05-09T05:00:00"/>
    <b v="0"/>
    <b v="0"/>
    <s v="photography/photography books"/>
    <x v="7"/>
    <s v="photography books"/>
  </r>
  <r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x v="1"/>
    <n v="126"/>
    <n v="102.69047619047619"/>
    <s v="US"/>
    <s v="USD"/>
    <n v="1381554000"/>
    <n v="1382504400"/>
    <x v="779"/>
    <d v="2013-10-23T05:00:00"/>
    <b v="0"/>
    <b v="0"/>
    <s v="theater/plays"/>
    <x v="3"/>
    <s v="plays"/>
  </r>
  <r>
    <x v="0"/>
    <n v="526"/>
    <n v="72.958174904942965"/>
    <s v="US"/>
    <s v="USD"/>
    <n v="1277096400"/>
    <n v="1278306000"/>
    <x v="780"/>
    <d v="2010-07-05T05:00:00"/>
    <b v="0"/>
    <b v="0"/>
    <s v="film &amp; video/drama"/>
    <x v="4"/>
    <s v="drama"/>
  </r>
  <r>
    <x v="0"/>
    <n v="121"/>
    <n v="57.190082644628099"/>
    <s v="US"/>
    <s v="USD"/>
    <n v="1440392400"/>
    <n v="1442552400"/>
    <x v="335"/>
    <d v="2015-09-18T05:00:00"/>
    <b v="0"/>
    <b v="0"/>
    <s v="theater/plays"/>
    <x v="3"/>
    <s v="plays"/>
  </r>
  <r>
    <x v="1"/>
    <n v="2320"/>
    <n v="84.013793103448279"/>
    <s v="US"/>
    <s v="USD"/>
    <n v="1509512400"/>
    <n v="1511071200"/>
    <x v="535"/>
    <d v="2017-11-19T06:00:00"/>
    <b v="0"/>
    <b v="1"/>
    <s v="theater/plays"/>
    <x v="3"/>
    <s v="plays"/>
  </r>
  <r>
    <x v="1"/>
    <n v="81"/>
    <n v="98.666666666666671"/>
    <s v="AU"/>
    <s v="AUD"/>
    <n v="1535950800"/>
    <n v="1536382800"/>
    <x v="270"/>
    <d v="2018-09-08T05:00:00"/>
    <b v="0"/>
    <b v="0"/>
    <s v="film &amp; video/science fiction"/>
    <x v="4"/>
    <s v="science fiction"/>
  </r>
  <r>
    <x v="1"/>
    <n v="1887"/>
    <n v="42.007419183889773"/>
    <s v="US"/>
    <s v="USD"/>
    <n v="1389160800"/>
    <n v="1389592800"/>
    <x v="781"/>
    <d v="2014-01-13T06:00:00"/>
    <b v="0"/>
    <b v="0"/>
    <s v="photography/photography books"/>
    <x v="7"/>
    <s v="photography books"/>
  </r>
  <r>
    <x v="1"/>
    <n v="4358"/>
    <n v="32.002753556677376"/>
    <s v="US"/>
    <s v="USD"/>
    <n v="1271998800"/>
    <n v="1275282000"/>
    <x v="782"/>
    <d v="2010-05-31T05:00:00"/>
    <b v="0"/>
    <b v="1"/>
    <s v="photography/photography books"/>
    <x v="7"/>
    <s v="photography books"/>
  </r>
  <r>
    <x v="0"/>
    <n v="67"/>
    <n v="81.567164179104481"/>
    <s v="US"/>
    <s v="USD"/>
    <n v="1294898400"/>
    <n v="1294984800"/>
    <x v="783"/>
    <d v="2011-01-14T06:00:00"/>
    <b v="0"/>
    <b v="0"/>
    <s v="music/rock"/>
    <x v="1"/>
    <s v="rock"/>
  </r>
  <r>
    <x v="0"/>
    <n v="57"/>
    <n v="37.035087719298247"/>
    <s v="CA"/>
    <s v="CAD"/>
    <n v="1559970000"/>
    <n v="1562043600"/>
    <x v="784"/>
    <d v="2019-07-02T05:00:00"/>
    <b v="0"/>
    <b v="0"/>
    <s v="photography/photography books"/>
    <x v="7"/>
    <s v="photography books"/>
  </r>
  <r>
    <x v="0"/>
    <n v="1229"/>
    <n v="103.033360455655"/>
    <s v="US"/>
    <s v="USD"/>
    <n v="1469509200"/>
    <n v="1469595600"/>
    <x v="785"/>
    <d v="2016-07-27T05:00:00"/>
    <b v="0"/>
    <b v="0"/>
    <s v="food/food trucks"/>
    <x v="0"/>
    <s v="food trucks"/>
  </r>
  <r>
    <x v="0"/>
    <n v="12"/>
    <n v="84.333333333333329"/>
    <s v="IT"/>
    <s v="EUR"/>
    <n v="1579068000"/>
    <n v="1581141600"/>
    <x v="786"/>
    <d v="2020-02-08T06:00:00"/>
    <b v="0"/>
    <b v="0"/>
    <s v="music/metal"/>
    <x v="1"/>
    <s v="metal"/>
  </r>
  <r>
    <x v="1"/>
    <n v="53"/>
    <n v="102.60377358490567"/>
    <s v="US"/>
    <s v="USD"/>
    <n v="1487743200"/>
    <n v="1488520800"/>
    <x v="787"/>
    <d v="2017-03-03T06:00:00"/>
    <b v="0"/>
    <b v="0"/>
    <s v="publishing/nonfiction"/>
    <x v="5"/>
    <s v="nonfiction"/>
  </r>
  <r>
    <x v="1"/>
    <n v="2414"/>
    <n v="79.992129246064621"/>
    <s v="US"/>
    <s v="USD"/>
    <n v="1563685200"/>
    <n v="1563858000"/>
    <x v="788"/>
    <d v="2019-07-23T05:00:00"/>
    <b v="0"/>
    <b v="0"/>
    <s v="music/electric music"/>
    <x v="1"/>
    <s v="electric music"/>
  </r>
  <r>
    <x v="0"/>
    <n v="452"/>
    <n v="70.055309734513273"/>
    <s v="US"/>
    <s v="USD"/>
    <n v="1436418000"/>
    <n v="1438923600"/>
    <x v="330"/>
    <d v="2015-08-07T05:00:00"/>
    <b v="0"/>
    <b v="1"/>
    <s v="theater/plays"/>
    <x v="3"/>
    <s v="plays"/>
  </r>
  <r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x v="1"/>
    <n v="193"/>
    <n v="41.911917098445599"/>
    <s v="US"/>
    <s v="USD"/>
    <n v="1274763600"/>
    <n v="1277874000"/>
    <x v="790"/>
    <d v="2010-06-30T05:00:00"/>
    <b v="0"/>
    <b v="0"/>
    <s v="film &amp; video/shorts"/>
    <x v="4"/>
    <s v="shorts"/>
  </r>
  <r>
    <x v="0"/>
    <n v="1886"/>
    <n v="57.992576882290564"/>
    <s v="US"/>
    <s v="USD"/>
    <n v="1399179600"/>
    <n v="1399352400"/>
    <x v="791"/>
    <d v="2014-05-06T05:00:00"/>
    <b v="0"/>
    <b v="1"/>
    <s v="theater/plays"/>
    <x v="3"/>
    <s v="plays"/>
  </r>
  <r>
    <x v="1"/>
    <n v="52"/>
    <n v="40.942307692307693"/>
    <s v="US"/>
    <s v="USD"/>
    <n v="1275800400"/>
    <n v="1279083600"/>
    <x v="792"/>
    <d v="2010-07-14T05:00:00"/>
    <b v="0"/>
    <b v="0"/>
    <s v="theater/plays"/>
    <x v="3"/>
    <s v="plays"/>
  </r>
  <r>
    <x v="0"/>
    <n v="1825"/>
    <n v="69.9972602739726"/>
    <s v="US"/>
    <s v="USD"/>
    <n v="1282798800"/>
    <n v="1284354000"/>
    <x v="793"/>
    <d v="2010-09-13T05:00:00"/>
    <b v="0"/>
    <b v="0"/>
    <s v="music/indie rock"/>
    <x v="1"/>
    <s v="indie rock"/>
  </r>
  <r>
    <x v="0"/>
    <n v="31"/>
    <n v="73.838709677419359"/>
    <s v="US"/>
    <s v="USD"/>
    <n v="1437109200"/>
    <n v="1441170000"/>
    <x v="794"/>
    <d v="2015-09-02T05:00:00"/>
    <b v="0"/>
    <b v="1"/>
    <s v="theater/plays"/>
    <x v="3"/>
    <s v="plays"/>
  </r>
  <r>
    <x v="1"/>
    <n v="290"/>
    <n v="41.979310344827589"/>
    <s v="US"/>
    <s v="USD"/>
    <n v="1491886800"/>
    <n v="1493528400"/>
    <x v="795"/>
    <d v="2017-04-30T05:00:00"/>
    <b v="0"/>
    <b v="0"/>
    <s v="theater/plays"/>
    <x v="3"/>
    <s v="plays"/>
  </r>
  <r>
    <x v="1"/>
    <n v="122"/>
    <n v="77.93442622950819"/>
    <s v="US"/>
    <s v="USD"/>
    <n v="1394600400"/>
    <n v="1395205200"/>
    <x v="796"/>
    <d v="2014-03-19T05:00:00"/>
    <b v="0"/>
    <b v="1"/>
    <s v="music/electric music"/>
    <x v="1"/>
    <s v="electric music"/>
  </r>
  <r>
    <x v="1"/>
    <n v="1470"/>
    <n v="106.01972789115646"/>
    <s v="US"/>
    <s v="USD"/>
    <n v="1561352400"/>
    <n v="1561438800"/>
    <x v="797"/>
    <d v="2019-06-25T05:00:00"/>
    <b v="0"/>
    <b v="0"/>
    <s v="music/indie rock"/>
    <x v="1"/>
    <s v="indie rock"/>
  </r>
  <r>
    <x v="1"/>
    <n v="165"/>
    <n v="47.018181818181816"/>
    <s v="CA"/>
    <s v="CAD"/>
    <n v="1322892000"/>
    <n v="1326693600"/>
    <x v="798"/>
    <d v="2012-01-16T06:00:00"/>
    <b v="0"/>
    <b v="0"/>
    <s v="film &amp; video/documentary"/>
    <x v="4"/>
    <s v="documentary"/>
  </r>
  <r>
    <x v="1"/>
    <n v="182"/>
    <n v="76.016483516483518"/>
    <s v="US"/>
    <s v="USD"/>
    <n v="1274418000"/>
    <n v="1277960400"/>
    <x v="799"/>
    <d v="2010-07-01T05:00:00"/>
    <b v="0"/>
    <b v="0"/>
    <s v="publishing/translations"/>
    <x v="5"/>
    <s v="translations"/>
  </r>
  <r>
    <x v="1"/>
    <n v="199"/>
    <n v="54.120603015075375"/>
    <s v="IT"/>
    <s v="EUR"/>
    <n v="1434344400"/>
    <n v="1434690000"/>
    <x v="800"/>
    <d v="2015-06-19T05:00:00"/>
    <b v="0"/>
    <b v="1"/>
    <s v="film &amp; video/documentary"/>
    <x v="4"/>
    <s v="documentary"/>
  </r>
  <r>
    <x v="1"/>
    <n v="56"/>
    <n v="57.285714285714285"/>
    <s v="GB"/>
    <s v="GBP"/>
    <n v="1373518800"/>
    <n v="1376110800"/>
    <x v="801"/>
    <d v="2013-08-10T05:00:00"/>
    <b v="0"/>
    <b v="1"/>
    <s v="film &amp; video/television"/>
    <x v="4"/>
    <s v="television"/>
  </r>
  <r>
    <x v="0"/>
    <n v="107"/>
    <n v="103.81308411214954"/>
    <s v="US"/>
    <s v="USD"/>
    <n v="1517637600"/>
    <n v="1518415200"/>
    <x v="802"/>
    <d v="2018-02-12T06:00:00"/>
    <b v="0"/>
    <b v="0"/>
    <s v="theater/plays"/>
    <x v="3"/>
    <s v="plays"/>
  </r>
  <r>
    <x v="1"/>
    <n v="1460"/>
    <n v="105.02602739726028"/>
    <s v="AU"/>
    <s v="AUD"/>
    <n v="1310619600"/>
    <n v="1310878800"/>
    <x v="803"/>
    <d v="2011-07-17T05:00:00"/>
    <b v="0"/>
    <b v="1"/>
    <s v="food/food trucks"/>
    <x v="0"/>
    <s v="food trucks"/>
  </r>
  <r>
    <x v="0"/>
    <n v="27"/>
    <n v="90.259259259259252"/>
    <s v="US"/>
    <s v="USD"/>
    <n v="1556427600"/>
    <n v="1556600400"/>
    <x v="212"/>
    <d v="2019-04-30T05:00:00"/>
    <b v="0"/>
    <b v="0"/>
    <s v="theater/plays"/>
    <x v="3"/>
    <s v="plays"/>
  </r>
  <r>
    <x v="0"/>
    <n v="1221"/>
    <n v="76.978705978705975"/>
    <s v="US"/>
    <s v="USD"/>
    <n v="1576476000"/>
    <n v="1576994400"/>
    <x v="804"/>
    <d v="2019-12-22T06:00:00"/>
    <b v="0"/>
    <b v="0"/>
    <s v="film &amp; video/documentary"/>
    <x v="4"/>
    <s v="documentary"/>
  </r>
  <r>
    <x v="1"/>
    <n v="123"/>
    <n v="102.60162601626017"/>
    <s v="CH"/>
    <s v="CHF"/>
    <n v="1381122000"/>
    <n v="1382677200"/>
    <x v="805"/>
    <d v="2013-10-25T05:00:00"/>
    <b v="0"/>
    <b v="0"/>
    <s v="music/jazz"/>
    <x v="1"/>
    <s v="jazz"/>
  </r>
  <r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x v="1"/>
    <n v="159"/>
    <n v="55.0062893081761"/>
    <s v="US"/>
    <s v="USD"/>
    <n v="1531803600"/>
    <n v="1534654800"/>
    <x v="807"/>
    <d v="2018-08-19T05:00:00"/>
    <b v="0"/>
    <b v="1"/>
    <s v="music/rock"/>
    <x v="1"/>
    <s v="rock"/>
  </r>
  <r>
    <x v="1"/>
    <n v="110"/>
    <n v="32.127272727272725"/>
    <s v="US"/>
    <s v="USD"/>
    <n v="1454133600"/>
    <n v="1457762400"/>
    <x v="722"/>
    <d v="2016-03-12T06:00:00"/>
    <b v="0"/>
    <b v="0"/>
    <s v="technology/web"/>
    <x v="2"/>
    <s v="web"/>
  </r>
  <r>
    <x v="2"/>
    <n v="14"/>
    <n v="50.642857142857146"/>
    <s v="US"/>
    <s v="USD"/>
    <n v="1336194000"/>
    <n v="1337490000"/>
    <x v="477"/>
    <d v="2012-05-20T05:00:00"/>
    <b v="0"/>
    <b v="1"/>
    <s v="publishing/nonfiction"/>
    <x v="5"/>
    <s v="nonfiction"/>
  </r>
  <r>
    <x v="0"/>
    <n v="16"/>
    <n v="49.6875"/>
    <s v="US"/>
    <s v="USD"/>
    <n v="1349326800"/>
    <n v="1349672400"/>
    <x v="259"/>
    <d v="2012-10-08T05:00:00"/>
    <b v="0"/>
    <b v="0"/>
    <s v="publishing/radio &amp; podcasts"/>
    <x v="5"/>
    <s v="radio &amp; podcasts"/>
  </r>
  <r>
    <x v="1"/>
    <n v="236"/>
    <n v="54.894067796610166"/>
    <s v="US"/>
    <s v="USD"/>
    <n v="1379566800"/>
    <n v="1379826000"/>
    <x v="9"/>
    <d v="2013-09-22T05:00:00"/>
    <b v="0"/>
    <b v="0"/>
    <s v="theater/plays"/>
    <x v="3"/>
    <s v="plays"/>
  </r>
  <r>
    <x v="1"/>
    <n v="191"/>
    <n v="46.931937172774866"/>
    <s v="US"/>
    <s v="USD"/>
    <n v="1494651600"/>
    <n v="1497762000"/>
    <x v="808"/>
    <d v="2017-06-18T05:00:00"/>
    <b v="1"/>
    <b v="1"/>
    <s v="film &amp; video/documentary"/>
    <x v="4"/>
    <s v="documentary"/>
  </r>
  <r>
    <x v="0"/>
    <n v="41"/>
    <n v="44.951219512195124"/>
    <s v="US"/>
    <s v="USD"/>
    <n v="1303880400"/>
    <n v="1304485200"/>
    <x v="809"/>
    <d v="2011-05-04T05:00:00"/>
    <b v="0"/>
    <b v="0"/>
    <s v="theater/plays"/>
    <x v="3"/>
    <s v="plays"/>
  </r>
  <r>
    <x v="1"/>
    <n v="3934"/>
    <n v="30.99898322318251"/>
    <s v="US"/>
    <s v="USD"/>
    <n v="1335934800"/>
    <n v="1336885200"/>
    <x v="444"/>
    <d v="2012-05-13T05:00:00"/>
    <b v="0"/>
    <b v="0"/>
    <s v="games/video games"/>
    <x v="6"/>
    <s v="video games"/>
  </r>
  <r>
    <x v="1"/>
    <n v="80"/>
    <n v="107.7625"/>
    <s v="CA"/>
    <s v="CAD"/>
    <n v="1528088400"/>
    <n v="1530421200"/>
    <x v="384"/>
    <d v="2018-07-01T05:00:00"/>
    <b v="0"/>
    <b v="1"/>
    <s v="theater/plays"/>
    <x v="3"/>
    <s v="plays"/>
  </r>
  <r>
    <x v="3"/>
    <n v="296"/>
    <n v="102.07770270270271"/>
    <s v="US"/>
    <s v="USD"/>
    <n v="1421906400"/>
    <n v="1421992800"/>
    <x v="810"/>
    <d v="2015-01-23T06:00:00"/>
    <b v="0"/>
    <b v="0"/>
    <s v="theater/plays"/>
    <x v="3"/>
    <s v="plays"/>
  </r>
  <r>
    <x v="1"/>
    <n v="462"/>
    <n v="24.976190476190474"/>
    <s v="US"/>
    <s v="USD"/>
    <n v="1568005200"/>
    <n v="1568178000"/>
    <x v="811"/>
    <d v="2019-09-11T05:00:00"/>
    <b v="1"/>
    <b v="0"/>
    <s v="technology/web"/>
    <x v="2"/>
    <s v="web"/>
  </r>
  <r>
    <x v="1"/>
    <n v="179"/>
    <n v="79.944134078212286"/>
    <s v="US"/>
    <s v="USD"/>
    <n v="1346821200"/>
    <n v="1347944400"/>
    <x v="812"/>
    <d v="2012-09-18T05:00:00"/>
    <b v="1"/>
    <b v="0"/>
    <s v="film &amp; video/drama"/>
    <x v="4"/>
    <s v="drama"/>
  </r>
  <r>
    <x v="0"/>
    <n v="523"/>
    <n v="67.946462715105156"/>
    <s v="AU"/>
    <s v="AUD"/>
    <n v="1557637200"/>
    <n v="1558760400"/>
    <x v="813"/>
    <d v="2019-05-25T05:00:00"/>
    <b v="0"/>
    <b v="0"/>
    <s v="film &amp; video/drama"/>
    <x v="4"/>
    <s v="drama"/>
  </r>
  <r>
    <x v="0"/>
    <n v="141"/>
    <n v="26.070921985815602"/>
    <s v="GB"/>
    <s v="GBP"/>
    <n v="1375592400"/>
    <n v="1376629200"/>
    <x v="814"/>
    <d v="2013-08-16T05:00:00"/>
    <b v="0"/>
    <b v="0"/>
    <s v="theater/plays"/>
    <x v="3"/>
    <s v="plays"/>
  </r>
  <r>
    <x v="1"/>
    <n v="1866"/>
    <n v="105.0032154340836"/>
    <s v="GB"/>
    <s v="GBP"/>
    <n v="1503982800"/>
    <n v="1504760400"/>
    <x v="80"/>
    <d v="2017-09-07T05:00:00"/>
    <b v="0"/>
    <b v="0"/>
    <s v="film &amp; video/television"/>
    <x v="4"/>
    <s v="television"/>
  </r>
  <r>
    <x v="0"/>
    <n v="52"/>
    <n v="25.826923076923077"/>
    <s v="US"/>
    <s v="USD"/>
    <n v="1418882400"/>
    <n v="1419660000"/>
    <x v="815"/>
    <d v="2014-12-27T06:00:00"/>
    <b v="0"/>
    <b v="0"/>
    <s v="photography/photography books"/>
    <x v="7"/>
    <s v="photography books"/>
  </r>
  <r>
    <x v="2"/>
    <n v="27"/>
    <n v="77.666666666666671"/>
    <s v="GB"/>
    <s v="GBP"/>
    <n v="1309237200"/>
    <n v="1311310800"/>
    <x v="816"/>
    <d v="2011-07-22T05:00:00"/>
    <b v="0"/>
    <b v="1"/>
    <s v="film &amp; video/shorts"/>
    <x v="4"/>
    <s v="shorts"/>
  </r>
  <r>
    <x v="1"/>
    <n v="156"/>
    <n v="57.82692307692308"/>
    <s v="CH"/>
    <s v="CHF"/>
    <n v="1343365200"/>
    <n v="1344315600"/>
    <x v="474"/>
    <d v="2012-08-07T05:00:00"/>
    <b v="0"/>
    <b v="0"/>
    <s v="publishing/radio &amp; podcasts"/>
    <x v="5"/>
    <s v="radio &amp; podcasts"/>
  </r>
  <r>
    <x v="0"/>
    <n v="225"/>
    <n v="92.955555555555549"/>
    <s v="AU"/>
    <s v="AUD"/>
    <n v="1507957200"/>
    <n v="1510725600"/>
    <x v="817"/>
    <d v="2017-11-15T06:00:00"/>
    <b v="0"/>
    <b v="1"/>
    <s v="theater/plays"/>
    <x v="3"/>
    <s v="plays"/>
  </r>
  <r>
    <x v="1"/>
    <n v="255"/>
    <n v="37.945098039215686"/>
    <s v="US"/>
    <s v="USD"/>
    <n v="1549519200"/>
    <n v="1551247200"/>
    <x v="818"/>
    <d v="2019-02-27T06:00:00"/>
    <b v="1"/>
    <b v="0"/>
    <s v="film &amp; video/animation"/>
    <x v="4"/>
    <s v="animation"/>
  </r>
  <r>
    <x v="0"/>
    <n v="38"/>
    <n v="31.842105263157894"/>
    <s v="US"/>
    <s v="USD"/>
    <n v="1329026400"/>
    <n v="1330236000"/>
    <x v="819"/>
    <d v="2012-02-26T06:00:00"/>
    <b v="0"/>
    <b v="0"/>
    <s v="technology/web"/>
    <x v="2"/>
    <s v="web"/>
  </r>
  <r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x v="1"/>
    <n v="2289"/>
    <n v="84.006989951944078"/>
    <s v="IT"/>
    <s v="EUR"/>
    <n v="1572498000"/>
    <n v="1573452000"/>
    <x v="820"/>
    <d v="2019-11-11T06:00:00"/>
    <b v="0"/>
    <b v="0"/>
    <s v="theater/plays"/>
    <x v="3"/>
    <s v="plays"/>
  </r>
  <r>
    <x v="1"/>
    <n v="65"/>
    <n v="103.41538461538461"/>
    <s v="US"/>
    <s v="USD"/>
    <n v="1506056400"/>
    <n v="1507093200"/>
    <x v="821"/>
    <d v="2017-10-04T05:00:00"/>
    <b v="0"/>
    <b v="0"/>
    <s v="theater/plays"/>
    <x v="3"/>
    <s v="plays"/>
  </r>
  <r>
    <x v="0"/>
    <n v="15"/>
    <n v="105.13333333333334"/>
    <s v="US"/>
    <s v="USD"/>
    <n v="1463029200"/>
    <n v="1463374800"/>
    <x v="151"/>
    <d v="2016-05-16T05:00:00"/>
    <b v="0"/>
    <b v="0"/>
    <s v="food/food trucks"/>
    <x v="0"/>
    <s v="food trucks"/>
  </r>
  <r>
    <x v="0"/>
    <n v="37"/>
    <n v="89.21621621621621"/>
    <s v="US"/>
    <s v="USD"/>
    <n v="1342069200"/>
    <n v="1344574800"/>
    <x v="822"/>
    <d v="2012-08-10T05:00:00"/>
    <b v="0"/>
    <b v="0"/>
    <s v="theater/plays"/>
    <x v="3"/>
    <s v="plays"/>
  </r>
  <r>
    <x v="1"/>
    <n v="3777"/>
    <n v="51.995234312946785"/>
    <s v="IT"/>
    <s v="EUR"/>
    <n v="1388296800"/>
    <n v="1389074400"/>
    <x v="823"/>
    <d v="2014-01-07T06:00:00"/>
    <b v="0"/>
    <b v="0"/>
    <s v="technology/web"/>
    <x v="2"/>
    <s v="web"/>
  </r>
  <r>
    <x v="1"/>
    <n v="184"/>
    <n v="64.956521739130437"/>
    <s v="GB"/>
    <s v="GBP"/>
    <n v="1493787600"/>
    <n v="1494997200"/>
    <x v="824"/>
    <d v="2017-05-17T05:00:00"/>
    <b v="0"/>
    <b v="0"/>
    <s v="theater/plays"/>
    <x v="3"/>
    <s v="plays"/>
  </r>
  <r>
    <x v="1"/>
    <n v="85"/>
    <n v="46.235294117647058"/>
    <s v="US"/>
    <s v="USD"/>
    <n v="1424844000"/>
    <n v="1425448800"/>
    <x v="825"/>
    <d v="2015-03-04T06:00:00"/>
    <b v="0"/>
    <b v="1"/>
    <s v="theater/plays"/>
    <x v="3"/>
    <s v="plays"/>
  </r>
  <r>
    <x v="0"/>
    <n v="112"/>
    <n v="51.151785714285715"/>
    <s v="US"/>
    <s v="USD"/>
    <n v="1403931600"/>
    <n v="1404104400"/>
    <x v="826"/>
    <d v="2014-06-30T05:00:00"/>
    <b v="0"/>
    <b v="1"/>
    <s v="theater/plays"/>
    <x v="3"/>
    <s v="plays"/>
  </r>
  <r>
    <x v="1"/>
    <n v="144"/>
    <n v="33.909722222222221"/>
    <s v="US"/>
    <s v="USD"/>
    <n v="1394514000"/>
    <n v="1394773200"/>
    <x v="827"/>
    <d v="2014-03-14T05:00:00"/>
    <b v="0"/>
    <b v="0"/>
    <s v="music/rock"/>
    <x v="1"/>
    <s v="rock"/>
  </r>
  <r>
    <x v="1"/>
    <n v="1902"/>
    <n v="92.016298633017882"/>
    <s v="US"/>
    <s v="USD"/>
    <n v="1365397200"/>
    <n v="1366520400"/>
    <x v="828"/>
    <d v="2013-04-21T05:00:00"/>
    <b v="0"/>
    <b v="0"/>
    <s v="theater/plays"/>
    <x v="3"/>
    <s v="plays"/>
  </r>
  <r>
    <x v="1"/>
    <n v="105"/>
    <n v="107.42857142857143"/>
    <s v="US"/>
    <s v="USD"/>
    <n v="1456120800"/>
    <n v="1456639200"/>
    <x v="829"/>
    <d v="2016-02-28T06:00:00"/>
    <b v="0"/>
    <b v="0"/>
    <s v="theater/plays"/>
    <x v="3"/>
    <s v="plays"/>
  </r>
  <r>
    <x v="1"/>
    <n v="132"/>
    <n v="75.848484848484844"/>
    <s v="US"/>
    <s v="USD"/>
    <n v="1437714000"/>
    <n v="1438318800"/>
    <x v="830"/>
    <d v="2015-07-31T05:00:00"/>
    <b v="0"/>
    <b v="0"/>
    <s v="theater/plays"/>
    <x v="3"/>
    <s v="plays"/>
  </r>
  <r>
    <x v="0"/>
    <n v="21"/>
    <n v="80.476190476190482"/>
    <s v="US"/>
    <s v="USD"/>
    <n v="1563771600"/>
    <n v="1564030800"/>
    <x v="831"/>
    <d v="2019-07-25T05:00:00"/>
    <b v="1"/>
    <b v="0"/>
    <s v="theater/plays"/>
    <x v="3"/>
    <s v="plays"/>
  </r>
  <r>
    <x v="3"/>
    <n v="976"/>
    <n v="86.978483606557376"/>
    <s v="US"/>
    <s v="USD"/>
    <n v="1448517600"/>
    <n v="1449295200"/>
    <x v="832"/>
    <d v="2015-12-05T06:00:00"/>
    <b v="0"/>
    <b v="0"/>
    <s v="film &amp; video/documentary"/>
    <x v="4"/>
    <s v="documentary"/>
  </r>
  <r>
    <x v="1"/>
    <n v="96"/>
    <n v="105.13541666666667"/>
    <s v="US"/>
    <s v="USD"/>
    <n v="1528779600"/>
    <n v="1531890000"/>
    <x v="833"/>
    <d v="2018-07-18T05:00:00"/>
    <b v="0"/>
    <b v="1"/>
    <s v="publishing/fiction"/>
    <x v="5"/>
    <s v="fiction"/>
  </r>
  <r>
    <x v="0"/>
    <n v="67"/>
    <n v="57.298507462686565"/>
    <s v="US"/>
    <s v="USD"/>
    <n v="1304744400"/>
    <n v="1306213200"/>
    <x v="834"/>
    <d v="2011-05-24T05:00:00"/>
    <b v="0"/>
    <b v="1"/>
    <s v="games/video games"/>
    <x v="6"/>
    <s v="video games"/>
  </r>
  <r>
    <x v="2"/>
    <n v="66"/>
    <n v="93.348484848484844"/>
    <s v="CA"/>
    <s v="CAD"/>
    <n v="1354341600"/>
    <n v="1356242400"/>
    <x v="835"/>
    <d v="2012-12-23T06:00:00"/>
    <b v="0"/>
    <b v="0"/>
    <s v="technology/web"/>
    <x v="2"/>
    <s v="web"/>
  </r>
  <r>
    <x v="0"/>
    <n v="78"/>
    <n v="71.987179487179489"/>
    <s v="US"/>
    <s v="USD"/>
    <n v="1294552800"/>
    <n v="1297576800"/>
    <x v="836"/>
    <d v="2011-02-13T06:00:00"/>
    <b v="1"/>
    <b v="0"/>
    <s v="theater/plays"/>
    <x v="3"/>
    <s v="plays"/>
  </r>
  <r>
    <x v="0"/>
    <n v="67"/>
    <n v="92.611940298507463"/>
    <s v="AU"/>
    <s v="AUD"/>
    <n v="1295935200"/>
    <n v="1296194400"/>
    <x v="837"/>
    <d v="2011-01-28T06:00:00"/>
    <b v="0"/>
    <b v="0"/>
    <s v="theater/plays"/>
    <x v="3"/>
    <s v="plays"/>
  </r>
  <r>
    <x v="1"/>
    <n v="114"/>
    <n v="104.99122807017544"/>
    <s v="US"/>
    <s v="USD"/>
    <n v="1411534800"/>
    <n v="1414558800"/>
    <x v="219"/>
    <d v="2014-10-29T05:00:00"/>
    <b v="0"/>
    <b v="0"/>
    <s v="food/food trucks"/>
    <x v="0"/>
    <s v="food trucks"/>
  </r>
  <r>
    <x v="0"/>
    <n v="263"/>
    <n v="30.958174904942965"/>
    <s v="AU"/>
    <s v="AUD"/>
    <n v="1486706400"/>
    <n v="1488348000"/>
    <x v="365"/>
    <d v="2017-03-01T06:00:00"/>
    <b v="0"/>
    <b v="0"/>
    <s v="photography/photography books"/>
    <x v="7"/>
    <s v="photography books"/>
  </r>
  <r>
    <x v="0"/>
    <n v="1691"/>
    <n v="33.001182732111175"/>
    <s v="US"/>
    <s v="USD"/>
    <n v="1333602000"/>
    <n v="1334898000"/>
    <x v="838"/>
    <d v="2012-04-20T05:00:00"/>
    <b v="1"/>
    <b v="0"/>
    <s v="photography/photography books"/>
    <x v="7"/>
    <s v="photography books"/>
  </r>
  <r>
    <x v="0"/>
    <n v="181"/>
    <n v="84.187845303867405"/>
    <s v="US"/>
    <s v="USD"/>
    <n v="1308200400"/>
    <n v="1308373200"/>
    <x v="839"/>
    <d v="2011-06-18T05:00:00"/>
    <b v="0"/>
    <b v="0"/>
    <s v="theater/plays"/>
    <x v="3"/>
    <s v="plays"/>
  </r>
  <r>
    <x v="0"/>
    <n v="13"/>
    <n v="73.92307692307692"/>
    <s v="US"/>
    <s v="USD"/>
    <n v="1411707600"/>
    <n v="1412312400"/>
    <x v="840"/>
    <d v="2014-10-03T05:00:00"/>
    <b v="0"/>
    <b v="0"/>
    <s v="theater/plays"/>
    <x v="3"/>
    <s v="plays"/>
  </r>
  <r>
    <x v="3"/>
    <n v="160"/>
    <n v="36.987499999999997"/>
    <s v="US"/>
    <s v="USD"/>
    <n v="1418364000"/>
    <n v="1419228000"/>
    <x v="841"/>
    <d v="2014-12-22T06:00:00"/>
    <b v="1"/>
    <b v="1"/>
    <s v="film &amp; video/documentary"/>
    <x v="4"/>
    <s v="documentary"/>
  </r>
  <r>
    <x v="1"/>
    <n v="203"/>
    <n v="46.896551724137929"/>
    <s v="US"/>
    <s v="USD"/>
    <n v="1429333200"/>
    <n v="1430974800"/>
    <x v="842"/>
    <d v="2015-05-07T05:00:00"/>
    <b v="0"/>
    <b v="0"/>
    <s v="technology/web"/>
    <x v="2"/>
    <s v="web"/>
  </r>
  <r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x v="1"/>
    <n v="1559"/>
    <n v="102.02437459910199"/>
    <s v="US"/>
    <s v="USD"/>
    <n v="1482732000"/>
    <n v="1482818400"/>
    <x v="844"/>
    <d v="2016-12-27T06:00:00"/>
    <b v="0"/>
    <b v="1"/>
    <s v="music/rock"/>
    <x v="1"/>
    <s v="rock"/>
  </r>
  <r>
    <x v="3"/>
    <n v="2266"/>
    <n v="45.007502206531335"/>
    <s v="US"/>
    <s v="USD"/>
    <n v="1470718800"/>
    <n v="1471928400"/>
    <x v="845"/>
    <d v="2016-08-23T05:00:00"/>
    <b v="0"/>
    <b v="0"/>
    <s v="film &amp; video/documentary"/>
    <x v="4"/>
    <s v="documentary"/>
  </r>
  <r>
    <x v="0"/>
    <n v="21"/>
    <n v="94.285714285714292"/>
    <s v="US"/>
    <s v="USD"/>
    <n v="1450591200"/>
    <n v="1453701600"/>
    <x v="846"/>
    <d v="2016-01-25T06:00:00"/>
    <b v="0"/>
    <b v="1"/>
    <s v="film &amp; video/science fiction"/>
    <x v="4"/>
    <s v="science fiction"/>
  </r>
  <r>
    <x v="1"/>
    <n v="1548"/>
    <n v="101.02325581395348"/>
    <s v="AU"/>
    <s v="AUD"/>
    <n v="1348290000"/>
    <n v="1350363600"/>
    <x v="110"/>
    <d v="2012-10-16T05:00:00"/>
    <b v="0"/>
    <b v="0"/>
    <s v="technology/web"/>
    <x v="2"/>
    <s v="web"/>
  </r>
  <r>
    <x v="1"/>
    <n v="80"/>
    <n v="97.037499999999994"/>
    <s v="US"/>
    <s v="USD"/>
    <n v="1353823200"/>
    <n v="1353996000"/>
    <x v="847"/>
    <d v="2012-11-27T06:00:00"/>
    <b v="0"/>
    <b v="0"/>
    <s v="theater/plays"/>
    <x v="3"/>
    <s v="plays"/>
  </r>
  <r>
    <x v="0"/>
    <n v="830"/>
    <n v="43.00963855421687"/>
    <s v="US"/>
    <s v="USD"/>
    <n v="1450764000"/>
    <n v="1451109600"/>
    <x v="848"/>
    <d v="2015-12-26T06:00:00"/>
    <b v="0"/>
    <b v="0"/>
    <s v="film &amp; video/science fiction"/>
    <x v="4"/>
    <s v="science fiction"/>
  </r>
  <r>
    <x v="1"/>
    <n v="131"/>
    <n v="94.916030534351151"/>
    <s v="US"/>
    <s v="USD"/>
    <n v="1329372000"/>
    <n v="1329631200"/>
    <x v="849"/>
    <d v="2012-02-19T06:00:00"/>
    <b v="0"/>
    <b v="0"/>
    <s v="theater/plays"/>
    <x v="3"/>
    <s v="plays"/>
  </r>
  <r>
    <x v="1"/>
    <n v="112"/>
    <n v="72.151785714285708"/>
    <s v="US"/>
    <s v="USD"/>
    <n v="1277096400"/>
    <n v="1278997200"/>
    <x v="780"/>
    <d v="2010-07-13T05:00:00"/>
    <b v="0"/>
    <b v="0"/>
    <s v="film &amp; video/animation"/>
    <x v="4"/>
    <s v="animation"/>
  </r>
  <r>
    <x v="0"/>
    <n v="130"/>
    <n v="51.007692307692309"/>
    <s v="US"/>
    <s v="USD"/>
    <n v="1277701200"/>
    <n v="1280120400"/>
    <x v="140"/>
    <d v="2010-07-26T05:00:00"/>
    <b v="0"/>
    <b v="0"/>
    <s v="publishing/translations"/>
    <x v="5"/>
    <s v="translations"/>
  </r>
  <r>
    <x v="0"/>
    <n v="55"/>
    <n v="85.054545454545448"/>
    <s v="US"/>
    <s v="USD"/>
    <n v="1454911200"/>
    <n v="1458104400"/>
    <x v="850"/>
    <d v="2016-03-16T05:00:00"/>
    <b v="0"/>
    <b v="0"/>
    <s v="technology/web"/>
    <x v="2"/>
    <s v="web"/>
  </r>
  <r>
    <x v="1"/>
    <n v="155"/>
    <n v="43.87096774193548"/>
    <s v="US"/>
    <s v="USD"/>
    <n v="1297922400"/>
    <n v="1298268000"/>
    <x v="851"/>
    <d v="2011-02-21T06:00:00"/>
    <b v="0"/>
    <b v="0"/>
    <s v="publishing/translations"/>
    <x v="5"/>
    <s v="translations"/>
  </r>
  <r>
    <x v="1"/>
    <n v="266"/>
    <n v="40.063909774436091"/>
    <s v="US"/>
    <s v="USD"/>
    <n v="1384408800"/>
    <n v="1386223200"/>
    <x v="852"/>
    <d v="2013-12-05T06:00:00"/>
    <b v="0"/>
    <b v="0"/>
    <s v="food/food trucks"/>
    <x v="0"/>
    <s v="food trucks"/>
  </r>
  <r>
    <x v="0"/>
    <n v="114"/>
    <n v="43.833333333333336"/>
    <s v="IT"/>
    <s v="EUR"/>
    <n v="1299304800"/>
    <n v="1299823200"/>
    <x v="853"/>
    <d v="2011-03-11T06:00:00"/>
    <b v="0"/>
    <b v="1"/>
    <s v="photography/photography books"/>
    <x v="7"/>
    <s v="photography books"/>
  </r>
  <r>
    <x v="1"/>
    <n v="155"/>
    <n v="84.92903225806451"/>
    <s v="US"/>
    <s v="USD"/>
    <n v="1431320400"/>
    <n v="1431752400"/>
    <x v="854"/>
    <d v="2015-05-16T05:00:00"/>
    <b v="0"/>
    <b v="0"/>
    <s v="theater/plays"/>
    <x v="3"/>
    <s v="plays"/>
  </r>
  <r>
    <x v="1"/>
    <n v="207"/>
    <n v="41.067632850241544"/>
    <s v="GB"/>
    <s v="GBP"/>
    <n v="1264399200"/>
    <n v="1267855200"/>
    <x v="67"/>
    <d v="2010-03-06T06:00:00"/>
    <b v="0"/>
    <b v="0"/>
    <s v="music/rock"/>
    <x v="1"/>
    <s v="rock"/>
  </r>
  <r>
    <x v="1"/>
    <n v="245"/>
    <n v="54.971428571428568"/>
    <s v="US"/>
    <s v="USD"/>
    <n v="1497502800"/>
    <n v="1497675600"/>
    <x v="855"/>
    <d v="2017-06-17T05:00:00"/>
    <b v="0"/>
    <b v="0"/>
    <s v="theater/plays"/>
    <x v="3"/>
    <s v="plays"/>
  </r>
  <r>
    <x v="1"/>
    <n v="1573"/>
    <n v="77.010807374443743"/>
    <s v="US"/>
    <s v="USD"/>
    <n v="1333688400"/>
    <n v="1336885200"/>
    <x v="107"/>
    <d v="2012-05-13T05:00:00"/>
    <b v="0"/>
    <b v="0"/>
    <s v="music/world music"/>
    <x v="1"/>
    <s v="world music"/>
  </r>
  <r>
    <x v="1"/>
    <n v="114"/>
    <n v="71.201754385964918"/>
    <s v="US"/>
    <s v="USD"/>
    <n v="1293861600"/>
    <n v="1295157600"/>
    <x v="344"/>
    <d v="2011-01-16T06:00:00"/>
    <b v="0"/>
    <b v="0"/>
    <s v="food/food trucks"/>
    <x v="0"/>
    <s v="food trucks"/>
  </r>
  <r>
    <x v="1"/>
    <n v="93"/>
    <n v="91.935483870967744"/>
    <s v="US"/>
    <s v="USD"/>
    <n v="1576994400"/>
    <n v="1577599200"/>
    <x v="856"/>
    <d v="2019-12-29T06:00:00"/>
    <b v="0"/>
    <b v="0"/>
    <s v="theater/plays"/>
    <x v="3"/>
    <s v="plays"/>
  </r>
  <r>
    <x v="0"/>
    <n v="594"/>
    <n v="97.069023569023571"/>
    <s v="US"/>
    <s v="USD"/>
    <n v="1304917200"/>
    <n v="1305003600"/>
    <x v="857"/>
    <d v="2011-05-10T05:00:00"/>
    <b v="0"/>
    <b v="0"/>
    <s v="theater/plays"/>
    <x v="3"/>
    <s v="plays"/>
  </r>
  <r>
    <x v="0"/>
    <n v="24"/>
    <n v="58.916666666666664"/>
    <s v="US"/>
    <s v="USD"/>
    <n v="1381208400"/>
    <n v="1381726800"/>
    <x v="858"/>
    <d v="2013-10-14T05:00:00"/>
    <b v="0"/>
    <b v="0"/>
    <s v="film &amp; video/television"/>
    <x v="4"/>
    <s v="television"/>
  </r>
  <r>
    <x v="1"/>
    <n v="1681"/>
    <n v="58.015466983938133"/>
    <s v="US"/>
    <s v="USD"/>
    <n v="1401685200"/>
    <n v="1402462800"/>
    <x v="859"/>
    <d v="2014-06-11T05:00:00"/>
    <b v="0"/>
    <b v="1"/>
    <s v="technology/web"/>
    <x v="2"/>
    <s v="web"/>
  </r>
  <r>
    <x v="0"/>
    <n v="252"/>
    <n v="103.87301587301587"/>
    <s v="US"/>
    <s v="USD"/>
    <n v="1291960800"/>
    <n v="1292133600"/>
    <x v="860"/>
    <d v="2010-12-12T06:00:00"/>
    <b v="0"/>
    <b v="1"/>
    <s v="theater/plays"/>
    <x v="3"/>
    <s v="plays"/>
  </r>
  <r>
    <x v="1"/>
    <n v="32"/>
    <n v="93.46875"/>
    <s v="US"/>
    <s v="USD"/>
    <n v="1368853200"/>
    <n v="1368939600"/>
    <x v="170"/>
    <d v="2013-05-19T05:00:00"/>
    <b v="0"/>
    <b v="0"/>
    <s v="music/indie rock"/>
    <x v="1"/>
    <s v="indie rock"/>
  </r>
  <r>
    <x v="1"/>
    <n v="135"/>
    <n v="61.970370370370368"/>
    <s v="US"/>
    <s v="USD"/>
    <n v="1448776800"/>
    <n v="1452146400"/>
    <x v="861"/>
    <d v="2016-01-07T06:00:00"/>
    <b v="0"/>
    <b v="1"/>
    <s v="theater/plays"/>
    <x v="3"/>
    <s v="plays"/>
  </r>
  <r>
    <x v="1"/>
    <n v="140"/>
    <n v="92.042857142857144"/>
    <s v="US"/>
    <s v="USD"/>
    <n v="1296194400"/>
    <n v="1296712800"/>
    <x v="862"/>
    <d v="2011-02-03T06:00:00"/>
    <b v="0"/>
    <b v="1"/>
    <s v="theater/plays"/>
    <x v="3"/>
    <s v="plays"/>
  </r>
  <r>
    <x v="0"/>
    <n v="67"/>
    <n v="77.268656716417908"/>
    <s v="US"/>
    <s v="USD"/>
    <n v="1517983200"/>
    <n v="1520748000"/>
    <x v="863"/>
    <d v="2018-03-11T06:00:00"/>
    <b v="0"/>
    <b v="0"/>
    <s v="food/food trucks"/>
    <x v="0"/>
    <s v="food trucks"/>
  </r>
  <r>
    <x v="1"/>
    <n v="92"/>
    <n v="93.923913043478265"/>
    <s v="US"/>
    <s v="USD"/>
    <n v="1478930400"/>
    <n v="1480831200"/>
    <x v="864"/>
    <d v="2016-12-04T06:00:00"/>
    <b v="0"/>
    <b v="0"/>
    <s v="games/video games"/>
    <x v="6"/>
    <s v="video games"/>
  </r>
  <r>
    <x v="1"/>
    <n v="1015"/>
    <n v="84.969458128078813"/>
    <s v="GB"/>
    <s v="GBP"/>
    <n v="1426395600"/>
    <n v="1426914000"/>
    <x v="527"/>
    <d v="2015-03-21T05:00:00"/>
    <b v="0"/>
    <b v="0"/>
    <s v="theater/plays"/>
    <x v="3"/>
    <s v="plays"/>
  </r>
  <r>
    <x v="0"/>
    <n v="742"/>
    <n v="105.97035040431267"/>
    <s v="US"/>
    <s v="USD"/>
    <n v="1446181200"/>
    <n v="1446616800"/>
    <x v="865"/>
    <d v="2015-11-04T06:00:00"/>
    <b v="1"/>
    <b v="0"/>
    <s v="publishing/nonfiction"/>
    <x v="5"/>
    <s v="nonfiction"/>
  </r>
  <r>
    <x v="1"/>
    <n v="323"/>
    <n v="36.969040247678016"/>
    <s v="US"/>
    <s v="USD"/>
    <n v="1514181600"/>
    <n v="1517032800"/>
    <x v="866"/>
    <d v="2018-01-27T06:00:00"/>
    <b v="0"/>
    <b v="0"/>
    <s v="technology/web"/>
    <x v="2"/>
    <s v="web"/>
  </r>
  <r>
    <x v="0"/>
    <n v="75"/>
    <n v="81.533333333333331"/>
    <s v="US"/>
    <s v="USD"/>
    <n v="1311051600"/>
    <n v="1311224400"/>
    <x v="867"/>
    <d v="2011-07-21T05:00:00"/>
    <b v="0"/>
    <b v="1"/>
    <s v="film &amp; video/documentary"/>
    <x v="4"/>
    <s v="documentary"/>
  </r>
  <r>
    <x v="1"/>
    <n v="2326"/>
    <n v="80.999140154772135"/>
    <s v="US"/>
    <s v="USD"/>
    <n v="1564894800"/>
    <n v="1566190800"/>
    <x v="868"/>
    <d v="2019-08-19T05:00:00"/>
    <b v="0"/>
    <b v="0"/>
    <s v="film &amp; video/documentary"/>
    <x v="4"/>
    <s v="documentary"/>
  </r>
  <r>
    <x v="1"/>
    <n v="381"/>
    <n v="26.010498687664043"/>
    <s v="US"/>
    <s v="USD"/>
    <n v="1567918800"/>
    <n v="1570165200"/>
    <x v="105"/>
    <d v="2019-10-04T05:00:00"/>
    <b v="0"/>
    <b v="0"/>
    <s v="theater/plays"/>
    <x v="3"/>
    <s v="plays"/>
  </r>
  <r>
    <x v="0"/>
    <n v="4405"/>
    <n v="25.998410896708286"/>
    <s v="US"/>
    <s v="USD"/>
    <n v="1386309600"/>
    <n v="1388556000"/>
    <x v="481"/>
    <d v="2014-01-01T06:00:00"/>
    <b v="0"/>
    <b v="1"/>
    <s v="music/rock"/>
    <x v="1"/>
    <s v="rock"/>
  </r>
  <r>
    <x v="0"/>
    <n v="92"/>
    <n v="34.173913043478258"/>
    <s v="US"/>
    <s v="USD"/>
    <n v="1301979600"/>
    <n v="1303189200"/>
    <x v="253"/>
    <d v="2011-04-19T05:00:00"/>
    <b v="0"/>
    <b v="0"/>
    <s v="music/rock"/>
    <x v="1"/>
    <s v="rock"/>
  </r>
  <r>
    <x v="1"/>
    <n v="480"/>
    <n v="28.002083333333335"/>
    <s v="US"/>
    <s v="USD"/>
    <n v="1493269200"/>
    <n v="1494478800"/>
    <x v="869"/>
    <d v="2017-05-11T05:00:00"/>
    <b v="0"/>
    <b v="0"/>
    <s v="film &amp; video/documentary"/>
    <x v="4"/>
    <s v="documentary"/>
  </r>
  <r>
    <x v="0"/>
    <n v="64"/>
    <n v="76.546875"/>
    <s v="US"/>
    <s v="USD"/>
    <n v="1478930400"/>
    <n v="1480744800"/>
    <x v="864"/>
    <d v="2016-12-03T06:00:00"/>
    <b v="0"/>
    <b v="0"/>
    <s v="publishing/radio &amp; podcasts"/>
    <x v="5"/>
    <s v="radio &amp; podcasts"/>
  </r>
  <r>
    <x v="1"/>
    <n v="226"/>
    <n v="53.053097345132741"/>
    <s v="US"/>
    <s v="USD"/>
    <n v="1555390800"/>
    <n v="1555822800"/>
    <x v="843"/>
    <d v="2019-04-21T05:00:00"/>
    <b v="0"/>
    <b v="0"/>
    <s v="publishing/translations"/>
    <x v="5"/>
    <s v="translations"/>
  </r>
  <r>
    <x v="0"/>
    <n v="64"/>
    <n v="106.859375"/>
    <s v="US"/>
    <s v="USD"/>
    <n v="1456984800"/>
    <n v="1458882000"/>
    <x v="289"/>
    <d v="2016-03-25T05:00:00"/>
    <b v="0"/>
    <b v="1"/>
    <s v="film &amp; video/drama"/>
    <x v="4"/>
    <s v="drama"/>
  </r>
  <r>
    <x v="1"/>
    <n v="241"/>
    <n v="46.020746887966808"/>
    <s v="US"/>
    <s v="USD"/>
    <n v="1411621200"/>
    <n v="1411966800"/>
    <x v="870"/>
    <d v="2014-09-29T05:00:00"/>
    <b v="0"/>
    <b v="1"/>
    <s v="music/rock"/>
    <x v="1"/>
    <s v="rock"/>
  </r>
  <r>
    <x v="1"/>
    <n v="132"/>
    <n v="100.17424242424242"/>
    <s v="US"/>
    <s v="USD"/>
    <n v="1525669200"/>
    <n v="1526878800"/>
    <x v="871"/>
    <d v="2018-05-21T05:00:00"/>
    <b v="0"/>
    <b v="1"/>
    <s v="film &amp; video/drama"/>
    <x v="4"/>
    <s v="drama"/>
  </r>
  <r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x v="0"/>
    <n v="842"/>
    <n v="87.972684085510693"/>
    <s v="US"/>
    <s v="USD"/>
    <n v="1413522000"/>
    <n v="1414040400"/>
    <x v="873"/>
    <d v="2014-10-23T05:00:00"/>
    <b v="0"/>
    <b v="1"/>
    <s v="publishing/translations"/>
    <x v="5"/>
    <s v="translations"/>
  </r>
  <r>
    <x v="1"/>
    <n v="2043"/>
    <n v="74.995594713656388"/>
    <s v="US"/>
    <s v="USD"/>
    <n v="1541307600"/>
    <n v="1543816800"/>
    <x v="874"/>
    <d v="2018-12-03T06:00:00"/>
    <b v="0"/>
    <b v="1"/>
    <s v="food/food trucks"/>
    <x v="0"/>
    <s v="food trucks"/>
  </r>
  <r>
    <x v="0"/>
    <n v="112"/>
    <n v="42.982142857142854"/>
    <s v="US"/>
    <s v="USD"/>
    <n v="1357106400"/>
    <n v="1359698400"/>
    <x v="875"/>
    <d v="2013-02-01T06:00:00"/>
    <b v="0"/>
    <b v="0"/>
    <s v="theater/plays"/>
    <x v="3"/>
    <s v="plays"/>
  </r>
  <r>
    <x v="3"/>
    <n v="139"/>
    <n v="33.115107913669064"/>
    <s v="IT"/>
    <s v="EUR"/>
    <n v="1390197600"/>
    <n v="1390629600"/>
    <x v="876"/>
    <d v="2014-01-25T06:00:00"/>
    <b v="0"/>
    <b v="0"/>
    <s v="theater/plays"/>
    <x v="3"/>
    <s v="plays"/>
  </r>
  <r>
    <x v="0"/>
    <n v="374"/>
    <n v="101.13101604278074"/>
    <s v="US"/>
    <s v="USD"/>
    <n v="1265868000"/>
    <n v="1267077600"/>
    <x v="877"/>
    <d v="2010-02-25T06:00:00"/>
    <b v="0"/>
    <b v="1"/>
    <s v="music/indie rock"/>
    <x v="1"/>
    <s v="indie rock"/>
  </r>
  <r>
    <x v="3"/>
    <n v="1122"/>
    <n v="55.9884135472370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C592A-1DE1-B849-880D-5F10558F0C06}" name="PivotTable8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4:E18" firstHeaderRow="1" firstDataRow="2" firstDataCol="1" rowPageCount="2" colPageCount="1"/>
  <pivotFields count="16"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name="Parent Category"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4">
    <i>
      <x/>
    </i>
    <i>
      <x v="1"/>
    </i>
    <i>
      <x v="3"/>
    </i>
    <i t="grand">
      <x/>
    </i>
  </colItems>
  <pageFields count="2">
    <pageField fld="12" hier="-1"/>
    <pageField fld="15" hier="-1"/>
  </pageFields>
  <dataFields count="1">
    <dataField name="Count of outcome" fld="0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5334E8-8EF1-1A4E-B531-DC70367F8912}" name="Crowd_Funding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name="country"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2F7168-38FC-074B-8C53-C7CC4B9E1745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5:F31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ame="Parent Category"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9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0" sqref="C20"/>
    </sheetView>
  </sheetViews>
  <sheetFormatPr baseColWidth="10" defaultRowHeight="16" x14ac:dyDescent="0.2"/>
  <cols>
    <col min="1" max="1" width="4.5" customWidth="1"/>
    <col min="2" max="2" width="30.6640625" bestFit="1" customWidth="1"/>
    <col min="3" max="3" width="33.5" style="3" customWidth="1"/>
    <col min="6" max="6" width="15.83203125" style="5" customWidth="1"/>
    <col min="8" max="8" width="15.1640625" customWidth="1"/>
    <col min="9" max="9" width="17.83203125" style="7" customWidth="1"/>
    <col min="12" max="12" width="13.1640625" customWidth="1"/>
    <col min="13" max="13" width="11.1640625" bestFit="1" customWidth="1"/>
    <col min="14" max="14" width="22.83203125" style="12" customWidth="1"/>
    <col min="15" max="15" width="21.5" style="12" customWidth="1"/>
    <col min="18" max="18" width="28" bestFit="1" customWidth="1"/>
    <col min="19" max="19" width="13.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6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2072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7">
        <f>IF(H2=0,0,E2/H2)</f>
        <v>0</v>
      </c>
      <c r="J2" t="s">
        <v>15</v>
      </c>
      <c r="K2" t="s">
        <v>16</v>
      </c>
      <c r="L2">
        <v>1448690400</v>
      </c>
      <c r="M2">
        <v>1450159200</v>
      </c>
      <c r="N2" s="14">
        <f>(((L2/60)/60)/24)+DATE(1970,1,1)</f>
        <v>42336.25</v>
      </c>
      <c r="O2" s="14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_xlfn.TEXTSPLIT(Crowdfunding!$R2,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E3/D3*100</f>
        <v>1040</v>
      </c>
      <c r="G3" t="s">
        <v>20</v>
      </c>
      <c r="H3">
        <v>158</v>
      </c>
      <c r="I3" s="7">
        <f>IF(H3=0,0,E3/H3)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4">
        <f>(((L3/60)/60)/24)+DATE(1970,1,1)</f>
        <v>41870.208333333336</v>
      </c>
      <c r="O3" s="14">
        <f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_xlfn.TEXTSPLIT(Crowdfunding!$R3,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>E4/D4*100</f>
        <v>131.4787822878229</v>
      </c>
      <c r="G4" t="s">
        <v>20</v>
      </c>
      <c r="H4">
        <v>1425</v>
      </c>
      <c r="I4" s="7">
        <f>IF(H4=0,0,E4/H4)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14">
        <f>(((L4/60)/60)/24)+DATE(1970,1,1)</f>
        <v>41595.25</v>
      </c>
      <c r="O4" s="14">
        <f>(((M4/60)/60)/24)+DATE(1970,1,1)</f>
        <v>41597.25</v>
      </c>
      <c r="P4" t="b">
        <v>0</v>
      </c>
      <c r="Q4" t="b">
        <v>0</v>
      </c>
      <c r="R4" t="s">
        <v>28</v>
      </c>
      <c r="S4" t="str" cm="1">
        <f t="array" ref="S4:T4">_xlfn.TEXTSPLIT(Crowdfunding!$R4,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>E5/D5*100</f>
        <v>58.976190476190467</v>
      </c>
      <c r="G5" t="s">
        <v>14</v>
      </c>
      <c r="H5">
        <v>24</v>
      </c>
      <c r="I5" s="7">
        <f>IF(H5=0,0,E5/H5)</f>
        <v>103.20833333333333</v>
      </c>
      <c r="J5" t="s">
        <v>21</v>
      </c>
      <c r="K5" t="s">
        <v>22</v>
      </c>
      <c r="L5">
        <v>1565499600</v>
      </c>
      <c r="M5">
        <v>1568955600</v>
      </c>
      <c r="N5" s="14">
        <f>(((L5/60)/60)/24)+DATE(1970,1,1)</f>
        <v>43688.208333333328</v>
      </c>
      <c r="O5" s="14">
        <f>(((M5/60)/60)/24)+DATE(1970,1,1)</f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_xlfn.TEXTSPLIT(Crowdfunding!$R5,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>E6/D6*100</f>
        <v>69.276315789473685</v>
      </c>
      <c r="G6" t="s">
        <v>14</v>
      </c>
      <c r="H6">
        <v>53</v>
      </c>
      <c r="I6" s="7">
        <f>IF(H6=0,0,E6/H6)</f>
        <v>99.339622641509436</v>
      </c>
      <c r="J6" t="s">
        <v>21</v>
      </c>
      <c r="K6" t="s">
        <v>22</v>
      </c>
      <c r="L6">
        <v>1547964000</v>
      </c>
      <c r="M6">
        <v>1548309600</v>
      </c>
      <c r="N6" s="14">
        <f>(((L6/60)/60)/24)+DATE(1970,1,1)</f>
        <v>43485.25</v>
      </c>
      <c r="O6" s="14">
        <f>(((M6/60)/60)/24)+DATE(1970,1,1)</f>
        <v>43489.25</v>
      </c>
      <c r="P6" t="b">
        <v>0</v>
      </c>
      <c r="Q6" t="b">
        <v>0</v>
      </c>
      <c r="R6" t="s">
        <v>33</v>
      </c>
      <c r="S6" t="str" cm="1">
        <f t="array" ref="S6:T6">_xlfn.TEXTSPLIT(Crowdfunding!$R6,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>E7/D7*100</f>
        <v>173.61842105263159</v>
      </c>
      <c r="G7" t="s">
        <v>20</v>
      </c>
      <c r="H7">
        <v>174</v>
      </c>
      <c r="I7" s="7">
        <f>IF(H7=0,0,E7/H7)</f>
        <v>75.833333333333329</v>
      </c>
      <c r="J7" t="s">
        <v>36</v>
      </c>
      <c r="K7" t="s">
        <v>37</v>
      </c>
      <c r="L7">
        <v>1346130000</v>
      </c>
      <c r="M7">
        <v>1347080400</v>
      </c>
      <c r="N7" s="14">
        <f>(((L7/60)/60)/24)+DATE(1970,1,1)</f>
        <v>41149.208333333336</v>
      </c>
      <c r="O7" s="14">
        <f>(((M7/60)/60)/24)+DATE(1970,1,1)</f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_xlfn.TEXTSPLIT(Crowdfunding!$R7,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>E8/D8*100</f>
        <v>20.961538461538463</v>
      </c>
      <c r="G8" t="s">
        <v>14</v>
      </c>
      <c r="H8">
        <v>18</v>
      </c>
      <c r="I8" s="7">
        <f>IF(H8=0,0,E8/H8)</f>
        <v>60.555555555555557</v>
      </c>
      <c r="J8" t="s">
        <v>40</v>
      </c>
      <c r="K8" t="s">
        <v>41</v>
      </c>
      <c r="L8">
        <v>1505278800</v>
      </c>
      <c r="M8">
        <v>1505365200</v>
      </c>
      <c r="N8" s="14">
        <f>(((L8/60)/60)/24)+DATE(1970,1,1)</f>
        <v>42991.208333333328</v>
      </c>
      <c r="O8" s="14">
        <f>(((M8/60)/60)/24)+DATE(1970,1,1)</f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_xlfn.TEXTSPLIT(Crowdfunding!$R8,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>E9/D9*100</f>
        <v>327.57777777777778</v>
      </c>
      <c r="G9" t="s">
        <v>20</v>
      </c>
      <c r="H9">
        <v>227</v>
      </c>
      <c r="I9" s="7">
        <f>IF(H9=0,0,E9/H9)</f>
        <v>64.93832599118943</v>
      </c>
      <c r="J9" t="s">
        <v>36</v>
      </c>
      <c r="K9" t="s">
        <v>37</v>
      </c>
      <c r="L9">
        <v>1439442000</v>
      </c>
      <c r="M9">
        <v>1439614800</v>
      </c>
      <c r="N9" s="14">
        <f>(((L9/60)/60)/24)+DATE(1970,1,1)</f>
        <v>42229.208333333328</v>
      </c>
      <c r="O9" s="14">
        <f>(((M9/60)/60)/24)+DATE(1970,1,1)</f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_xlfn.TEXTSPLIT(Crowdfunding!$R9,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>E10/D10*100</f>
        <v>19.932788374205266</v>
      </c>
      <c r="G10" t="s">
        <v>47</v>
      </c>
      <c r="H10">
        <v>708</v>
      </c>
      <c r="I10" s="7">
        <f>IF(H10=0,0,E10/H10)</f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4">
        <f>(((L10/60)/60)/24)+DATE(1970,1,1)</f>
        <v>40399.208333333336</v>
      </c>
      <c r="O10" s="14">
        <f>(((M10/60)/60)/24)+DATE(1970,1,1)</f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_xlfn.TEXTSPLIT(Crowdfunding!$R10,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>E11/D11*100</f>
        <v>51.741935483870968</v>
      </c>
      <c r="G11" t="s">
        <v>14</v>
      </c>
      <c r="H11">
        <v>44</v>
      </c>
      <c r="I11" s="7">
        <f>IF(H11=0,0,E11/H11)</f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4">
        <f>(((L11/60)/60)/24)+DATE(1970,1,1)</f>
        <v>41536.208333333336</v>
      </c>
      <c r="O11" s="14">
        <f>(((M11/60)/60)/24)+DATE(1970,1,1)</f>
        <v>41585.25</v>
      </c>
      <c r="P11" t="b">
        <v>0</v>
      </c>
      <c r="Q11" t="b">
        <v>0</v>
      </c>
      <c r="R11" t="s">
        <v>50</v>
      </c>
      <c r="S11" t="str" cm="1">
        <f t="array" ref="S11:T11">_xlfn.TEXTSPLIT(Crowdfunding!$R11,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>E12/D12*100</f>
        <v>266.11538461538464</v>
      </c>
      <c r="G12" t="s">
        <v>20</v>
      </c>
      <c r="H12">
        <v>220</v>
      </c>
      <c r="I12" s="7">
        <f>IF(H12=0,0,E12/H12)</f>
        <v>62.9</v>
      </c>
      <c r="J12" t="s">
        <v>21</v>
      </c>
      <c r="K12" t="s">
        <v>22</v>
      </c>
      <c r="L12">
        <v>1281762000</v>
      </c>
      <c r="M12">
        <v>1285909200</v>
      </c>
      <c r="N12" s="14">
        <f>(((L12/60)/60)/24)+DATE(1970,1,1)</f>
        <v>40404.208333333336</v>
      </c>
      <c r="O12" s="14">
        <f>(((M12/60)/60)/24)+DATE(1970,1,1)</f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_xlfn.TEXTSPLIT(Crowdfunding!$R12,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>E13/D13*100</f>
        <v>48.095238095238095</v>
      </c>
      <c r="G13" t="s">
        <v>14</v>
      </c>
      <c r="H13">
        <v>27</v>
      </c>
      <c r="I13" s="7">
        <f>IF(H13=0,0,E13/H13)</f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4">
        <f>(((L13/60)/60)/24)+DATE(1970,1,1)</f>
        <v>40442.208333333336</v>
      </c>
      <c r="O13" s="14">
        <f>(((M13/60)/60)/24)+DATE(1970,1,1)</f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_xlfn.TEXTSPLIT(Crowdfunding!$R13,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>E14/D14*100</f>
        <v>89.349206349206341</v>
      </c>
      <c r="G14" t="s">
        <v>14</v>
      </c>
      <c r="H14">
        <v>55</v>
      </c>
      <c r="I14" s="7">
        <f>IF(H14=0,0,E14/H14)</f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4">
        <f>(((L14/60)/60)/24)+DATE(1970,1,1)</f>
        <v>43760.208333333328</v>
      </c>
      <c r="O14" s="14">
        <f>(((M14/60)/60)/24)+DATE(1970,1,1)</f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_xlfn.TEXTSPLIT(Crowdfunding!$R14,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>E15/D15*100</f>
        <v>245.11904761904765</v>
      </c>
      <c r="G15" t="s">
        <v>20</v>
      </c>
      <c r="H15">
        <v>98</v>
      </c>
      <c r="I15" s="7">
        <f>IF(H15=0,0,E15/H15)</f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4">
        <f>(((L15/60)/60)/24)+DATE(1970,1,1)</f>
        <v>42532.208333333328</v>
      </c>
      <c r="O15" s="14">
        <f>(((M15/60)/60)/24)+DATE(1970,1,1)</f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_xlfn.TEXTSPLIT(Crowdfunding!$R15,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>E16/D16*100</f>
        <v>66.769503546099301</v>
      </c>
      <c r="G16" t="s">
        <v>14</v>
      </c>
      <c r="H16">
        <v>200</v>
      </c>
      <c r="I16" s="7">
        <f>IF(H16=0,0,E16/H16)</f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4">
        <f>(((L16/60)/60)/24)+DATE(1970,1,1)</f>
        <v>40974.25</v>
      </c>
      <c r="O16" s="14">
        <f>(((M16/60)/60)/24)+DATE(1970,1,1)</f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_xlfn.TEXTSPLIT(Crowdfunding!$R16,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>E17/D17*100</f>
        <v>47.307881773399011</v>
      </c>
      <c r="G17" t="s">
        <v>14</v>
      </c>
      <c r="H17">
        <v>452</v>
      </c>
      <c r="I17" s="7">
        <f>IF(H17=0,0,E17/H17)</f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4">
        <f>(((L17/60)/60)/24)+DATE(1970,1,1)</f>
        <v>43809.25</v>
      </c>
      <c r="O17" s="14">
        <f>(((M17/60)/60)/24)+DATE(1970,1,1)</f>
        <v>43813.25</v>
      </c>
      <c r="P17" t="b">
        <v>0</v>
      </c>
      <c r="Q17" t="b">
        <v>0</v>
      </c>
      <c r="R17" t="s">
        <v>65</v>
      </c>
      <c r="S17" t="str" cm="1">
        <f t="array" ref="S17:T17">_xlfn.TEXTSPLIT(Crowdfunding!$R17,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>E18/D18*100</f>
        <v>649.47058823529414</v>
      </c>
      <c r="G18" t="s">
        <v>20</v>
      </c>
      <c r="H18">
        <v>100</v>
      </c>
      <c r="I18" s="7">
        <f>IF(H18=0,0,E18/H18)</f>
        <v>110.41</v>
      </c>
      <c r="J18" t="s">
        <v>21</v>
      </c>
      <c r="K18" t="s">
        <v>22</v>
      </c>
      <c r="L18">
        <v>1390370400</v>
      </c>
      <c r="M18">
        <v>1392271200</v>
      </c>
      <c r="N18" s="14">
        <f>(((L18/60)/60)/24)+DATE(1970,1,1)</f>
        <v>41661.25</v>
      </c>
      <c r="O18" s="14">
        <f>(((M18/60)/60)/24)+DATE(1970,1,1)</f>
        <v>41683.25</v>
      </c>
      <c r="P18" t="b">
        <v>0</v>
      </c>
      <c r="Q18" t="b">
        <v>0</v>
      </c>
      <c r="R18" t="s">
        <v>68</v>
      </c>
      <c r="S18" t="str" cm="1">
        <f t="array" ref="S18:T18">_xlfn.TEXTSPLIT(Crowdfunding!$R18,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>E19/D19*100</f>
        <v>159.39125295508273</v>
      </c>
      <c r="G19" t="s">
        <v>20</v>
      </c>
      <c r="H19">
        <v>1249</v>
      </c>
      <c r="I19" s="7">
        <f>IF(H19=0,0,E19/H19)</f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4">
        <f>(((L19/60)/60)/24)+DATE(1970,1,1)</f>
        <v>40555.25</v>
      </c>
      <c r="O19" s="14">
        <f>(((M19/60)/60)/24)+DATE(1970,1,1)</f>
        <v>40556.25</v>
      </c>
      <c r="P19" t="b">
        <v>0</v>
      </c>
      <c r="Q19" t="b">
        <v>0</v>
      </c>
      <c r="R19" t="s">
        <v>71</v>
      </c>
      <c r="S19" t="str" cm="1">
        <f t="array" ref="S19:T19">_xlfn.TEXTSPLIT(Crowdfunding!$R19,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>E20/D20*100</f>
        <v>66.912087912087912</v>
      </c>
      <c r="G20" t="s">
        <v>74</v>
      </c>
      <c r="H20">
        <v>135</v>
      </c>
      <c r="I20" s="7">
        <f>IF(H20=0,0,E20/H20)</f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4">
        <f>(((L20/60)/60)/24)+DATE(1970,1,1)</f>
        <v>43351.208333333328</v>
      </c>
      <c r="O20" s="14">
        <f>(((M20/60)/60)/24)+DATE(1970,1,1)</f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_xlfn.TEXTSPLIT(Crowdfunding!$R20,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>E21/D21*100</f>
        <v>48.529600000000002</v>
      </c>
      <c r="G21" t="s">
        <v>14</v>
      </c>
      <c r="H21">
        <v>674</v>
      </c>
      <c r="I21" s="7">
        <f>IF(H21=0,0,E21/H21)</f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4">
        <f>(((L21/60)/60)/24)+DATE(1970,1,1)</f>
        <v>43528.25</v>
      </c>
      <c r="O21" s="14">
        <f>(((M21/60)/60)/24)+DATE(1970,1,1)</f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_xlfn.TEXTSPLIT(Crowdfunding!$R21,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>E22/D22*100</f>
        <v>112.24279210925646</v>
      </c>
      <c r="G22" t="s">
        <v>20</v>
      </c>
      <c r="H22">
        <v>1396</v>
      </c>
      <c r="I22" s="7">
        <f>IF(H22=0,0,E22/H22)</f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4">
        <f>(((L22/60)/60)/24)+DATE(1970,1,1)</f>
        <v>41848.208333333336</v>
      </c>
      <c r="O22" s="14">
        <f>(((M22/60)/60)/24)+DATE(1970,1,1)</f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_xlfn.TEXTSPLIT(Crowdfunding!$R22,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>E23/D23*100</f>
        <v>40.992553191489364</v>
      </c>
      <c r="G23" t="s">
        <v>14</v>
      </c>
      <c r="H23">
        <v>558</v>
      </c>
      <c r="I23" s="7">
        <f>IF(H23=0,0,E23/H23)</f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4">
        <f>(((L23/60)/60)/24)+DATE(1970,1,1)</f>
        <v>40770.208333333336</v>
      </c>
      <c r="O23" s="14">
        <f>(((M23/60)/60)/24)+DATE(1970,1,1)</f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_xlfn.TEXTSPLIT(Crowdfunding!$R23,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>E24/D24*100</f>
        <v>128.07106598984771</v>
      </c>
      <c r="G24" t="s">
        <v>20</v>
      </c>
      <c r="H24">
        <v>890</v>
      </c>
      <c r="I24" s="7">
        <f>IF(H24=0,0,E24/H24)</f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4">
        <f>(((L24/60)/60)/24)+DATE(1970,1,1)</f>
        <v>43193.208333333328</v>
      </c>
      <c r="O24" s="14">
        <f>(((M24/60)/60)/24)+DATE(1970,1,1)</f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_xlfn.TEXTSPLIT(Crowdfunding!$R24,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>E25/D25*100</f>
        <v>332.04444444444448</v>
      </c>
      <c r="G25" t="s">
        <v>20</v>
      </c>
      <c r="H25">
        <v>142</v>
      </c>
      <c r="I25" s="7">
        <f>IF(H25=0,0,E25/H25)</f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4">
        <f>(((L25/60)/60)/24)+DATE(1970,1,1)</f>
        <v>43510.25</v>
      </c>
      <c r="O25" s="14">
        <f>(((M25/60)/60)/24)+DATE(1970,1,1)</f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_xlfn.TEXTSPLIT(Crowdfunding!$R25,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>E26/D26*100</f>
        <v>112.83225108225108</v>
      </c>
      <c r="G26" t="s">
        <v>20</v>
      </c>
      <c r="H26">
        <v>2673</v>
      </c>
      <c r="I26" s="7">
        <f>IF(H26=0,0,E26/H26)</f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4">
        <f>(((L26/60)/60)/24)+DATE(1970,1,1)</f>
        <v>41811.208333333336</v>
      </c>
      <c r="O26" s="14">
        <f>(((M26/60)/60)/24)+DATE(1970,1,1)</f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_xlfn.TEXTSPLIT(Crowdfunding!$R26,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>E27/D27*100</f>
        <v>216.43636363636364</v>
      </c>
      <c r="G27" t="s">
        <v>20</v>
      </c>
      <c r="H27">
        <v>163</v>
      </c>
      <c r="I27" s="7">
        <f>IF(H27=0,0,E27/H27)</f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4">
        <f>(((L27/60)/60)/24)+DATE(1970,1,1)</f>
        <v>40681.208333333336</v>
      </c>
      <c r="O27" s="14">
        <f>(((M27/60)/60)/24)+DATE(1970,1,1)</f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_xlfn.TEXTSPLIT(Crowdfunding!$R27,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>E28/D28*100</f>
        <v>48.199069767441863</v>
      </c>
      <c r="G28" t="s">
        <v>74</v>
      </c>
      <c r="H28">
        <v>1480</v>
      </c>
      <c r="I28" s="7">
        <f>IF(H28=0,0,E28/H28)</f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4">
        <f>(((L28/60)/60)/24)+DATE(1970,1,1)</f>
        <v>43312.208333333328</v>
      </c>
      <c r="O28" s="14">
        <f>(((M28/60)/60)/24)+DATE(1970,1,1)</f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_xlfn.TEXTSPLIT(Crowdfunding!$R28,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>E29/D29*100</f>
        <v>79.95</v>
      </c>
      <c r="G29" t="s">
        <v>14</v>
      </c>
      <c r="H29">
        <v>15</v>
      </c>
      <c r="I29" s="7">
        <f>IF(H29=0,0,E29/H29)</f>
        <v>106.6</v>
      </c>
      <c r="J29" t="s">
        <v>21</v>
      </c>
      <c r="K29" t="s">
        <v>22</v>
      </c>
      <c r="L29">
        <v>1443848400</v>
      </c>
      <c r="M29">
        <v>1444539600</v>
      </c>
      <c r="N29" s="14">
        <f>(((L29/60)/60)/24)+DATE(1970,1,1)</f>
        <v>42280.208333333328</v>
      </c>
      <c r="O29" s="14">
        <f>(((M29/60)/60)/24)+DATE(1970,1,1)</f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_xlfn.TEXTSPLIT(Crowdfunding!$R29,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>E30/D30*100</f>
        <v>105.22553516819573</v>
      </c>
      <c r="G30" t="s">
        <v>20</v>
      </c>
      <c r="H30">
        <v>2220</v>
      </c>
      <c r="I30" s="7">
        <f>IF(H30=0,0,E30/H30)</f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4">
        <f>(((L30/60)/60)/24)+DATE(1970,1,1)</f>
        <v>40218.25</v>
      </c>
      <c r="O30" s="14">
        <f>(((M30/60)/60)/24)+DATE(1970,1,1)</f>
        <v>40241.25</v>
      </c>
      <c r="P30" t="b">
        <v>0</v>
      </c>
      <c r="Q30" t="b">
        <v>1</v>
      </c>
      <c r="R30" t="s">
        <v>33</v>
      </c>
      <c r="S30" t="str" cm="1">
        <f t="array" ref="S30:T30">_xlfn.TEXTSPLIT(Crowdfunding!$R30,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>E31/D31*100</f>
        <v>328.89978213507629</v>
      </c>
      <c r="G31" t="s">
        <v>20</v>
      </c>
      <c r="H31">
        <v>1606</v>
      </c>
      <c r="I31" s="7">
        <f>IF(H31=0,0,E31/H31)</f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4">
        <f>(((L31/60)/60)/24)+DATE(1970,1,1)</f>
        <v>43301.208333333328</v>
      </c>
      <c r="O31" s="14">
        <f>(((M31/60)/60)/24)+DATE(1970,1,1)</f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_xlfn.TEXTSPLIT(Crowdfunding!$R31,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>E32/D32*100</f>
        <v>160.61111111111111</v>
      </c>
      <c r="G32" t="s">
        <v>20</v>
      </c>
      <c r="H32">
        <v>129</v>
      </c>
      <c r="I32" s="7">
        <f>IF(H32=0,0,E32/H32)</f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4">
        <f>(((L32/60)/60)/24)+DATE(1970,1,1)</f>
        <v>43609.208333333328</v>
      </c>
      <c r="O32" s="14">
        <f>(((M32/60)/60)/24)+DATE(1970,1,1)</f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_xlfn.TEXTSPLIT(Crowdfunding!$R32,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>E33/D33*100</f>
        <v>310</v>
      </c>
      <c r="G33" t="s">
        <v>20</v>
      </c>
      <c r="H33">
        <v>226</v>
      </c>
      <c r="I33" s="7">
        <f>IF(H33=0,0,E33/H33)</f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4">
        <f>(((L33/60)/60)/24)+DATE(1970,1,1)</f>
        <v>42374.25</v>
      </c>
      <c r="O33" s="14">
        <f>(((M33/60)/60)/24)+DATE(1970,1,1)</f>
        <v>42402.25</v>
      </c>
      <c r="P33" t="b">
        <v>0</v>
      </c>
      <c r="Q33" t="b">
        <v>0</v>
      </c>
      <c r="R33" t="s">
        <v>89</v>
      </c>
      <c r="S33" t="str" cm="1">
        <f t="array" ref="S33:T33">_xlfn.TEXTSPLIT(Crowdfunding!$R33,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>E34/D34*100</f>
        <v>86.807920792079202</v>
      </c>
      <c r="G34" t="s">
        <v>14</v>
      </c>
      <c r="H34">
        <v>2307</v>
      </c>
      <c r="I34" s="7">
        <f>IF(H34=0,0,E34/H34)</f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4">
        <f>(((L34/60)/60)/24)+DATE(1970,1,1)</f>
        <v>43110.25</v>
      </c>
      <c r="O34" s="14">
        <f>(((M34/60)/60)/24)+DATE(1970,1,1)</f>
        <v>43137.25</v>
      </c>
      <c r="P34" t="b">
        <v>0</v>
      </c>
      <c r="Q34" t="b">
        <v>0</v>
      </c>
      <c r="R34" t="s">
        <v>42</v>
      </c>
      <c r="S34" t="str" cm="1">
        <f t="array" ref="S34:T34">_xlfn.TEXTSPLIT(Crowdfunding!$R34,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>E35/D35*100</f>
        <v>377.82071713147411</v>
      </c>
      <c r="G35" t="s">
        <v>20</v>
      </c>
      <c r="H35">
        <v>5419</v>
      </c>
      <c r="I35" s="7">
        <f>IF(H35=0,0,E35/H35)</f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4">
        <f>(((L35/60)/60)/24)+DATE(1970,1,1)</f>
        <v>41917.208333333336</v>
      </c>
      <c r="O35" s="14">
        <f>(((M35/60)/60)/24)+DATE(1970,1,1)</f>
        <v>41954.25</v>
      </c>
      <c r="P35" t="b">
        <v>0</v>
      </c>
      <c r="Q35" t="b">
        <v>0</v>
      </c>
      <c r="R35" t="s">
        <v>33</v>
      </c>
      <c r="S35" t="str" cm="1">
        <f t="array" ref="S35:T35">_xlfn.TEXTSPLIT(Crowdfunding!$R35,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>E36/D36*100</f>
        <v>150.80645161290323</v>
      </c>
      <c r="G36" t="s">
        <v>20</v>
      </c>
      <c r="H36">
        <v>165</v>
      </c>
      <c r="I36" s="7">
        <f>IF(H36=0,0,E36/H36)</f>
        <v>85</v>
      </c>
      <c r="J36" t="s">
        <v>21</v>
      </c>
      <c r="K36" t="s">
        <v>22</v>
      </c>
      <c r="L36">
        <v>1490245200</v>
      </c>
      <c r="M36">
        <v>1490677200</v>
      </c>
      <c r="N36" s="14">
        <f>(((L36/60)/60)/24)+DATE(1970,1,1)</f>
        <v>42817.208333333328</v>
      </c>
      <c r="O36" s="14">
        <f>(((M36/60)/60)/24)+DATE(1970,1,1)</f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_xlfn.TEXTSPLIT(Crowdfunding!$R36,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>E37/D37*100</f>
        <v>150.30119521912351</v>
      </c>
      <c r="G37" t="s">
        <v>20</v>
      </c>
      <c r="H37">
        <v>1965</v>
      </c>
      <c r="I37" s="7">
        <f>IF(H37=0,0,E37/H37)</f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4">
        <f>(((L37/60)/60)/24)+DATE(1970,1,1)</f>
        <v>43484.25</v>
      </c>
      <c r="O37" s="14">
        <f>(((M37/60)/60)/24)+DATE(1970,1,1)</f>
        <v>43526.25</v>
      </c>
      <c r="P37" t="b">
        <v>0</v>
      </c>
      <c r="Q37" t="b">
        <v>1</v>
      </c>
      <c r="R37" t="s">
        <v>53</v>
      </c>
      <c r="S37" t="str" cm="1">
        <f t="array" ref="S37:T37">_xlfn.TEXTSPLIT(Crowdfunding!$R37,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>E38/D38*100</f>
        <v>157.28571428571431</v>
      </c>
      <c r="G38" t="s">
        <v>20</v>
      </c>
      <c r="H38">
        <v>16</v>
      </c>
      <c r="I38" s="7">
        <f>IF(H38=0,0,E38/H38)</f>
        <v>68.8125</v>
      </c>
      <c r="J38" t="s">
        <v>21</v>
      </c>
      <c r="K38" t="s">
        <v>22</v>
      </c>
      <c r="L38">
        <v>1298700000</v>
      </c>
      <c r="M38">
        <v>1300856400</v>
      </c>
      <c r="N38" s="14">
        <f>(((L38/60)/60)/24)+DATE(1970,1,1)</f>
        <v>40600.25</v>
      </c>
      <c r="O38" s="14">
        <f>(((M38/60)/60)/24)+DATE(1970,1,1)</f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_xlfn.TEXTSPLIT(Crowdfunding!$R38,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>E39/D39*100</f>
        <v>139.98765432098764</v>
      </c>
      <c r="G39" t="s">
        <v>20</v>
      </c>
      <c r="H39">
        <v>107</v>
      </c>
      <c r="I39" s="7">
        <f>IF(H39=0,0,E39/H39)</f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4">
        <f>(((L39/60)/60)/24)+DATE(1970,1,1)</f>
        <v>43744.208333333328</v>
      </c>
      <c r="O39" s="14">
        <f>(((M39/60)/60)/24)+DATE(1970,1,1)</f>
        <v>43777.25</v>
      </c>
      <c r="P39" t="b">
        <v>0</v>
      </c>
      <c r="Q39" t="b">
        <v>1</v>
      </c>
      <c r="R39" t="s">
        <v>119</v>
      </c>
      <c r="S39" t="str" cm="1">
        <f t="array" ref="S39:T39">_xlfn.TEXTSPLIT(Crowdfunding!$R39,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>E40/D40*100</f>
        <v>325.32258064516128</v>
      </c>
      <c r="G40" t="s">
        <v>20</v>
      </c>
      <c r="H40">
        <v>134</v>
      </c>
      <c r="I40" s="7">
        <f>IF(H40=0,0,E40/H40)</f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4">
        <f>(((L40/60)/60)/24)+DATE(1970,1,1)</f>
        <v>40469.208333333336</v>
      </c>
      <c r="O40" s="14">
        <f>(((M40/60)/60)/24)+DATE(1970,1,1)</f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_xlfn.TEXTSPLIT(Crowdfunding!$R40,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>E41/D41*100</f>
        <v>50.777777777777779</v>
      </c>
      <c r="G41" t="s">
        <v>14</v>
      </c>
      <c r="H41">
        <v>88</v>
      </c>
      <c r="I41" s="7">
        <f>IF(H41=0,0,E41/H41)</f>
        <v>57.125</v>
      </c>
      <c r="J41" t="s">
        <v>36</v>
      </c>
      <c r="K41" t="s">
        <v>37</v>
      </c>
      <c r="L41">
        <v>1361772000</v>
      </c>
      <c r="M41">
        <v>1362978000</v>
      </c>
      <c r="N41" s="14">
        <f>(((L41/60)/60)/24)+DATE(1970,1,1)</f>
        <v>41330.25</v>
      </c>
      <c r="O41" s="14">
        <f>(((M41/60)/60)/24)+DATE(1970,1,1)</f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_xlfn.TEXTSPLIT(Crowdfunding!$R41,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>E42/D42*100</f>
        <v>169.06818181818181</v>
      </c>
      <c r="G42" t="s">
        <v>20</v>
      </c>
      <c r="H42">
        <v>198</v>
      </c>
      <c r="I42" s="7">
        <f>IF(H42=0,0,E42/H42)</f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4">
        <f>(((L42/60)/60)/24)+DATE(1970,1,1)</f>
        <v>40334.208333333336</v>
      </c>
      <c r="O42" s="14">
        <f>(((M42/60)/60)/24)+DATE(1970,1,1)</f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_xlfn.TEXTSPLIT(Crowdfunding!$R42,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>E43/D43*100</f>
        <v>212.92857142857144</v>
      </c>
      <c r="G43" t="s">
        <v>20</v>
      </c>
      <c r="H43">
        <v>111</v>
      </c>
      <c r="I43" s="7">
        <f>IF(H43=0,0,E43/H43)</f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4">
        <f>(((L43/60)/60)/24)+DATE(1970,1,1)</f>
        <v>41156.208333333336</v>
      </c>
      <c r="O43" s="14">
        <f>(((M43/60)/60)/24)+DATE(1970,1,1)</f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_xlfn.TEXTSPLIT(Crowdfunding!$R43,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>E44/D44*100</f>
        <v>443.94444444444446</v>
      </c>
      <c r="G44" t="s">
        <v>20</v>
      </c>
      <c r="H44">
        <v>222</v>
      </c>
      <c r="I44" s="7">
        <f>IF(H44=0,0,E44/H44)</f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4">
        <f>(((L44/60)/60)/24)+DATE(1970,1,1)</f>
        <v>40728.208333333336</v>
      </c>
      <c r="O44" s="14">
        <f>(((M44/60)/60)/24)+DATE(1970,1,1)</f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_xlfn.TEXTSPLIT(Crowdfunding!$R44,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>E45/D45*100</f>
        <v>185.9390243902439</v>
      </c>
      <c r="G45" t="s">
        <v>20</v>
      </c>
      <c r="H45">
        <v>6212</v>
      </c>
      <c r="I45" s="7">
        <f>IF(H45=0,0,E45/H45)</f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4">
        <f>(((L45/60)/60)/24)+DATE(1970,1,1)</f>
        <v>41844.208333333336</v>
      </c>
      <c r="O45" s="14">
        <f>(((M45/60)/60)/24)+DATE(1970,1,1)</f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_xlfn.TEXTSPLIT(Crowdfunding!$R45,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>E46/D46*100</f>
        <v>658.8125</v>
      </c>
      <c r="G46" t="s">
        <v>20</v>
      </c>
      <c r="H46">
        <v>98</v>
      </c>
      <c r="I46" s="7">
        <f>IF(H46=0,0,E46/H46)</f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4">
        <f>(((L46/60)/60)/24)+DATE(1970,1,1)</f>
        <v>43541.208333333328</v>
      </c>
      <c r="O46" s="14">
        <f>(((M46/60)/60)/24)+DATE(1970,1,1)</f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_xlfn.TEXTSPLIT(Crowdfunding!$R46,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>E47/D47*100</f>
        <v>47.684210526315788</v>
      </c>
      <c r="G47" t="s">
        <v>14</v>
      </c>
      <c r="H47">
        <v>48</v>
      </c>
      <c r="I47" s="7">
        <f>IF(H47=0,0,E47/H47)</f>
        <v>94.375</v>
      </c>
      <c r="J47" t="s">
        <v>21</v>
      </c>
      <c r="K47" t="s">
        <v>22</v>
      </c>
      <c r="L47">
        <v>1478062800</v>
      </c>
      <c r="M47">
        <v>1479362400</v>
      </c>
      <c r="N47" s="14">
        <f>(((L47/60)/60)/24)+DATE(1970,1,1)</f>
        <v>42676.208333333328</v>
      </c>
      <c r="O47" s="14">
        <f>(((M47/60)/60)/24)+DATE(1970,1,1)</f>
        <v>42691.25</v>
      </c>
      <c r="P47" t="b">
        <v>0</v>
      </c>
      <c r="Q47" t="b">
        <v>1</v>
      </c>
      <c r="R47" t="s">
        <v>33</v>
      </c>
      <c r="S47" t="str" cm="1">
        <f t="array" ref="S47:T47">_xlfn.TEXTSPLIT(Crowdfunding!$R47,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>E48/D48*100</f>
        <v>114.78378378378378</v>
      </c>
      <c r="G48" t="s">
        <v>20</v>
      </c>
      <c r="H48">
        <v>92</v>
      </c>
      <c r="I48" s="7">
        <f>IF(H48=0,0,E48/H48)</f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4">
        <f>(((L48/60)/60)/24)+DATE(1970,1,1)</f>
        <v>40367.208333333336</v>
      </c>
      <c r="O48" s="14">
        <f>(((M48/60)/60)/24)+DATE(1970,1,1)</f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_xlfn.TEXTSPLIT(Crowdfunding!$R48,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>E49/D49*100</f>
        <v>475.26666666666665</v>
      </c>
      <c r="G49" t="s">
        <v>20</v>
      </c>
      <c r="H49">
        <v>149</v>
      </c>
      <c r="I49" s="7">
        <f>IF(H49=0,0,E49/H49)</f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4">
        <f>(((L49/60)/60)/24)+DATE(1970,1,1)</f>
        <v>41727.208333333336</v>
      </c>
      <c r="O49" s="14">
        <f>(((M49/60)/60)/24)+DATE(1970,1,1)</f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_xlfn.TEXTSPLIT(Crowdfunding!$R49,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>E50/D50*100</f>
        <v>386.97297297297297</v>
      </c>
      <c r="G50" t="s">
        <v>20</v>
      </c>
      <c r="H50">
        <v>2431</v>
      </c>
      <c r="I50" s="7">
        <f>IF(H50=0,0,E50/H50)</f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4">
        <f>(((L50/60)/60)/24)+DATE(1970,1,1)</f>
        <v>42180.208333333328</v>
      </c>
      <c r="O50" s="14">
        <f>(((M50/60)/60)/24)+DATE(1970,1,1)</f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_xlfn.TEXTSPLIT(Crowdfunding!$R50,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>E51/D51*100</f>
        <v>189.625</v>
      </c>
      <c r="G51" t="s">
        <v>20</v>
      </c>
      <c r="H51">
        <v>303</v>
      </c>
      <c r="I51" s="7">
        <f>IF(H51=0,0,E51/H51)</f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4">
        <f>(((L51/60)/60)/24)+DATE(1970,1,1)</f>
        <v>43758.208333333328</v>
      </c>
      <c r="O51" s="14">
        <f>(((M51/60)/60)/24)+DATE(1970,1,1)</f>
        <v>43803.25</v>
      </c>
      <c r="P51" t="b">
        <v>0</v>
      </c>
      <c r="Q51" t="b">
        <v>0</v>
      </c>
      <c r="R51" t="s">
        <v>23</v>
      </c>
      <c r="S51" t="str" cm="1">
        <f t="array" ref="S51:T51">_xlfn.TEXTSPLIT(Crowdfunding!$R51,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>E52/D52*100</f>
        <v>2</v>
      </c>
      <c r="G52" t="s">
        <v>14</v>
      </c>
      <c r="H52">
        <v>1</v>
      </c>
      <c r="I52" s="7">
        <f>IF(H52=0,0,E52/H52)</f>
        <v>2</v>
      </c>
      <c r="J52" t="s">
        <v>107</v>
      </c>
      <c r="K52" t="s">
        <v>108</v>
      </c>
      <c r="L52">
        <v>1375333200</v>
      </c>
      <c r="M52">
        <v>1377752400</v>
      </c>
      <c r="N52" s="14">
        <f>(((L52/60)/60)/24)+DATE(1970,1,1)</f>
        <v>41487.208333333336</v>
      </c>
      <c r="O52" s="14">
        <f>(((M52/60)/60)/24)+DATE(1970,1,1)</f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_xlfn.TEXTSPLIT(Crowdfunding!$R52,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>E53/D53*100</f>
        <v>91.867805186590772</v>
      </c>
      <c r="G53" t="s">
        <v>14</v>
      </c>
      <c r="H53">
        <v>1467</v>
      </c>
      <c r="I53" s="7">
        <f>IF(H53=0,0,E53/H53)</f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4">
        <f>(((L53/60)/60)/24)+DATE(1970,1,1)</f>
        <v>40995.208333333336</v>
      </c>
      <c r="O53" s="14">
        <f>(((M53/60)/60)/24)+DATE(1970,1,1)</f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_xlfn.TEXTSPLIT(Crowdfunding!$R53,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>E54/D54*100</f>
        <v>34.152777777777779</v>
      </c>
      <c r="G54" t="s">
        <v>14</v>
      </c>
      <c r="H54">
        <v>75</v>
      </c>
      <c r="I54" s="7">
        <f>IF(H54=0,0,E54/H54)</f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4">
        <f>(((L54/60)/60)/24)+DATE(1970,1,1)</f>
        <v>40436.208333333336</v>
      </c>
      <c r="O54" s="14">
        <f>(((M54/60)/60)/24)+DATE(1970,1,1)</f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_xlfn.TEXTSPLIT(Crowdfunding!$R54,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>E55/D55*100</f>
        <v>140.40909090909091</v>
      </c>
      <c r="G55" t="s">
        <v>20</v>
      </c>
      <c r="H55">
        <v>209</v>
      </c>
      <c r="I55" s="7">
        <f>IF(H55=0,0,E55/H55)</f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4">
        <f>(((L55/60)/60)/24)+DATE(1970,1,1)</f>
        <v>41779.208333333336</v>
      </c>
      <c r="O55" s="14">
        <f>(((M55/60)/60)/24)+DATE(1970,1,1)</f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_xlfn.TEXTSPLIT(Crowdfunding!$R55,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>E56/D56*100</f>
        <v>89.86666666666666</v>
      </c>
      <c r="G56" t="s">
        <v>14</v>
      </c>
      <c r="H56">
        <v>120</v>
      </c>
      <c r="I56" s="7">
        <f>IF(H56=0,0,E56/H56)</f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4">
        <f>(((L56/60)/60)/24)+DATE(1970,1,1)</f>
        <v>43170.25</v>
      </c>
      <c r="O56" s="14">
        <f>(((M56/60)/60)/24)+DATE(1970,1,1)</f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_xlfn.TEXTSPLIT(Crowdfunding!$R56,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>E57/D57*100</f>
        <v>177.96969696969697</v>
      </c>
      <c r="G57" t="s">
        <v>20</v>
      </c>
      <c r="H57">
        <v>131</v>
      </c>
      <c r="I57" s="7">
        <f>IF(H57=0,0,E57/H57)</f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4">
        <f>(((L57/60)/60)/24)+DATE(1970,1,1)</f>
        <v>43311.208333333328</v>
      </c>
      <c r="O57" s="14">
        <f>(((M57/60)/60)/24)+DATE(1970,1,1)</f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_xlfn.TEXTSPLIT(Crowdfunding!$R57,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>E58/D58*100</f>
        <v>143.66249999999999</v>
      </c>
      <c r="G58" t="s">
        <v>20</v>
      </c>
      <c r="H58">
        <v>164</v>
      </c>
      <c r="I58" s="7">
        <f>IF(H58=0,0,E58/H58)</f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4">
        <f>(((L58/60)/60)/24)+DATE(1970,1,1)</f>
        <v>42014.25</v>
      </c>
      <c r="O58" s="14">
        <f>(((M58/60)/60)/24)+DATE(1970,1,1)</f>
        <v>42021.25</v>
      </c>
      <c r="P58" t="b">
        <v>0</v>
      </c>
      <c r="Q58" t="b">
        <v>0</v>
      </c>
      <c r="R58" t="s">
        <v>65</v>
      </c>
      <c r="S58" t="str" cm="1">
        <f t="array" ref="S58:T58">_xlfn.TEXTSPLIT(Crowdfunding!$R58,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>E59/D59*100</f>
        <v>215.27586206896552</v>
      </c>
      <c r="G59" t="s">
        <v>20</v>
      </c>
      <c r="H59">
        <v>201</v>
      </c>
      <c r="I59" s="7">
        <f>IF(H59=0,0,E59/H59)</f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4">
        <f>(((L59/60)/60)/24)+DATE(1970,1,1)</f>
        <v>42979.208333333328</v>
      </c>
      <c r="O59" s="14">
        <f>(((M59/60)/60)/24)+DATE(1970,1,1)</f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_xlfn.TEXTSPLIT(Crowdfunding!$R59,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>E60/D60*100</f>
        <v>227.11111111111114</v>
      </c>
      <c r="G60" t="s">
        <v>20</v>
      </c>
      <c r="H60">
        <v>211</v>
      </c>
      <c r="I60" s="7">
        <f>IF(H60=0,0,E60/H60)</f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4">
        <f>(((L60/60)/60)/24)+DATE(1970,1,1)</f>
        <v>42268.208333333328</v>
      </c>
      <c r="O60" s="14">
        <f>(((M60/60)/60)/24)+DATE(1970,1,1)</f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_xlfn.TEXTSPLIT(Crowdfunding!$R60,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>E61/D61*100</f>
        <v>275.07142857142861</v>
      </c>
      <c r="G61" t="s">
        <v>20</v>
      </c>
      <c r="H61">
        <v>128</v>
      </c>
      <c r="I61" s="7">
        <f>IF(H61=0,0,E61/H61)</f>
        <v>30.0859375</v>
      </c>
      <c r="J61" t="s">
        <v>21</v>
      </c>
      <c r="K61" t="s">
        <v>22</v>
      </c>
      <c r="L61">
        <v>1497243600</v>
      </c>
      <c r="M61">
        <v>1498539600</v>
      </c>
      <c r="N61" s="14">
        <f>(((L61/60)/60)/24)+DATE(1970,1,1)</f>
        <v>42898.208333333328</v>
      </c>
      <c r="O61" s="14">
        <f>(((M61/60)/60)/24)+DATE(1970,1,1)</f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_xlfn.TEXTSPLIT(Crowdfunding!$R61,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>E62/D62*100</f>
        <v>144.37048832271762</v>
      </c>
      <c r="G62" t="s">
        <v>20</v>
      </c>
      <c r="H62">
        <v>1600</v>
      </c>
      <c r="I62" s="7">
        <f>IF(H62=0,0,E62/H62)</f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4">
        <f>(((L62/60)/60)/24)+DATE(1970,1,1)</f>
        <v>41107.208333333336</v>
      </c>
      <c r="O62" s="14">
        <f>(((M62/60)/60)/24)+DATE(1970,1,1)</f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_xlfn.TEXTSPLIT(Crowdfunding!$R62,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>E63/D63*100</f>
        <v>92.74598393574297</v>
      </c>
      <c r="G63" t="s">
        <v>14</v>
      </c>
      <c r="H63">
        <v>2253</v>
      </c>
      <c r="I63" s="7">
        <f>IF(H63=0,0,E63/H63)</f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4">
        <f>(((L63/60)/60)/24)+DATE(1970,1,1)</f>
        <v>40595.25</v>
      </c>
      <c r="O63" s="14">
        <f>(((M63/60)/60)/24)+DATE(1970,1,1)</f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_xlfn.TEXTSPLIT(Crowdfunding!$R63,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>E64/D64*100</f>
        <v>722.6</v>
      </c>
      <c r="G64" t="s">
        <v>20</v>
      </c>
      <c r="H64">
        <v>249</v>
      </c>
      <c r="I64" s="7">
        <f>IF(H64=0,0,E64/H64)</f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4">
        <f>(((L64/60)/60)/24)+DATE(1970,1,1)</f>
        <v>42160.208333333328</v>
      </c>
      <c r="O64" s="14">
        <f>(((M64/60)/60)/24)+DATE(1970,1,1)</f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_xlfn.TEXTSPLIT(Crowdfunding!$R64,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>E65/D65*100</f>
        <v>11.851063829787234</v>
      </c>
      <c r="G65" t="s">
        <v>14</v>
      </c>
      <c r="H65">
        <v>5</v>
      </c>
      <c r="I65" s="7">
        <f>IF(H65=0,0,E65/H65)</f>
        <v>111.4</v>
      </c>
      <c r="J65" t="s">
        <v>21</v>
      </c>
      <c r="K65" t="s">
        <v>22</v>
      </c>
      <c r="L65">
        <v>1493355600</v>
      </c>
      <c r="M65">
        <v>1493874000</v>
      </c>
      <c r="N65" s="14">
        <f>(((L65/60)/60)/24)+DATE(1970,1,1)</f>
        <v>42853.208333333328</v>
      </c>
      <c r="O65" s="14">
        <f>(((M65/60)/60)/24)+DATE(1970,1,1)</f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_xlfn.TEXTSPLIT(Crowdfunding!$R65,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>E66/D66*100</f>
        <v>97.642857142857139</v>
      </c>
      <c r="G66" t="s">
        <v>14</v>
      </c>
      <c r="H66">
        <v>38</v>
      </c>
      <c r="I66" s="7">
        <f>IF(H66=0,0,E66/H66)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4">
        <f>(((L66/60)/60)/24)+DATE(1970,1,1)</f>
        <v>43283.208333333328</v>
      </c>
      <c r="O66" s="14">
        <f>(((M66/60)/60)/24)+DATE(1970,1,1)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_xlfn.TEXTSPLIT(Crowdfunding!$R66,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>E67/D67*100</f>
        <v>236.14754098360655</v>
      </c>
      <c r="G67" t="s">
        <v>20</v>
      </c>
      <c r="H67">
        <v>236</v>
      </c>
      <c r="I67" s="7">
        <f>IF(H67=0,0,E67/H67)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4">
        <f>(((L67/60)/60)/24)+DATE(1970,1,1)</f>
        <v>40570.25</v>
      </c>
      <c r="O67" s="14">
        <f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_xlfn.TEXTSPLIT(Crowdfunding!$R67,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>E68/D68*100</f>
        <v>45.068965517241381</v>
      </c>
      <c r="G68" t="s">
        <v>14</v>
      </c>
      <c r="H68">
        <v>12</v>
      </c>
      <c r="I68" s="7">
        <f>IF(H68=0,0,E68/H68)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4">
        <f>(((L68/60)/60)/24)+DATE(1970,1,1)</f>
        <v>42102.208333333328</v>
      </c>
      <c r="O68" s="14">
        <f>(((M68/60)/60)/24)+DATE(1970,1,1)</f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_xlfn.TEXTSPLIT(Crowdfunding!$R68,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>E69/D69*100</f>
        <v>162.38567493112947</v>
      </c>
      <c r="G69" t="s">
        <v>20</v>
      </c>
      <c r="H69">
        <v>4065</v>
      </c>
      <c r="I69" s="7">
        <f>IF(H69=0,0,E69/H69)</f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4">
        <f>(((L69/60)/60)/24)+DATE(1970,1,1)</f>
        <v>40203.25</v>
      </c>
      <c r="O69" s="14">
        <f>(((M69/60)/60)/24)+DATE(1970,1,1)</f>
        <v>40208.25</v>
      </c>
      <c r="P69" t="b">
        <v>0</v>
      </c>
      <c r="Q69" t="b">
        <v>1</v>
      </c>
      <c r="R69" t="s">
        <v>65</v>
      </c>
      <c r="S69" t="str" cm="1">
        <f t="array" ref="S69:T69">_xlfn.TEXTSPLIT(Crowdfunding!$R69,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>E70/D70*100</f>
        <v>254.52631578947367</v>
      </c>
      <c r="G70" t="s">
        <v>20</v>
      </c>
      <c r="H70">
        <v>246</v>
      </c>
      <c r="I70" s="7">
        <f>IF(H70=0,0,E70/H70)</f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4">
        <f>(((L70/60)/60)/24)+DATE(1970,1,1)</f>
        <v>42943.208333333328</v>
      </c>
      <c r="O70" s="14">
        <f>(((M70/60)/60)/24)+DATE(1970,1,1)</f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_xlfn.TEXTSPLIT(Crowdfunding!$R70,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>E71/D71*100</f>
        <v>24.063291139240505</v>
      </c>
      <c r="G71" t="s">
        <v>74</v>
      </c>
      <c r="H71">
        <v>17</v>
      </c>
      <c r="I71" s="7">
        <f>IF(H71=0,0,E71/H71)</f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4">
        <f>(((L71/60)/60)/24)+DATE(1970,1,1)</f>
        <v>40531.25</v>
      </c>
      <c r="O71" s="14">
        <f>(((M71/60)/60)/24)+DATE(1970,1,1)</f>
        <v>40565.25</v>
      </c>
      <c r="P71" t="b">
        <v>0</v>
      </c>
      <c r="Q71" t="b">
        <v>0</v>
      </c>
      <c r="R71" t="s">
        <v>33</v>
      </c>
      <c r="S71" t="str" cm="1">
        <f t="array" ref="S71:T71">_xlfn.TEXTSPLIT(Crowdfunding!$R71,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>E72/D72*100</f>
        <v>123.74140625000001</v>
      </c>
      <c r="G72" t="s">
        <v>20</v>
      </c>
      <c r="H72">
        <v>2475</v>
      </c>
      <c r="I72" s="7">
        <f>IF(H72=0,0,E72/H72)</f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4">
        <f>(((L72/60)/60)/24)+DATE(1970,1,1)</f>
        <v>40484.208333333336</v>
      </c>
      <c r="O72" s="14">
        <f>(((M72/60)/60)/24)+DATE(1970,1,1)</f>
        <v>40533.25</v>
      </c>
      <c r="P72" t="b">
        <v>0</v>
      </c>
      <c r="Q72" t="b">
        <v>1</v>
      </c>
      <c r="R72" t="s">
        <v>33</v>
      </c>
      <c r="S72" t="str" cm="1">
        <f t="array" ref="S72:T72">_xlfn.TEXTSPLIT(Crowdfunding!$R72,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>E73/D73*100</f>
        <v>108.06666666666666</v>
      </c>
      <c r="G73" t="s">
        <v>20</v>
      </c>
      <c r="H73">
        <v>76</v>
      </c>
      <c r="I73" s="7">
        <f>IF(H73=0,0,E73/H73)</f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4">
        <f>(((L73/60)/60)/24)+DATE(1970,1,1)</f>
        <v>43799.25</v>
      </c>
      <c r="O73" s="14">
        <f>(((M73/60)/60)/24)+DATE(1970,1,1)</f>
        <v>43803.25</v>
      </c>
      <c r="P73" t="b">
        <v>0</v>
      </c>
      <c r="Q73" t="b">
        <v>0</v>
      </c>
      <c r="R73" t="s">
        <v>33</v>
      </c>
      <c r="S73" t="str" cm="1">
        <f t="array" ref="S73:T73">_xlfn.TEXTSPLIT(Crowdfunding!$R73,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>E74/D74*100</f>
        <v>670.33333333333326</v>
      </c>
      <c r="G74" t="s">
        <v>20</v>
      </c>
      <c r="H74">
        <v>54</v>
      </c>
      <c r="I74" s="7">
        <f>IF(H74=0,0,E74/H74)</f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4">
        <f>(((L74/60)/60)/24)+DATE(1970,1,1)</f>
        <v>42186.208333333328</v>
      </c>
      <c r="O74" s="14">
        <f>(((M74/60)/60)/24)+DATE(1970,1,1)</f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_xlfn.TEXTSPLIT(Crowdfunding!$R74,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>E75/D75*100</f>
        <v>660.92857142857144</v>
      </c>
      <c r="G75" t="s">
        <v>20</v>
      </c>
      <c r="H75">
        <v>88</v>
      </c>
      <c r="I75" s="7">
        <f>IF(H75=0,0,E75/H75)</f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4">
        <f>(((L75/60)/60)/24)+DATE(1970,1,1)</f>
        <v>42701.25</v>
      </c>
      <c r="O75" s="14">
        <f>(((M75/60)/60)/24)+DATE(1970,1,1)</f>
        <v>42704.25</v>
      </c>
      <c r="P75" t="b">
        <v>0</v>
      </c>
      <c r="Q75" t="b">
        <v>0</v>
      </c>
      <c r="R75" t="s">
        <v>159</v>
      </c>
      <c r="S75" t="str" cm="1">
        <f t="array" ref="S75:T75">_xlfn.TEXTSPLIT(Crowdfunding!$R75,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>E76/D76*100</f>
        <v>122.46153846153847</v>
      </c>
      <c r="G76" t="s">
        <v>20</v>
      </c>
      <c r="H76">
        <v>85</v>
      </c>
      <c r="I76" s="7">
        <f>IF(H76=0,0,E76/H76)</f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4">
        <f>(((L76/60)/60)/24)+DATE(1970,1,1)</f>
        <v>42456.208333333328</v>
      </c>
      <c r="O76" s="14">
        <f>(((M76/60)/60)/24)+DATE(1970,1,1)</f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_xlfn.TEXTSPLIT(Crowdfunding!$R76,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>E77/D77*100</f>
        <v>150.57731958762886</v>
      </c>
      <c r="G77" t="s">
        <v>20</v>
      </c>
      <c r="H77">
        <v>170</v>
      </c>
      <c r="I77" s="7">
        <f>IF(H77=0,0,E77/H77)</f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4">
        <f>(((L77/60)/60)/24)+DATE(1970,1,1)</f>
        <v>43296.208333333328</v>
      </c>
      <c r="O77" s="14">
        <f>(((M77/60)/60)/24)+DATE(1970,1,1)</f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_xlfn.TEXTSPLIT(Crowdfunding!$R77,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>E78/D78*100</f>
        <v>78.106590724165997</v>
      </c>
      <c r="G78" t="s">
        <v>14</v>
      </c>
      <c r="H78">
        <v>1684</v>
      </c>
      <c r="I78" s="7">
        <f>IF(H78=0,0,E78/H78)</f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4">
        <f>(((L78/60)/60)/24)+DATE(1970,1,1)</f>
        <v>42027.25</v>
      </c>
      <c r="O78" s="14">
        <f>(((M78/60)/60)/24)+DATE(1970,1,1)</f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_xlfn.TEXTSPLIT(Crowdfunding!$R78,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>E79/D79*100</f>
        <v>46.94736842105263</v>
      </c>
      <c r="G79" t="s">
        <v>14</v>
      </c>
      <c r="H79">
        <v>56</v>
      </c>
      <c r="I79" s="7">
        <f>IF(H79=0,0,E79/H79)</f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4">
        <f>(((L79/60)/60)/24)+DATE(1970,1,1)</f>
        <v>40448.208333333336</v>
      </c>
      <c r="O79" s="14">
        <f>(((M79/60)/60)/24)+DATE(1970,1,1)</f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_xlfn.TEXTSPLIT(Crowdfunding!$R79,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>E80/D80*100</f>
        <v>300.8</v>
      </c>
      <c r="G80" t="s">
        <v>20</v>
      </c>
      <c r="H80">
        <v>330</v>
      </c>
      <c r="I80" s="7">
        <f>IF(H80=0,0,E80/H80)</f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4">
        <f>(((L80/60)/60)/24)+DATE(1970,1,1)</f>
        <v>43206.208333333328</v>
      </c>
      <c r="O80" s="14">
        <f>(((M80/60)/60)/24)+DATE(1970,1,1)</f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_xlfn.TEXTSPLIT(Crowdfunding!$R80,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>E81/D81*100</f>
        <v>69.598615916955026</v>
      </c>
      <c r="G81" t="s">
        <v>14</v>
      </c>
      <c r="H81">
        <v>838</v>
      </c>
      <c r="I81" s="7">
        <f>IF(H81=0,0,E81/H81)</f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4">
        <f>(((L81/60)/60)/24)+DATE(1970,1,1)</f>
        <v>43267.208333333328</v>
      </c>
      <c r="O81" s="14">
        <f>(((M81/60)/60)/24)+DATE(1970,1,1)</f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_xlfn.TEXTSPLIT(Crowdfunding!$R81,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>E82/D82*100</f>
        <v>637.4545454545455</v>
      </c>
      <c r="G82" t="s">
        <v>20</v>
      </c>
      <c r="H82">
        <v>127</v>
      </c>
      <c r="I82" s="7">
        <f>IF(H82=0,0,E82/H82)</f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4">
        <f>(((L82/60)/60)/24)+DATE(1970,1,1)</f>
        <v>42976.208333333328</v>
      </c>
      <c r="O82" s="14">
        <f>(((M82/60)/60)/24)+DATE(1970,1,1)</f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_xlfn.TEXTSPLIT(Crowdfunding!$R82,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>E83/D83*100</f>
        <v>225.33928571428569</v>
      </c>
      <c r="G83" t="s">
        <v>20</v>
      </c>
      <c r="H83">
        <v>411</v>
      </c>
      <c r="I83" s="7">
        <f>IF(H83=0,0,E83/H83)</f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4">
        <f>(((L83/60)/60)/24)+DATE(1970,1,1)</f>
        <v>43062.25</v>
      </c>
      <c r="O83" s="14">
        <f>(((M83/60)/60)/24)+DATE(1970,1,1)</f>
        <v>43087.25</v>
      </c>
      <c r="P83" t="b">
        <v>0</v>
      </c>
      <c r="Q83" t="b">
        <v>0</v>
      </c>
      <c r="R83" t="s">
        <v>23</v>
      </c>
      <c r="S83" t="str" cm="1">
        <f t="array" ref="S83:T83">_xlfn.TEXTSPLIT(Crowdfunding!$R83,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>E84/D84*100</f>
        <v>1497.3000000000002</v>
      </c>
      <c r="G84" t="s">
        <v>20</v>
      </c>
      <c r="H84">
        <v>180</v>
      </c>
      <c r="I84" s="7">
        <f>IF(H84=0,0,E84/H84)</f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4">
        <f>(((L84/60)/60)/24)+DATE(1970,1,1)</f>
        <v>43482.25</v>
      </c>
      <c r="O84" s="14">
        <f>(((M84/60)/60)/24)+DATE(1970,1,1)</f>
        <v>43489.25</v>
      </c>
      <c r="P84" t="b">
        <v>0</v>
      </c>
      <c r="Q84" t="b">
        <v>1</v>
      </c>
      <c r="R84" t="s">
        <v>89</v>
      </c>
      <c r="S84" t="str" cm="1">
        <f t="array" ref="S84:T84">_xlfn.TEXTSPLIT(Crowdfunding!$R84,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>E85/D85*100</f>
        <v>37.590225563909776</v>
      </c>
      <c r="G85" t="s">
        <v>14</v>
      </c>
      <c r="H85">
        <v>1000</v>
      </c>
      <c r="I85" s="7">
        <f>IF(H85=0,0,E85/H85)</f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4">
        <f>(((L85/60)/60)/24)+DATE(1970,1,1)</f>
        <v>42579.208333333328</v>
      </c>
      <c r="O85" s="14">
        <f>(((M85/60)/60)/24)+DATE(1970,1,1)</f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_xlfn.TEXTSPLIT(Crowdfunding!$R85,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>E86/D86*100</f>
        <v>132.36942675159236</v>
      </c>
      <c r="G86" t="s">
        <v>20</v>
      </c>
      <c r="H86">
        <v>374</v>
      </c>
      <c r="I86" s="7">
        <f>IF(H86=0,0,E86/H86)</f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4">
        <f>(((L86/60)/60)/24)+DATE(1970,1,1)</f>
        <v>41118.208333333336</v>
      </c>
      <c r="O86" s="14">
        <f>(((M86/60)/60)/24)+DATE(1970,1,1)</f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_xlfn.TEXTSPLIT(Crowdfunding!$R86,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>E87/D87*100</f>
        <v>131.22448979591837</v>
      </c>
      <c r="G87" t="s">
        <v>20</v>
      </c>
      <c r="H87">
        <v>71</v>
      </c>
      <c r="I87" s="7">
        <f>IF(H87=0,0,E87/H87)</f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4">
        <f>(((L87/60)/60)/24)+DATE(1970,1,1)</f>
        <v>40797.208333333336</v>
      </c>
      <c r="O87" s="14">
        <f>(((M87/60)/60)/24)+DATE(1970,1,1)</f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_xlfn.TEXTSPLIT(Crowdfunding!$R87,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>E88/D88*100</f>
        <v>167.63513513513513</v>
      </c>
      <c r="G88" t="s">
        <v>20</v>
      </c>
      <c r="H88">
        <v>203</v>
      </c>
      <c r="I88" s="7">
        <f>IF(H88=0,0,E88/H88)</f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4">
        <f>(((L88/60)/60)/24)+DATE(1970,1,1)</f>
        <v>42128.208333333328</v>
      </c>
      <c r="O88" s="14">
        <f>(((M88/60)/60)/24)+DATE(1970,1,1)</f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_xlfn.TEXTSPLIT(Crowdfunding!$R88,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>E89/D89*100</f>
        <v>61.984886649874063</v>
      </c>
      <c r="G89" t="s">
        <v>14</v>
      </c>
      <c r="H89">
        <v>1482</v>
      </c>
      <c r="I89" s="7">
        <f>IF(H89=0,0,E89/H89)</f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4">
        <f>(((L89/60)/60)/24)+DATE(1970,1,1)</f>
        <v>40610.25</v>
      </c>
      <c r="O89" s="14">
        <f>(((M89/60)/60)/24)+DATE(1970,1,1)</f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_xlfn.TEXTSPLIT(Crowdfunding!$R89,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>E90/D90*100</f>
        <v>260.75</v>
      </c>
      <c r="G90" t="s">
        <v>20</v>
      </c>
      <c r="H90">
        <v>113</v>
      </c>
      <c r="I90" s="7">
        <f>IF(H90=0,0,E90/H90)</f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4">
        <f>(((L90/60)/60)/24)+DATE(1970,1,1)</f>
        <v>42110.208333333328</v>
      </c>
      <c r="O90" s="14">
        <f>(((M90/60)/60)/24)+DATE(1970,1,1)</f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_xlfn.TEXTSPLIT(Crowdfunding!$R90,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>E91/D91*100</f>
        <v>252.58823529411765</v>
      </c>
      <c r="G91" t="s">
        <v>20</v>
      </c>
      <c r="H91">
        <v>96</v>
      </c>
      <c r="I91" s="7">
        <f>IF(H91=0,0,E91/H91)</f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4">
        <f>(((L91/60)/60)/24)+DATE(1970,1,1)</f>
        <v>40283.208333333336</v>
      </c>
      <c r="O91" s="14">
        <f>(((M91/60)/60)/24)+DATE(1970,1,1)</f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_xlfn.TEXTSPLIT(Crowdfunding!$R91,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>E92/D92*100</f>
        <v>78.615384615384613</v>
      </c>
      <c r="G92" t="s">
        <v>14</v>
      </c>
      <c r="H92">
        <v>106</v>
      </c>
      <c r="I92" s="7">
        <f>IF(H92=0,0,E92/H92)</f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4">
        <f>(((L92/60)/60)/24)+DATE(1970,1,1)</f>
        <v>42425.25</v>
      </c>
      <c r="O92" s="14">
        <f>(((M92/60)/60)/24)+DATE(1970,1,1)</f>
        <v>42425.25</v>
      </c>
      <c r="P92" t="b">
        <v>0</v>
      </c>
      <c r="Q92" t="b">
        <v>1</v>
      </c>
      <c r="R92" t="s">
        <v>33</v>
      </c>
      <c r="S92" t="str" cm="1">
        <f t="array" ref="S92:T92">_xlfn.TEXTSPLIT(Crowdfunding!$R92,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>E93/D93*100</f>
        <v>48.404406999351913</v>
      </c>
      <c r="G93" t="s">
        <v>14</v>
      </c>
      <c r="H93">
        <v>679</v>
      </c>
      <c r="I93" s="7">
        <f>IF(H93=0,0,E93/H93)</f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4">
        <f>(((L93/60)/60)/24)+DATE(1970,1,1)</f>
        <v>42588.208333333328</v>
      </c>
      <c r="O93" s="14">
        <f>(((M93/60)/60)/24)+DATE(1970,1,1)</f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_xlfn.TEXTSPLIT(Crowdfunding!$R93,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>E94/D94*100</f>
        <v>258.875</v>
      </c>
      <c r="G94" t="s">
        <v>20</v>
      </c>
      <c r="H94">
        <v>498</v>
      </c>
      <c r="I94" s="7">
        <f>IF(H94=0,0,E94/H94)</f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4">
        <f>(((L94/60)/60)/24)+DATE(1970,1,1)</f>
        <v>40352.208333333336</v>
      </c>
      <c r="O94" s="14">
        <f>(((M94/60)/60)/24)+DATE(1970,1,1)</f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_xlfn.TEXTSPLIT(Crowdfunding!$R94,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>E95/D95*100</f>
        <v>60.548713235294116</v>
      </c>
      <c r="G95" t="s">
        <v>74</v>
      </c>
      <c r="H95">
        <v>610</v>
      </c>
      <c r="I95" s="7">
        <f>IF(H95=0,0,E95/H95)</f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4">
        <f>(((L95/60)/60)/24)+DATE(1970,1,1)</f>
        <v>41202.208333333336</v>
      </c>
      <c r="O95" s="14">
        <f>(((M95/60)/60)/24)+DATE(1970,1,1)</f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_xlfn.TEXTSPLIT(Crowdfunding!$R95,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>E96/D96*100</f>
        <v>303.68965517241378</v>
      </c>
      <c r="G96" t="s">
        <v>20</v>
      </c>
      <c r="H96">
        <v>180</v>
      </c>
      <c r="I96" s="7">
        <f>IF(H96=0,0,E96/H96)</f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4">
        <f>(((L96/60)/60)/24)+DATE(1970,1,1)</f>
        <v>43562.208333333328</v>
      </c>
      <c r="O96" s="14">
        <f>(((M96/60)/60)/24)+DATE(1970,1,1)</f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_xlfn.TEXTSPLIT(Crowdfunding!$R96,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>E97/D97*100</f>
        <v>112.99999999999999</v>
      </c>
      <c r="G97" t="s">
        <v>20</v>
      </c>
      <c r="H97">
        <v>27</v>
      </c>
      <c r="I97" s="7">
        <f>IF(H97=0,0,E97/H97)</f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4">
        <f>(((L97/60)/60)/24)+DATE(1970,1,1)</f>
        <v>43752.208333333328</v>
      </c>
      <c r="O97" s="14">
        <f>(((M97/60)/60)/24)+DATE(1970,1,1)</f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_xlfn.TEXTSPLIT(Crowdfunding!$R97,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>E98/D98*100</f>
        <v>217.37876614060258</v>
      </c>
      <c r="G98" t="s">
        <v>20</v>
      </c>
      <c r="H98">
        <v>2331</v>
      </c>
      <c r="I98" s="7">
        <f>IF(H98=0,0,E98/H98)</f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4">
        <f>(((L98/60)/60)/24)+DATE(1970,1,1)</f>
        <v>40612.25</v>
      </c>
      <c r="O98" s="14">
        <f>(((M98/60)/60)/24)+DATE(1970,1,1)</f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_xlfn.TEXTSPLIT(Crowdfunding!$R98,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>E99/D99*100</f>
        <v>926.69230769230762</v>
      </c>
      <c r="G99" t="s">
        <v>20</v>
      </c>
      <c r="H99">
        <v>113</v>
      </c>
      <c r="I99" s="7">
        <f>IF(H99=0,0,E99/H99)</f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4">
        <f>(((L99/60)/60)/24)+DATE(1970,1,1)</f>
        <v>42180.208333333328</v>
      </c>
      <c r="O99" s="14">
        <f>(((M99/60)/60)/24)+DATE(1970,1,1)</f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_xlfn.TEXTSPLIT(Crowdfunding!$R99,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>E100/D100*100</f>
        <v>33.692229038854805</v>
      </c>
      <c r="G100" t="s">
        <v>14</v>
      </c>
      <c r="H100">
        <v>1220</v>
      </c>
      <c r="I100" s="7">
        <f>IF(H100=0,0,E100/H100)</f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4">
        <f>(((L100/60)/60)/24)+DATE(1970,1,1)</f>
        <v>42212.208333333328</v>
      </c>
      <c r="O100" s="14">
        <f>(((M100/60)/60)/24)+DATE(1970,1,1)</f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_xlfn.TEXTSPLIT(Crowdfunding!$R100,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>E101/D101*100</f>
        <v>196.7236842105263</v>
      </c>
      <c r="G101" t="s">
        <v>20</v>
      </c>
      <c r="H101">
        <v>164</v>
      </c>
      <c r="I101" s="7">
        <f>IF(H101=0,0,E101/H101)</f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4">
        <f>(((L101/60)/60)/24)+DATE(1970,1,1)</f>
        <v>41968.25</v>
      </c>
      <c r="O101" s="14">
        <f>(((M101/60)/60)/24)+DATE(1970,1,1)</f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_xlfn.TEXTSPLIT(Crowdfunding!$R101,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>E102/D102*100</f>
        <v>1</v>
      </c>
      <c r="G102" t="s">
        <v>14</v>
      </c>
      <c r="H102">
        <v>1</v>
      </c>
      <c r="I102" s="7">
        <f>IF(H102=0,0,E102/H102)</f>
        <v>1</v>
      </c>
      <c r="J102" t="s">
        <v>21</v>
      </c>
      <c r="K102" t="s">
        <v>22</v>
      </c>
      <c r="L102">
        <v>1319000400</v>
      </c>
      <c r="M102">
        <v>1320555600</v>
      </c>
      <c r="N102" s="14">
        <f>(((L102/60)/60)/24)+DATE(1970,1,1)</f>
        <v>40835.208333333336</v>
      </c>
      <c r="O102" s="14">
        <f>(((M102/60)/60)/24)+DATE(1970,1,1)</f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_xlfn.TEXTSPLIT(Crowdfunding!$R102,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>E103/D103*100</f>
        <v>1021.4444444444445</v>
      </c>
      <c r="G103" t="s">
        <v>20</v>
      </c>
      <c r="H103">
        <v>164</v>
      </c>
      <c r="I103" s="7">
        <f>IF(H103=0,0,E103/H103)</f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4">
        <f>(((L103/60)/60)/24)+DATE(1970,1,1)</f>
        <v>42056.25</v>
      </c>
      <c r="O103" s="14">
        <f>(((M103/60)/60)/24)+DATE(1970,1,1)</f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_xlfn.TEXTSPLIT(Crowdfunding!$R103,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>E104/D104*100</f>
        <v>281.67567567567568</v>
      </c>
      <c r="G104" t="s">
        <v>20</v>
      </c>
      <c r="H104">
        <v>336</v>
      </c>
      <c r="I104" s="7">
        <f>IF(H104=0,0,E104/H104)</f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4">
        <f>(((L104/60)/60)/24)+DATE(1970,1,1)</f>
        <v>43234.208333333328</v>
      </c>
      <c r="O104" s="14">
        <f>(((M104/60)/60)/24)+DATE(1970,1,1)</f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_xlfn.TEXTSPLIT(Crowdfunding!$R104,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>E105/D105*100</f>
        <v>24.610000000000003</v>
      </c>
      <c r="G105" t="s">
        <v>14</v>
      </c>
      <c r="H105">
        <v>37</v>
      </c>
      <c r="I105" s="7">
        <f>IF(H105=0,0,E105/H105)</f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4">
        <f>(((L105/60)/60)/24)+DATE(1970,1,1)</f>
        <v>40475.208333333336</v>
      </c>
      <c r="O105" s="14">
        <f>(((M105/60)/60)/24)+DATE(1970,1,1)</f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_xlfn.TEXTSPLIT(Crowdfunding!$R105,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>E106/D106*100</f>
        <v>143.14010067114094</v>
      </c>
      <c r="G106" t="s">
        <v>20</v>
      </c>
      <c r="H106">
        <v>1917</v>
      </c>
      <c r="I106" s="7">
        <f>IF(H106=0,0,E106/H106)</f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4">
        <f>(((L106/60)/60)/24)+DATE(1970,1,1)</f>
        <v>42878.208333333328</v>
      </c>
      <c r="O106" s="14">
        <f>(((M106/60)/60)/24)+DATE(1970,1,1)</f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_xlfn.TEXTSPLIT(Crowdfunding!$R106,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>E107/D107*100</f>
        <v>144.54411764705884</v>
      </c>
      <c r="G107" t="s">
        <v>20</v>
      </c>
      <c r="H107">
        <v>95</v>
      </c>
      <c r="I107" s="7">
        <f>IF(H107=0,0,E107/H107)</f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4">
        <f>(((L107/60)/60)/24)+DATE(1970,1,1)</f>
        <v>41366.208333333336</v>
      </c>
      <c r="O107" s="14">
        <f>(((M107/60)/60)/24)+DATE(1970,1,1)</f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_xlfn.TEXTSPLIT(Crowdfunding!$R107,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>E108/D108*100</f>
        <v>359.12820512820514</v>
      </c>
      <c r="G108" t="s">
        <v>20</v>
      </c>
      <c r="H108">
        <v>147</v>
      </c>
      <c r="I108" s="7">
        <f>IF(H108=0,0,E108/H108)</f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4">
        <f>(((L108/60)/60)/24)+DATE(1970,1,1)</f>
        <v>43716.208333333328</v>
      </c>
      <c r="O108" s="14">
        <f>(((M108/60)/60)/24)+DATE(1970,1,1)</f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_xlfn.TEXTSPLIT(Crowdfunding!$R108,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>E109/D109*100</f>
        <v>186.48571428571427</v>
      </c>
      <c r="G109" t="s">
        <v>20</v>
      </c>
      <c r="H109">
        <v>86</v>
      </c>
      <c r="I109" s="7">
        <f>IF(H109=0,0,E109/H109)</f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4">
        <f>(((L109/60)/60)/24)+DATE(1970,1,1)</f>
        <v>43213.208333333328</v>
      </c>
      <c r="O109" s="14">
        <f>(((M109/60)/60)/24)+DATE(1970,1,1)</f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_xlfn.TEXTSPLIT(Crowdfunding!$R109,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>E110/D110*100</f>
        <v>595.26666666666665</v>
      </c>
      <c r="G110" t="s">
        <v>20</v>
      </c>
      <c r="H110">
        <v>83</v>
      </c>
      <c r="I110" s="7">
        <f>IF(H110=0,0,E110/H110)</f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4">
        <f>(((L110/60)/60)/24)+DATE(1970,1,1)</f>
        <v>41005.208333333336</v>
      </c>
      <c r="O110" s="14">
        <f>(((M110/60)/60)/24)+DATE(1970,1,1)</f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_xlfn.TEXTSPLIT(Crowdfunding!$R110,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>E111/D111*100</f>
        <v>59.21153846153846</v>
      </c>
      <c r="G111" t="s">
        <v>14</v>
      </c>
      <c r="H111">
        <v>60</v>
      </c>
      <c r="I111" s="7">
        <f>IF(H111=0,0,E111/H111)</f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4">
        <f>(((L111/60)/60)/24)+DATE(1970,1,1)</f>
        <v>41651.25</v>
      </c>
      <c r="O111" s="14">
        <f>(((M111/60)/60)/24)+DATE(1970,1,1)</f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_xlfn.TEXTSPLIT(Crowdfunding!$R111,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>E112/D112*100</f>
        <v>14.962780898876405</v>
      </c>
      <c r="G112" t="s">
        <v>14</v>
      </c>
      <c r="H112">
        <v>296</v>
      </c>
      <c r="I112" s="7">
        <f>IF(H112=0,0,E112/H112)</f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4">
        <f>(((L112/60)/60)/24)+DATE(1970,1,1)</f>
        <v>43354.208333333328</v>
      </c>
      <c r="O112" s="14">
        <f>(((M112/60)/60)/24)+DATE(1970,1,1)</f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_xlfn.TEXTSPLIT(Crowdfunding!$R112,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>E113/D113*100</f>
        <v>119.95602605863192</v>
      </c>
      <c r="G113" t="s">
        <v>20</v>
      </c>
      <c r="H113">
        <v>676</v>
      </c>
      <c r="I113" s="7">
        <f>IF(H113=0,0,E113/H113)</f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4">
        <f>(((L113/60)/60)/24)+DATE(1970,1,1)</f>
        <v>41174.208333333336</v>
      </c>
      <c r="O113" s="14">
        <f>(((M113/60)/60)/24)+DATE(1970,1,1)</f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_xlfn.TEXTSPLIT(Crowdfunding!$R113,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>E114/D114*100</f>
        <v>268.82978723404256</v>
      </c>
      <c r="G114" t="s">
        <v>20</v>
      </c>
      <c r="H114">
        <v>361</v>
      </c>
      <c r="I114" s="7">
        <f>IF(H114=0,0,E114/H114)</f>
        <v>35</v>
      </c>
      <c r="J114" t="s">
        <v>26</v>
      </c>
      <c r="K114" t="s">
        <v>27</v>
      </c>
      <c r="L114">
        <v>1408856400</v>
      </c>
      <c r="M114">
        <v>1410152400</v>
      </c>
      <c r="N114" s="14">
        <f>(((L114/60)/60)/24)+DATE(1970,1,1)</f>
        <v>41875.208333333336</v>
      </c>
      <c r="O114" s="14">
        <f>(((M114/60)/60)/24)+DATE(1970,1,1)</f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_xlfn.TEXTSPLIT(Crowdfunding!$R114,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>E115/D115*100</f>
        <v>376.87878787878788</v>
      </c>
      <c r="G115" t="s">
        <v>20</v>
      </c>
      <c r="H115">
        <v>131</v>
      </c>
      <c r="I115" s="7">
        <f>IF(H115=0,0,E115/H115)</f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4">
        <f>(((L115/60)/60)/24)+DATE(1970,1,1)</f>
        <v>42990.208333333328</v>
      </c>
      <c r="O115" s="14">
        <f>(((M115/60)/60)/24)+DATE(1970,1,1)</f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_xlfn.TEXTSPLIT(Crowdfunding!$R115,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>E116/D116*100</f>
        <v>727.15789473684208</v>
      </c>
      <c r="G116" t="s">
        <v>20</v>
      </c>
      <c r="H116">
        <v>126</v>
      </c>
      <c r="I116" s="7">
        <f>IF(H116=0,0,E116/H116)</f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4">
        <f>(((L116/60)/60)/24)+DATE(1970,1,1)</f>
        <v>43564.208333333328</v>
      </c>
      <c r="O116" s="14">
        <f>(((M116/60)/60)/24)+DATE(1970,1,1)</f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_xlfn.TEXTSPLIT(Crowdfunding!$R116,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>E117/D117*100</f>
        <v>87.211757648470297</v>
      </c>
      <c r="G117" t="s">
        <v>14</v>
      </c>
      <c r="H117">
        <v>3304</v>
      </c>
      <c r="I117" s="7">
        <f>IF(H117=0,0,E117/H117)</f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4">
        <f>(((L117/60)/60)/24)+DATE(1970,1,1)</f>
        <v>43056.25</v>
      </c>
      <c r="O117" s="14">
        <f>(((M117/60)/60)/24)+DATE(1970,1,1)</f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_xlfn.TEXTSPLIT(Crowdfunding!$R117,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>E118/D118*100</f>
        <v>88</v>
      </c>
      <c r="G118" t="s">
        <v>14</v>
      </c>
      <c r="H118">
        <v>73</v>
      </c>
      <c r="I118" s="7">
        <f>IF(H118=0,0,E118/H118)</f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4">
        <f>(((L118/60)/60)/24)+DATE(1970,1,1)</f>
        <v>42265.208333333328</v>
      </c>
      <c r="O118" s="14">
        <f>(((M118/60)/60)/24)+DATE(1970,1,1)</f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_xlfn.TEXTSPLIT(Crowdfunding!$R118,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>E119/D119*100</f>
        <v>173.9387755102041</v>
      </c>
      <c r="G119" t="s">
        <v>20</v>
      </c>
      <c r="H119">
        <v>275</v>
      </c>
      <c r="I119" s="7">
        <f>IF(H119=0,0,E119/H119)</f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4">
        <f>(((L119/60)/60)/24)+DATE(1970,1,1)</f>
        <v>40808.208333333336</v>
      </c>
      <c r="O119" s="14">
        <f>(((M119/60)/60)/24)+DATE(1970,1,1)</f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_xlfn.TEXTSPLIT(Crowdfunding!$R119,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>E120/D120*100</f>
        <v>117.61111111111111</v>
      </c>
      <c r="G120" t="s">
        <v>20</v>
      </c>
      <c r="H120">
        <v>67</v>
      </c>
      <c r="I120" s="7">
        <f>IF(H120=0,0,E120/H120)</f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4">
        <f>(((L120/60)/60)/24)+DATE(1970,1,1)</f>
        <v>41665.25</v>
      </c>
      <c r="O120" s="14">
        <f>(((M120/60)/60)/24)+DATE(1970,1,1)</f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_xlfn.TEXTSPLIT(Crowdfunding!$R120,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>E121/D121*100</f>
        <v>214.96</v>
      </c>
      <c r="G121" t="s">
        <v>20</v>
      </c>
      <c r="H121">
        <v>154</v>
      </c>
      <c r="I121" s="7">
        <f>IF(H121=0,0,E121/H121)</f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4">
        <f>(((L121/60)/60)/24)+DATE(1970,1,1)</f>
        <v>41806.208333333336</v>
      </c>
      <c r="O121" s="14">
        <f>(((M121/60)/60)/24)+DATE(1970,1,1)</f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_xlfn.TEXTSPLIT(Crowdfunding!$R121,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>E122/D122*100</f>
        <v>149.49667110519306</v>
      </c>
      <c r="G122" t="s">
        <v>20</v>
      </c>
      <c r="H122">
        <v>1782</v>
      </c>
      <c r="I122" s="7">
        <f>IF(H122=0,0,E122/H122)</f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4">
        <f>(((L122/60)/60)/24)+DATE(1970,1,1)</f>
        <v>42111.208333333328</v>
      </c>
      <c r="O122" s="14">
        <f>(((M122/60)/60)/24)+DATE(1970,1,1)</f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_xlfn.TEXTSPLIT(Crowdfunding!$R122,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>E123/D123*100</f>
        <v>219.33995584988963</v>
      </c>
      <c r="G123" t="s">
        <v>20</v>
      </c>
      <c r="H123">
        <v>903</v>
      </c>
      <c r="I123" s="7">
        <f>IF(H123=0,0,E123/H123)</f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4">
        <f>(((L123/60)/60)/24)+DATE(1970,1,1)</f>
        <v>41917.208333333336</v>
      </c>
      <c r="O123" s="14">
        <f>(((M123/60)/60)/24)+DATE(1970,1,1)</f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_xlfn.TEXTSPLIT(Crowdfunding!$R123,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>E124/D124*100</f>
        <v>64.367690058479525</v>
      </c>
      <c r="G124" t="s">
        <v>14</v>
      </c>
      <c r="H124">
        <v>3387</v>
      </c>
      <c r="I124" s="7">
        <f>IF(H124=0,0,E124/H124)</f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4">
        <f>(((L124/60)/60)/24)+DATE(1970,1,1)</f>
        <v>41970.25</v>
      </c>
      <c r="O124" s="14">
        <f>(((M124/60)/60)/24)+DATE(1970,1,1)</f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_xlfn.TEXTSPLIT(Crowdfunding!$R124,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>E125/D125*100</f>
        <v>18.622397298818232</v>
      </c>
      <c r="G125" t="s">
        <v>14</v>
      </c>
      <c r="H125">
        <v>662</v>
      </c>
      <c r="I125" s="7">
        <f>IF(H125=0,0,E125/H125)</f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4">
        <f>(((L125/60)/60)/24)+DATE(1970,1,1)</f>
        <v>42332.25</v>
      </c>
      <c r="O125" s="14">
        <f>(((M125/60)/60)/24)+DATE(1970,1,1)</f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_xlfn.TEXTSPLIT(Crowdfunding!$R125,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>E126/D126*100</f>
        <v>367.76923076923077</v>
      </c>
      <c r="G126" t="s">
        <v>20</v>
      </c>
      <c r="H126">
        <v>94</v>
      </c>
      <c r="I126" s="7">
        <f>IF(H126=0,0,E126/H126)</f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4">
        <f>(((L126/60)/60)/24)+DATE(1970,1,1)</f>
        <v>43598.208333333328</v>
      </c>
      <c r="O126" s="14">
        <f>(((M126/60)/60)/24)+DATE(1970,1,1)</f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_xlfn.TEXTSPLIT(Crowdfunding!$R126,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>E127/D127*100</f>
        <v>159.90566037735849</v>
      </c>
      <c r="G127" t="s">
        <v>20</v>
      </c>
      <c r="H127">
        <v>180</v>
      </c>
      <c r="I127" s="7">
        <f>IF(H127=0,0,E127/H127)</f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4">
        <f>(((L127/60)/60)/24)+DATE(1970,1,1)</f>
        <v>43362.208333333328</v>
      </c>
      <c r="O127" s="14">
        <f>(((M127/60)/60)/24)+DATE(1970,1,1)</f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_xlfn.TEXTSPLIT(Crowdfunding!$R127,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>E128/D128*100</f>
        <v>38.633185349611544</v>
      </c>
      <c r="G128" t="s">
        <v>14</v>
      </c>
      <c r="H128">
        <v>774</v>
      </c>
      <c r="I128" s="7">
        <f>IF(H128=0,0,E128/H128)</f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4">
        <f>(((L128/60)/60)/24)+DATE(1970,1,1)</f>
        <v>42596.208333333328</v>
      </c>
      <c r="O128" s="14">
        <f>(((M128/60)/60)/24)+DATE(1970,1,1)</f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_xlfn.TEXTSPLIT(Crowdfunding!$R128,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>E129/D129*100</f>
        <v>51.42151162790698</v>
      </c>
      <c r="G129" t="s">
        <v>14</v>
      </c>
      <c r="H129">
        <v>672</v>
      </c>
      <c r="I129" s="7">
        <f>IF(H129=0,0,E129/H129)</f>
        <v>78.96875</v>
      </c>
      <c r="J129" t="s">
        <v>15</v>
      </c>
      <c r="K129" t="s">
        <v>16</v>
      </c>
      <c r="L129">
        <v>1273640400</v>
      </c>
      <c r="M129">
        <v>1273899600</v>
      </c>
      <c r="N129" s="14">
        <f>(((L129/60)/60)/24)+DATE(1970,1,1)</f>
        <v>40310.208333333336</v>
      </c>
      <c r="O129" s="14">
        <f>(((M129/60)/60)/24)+DATE(1970,1,1)</f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_xlfn.TEXTSPLIT(Crowdfunding!$R129,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>E130/D130*100</f>
        <v>60.334277620396605</v>
      </c>
      <c r="G130" t="s">
        <v>74</v>
      </c>
      <c r="H130">
        <v>532</v>
      </c>
      <c r="I130" s="7">
        <f>IF(H130=0,0,E130/H130)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4">
        <f>(((L130/60)/60)/24)+DATE(1970,1,1)</f>
        <v>40417.208333333336</v>
      </c>
      <c r="O130" s="14">
        <f>(((M130/60)/60)/24)+DATE(1970,1,1)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_xlfn.TEXTSPLIT(Crowdfunding!$R130,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>E131/D131*100</f>
        <v>3.202693602693603</v>
      </c>
      <c r="G131" t="s">
        <v>74</v>
      </c>
      <c r="H131">
        <v>55</v>
      </c>
      <c r="I131" s="7">
        <f>IF(H131=0,0,E131/H131)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4">
        <f>(((L131/60)/60)/24)+DATE(1970,1,1)</f>
        <v>42038.25</v>
      </c>
      <c r="O131" s="14">
        <f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_xlfn.TEXTSPLIT(Crowdfunding!$R131,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>E132/D132*100</f>
        <v>155.46875</v>
      </c>
      <c r="G132" t="s">
        <v>20</v>
      </c>
      <c r="H132">
        <v>533</v>
      </c>
      <c r="I132" s="7">
        <f>IF(H132=0,0,E132/H132)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4">
        <f>(((L132/60)/60)/24)+DATE(1970,1,1)</f>
        <v>40842.208333333336</v>
      </c>
      <c r="O132" s="14">
        <f>(((M132/60)/60)/24)+DATE(1970,1,1)</f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_xlfn.TEXTSPLIT(Crowdfunding!$R132,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>E133/D133*100</f>
        <v>100.85974499089254</v>
      </c>
      <c r="G133" t="s">
        <v>20</v>
      </c>
      <c r="H133">
        <v>2443</v>
      </c>
      <c r="I133" s="7">
        <f>IF(H133=0,0,E133/H133)</f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4">
        <f>(((L133/60)/60)/24)+DATE(1970,1,1)</f>
        <v>41607.25</v>
      </c>
      <c r="O133" s="14">
        <f>(((M133/60)/60)/24)+DATE(1970,1,1)</f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_xlfn.TEXTSPLIT(Crowdfunding!$R133,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>E134/D134*100</f>
        <v>116.18181818181819</v>
      </c>
      <c r="G134" t="s">
        <v>20</v>
      </c>
      <c r="H134">
        <v>89</v>
      </c>
      <c r="I134" s="7">
        <f>IF(H134=0,0,E134/H134)</f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4">
        <f>(((L134/60)/60)/24)+DATE(1970,1,1)</f>
        <v>43112.25</v>
      </c>
      <c r="O134" s="14">
        <f>(((M134/60)/60)/24)+DATE(1970,1,1)</f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_xlfn.TEXTSPLIT(Crowdfunding!$R134,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>E135/D135*100</f>
        <v>310.77777777777777</v>
      </c>
      <c r="G135" t="s">
        <v>20</v>
      </c>
      <c r="H135">
        <v>159</v>
      </c>
      <c r="I135" s="7">
        <f>IF(H135=0,0,E135/H135)</f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4">
        <f>(((L135/60)/60)/24)+DATE(1970,1,1)</f>
        <v>40767.208333333336</v>
      </c>
      <c r="O135" s="14">
        <f>(((M135/60)/60)/24)+DATE(1970,1,1)</f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_xlfn.TEXTSPLIT(Crowdfunding!$R135,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>E136/D136*100</f>
        <v>89.73668341708543</v>
      </c>
      <c r="G136" t="s">
        <v>14</v>
      </c>
      <c r="H136">
        <v>940</v>
      </c>
      <c r="I136" s="7">
        <f>IF(H136=0,0,E136/H136)</f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4">
        <f>(((L136/60)/60)/24)+DATE(1970,1,1)</f>
        <v>40713.208333333336</v>
      </c>
      <c r="O136" s="14">
        <f>(((M136/60)/60)/24)+DATE(1970,1,1)</f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_xlfn.TEXTSPLIT(Crowdfunding!$R136,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>E137/D137*100</f>
        <v>71.27272727272728</v>
      </c>
      <c r="G137" t="s">
        <v>14</v>
      </c>
      <c r="H137">
        <v>117</v>
      </c>
      <c r="I137" s="7">
        <f>IF(H137=0,0,E137/H137)</f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4">
        <f>(((L137/60)/60)/24)+DATE(1970,1,1)</f>
        <v>41340.25</v>
      </c>
      <c r="O137" s="14">
        <f>(((M137/60)/60)/24)+DATE(1970,1,1)</f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_xlfn.TEXTSPLIT(Crowdfunding!$R137,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>E138/D138*100</f>
        <v>3.2862318840579712</v>
      </c>
      <c r="G138" t="s">
        <v>74</v>
      </c>
      <c r="H138">
        <v>58</v>
      </c>
      <c r="I138" s="7">
        <f>IF(H138=0,0,E138/H138)</f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4">
        <f>(((L138/60)/60)/24)+DATE(1970,1,1)</f>
        <v>41797.208333333336</v>
      </c>
      <c r="O138" s="14">
        <f>(((M138/60)/60)/24)+DATE(1970,1,1)</f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_xlfn.TEXTSPLIT(Crowdfunding!$R138,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>E139/D139*100</f>
        <v>261.77777777777777</v>
      </c>
      <c r="G139" t="s">
        <v>20</v>
      </c>
      <c r="H139">
        <v>50</v>
      </c>
      <c r="I139" s="7">
        <f>IF(H139=0,0,E139/H139)</f>
        <v>94.24</v>
      </c>
      <c r="J139" t="s">
        <v>21</v>
      </c>
      <c r="K139" t="s">
        <v>22</v>
      </c>
      <c r="L139">
        <v>1286341200</v>
      </c>
      <c r="M139">
        <v>1286859600</v>
      </c>
      <c r="N139" s="14">
        <f>(((L139/60)/60)/24)+DATE(1970,1,1)</f>
        <v>40457.208333333336</v>
      </c>
      <c r="O139" s="14">
        <f>(((M139/60)/60)/24)+DATE(1970,1,1)</f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_xlfn.TEXTSPLIT(Crowdfunding!$R139,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>E140/D140*100</f>
        <v>96</v>
      </c>
      <c r="G140" t="s">
        <v>14</v>
      </c>
      <c r="H140">
        <v>115</v>
      </c>
      <c r="I140" s="7">
        <f>IF(H140=0,0,E140/H140)</f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4">
        <f>(((L140/60)/60)/24)+DATE(1970,1,1)</f>
        <v>41180.208333333336</v>
      </c>
      <c r="O140" s="14">
        <f>(((M140/60)/60)/24)+DATE(1970,1,1)</f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_xlfn.TEXTSPLIT(Crowdfunding!$R140,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>E141/D141*100</f>
        <v>20.896851248642779</v>
      </c>
      <c r="G141" t="s">
        <v>14</v>
      </c>
      <c r="H141">
        <v>326</v>
      </c>
      <c r="I141" s="7">
        <f>IF(H141=0,0,E141/H141)</f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4">
        <f>(((L141/60)/60)/24)+DATE(1970,1,1)</f>
        <v>42115.208333333328</v>
      </c>
      <c r="O141" s="14">
        <f>(((M141/60)/60)/24)+DATE(1970,1,1)</f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_xlfn.TEXTSPLIT(Crowdfunding!$R141,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>E142/D142*100</f>
        <v>223.16363636363636</v>
      </c>
      <c r="G142" t="s">
        <v>20</v>
      </c>
      <c r="H142">
        <v>186</v>
      </c>
      <c r="I142" s="7">
        <f>IF(H142=0,0,E142/H142)</f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4">
        <f>(((L142/60)/60)/24)+DATE(1970,1,1)</f>
        <v>43156.25</v>
      </c>
      <c r="O142" s="14">
        <f>(((M142/60)/60)/24)+DATE(1970,1,1)</f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_xlfn.TEXTSPLIT(Crowdfunding!$R142,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>E143/D143*100</f>
        <v>101.59097978227061</v>
      </c>
      <c r="G143" t="s">
        <v>20</v>
      </c>
      <c r="H143">
        <v>1071</v>
      </c>
      <c r="I143" s="7">
        <f>IF(H143=0,0,E143/H143)</f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4">
        <f>(((L143/60)/60)/24)+DATE(1970,1,1)</f>
        <v>42167.208333333328</v>
      </c>
      <c r="O143" s="14">
        <f>(((M143/60)/60)/24)+DATE(1970,1,1)</f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_xlfn.TEXTSPLIT(Crowdfunding!$R143,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>E144/D144*100</f>
        <v>230.03999999999996</v>
      </c>
      <c r="G144" t="s">
        <v>20</v>
      </c>
      <c r="H144">
        <v>117</v>
      </c>
      <c r="I144" s="7">
        <f>IF(H144=0,0,E144/H144)</f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4">
        <f>(((L144/60)/60)/24)+DATE(1970,1,1)</f>
        <v>41005.208333333336</v>
      </c>
      <c r="O144" s="14">
        <f>(((M144/60)/60)/24)+DATE(1970,1,1)</f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_xlfn.TEXTSPLIT(Crowdfunding!$R144,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>E145/D145*100</f>
        <v>135.59259259259261</v>
      </c>
      <c r="G145" t="s">
        <v>20</v>
      </c>
      <c r="H145">
        <v>70</v>
      </c>
      <c r="I145" s="7">
        <f>IF(H145=0,0,E145/H145)</f>
        <v>104.6</v>
      </c>
      <c r="J145" t="s">
        <v>21</v>
      </c>
      <c r="K145" t="s">
        <v>22</v>
      </c>
      <c r="L145">
        <v>1277701200</v>
      </c>
      <c r="M145">
        <v>1279429200</v>
      </c>
      <c r="N145" s="14">
        <f>(((L145/60)/60)/24)+DATE(1970,1,1)</f>
        <v>40357.208333333336</v>
      </c>
      <c r="O145" s="14">
        <f>(((M145/60)/60)/24)+DATE(1970,1,1)</f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_xlfn.TEXTSPLIT(Crowdfunding!$R145,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>E146/D146*100</f>
        <v>129.1</v>
      </c>
      <c r="G146" t="s">
        <v>20</v>
      </c>
      <c r="H146">
        <v>135</v>
      </c>
      <c r="I146" s="7">
        <f>IF(H146=0,0,E146/H146)</f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4">
        <f>(((L146/60)/60)/24)+DATE(1970,1,1)</f>
        <v>43633.208333333328</v>
      </c>
      <c r="O146" s="14">
        <f>(((M146/60)/60)/24)+DATE(1970,1,1)</f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_xlfn.TEXTSPLIT(Crowdfunding!$R146,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>E147/D147*100</f>
        <v>236.512</v>
      </c>
      <c r="G147" t="s">
        <v>20</v>
      </c>
      <c r="H147">
        <v>768</v>
      </c>
      <c r="I147" s="7">
        <f>IF(H147=0,0,E147/H147)</f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4">
        <f>(((L147/60)/60)/24)+DATE(1970,1,1)</f>
        <v>41889.208333333336</v>
      </c>
      <c r="O147" s="14">
        <f>(((M147/60)/60)/24)+DATE(1970,1,1)</f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_xlfn.TEXTSPLIT(Crowdfunding!$R147,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>E148/D148*100</f>
        <v>17.25</v>
      </c>
      <c r="G148" t="s">
        <v>74</v>
      </c>
      <c r="H148">
        <v>51</v>
      </c>
      <c r="I148" s="7">
        <f>IF(H148=0,0,E148/H148)</f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4">
        <f>(((L148/60)/60)/24)+DATE(1970,1,1)</f>
        <v>40855.25</v>
      </c>
      <c r="O148" s="14">
        <f>(((M148/60)/60)/24)+DATE(1970,1,1)</f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_xlfn.TEXTSPLIT(Crowdfunding!$R148,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>E149/D149*100</f>
        <v>112.49397590361446</v>
      </c>
      <c r="G149" t="s">
        <v>20</v>
      </c>
      <c r="H149">
        <v>199</v>
      </c>
      <c r="I149" s="7">
        <f>IF(H149=0,0,E149/H149)</f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4">
        <f>(((L149/60)/60)/24)+DATE(1970,1,1)</f>
        <v>42534.208333333328</v>
      </c>
      <c r="O149" s="14">
        <f>(((M149/60)/60)/24)+DATE(1970,1,1)</f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_xlfn.TEXTSPLIT(Crowdfunding!$R149,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>E150/D150*100</f>
        <v>121.02150537634408</v>
      </c>
      <c r="G150" t="s">
        <v>20</v>
      </c>
      <c r="H150">
        <v>107</v>
      </c>
      <c r="I150" s="7">
        <f>IF(H150=0,0,E150/H150)</f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4">
        <f>(((L150/60)/60)/24)+DATE(1970,1,1)</f>
        <v>42941.208333333328</v>
      </c>
      <c r="O150" s="14">
        <f>(((M150/60)/60)/24)+DATE(1970,1,1)</f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_xlfn.TEXTSPLIT(Crowdfunding!$R150,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>E151/D151*100</f>
        <v>219.87096774193549</v>
      </c>
      <c r="G151" t="s">
        <v>20</v>
      </c>
      <c r="H151">
        <v>195</v>
      </c>
      <c r="I151" s="7">
        <f>IF(H151=0,0,E151/H151)</f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4">
        <f>(((L151/60)/60)/24)+DATE(1970,1,1)</f>
        <v>41275.25</v>
      </c>
      <c r="O151" s="14">
        <f>(((M151/60)/60)/24)+DATE(1970,1,1)</f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_xlfn.TEXTSPLIT(Crowdfunding!$R151,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>E152/D152*100</f>
        <v>1</v>
      </c>
      <c r="G152" t="s">
        <v>14</v>
      </c>
      <c r="H152">
        <v>1</v>
      </c>
      <c r="I152" s="7">
        <f>IF(H152=0,0,E152/H152)</f>
        <v>1</v>
      </c>
      <c r="J152" t="s">
        <v>21</v>
      </c>
      <c r="K152" t="s">
        <v>22</v>
      </c>
      <c r="L152">
        <v>1544940000</v>
      </c>
      <c r="M152">
        <v>1545026400</v>
      </c>
      <c r="N152" s="14">
        <f>(((L152/60)/60)/24)+DATE(1970,1,1)</f>
        <v>43450.25</v>
      </c>
      <c r="O152" s="14">
        <f>(((M152/60)/60)/24)+DATE(1970,1,1)</f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_xlfn.TEXTSPLIT(Crowdfunding!$R152,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>E153/D153*100</f>
        <v>64.166909620991248</v>
      </c>
      <c r="G153" t="s">
        <v>14</v>
      </c>
      <c r="H153">
        <v>1467</v>
      </c>
      <c r="I153" s="7">
        <f>IF(H153=0,0,E153/H153)</f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4">
        <f>(((L153/60)/60)/24)+DATE(1970,1,1)</f>
        <v>41799.208333333336</v>
      </c>
      <c r="O153" s="14">
        <f>(((M153/60)/60)/24)+DATE(1970,1,1)</f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_xlfn.TEXTSPLIT(Crowdfunding!$R153,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>E154/D154*100</f>
        <v>423.06746987951806</v>
      </c>
      <c r="G154" t="s">
        <v>20</v>
      </c>
      <c r="H154">
        <v>3376</v>
      </c>
      <c r="I154" s="7">
        <f>IF(H154=0,0,E154/H154)</f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4">
        <f>(((L154/60)/60)/24)+DATE(1970,1,1)</f>
        <v>42783.25</v>
      </c>
      <c r="O154" s="14">
        <f>(((M154/60)/60)/24)+DATE(1970,1,1)</f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_xlfn.TEXTSPLIT(Crowdfunding!$R154,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>E155/D155*100</f>
        <v>92.984160506863773</v>
      </c>
      <c r="G155" t="s">
        <v>14</v>
      </c>
      <c r="H155">
        <v>5681</v>
      </c>
      <c r="I155" s="7">
        <f>IF(H155=0,0,E155/H155)</f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4">
        <f>(((L155/60)/60)/24)+DATE(1970,1,1)</f>
        <v>41201.208333333336</v>
      </c>
      <c r="O155" s="14">
        <f>(((M155/60)/60)/24)+DATE(1970,1,1)</f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_xlfn.TEXTSPLIT(Crowdfunding!$R155,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>E156/D156*100</f>
        <v>58.756567425569173</v>
      </c>
      <c r="G156" t="s">
        <v>14</v>
      </c>
      <c r="H156">
        <v>1059</v>
      </c>
      <c r="I156" s="7">
        <f>IF(H156=0,0,E156/H156)</f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4">
        <f>(((L156/60)/60)/24)+DATE(1970,1,1)</f>
        <v>42502.208333333328</v>
      </c>
      <c r="O156" s="14">
        <f>(((M156/60)/60)/24)+DATE(1970,1,1)</f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_xlfn.TEXTSPLIT(Crowdfunding!$R156,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>E157/D157*100</f>
        <v>65.022222222222226</v>
      </c>
      <c r="G157" t="s">
        <v>14</v>
      </c>
      <c r="H157">
        <v>1194</v>
      </c>
      <c r="I157" s="7">
        <f>IF(H157=0,0,E157/H157)</f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4">
        <f>(((L157/60)/60)/24)+DATE(1970,1,1)</f>
        <v>40262.208333333336</v>
      </c>
      <c r="O157" s="14">
        <f>(((M157/60)/60)/24)+DATE(1970,1,1)</f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_xlfn.TEXTSPLIT(Crowdfunding!$R157,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>E158/D158*100</f>
        <v>73.939560439560438</v>
      </c>
      <c r="G158" t="s">
        <v>74</v>
      </c>
      <c r="H158">
        <v>379</v>
      </c>
      <c r="I158" s="7">
        <f>IF(H158=0,0,E158/H158)</f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4">
        <f>(((L158/60)/60)/24)+DATE(1970,1,1)</f>
        <v>43743.208333333328</v>
      </c>
      <c r="O158" s="14">
        <f>(((M158/60)/60)/24)+DATE(1970,1,1)</f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_xlfn.TEXTSPLIT(Crowdfunding!$R158,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>E159/D159*100</f>
        <v>52.666666666666664</v>
      </c>
      <c r="G159" t="s">
        <v>14</v>
      </c>
      <c r="H159">
        <v>30</v>
      </c>
      <c r="I159" s="7">
        <f>IF(H159=0,0,E159/H159)</f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4">
        <f>(((L159/60)/60)/24)+DATE(1970,1,1)</f>
        <v>41638.25</v>
      </c>
      <c r="O159" s="14">
        <f>(((M159/60)/60)/24)+DATE(1970,1,1)</f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_xlfn.TEXTSPLIT(Crowdfunding!$R159,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>E160/D160*100</f>
        <v>220.95238095238096</v>
      </c>
      <c r="G160" t="s">
        <v>20</v>
      </c>
      <c r="H160">
        <v>41</v>
      </c>
      <c r="I160" s="7">
        <f>IF(H160=0,0,E160/H160)</f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4">
        <f>(((L160/60)/60)/24)+DATE(1970,1,1)</f>
        <v>42346.25</v>
      </c>
      <c r="O160" s="14">
        <f>(((M160/60)/60)/24)+DATE(1970,1,1)</f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_xlfn.TEXTSPLIT(Crowdfunding!$R160,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>E161/D161*100</f>
        <v>100.01150627615063</v>
      </c>
      <c r="G161" t="s">
        <v>20</v>
      </c>
      <c r="H161">
        <v>1821</v>
      </c>
      <c r="I161" s="7">
        <f>IF(H161=0,0,E161/H161)</f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4">
        <f>(((L161/60)/60)/24)+DATE(1970,1,1)</f>
        <v>43551.208333333328</v>
      </c>
      <c r="O161" s="14">
        <f>(((M161/60)/60)/24)+DATE(1970,1,1)</f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_xlfn.TEXTSPLIT(Crowdfunding!$R161,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>E162/D162*100</f>
        <v>162.3125</v>
      </c>
      <c r="G162" t="s">
        <v>20</v>
      </c>
      <c r="H162">
        <v>164</v>
      </c>
      <c r="I162" s="7">
        <f>IF(H162=0,0,E162/H162)</f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4">
        <f>(((L162/60)/60)/24)+DATE(1970,1,1)</f>
        <v>43582.208333333328</v>
      </c>
      <c r="O162" s="14">
        <f>(((M162/60)/60)/24)+DATE(1970,1,1)</f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_xlfn.TEXTSPLIT(Crowdfunding!$R162,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>E163/D163*100</f>
        <v>78.181818181818187</v>
      </c>
      <c r="G163" t="s">
        <v>14</v>
      </c>
      <c r="H163">
        <v>75</v>
      </c>
      <c r="I163" s="7">
        <f>IF(H163=0,0,E163/H163)</f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4">
        <f>(((L163/60)/60)/24)+DATE(1970,1,1)</f>
        <v>42270.208333333328</v>
      </c>
      <c r="O163" s="14">
        <f>(((M163/60)/60)/24)+DATE(1970,1,1)</f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_xlfn.TEXTSPLIT(Crowdfunding!$R163,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>E164/D164*100</f>
        <v>149.73770491803279</v>
      </c>
      <c r="G164" t="s">
        <v>20</v>
      </c>
      <c r="H164">
        <v>157</v>
      </c>
      <c r="I164" s="7">
        <f>IF(H164=0,0,E164/H164)</f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4">
        <f>(((L164/60)/60)/24)+DATE(1970,1,1)</f>
        <v>43442.25</v>
      </c>
      <c r="O164" s="14">
        <f>(((M164/60)/60)/24)+DATE(1970,1,1)</f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_xlfn.TEXTSPLIT(Crowdfunding!$R164,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>E165/D165*100</f>
        <v>253.25714285714284</v>
      </c>
      <c r="G165" t="s">
        <v>20</v>
      </c>
      <c r="H165">
        <v>246</v>
      </c>
      <c r="I165" s="7">
        <f>IF(H165=0,0,E165/H165)</f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4">
        <f>(((L165/60)/60)/24)+DATE(1970,1,1)</f>
        <v>43028.208333333328</v>
      </c>
      <c r="O165" s="14">
        <f>(((M165/60)/60)/24)+DATE(1970,1,1)</f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_xlfn.TEXTSPLIT(Crowdfunding!$R165,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>E166/D166*100</f>
        <v>100.16943521594683</v>
      </c>
      <c r="G166" t="s">
        <v>20</v>
      </c>
      <c r="H166">
        <v>1396</v>
      </c>
      <c r="I166" s="7">
        <f>IF(H166=0,0,E166/H166)</f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4">
        <f>(((L166/60)/60)/24)+DATE(1970,1,1)</f>
        <v>43016.208333333328</v>
      </c>
      <c r="O166" s="14">
        <f>(((M166/60)/60)/24)+DATE(1970,1,1)</f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_xlfn.TEXTSPLIT(Crowdfunding!$R166,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>E167/D167*100</f>
        <v>121.99004424778761</v>
      </c>
      <c r="G167" t="s">
        <v>20</v>
      </c>
      <c r="H167">
        <v>2506</v>
      </c>
      <c r="I167" s="7">
        <f>IF(H167=0,0,E167/H167)</f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4">
        <f>(((L167/60)/60)/24)+DATE(1970,1,1)</f>
        <v>42948.208333333328</v>
      </c>
      <c r="O167" s="14">
        <f>(((M167/60)/60)/24)+DATE(1970,1,1)</f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_xlfn.TEXTSPLIT(Crowdfunding!$R167,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>E168/D168*100</f>
        <v>137.13265306122449</v>
      </c>
      <c r="G168" t="s">
        <v>20</v>
      </c>
      <c r="H168">
        <v>244</v>
      </c>
      <c r="I168" s="7">
        <f>IF(H168=0,0,E168/H168)</f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4">
        <f>(((L168/60)/60)/24)+DATE(1970,1,1)</f>
        <v>40534.25</v>
      </c>
      <c r="O168" s="14">
        <f>(((M168/60)/60)/24)+DATE(1970,1,1)</f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_xlfn.TEXTSPLIT(Crowdfunding!$R168,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>E169/D169*100</f>
        <v>415.53846153846149</v>
      </c>
      <c r="G169" t="s">
        <v>20</v>
      </c>
      <c r="H169">
        <v>146</v>
      </c>
      <c r="I169" s="7">
        <f>IF(H169=0,0,E169/H169)</f>
        <v>74</v>
      </c>
      <c r="J169" t="s">
        <v>26</v>
      </c>
      <c r="K169" t="s">
        <v>27</v>
      </c>
      <c r="L169">
        <v>1370840400</v>
      </c>
      <c r="M169">
        <v>1371704400</v>
      </c>
      <c r="N169" s="14">
        <f>(((L169/60)/60)/24)+DATE(1970,1,1)</f>
        <v>41435.208333333336</v>
      </c>
      <c r="O169" s="14">
        <f>(((M169/60)/60)/24)+DATE(1970,1,1)</f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_xlfn.TEXTSPLIT(Crowdfunding!$R169,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>E170/D170*100</f>
        <v>31.30913348946136</v>
      </c>
      <c r="G170" t="s">
        <v>14</v>
      </c>
      <c r="H170">
        <v>955</v>
      </c>
      <c r="I170" s="7">
        <f>IF(H170=0,0,E170/H170)</f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4">
        <f>(((L170/60)/60)/24)+DATE(1970,1,1)</f>
        <v>43518.25</v>
      </c>
      <c r="O170" s="14">
        <f>(((M170/60)/60)/24)+DATE(1970,1,1)</f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_xlfn.TEXTSPLIT(Crowdfunding!$R170,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>E171/D171*100</f>
        <v>424.08154506437768</v>
      </c>
      <c r="G171" t="s">
        <v>20</v>
      </c>
      <c r="H171">
        <v>1267</v>
      </c>
      <c r="I171" s="7">
        <f>IF(H171=0,0,E171/H171)</f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4">
        <f>(((L171/60)/60)/24)+DATE(1970,1,1)</f>
        <v>41077.208333333336</v>
      </c>
      <c r="O171" s="14">
        <f>(((M171/60)/60)/24)+DATE(1970,1,1)</f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_xlfn.TEXTSPLIT(Crowdfunding!$R171,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>E172/D172*100</f>
        <v>2.93886230728336</v>
      </c>
      <c r="G172" t="s">
        <v>14</v>
      </c>
      <c r="H172">
        <v>67</v>
      </c>
      <c r="I172" s="7">
        <f>IF(H172=0,0,E172/H172)</f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4">
        <f>(((L172/60)/60)/24)+DATE(1970,1,1)</f>
        <v>42950.208333333328</v>
      </c>
      <c r="O172" s="14">
        <f>(((M172/60)/60)/24)+DATE(1970,1,1)</f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_xlfn.TEXTSPLIT(Crowdfunding!$R172,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>E173/D173*100</f>
        <v>10.63265306122449</v>
      </c>
      <c r="G173" t="s">
        <v>14</v>
      </c>
      <c r="H173">
        <v>5</v>
      </c>
      <c r="I173" s="7">
        <f>IF(H173=0,0,E173/H173)</f>
        <v>104.2</v>
      </c>
      <c r="J173" t="s">
        <v>21</v>
      </c>
      <c r="K173" t="s">
        <v>22</v>
      </c>
      <c r="L173">
        <v>1395291600</v>
      </c>
      <c r="M173">
        <v>1397192400</v>
      </c>
      <c r="N173" s="14">
        <f>(((L173/60)/60)/24)+DATE(1970,1,1)</f>
        <v>41718.208333333336</v>
      </c>
      <c r="O173" s="14">
        <f>(((M173/60)/60)/24)+DATE(1970,1,1)</f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_xlfn.TEXTSPLIT(Crowdfunding!$R173,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>E174/D174*100</f>
        <v>82.875</v>
      </c>
      <c r="G174" t="s">
        <v>14</v>
      </c>
      <c r="H174">
        <v>26</v>
      </c>
      <c r="I174" s="7">
        <f>IF(H174=0,0,E174/H174)</f>
        <v>25.5</v>
      </c>
      <c r="J174" t="s">
        <v>21</v>
      </c>
      <c r="K174" t="s">
        <v>22</v>
      </c>
      <c r="L174">
        <v>1405746000</v>
      </c>
      <c r="M174">
        <v>1407042000</v>
      </c>
      <c r="N174" s="14">
        <f>(((L174/60)/60)/24)+DATE(1970,1,1)</f>
        <v>41839.208333333336</v>
      </c>
      <c r="O174" s="14">
        <f>(((M174/60)/60)/24)+DATE(1970,1,1)</f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_xlfn.TEXTSPLIT(Crowdfunding!$R174,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>E175/D175*100</f>
        <v>163.01447776628748</v>
      </c>
      <c r="G175" t="s">
        <v>20</v>
      </c>
      <c r="H175">
        <v>1561</v>
      </c>
      <c r="I175" s="7">
        <f>IF(H175=0,0,E175/H175)</f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4">
        <f>(((L175/60)/60)/24)+DATE(1970,1,1)</f>
        <v>41412.208333333336</v>
      </c>
      <c r="O175" s="14">
        <f>(((M175/60)/60)/24)+DATE(1970,1,1)</f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_xlfn.TEXTSPLIT(Crowdfunding!$R175,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>E176/D176*100</f>
        <v>894.66666666666674</v>
      </c>
      <c r="G176" t="s">
        <v>20</v>
      </c>
      <c r="H176">
        <v>48</v>
      </c>
      <c r="I176" s="7">
        <f>IF(H176=0,0,E176/H176)</f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4">
        <f>(((L176/60)/60)/24)+DATE(1970,1,1)</f>
        <v>42282.208333333328</v>
      </c>
      <c r="O176" s="14">
        <f>(((M176/60)/60)/24)+DATE(1970,1,1)</f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_xlfn.TEXTSPLIT(Crowdfunding!$R176,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>E177/D177*100</f>
        <v>26.191501103752756</v>
      </c>
      <c r="G177" t="s">
        <v>14</v>
      </c>
      <c r="H177">
        <v>1130</v>
      </c>
      <c r="I177" s="7">
        <f>IF(H177=0,0,E177/H177)</f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4">
        <f>(((L177/60)/60)/24)+DATE(1970,1,1)</f>
        <v>42613.208333333328</v>
      </c>
      <c r="O177" s="14">
        <f>(((M177/60)/60)/24)+DATE(1970,1,1)</f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_xlfn.TEXTSPLIT(Crowdfunding!$R177,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>E178/D178*100</f>
        <v>74.834782608695647</v>
      </c>
      <c r="G178" t="s">
        <v>14</v>
      </c>
      <c r="H178">
        <v>782</v>
      </c>
      <c r="I178" s="7">
        <f>IF(H178=0,0,E178/H178)</f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4">
        <f>(((L178/60)/60)/24)+DATE(1970,1,1)</f>
        <v>42616.208333333328</v>
      </c>
      <c r="O178" s="14">
        <f>(((M178/60)/60)/24)+DATE(1970,1,1)</f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_xlfn.TEXTSPLIT(Crowdfunding!$R178,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>E179/D179*100</f>
        <v>416.47680412371136</v>
      </c>
      <c r="G179" t="s">
        <v>20</v>
      </c>
      <c r="H179">
        <v>2739</v>
      </c>
      <c r="I179" s="7">
        <f>IF(H179=0,0,E179/H179)</f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4">
        <f>(((L179/60)/60)/24)+DATE(1970,1,1)</f>
        <v>40497.25</v>
      </c>
      <c r="O179" s="14">
        <f>(((M179/60)/60)/24)+DATE(1970,1,1)</f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_xlfn.TEXTSPLIT(Crowdfunding!$R179,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>E180/D180*100</f>
        <v>96.208333333333329</v>
      </c>
      <c r="G180" t="s">
        <v>14</v>
      </c>
      <c r="H180">
        <v>210</v>
      </c>
      <c r="I180" s="7">
        <f>IF(H180=0,0,E180/H180)</f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4">
        <f>(((L180/60)/60)/24)+DATE(1970,1,1)</f>
        <v>42999.208333333328</v>
      </c>
      <c r="O180" s="14">
        <f>(((M180/60)/60)/24)+DATE(1970,1,1)</f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_xlfn.TEXTSPLIT(Crowdfunding!$R180,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>E181/D181*100</f>
        <v>357.71910112359546</v>
      </c>
      <c r="G181" t="s">
        <v>20</v>
      </c>
      <c r="H181">
        <v>3537</v>
      </c>
      <c r="I181" s="7">
        <f>IF(H181=0,0,E181/H181)</f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4">
        <f>(((L181/60)/60)/24)+DATE(1970,1,1)</f>
        <v>41350.208333333336</v>
      </c>
      <c r="O181" s="14">
        <f>(((M181/60)/60)/24)+DATE(1970,1,1)</f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_xlfn.TEXTSPLIT(Crowdfunding!$R181,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>E182/D182*100</f>
        <v>308.45714285714286</v>
      </c>
      <c r="G182" t="s">
        <v>20</v>
      </c>
      <c r="H182">
        <v>2107</v>
      </c>
      <c r="I182" s="7">
        <f>IF(H182=0,0,E182/H182)</f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4">
        <f>(((L182/60)/60)/24)+DATE(1970,1,1)</f>
        <v>40259.208333333336</v>
      </c>
      <c r="O182" s="14">
        <f>(((M182/60)/60)/24)+DATE(1970,1,1)</f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_xlfn.TEXTSPLIT(Crowdfunding!$R182,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>E183/D183*100</f>
        <v>61.802325581395344</v>
      </c>
      <c r="G183" t="s">
        <v>14</v>
      </c>
      <c r="H183">
        <v>136</v>
      </c>
      <c r="I183" s="7">
        <f>IF(H183=0,0,E183/H183)</f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4">
        <f>(((L183/60)/60)/24)+DATE(1970,1,1)</f>
        <v>43012.208333333328</v>
      </c>
      <c r="O183" s="14">
        <f>(((M183/60)/60)/24)+DATE(1970,1,1)</f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_xlfn.TEXTSPLIT(Crowdfunding!$R183,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>E184/D184*100</f>
        <v>722.32472324723244</v>
      </c>
      <c r="G184" t="s">
        <v>20</v>
      </c>
      <c r="H184">
        <v>3318</v>
      </c>
      <c r="I184" s="7">
        <f>IF(H184=0,0,E184/H184)</f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4">
        <f>(((L184/60)/60)/24)+DATE(1970,1,1)</f>
        <v>43631.208333333328</v>
      </c>
      <c r="O184" s="14">
        <f>(((M184/60)/60)/24)+DATE(1970,1,1)</f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_xlfn.TEXTSPLIT(Crowdfunding!$R184,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>E185/D185*100</f>
        <v>69.117647058823522</v>
      </c>
      <c r="G185" t="s">
        <v>14</v>
      </c>
      <c r="H185">
        <v>86</v>
      </c>
      <c r="I185" s="7">
        <f>IF(H185=0,0,E185/H185)</f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4">
        <f>(((L185/60)/60)/24)+DATE(1970,1,1)</f>
        <v>40430.208333333336</v>
      </c>
      <c r="O185" s="14">
        <f>(((M185/60)/60)/24)+DATE(1970,1,1)</f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_xlfn.TEXTSPLIT(Crowdfunding!$R185,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>E186/D186*100</f>
        <v>293.05555555555554</v>
      </c>
      <c r="G186" t="s">
        <v>20</v>
      </c>
      <c r="H186">
        <v>340</v>
      </c>
      <c r="I186" s="7">
        <f>IF(H186=0,0,E186/H186)</f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4">
        <f>(((L186/60)/60)/24)+DATE(1970,1,1)</f>
        <v>43588.208333333328</v>
      </c>
      <c r="O186" s="14">
        <f>(((M186/60)/60)/24)+DATE(1970,1,1)</f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_xlfn.TEXTSPLIT(Crowdfunding!$R186,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>E187/D187*100</f>
        <v>71.8</v>
      </c>
      <c r="G187" t="s">
        <v>14</v>
      </c>
      <c r="H187">
        <v>19</v>
      </c>
      <c r="I187" s="7">
        <f>IF(H187=0,0,E187/H187)</f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4">
        <f>(((L187/60)/60)/24)+DATE(1970,1,1)</f>
        <v>43233.208333333328</v>
      </c>
      <c r="O187" s="14">
        <f>(((M187/60)/60)/24)+DATE(1970,1,1)</f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_xlfn.TEXTSPLIT(Crowdfunding!$R187,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>E188/D188*100</f>
        <v>31.934684684684683</v>
      </c>
      <c r="G188" t="s">
        <v>14</v>
      </c>
      <c r="H188">
        <v>886</v>
      </c>
      <c r="I188" s="7">
        <f>IF(H188=0,0,E188/H188)</f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4">
        <f>(((L188/60)/60)/24)+DATE(1970,1,1)</f>
        <v>41782.208333333336</v>
      </c>
      <c r="O188" s="14">
        <f>(((M188/60)/60)/24)+DATE(1970,1,1)</f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_xlfn.TEXTSPLIT(Crowdfunding!$R188,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>E189/D189*100</f>
        <v>229.87375415282392</v>
      </c>
      <c r="G189" t="s">
        <v>20</v>
      </c>
      <c r="H189">
        <v>1442</v>
      </c>
      <c r="I189" s="7">
        <f>IF(H189=0,0,E189/H189)</f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4">
        <f>(((L189/60)/60)/24)+DATE(1970,1,1)</f>
        <v>41328.25</v>
      </c>
      <c r="O189" s="14">
        <f>(((M189/60)/60)/24)+DATE(1970,1,1)</f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_xlfn.TEXTSPLIT(Crowdfunding!$R189,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>E190/D190*100</f>
        <v>32.012195121951223</v>
      </c>
      <c r="G190" t="s">
        <v>14</v>
      </c>
      <c r="H190">
        <v>35</v>
      </c>
      <c r="I190" s="7">
        <f>IF(H190=0,0,E190/H190)</f>
        <v>75</v>
      </c>
      <c r="J190" t="s">
        <v>107</v>
      </c>
      <c r="K190" t="s">
        <v>108</v>
      </c>
      <c r="L190">
        <v>1417500000</v>
      </c>
      <c r="M190">
        <v>1417586400</v>
      </c>
      <c r="N190" s="14">
        <f>(((L190/60)/60)/24)+DATE(1970,1,1)</f>
        <v>41975.25</v>
      </c>
      <c r="O190" s="14">
        <f>(((M190/60)/60)/24)+DATE(1970,1,1)</f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_xlfn.TEXTSPLIT(Crowdfunding!$R190,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>E191/D191*100</f>
        <v>23.525352848928385</v>
      </c>
      <c r="G191" t="s">
        <v>74</v>
      </c>
      <c r="H191">
        <v>441</v>
      </c>
      <c r="I191" s="7">
        <f>IF(H191=0,0,E191/H191)</f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4">
        <f>(((L191/60)/60)/24)+DATE(1970,1,1)</f>
        <v>42433.25</v>
      </c>
      <c r="O191" s="14">
        <f>(((M191/60)/60)/24)+DATE(1970,1,1)</f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_xlfn.TEXTSPLIT(Crowdfunding!$R191,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>E192/D192*100</f>
        <v>68.594594594594597</v>
      </c>
      <c r="G192" t="s">
        <v>14</v>
      </c>
      <c r="H192">
        <v>24</v>
      </c>
      <c r="I192" s="7">
        <f>IF(H192=0,0,E192/H192)</f>
        <v>105.75</v>
      </c>
      <c r="J192" t="s">
        <v>21</v>
      </c>
      <c r="K192" t="s">
        <v>22</v>
      </c>
      <c r="L192">
        <v>1370322000</v>
      </c>
      <c r="M192">
        <v>1370408400</v>
      </c>
      <c r="N192" s="14">
        <f>(((L192/60)/60)/24)+DATE(1970,1,1)</f>
        <v>41429.208333333336</v>
      </c>
      <c r="O192" s="14">
        <f>(((M192/60)/60)/24)+DATE(1970,1,1)</f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_xlfn.TEXTSPLIT(Crowdfunding!$R192,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>E193/D193*100</f>
        <v>37.952380952380956</v>
      </c>
      <c r="G193" t="s">
        <v>14</v>
      </c>
      <c r="H193">
        <v>86</v>
      </c>
      <c r="I193" s="7">
        <f>IF(H193=0,0,E193/H193)</f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4">
        <f>(((L193/60)/60)/24)+DATE(1970,1,1)</f>
        <v>43536.208333333328</v>
      </c>
      <c r="O193" s="14">
        <f>(((M193/60)/60)/24)+DATE(1970,1,1)</f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_xlfn.TEXTSPLIT(Crowdfunding!$R193,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>E194/D194*100</f>
        <v>19.992957746478872</v>
      </c>
      <c r="G194" t="s">
        <v>14</v>
      </c>
      <c r="H194">
        <v>243</v>
      </c>
      <c r="I194" s="7">
        <f>IF(H194=0,0,E194/H194)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4">
        <f>(((L194/60)/60)/24)+DATE(1970,1,1)</f>
        <v>41817.208333333336</v>
      </c>
      <c r="O194" s="14">
        <f>(((M194/60)/60)/24)+DATE(1970,1,1)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_xlfn.TEXTSPLIT(Crowdfunding!$R194,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>E195/D195*100</f>
        <v>45.636363636363633</v>
      </c>
      <c r="G195" t="s">
        <v>14</v>
      </c>
      <c r="H195">
        <v>65</v>
      </c>
      <c r="I195" s="7">
        <f>IF(H195=0,0,E195/H195)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4">
        <f>(((L195/60)/60)/24)+DATE(1970,1,1)</f>
        <v>43198.208333333328</v>
      </c>
      <c r="O195" s="14">
        <f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_xlfn.TEXTSPLIT(Crowdfunding!$R195,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>E196/D196*100</f>
        <v>122.7605633802817</v>
      </c>
      <c r="G196" t="s">
        <v>20</v>
      </c>
      <c r="H196">
        <v>126</v>
      </c>
      <c r="I196" s="7">
        <f>IF(H196=0,0,E196/H196)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4">
        <f>(((L196/60)/60)/24)+DATE(1970,1,1)</f>
        <v>42261.208333333328</v>
      </c>
      <c r="O196" s="14">
        <f>(((M196/60)/60)/24)+DATE(1970,1,1)</f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_xlfn.TEXTSPLIT(Crowdfunding!$R196,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>E197/D197*100</f>
        <v>361.75316455696202</v>
      </c>
      <c r="G197" t="s">
        <v>20</v>
      </c>
      <c r="H197">
        <v>524</v>
      </c>
      <c r="I197" s="7">
        <f>IF(H197=0,0,E197/H197)</f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4">
        <f>(((L197/60)/60)/24)+DATE(1970,1,1)</f>
        <v>43310.208333333328</v>
      </c>
      <c r="O197" s="14">
        <f>(((M197/60)/60)/24)+DATE(1970,1,1)</f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_xlfn.TEXTSPLIT(Crowdfunding!$R197,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>E198/D198*100</f>
        <v>63.146341463414636</v>
      </c>
      <c r="G198" t="s">
        <v>14</v>
      </c>
      <c r="H198">
        <v>100</v>
      </c>
      <c r="I198" s="7">
        <f>IF(H198=0,0,E198/H198)</f>
        <v>51.78</v>
      </c>
      <c r="J198" t="s">
        <v>36</v>
      </c>
      <c r="K198" t="s">
        <v>37</v>
      </c>
      <c r="L198">
        <v>1472878800</v>
      </c>
      <c r="M198">
        <v>1474520400</v>
      </c>
      <c r="N198" s="14">
        <f>(((L198/60)/60)/24)+DATE(1970,1,1)</f>
        <v>42616.208333333328</v>
      </c>
      <c r="O198" s="14">
        <f>(((M198/60)/60)/24)+DATE(1970,1,1)</f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_xlfn.TEXTSPLIT(Crowdfunding!$R198,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>E199/D199*100</f>
        <v>298.20475319926874</v>
      </c>
      <c r="G199" t="s">
        <v>20</v>
      </c>
      <c r="H199">
        <v>1989</v>
      </c>
      <c r="I199" s="7">
        <f>IF(H199=0,0,E199/H199)</f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4">
        <f>(((L199/60)/60)/24)+DATE(1970,1,1)</f>
        <v>42909.208333333328</v>
      </c>
      <c r="O199" s="14">
        <f>(((M199/60)/60)/24)+DATE(1970,1,1)</f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_xlfn.TEXTSPLIT(Crowdfunding!$R199,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>E200/D200*100</f>
        <v>9.5585443037974684</v>
      </c>
      <c r="G200" t="s">
        <v>14</v>
      </c>
      <c r="H200">
        <v>168</v>
      </c>
      <c r="I200" s="7">
        <f>IF(H200=0,0,E200/H200)</f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4">
        <f>(((L200/60)/60)/24)+DATE(1970,1,1)</f>
        <v>40396.208333333336</v>
      </c>
      <c r="O200" s="14">
        <f>(((M200/60)/60)/24)+DATE(1970,1,1)</f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_xlfn.TEXTSPLIT(Crowdfunding!$R200,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>E201/D201*100</f>
        <v>53.777777777777779</v>
      </c>
      <c r="G201" t="s">
        <v>14</v>
      </c>
      <c r="H201">
        <v>13</v>
      </c>
      <c r="I201" s="7">
        <f>IF(H201=0,0,E201/H201)</f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4">
        <f>(((L201/60)/60)/24)+DATE(1970,1,1)</f>
        <v>42192.208333333328</v>
      </c>
      <c r="O201" s="14">
        <f>(((M201/60)/60)/24)+DATE(1970,1,1)</f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_xlfn.TEXTSPLIT(Crowdfunding!$R201,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>E202/D202*100</f>
        <v>2</v>
      </c>
      <c r="G202" t="s">
        <v>14</v>
      </c>
      <c r="H202">
        <v>1</v>
      </c>
      <c r="I202" s="7">
        <f>IF(H202=0,0,E202/H202)</f>
        <v>2</v>
      </c>
      <c r="J202" t="s">
        <v>15</v>
      </c>
      <c r="K202" t="s">
        <v>16</v>
      </c>
      <c r="L202">
        <v>1269493200</v>
      </c>
      <c r="M202">
        <v>1270443600</v>
      </c>
      <c r="N202" s="14">
        <f>(((L202/60)/60)/24)+DATE(1970,1,1)</f>
        <v>40262.208333333336</v>
      </c>
      <c r="O202" s="14">
        <f>(((M202/60)/60)/24)+DATE(1970,1,1)</f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_xlfn.TEXTSPLIT(Crowdfunding!$R202,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>E203/D203*100</f>
        <v>681.19047619047615</v>
      </c>
      <c r="G203" t="s">
        <v>20</v>
      </c>
      <c r="H203">
        <v>157</v>
      </c>
      <c r="I203" s="7">
        <f>IF(H203=0,0,E203/H203)</f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4">
        <f>(((L203/60)/60)/24)+DATE(1970,1,1)</f>
        <v>41845.208333333336</v>
      </c>
      <c r="O203" s="14">
        <f>(((M203/60)/60)/24)+DATE(1970,1,1)</f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_xlfn.TEXTSPLIT(Crowdfunding!$R203,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>E204/D204*100</f>
        <v>78.831325301204828</v>
      </c>
      <c r="G204" t="s">
        <v>74</v>
      </c>
      <c r="H204">
        <v>82</v>
      </c>
      <c r="I204" s="7">
        <f>IF(H204=0,0,E204/H204)</f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4">
        <f>(((L204/60)/60)/24)+DATE(1970,1,1)</f>
        <v>40818.208333333336</v>
      </c>
      <c r="O204" s="14">
        <f>(((M204/60)/60)/24)+DATE(1970,1,1)</f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_xlfn.TEXTSPLIT(Crowdfunding!$R204,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>E205/D205*100</f>
        <v>134.40792216817235</v>
      </c>
      <c r="G205" t="s">
        <v>20</v>
      </c>
      <c r="H205">
        <v>4498</v>
      </c>
      <c r="I205" s="7">
        <f>IF(H205=0,0,E205/H205)</f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4">
        <f>(((L205/60)/60)/24)+DATE(1970,1,1)</f>
        <v>42752.25</v>
      </c>
      <c r="O205" s="14">
        <f>(((M205/60)/60)/24)+DATE(1970,1,1)</f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_xlfn.TEXTSPLIT(Crowdfunding!$R205,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>E206/D206*100</f>
        <v>3.3719999999999999</v>
      </c>
      <c r="G206" t="s">
        <v>14</v>
      </c>
      <c r="H206">
        <v>40</v>
      </c>
      <c r="I206" s="7">
        <f>IF(H206=0,0,E206/H206)</f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4">
        <f>(((L206/60)/60)/24)+DATE(1970,1,1)</f>
        <v>40636.208333333336</v>
      </c>
      <c r="O206" s="14">
        <f>(((M206/60)/60)/24)+DATE(1970,1,1)</f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_xlfn.TEXTSPLIT(Crowdfunding!$R206,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>E207/D207*100</f>
        <v>431.84615384615387</v>
      </c>
      <c r="G207" t="s">
        <v>20</v>
      </c>
      <c r="H207">
        <v>80</v>
      </c>
      <c r="I207" s="7">
        <f>IF(H207=0,0,E207/H207)</f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4">
        <f>(((L207/60)/60)/24)+DATE(1970,1,1)</f>
        <v>43390.208333333328</v>
      </c>
      <c r="O207" s="14">
        <f>(((M207/60)/60)/24)+DATE(1970,1,1)</f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_xlfn.TEXTSPLIT(Crowdfunding!$R207,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>E208/D208*100</f>
        <v>38.844444444444441</v>
      </c>
      <c r="G208" t="s">
        <v>74</v>
      </c>
      <c r="H208">
        <v>57</v>
      </c>
      <c r="I208" s="7">
        <f>IF(H208=0,0,E208/H208)</f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4">
        <f>(((L208/60)/60)/24)+DATE(1970,1,1)</f>
        <v>40236.25</v>
      </c>
      <c r="O208" s="14">
        <f>(((M208/60)/60)/24)+DATE(1970,1,1)</f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_xlfn.TEXTSPLIT(Crowdfunding!$R208,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>E209/D209*100</f>
        <v>425.7</v>
      </c>
      <c r="G209" t="s">
        <v>20</v>
      </c>
      <c r="H209">
        <v>43</v>
      </c>
      <c r="I209" s="7">
        <f>IF(H209=0,0,E209/H209)</f>
        <v>99</v>
      </c>
      <c r="J209" t="s">
        <v>21</v>
      </c>
      <c r="K209" t="s">
        <v>22</v>
      </c>
      <c r="L209">
        <v>1535432400</v>
      </c>
      <c r="M209">
        <v>1537160400</v>
      </c>
      <c r="N209" s="14">
        <f>(((L209/60)/60)/24)+DATE(1970,1,1)</f>
        <v>43340.208333333328</v>
      </c>
      <c r="O209" s="14">
        <f>(((M209/60)/60)/24)+DATE(1970,1,1)</f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_xlfn.TEXTSPLIT(Crowdfunding!$R209,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>E210/D210*100</f>
        <v>101.12239715591672</v>
      </c>
      <c r="G210" t="s">
        <v>20</v>
      </c>
      <c r="H210">
        <v>2053</v>
      </c>
      <c r="I210" s="7">
        <f>IF(H210=0,0,E210/H210)</f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4">
        <f>(((L210/60)/60)/24)+DATE(1970,1,1)</f>
        <v>43048.25</v>
      </c>
      <c r="O210" s="14">
        <f>(((M210/60)/60)/24)+DATE(1970,1,1)</f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_xlfn.TEXTSPLIT(Crowdfunding!$R210,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>E211/D211*100</f>
        <v>21.188688946015425</v>
      </c>
      <c r="G211" t="s">
        <v>47</v>
      </c>
      <c r="H211">
        <v>808</v>
      </c>
      <c r="I211" s="7">
        <f>IF(H211=0,0,E211/H211)</f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4">
        <f>(((L211/60)/60)/24)+DATE(1970,1,1)</f>
        <v>42496.208333333328</v>
      </c>
      <c r="O211" s="14">
        <f>(((M211/60)/60)/24)+DATE(1970,1,1)</f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_xlfn.TEXTSPLIT(Crowdfunding!$R211,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>E212/D212*100</f>
        <v>67.425531914893625</v>
      </c>
      <c r="G212" t="s">
        <v>14</v>
      </c>
      <c r="H212">
        <v>226</v>
      </c>
      <c r="I212" s="7">
        <f>IF(H212=0,0,E212/H212)</f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4">
        <f>(((L212/60)/60)/24)+DATE(1970,1,1)</f>
        <v>42797.25</v>
      </c>
      <c r="O212" s="14">
        <f>(((M212/60)/60)/24)+DATE(1970,1,1)</f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_xlfn.TEXTSPLIT(Crowdfunding!$R212,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>E213/D213*100</f>
        <v>94.923371647509583</v>
      </c>
      <c r="G213" t="s">
        <v>14</v>
      </c>
      <c r="H213">
        <v>1625</v>
      </c>
      <c r="I213" s="7">
        <f>IF(H213=0,0,E213/H213)</f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4">
        <f>(((L213/60)/60)/24)+DATE(1970,1,1)</f>
        <v>41513.208333333336</v>
      </c>
      <c r="O213" s="14">
        <f>(((M213/60)/60)/24)+DATE(1970,1,1)</f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_xlfn.TEXTSPLIT(Crowdfunding!$R213,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>E214/D214*100</f>
        <v>151.85185185185185</v>
      </c>
      <c r="G214" t="s">
        <v>20</v>
      </c>
      <c r="H214">
        <v>168</v>
      </c>
      <c r="I214" s="7">
        <f>IF(H214=0,0,E214/H214)</f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4">
        <f>(((L214/60)/60)/24)+DATE(1970,1,1)</f>
        <v>43814.25</v>
      </c>
      <c r="O214" s="14">
        <f>(((M214/60)/60)/24)+DATE(1970,1,1)</f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_xlfn.TEXTSPLIT(Crowdfunding!$R214,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>E215/D215*100</f>
        <v>195.16382252559728</v>
      </c>
      <c r="G215" t="s">
        <v>20</v>
      </c>
      <c r="H215">
        <v>4289</v>
      </c>
      <c r="I215" s="7">
        <f>IF(H215=0,0,E215/H215)</f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4">
        <f>(((L215/60)/60)/24)+DATE(1970,1,1)</f>
        <v>40488.208333333336</v>
      </c>
      <c r="O215" s="14">
        <f>(((M215/60)/60)/24)+DATE(1970,1,1)</f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_xlfn.TEXTSPLIT(Crowdfunding!$R215,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>E216/D216*100</f>
        <v>1023.1428571428571</v>
      </c>
      <c r="G216" t="s">
        <v>20</v>
      </c>
      <c r="H216">
        <v>165</v>
      </c>
      <c r="I216" s="7">
        <f>IF(H216=0,0,E216/H216)</f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4">
        <f>(((L216/60)/60)/24)+DATE(1970,1,1)</f>
        <v>40409.208333333336</v>
      </c>
      <c r="O216" s="14">
        <f>(((M216/60)/60)/24)+DATE(1970,1,1)</f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_xlfn.TEXTSPLIT(Crowdfunding!$R216,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>E217/D217*100</f>
        <v>3.841836734693878</v>
      </c>
      <c r="G217" t="s">
        <v>14</v>
      </c>
      <c r="H217">
        <v>143</v>
      </c>
      <c r="I217" s="7">
        <f>IF(H217=0,0,E217/H217)</f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4">
        <f>(((L217/60)/60)/24)+DATE(1970,1,1)</f>
        <v>43509.25</v>
      </c>
      <c r="O217" s="14">
        <f>(((M217/60)/60)/24)+DATE(1970,1,1)</f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_xlfn.TEXTSPLIT(Crowdfunding!$R217,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>E218/D218*100</f>
        <v>155.07066557107643</v>
      </c>
      <c r="G218" t="s">
        <v>20</v>
      </c>
      <c r="H218">
        <v>1815</v>
      </c>
      <c r="I218" s="7">
        <f>IF(H218=0,0,E218/H218)</f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4">
        <f>(((L218/60)/60)/24)+DATE(1970,1,1)</f>
        <v>40869.25</v>
      </c>
      <c r="O218" s="14">
        <f>(((M218/60)/60)/24)+DATE(1970,1,1)</f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_xlfn.TEXTSPLIT(Crowdfunding!$R218,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>E219/D219*100</f>
        <v>44.753477588871718</v>
      </c>
      <c r="G219" t="s">
        <v>14</v>
      </c>
      <c r="H219">
        <v>934</v>
      </c>
      <c r="I219" s="7">
        <f>IF(H219=0,0,E219/H219)</f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4">
        <f>(((L219/60)/60)/24)+DATE(1970,1,1)</f>
        <v>43583.208333333328</v>
      </c>
      <c r="O219" s="14">
        <f>(((M219/60)/60)/24)+DATE(1970,1,1)</f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_xlfn.TEXTSPLIT(Crowdfunding!$R219,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>E220/D220*100</f>
        <v>215.94736842105263</v>
      </c>
      <c r="G220" t="s">
        <v>20</v>
      </c>
      <c r="H220">
        <v>397</v>
      </c>
      <c r="I220" s="7">
        <f>IF(H220=0,0,E220/H220)</f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4">
        <f>(((L220/60)/60)/24)+DATE(1970,1,1)</f>
        <v>40858.25</v>
      </c>
      <c r="O220" s="14">
        <f>(((M220/60)/60)/24)+DATE(1970,1,1)</f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_xlfn.TEXTSPLIT(Crowdfunding!$R220,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>E221/D221*100</f>
        <v>332.12709832134288</v>
      </c>
      <c r="G221" t="s">
        <v>20</v>
      </c>
      <c r="H221">
        <v>1539</v>
      </c>
      <c r="I221" s="7">
        <f>IF(H221=0,0,E221/H221)</f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4">
        <f>(((L221/60)/60)/24)+DATE(1970,1,1)</f>
        <v>41137.208333333336</v>
      </c>
      <c r="O221" s="14">
        <f>(((M221/60)/60)/24)+DATE(1970,1,1)</f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_xlfn.TEXTSPLIT(Crowdfunding!$R221,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>E222/D222*100</f>
        <v>8.4430379746835449</v>
      </c>
      <c r="G222" t="s">
        <v>14</v>
      </c>
      <c r="H222">
        <v>17</v>
      </c>
      <c r="I222" s="7">
        <f>IF(H222=0,0,E222/H222)</f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4">
        <f>(((L222/60)/60)/24)+DATE(1970,1,1)</f>
        <v>40725.208333333336</v>
      </c>
      <c r="O222" s="14">
        <f>(((M222/60)/60)/24)+DATE(1970,1,1)</f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_xlfn.TEXTSPLIT(Crowdfunding!$R222,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>E223/D223*100</f>
        <v>98.625514403292186</v>
      </c>
      <c r="G223" t="s">
        <v>14</v>
      </c>
      <c r="H223">
        <v>2179</v>
      </c>
      <c r="I223" s="7">
        <f>IF(H223=0,0,E223/H223)</f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4">
        <f>(((L223/60)/60)/24)+DATE(1970,1,1)</f>
        <v>41081.208333333336</v>
      </c>
      <c r="O223" s="14">
        <f>(((M223/60)/60)/24)+DATE(1970,1,1)</f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_xlfn.TEXTSPLIT(Crowdfunding!$R223,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>E224/D224*100</f>
        <v>137.97916666666669</v>
      </c>
      <c r="G224" t="s">
        <v>20</v>
      </c>
      <c r="H224">
        <v>138</v>
      </c>
      <c r="I224" s="7">
        <f>IF(H224=0,0,E224/H224)</f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4">
        <f>(((L224/60)/60)/24)+DATE(1970,1,1)</f>
        <v>41914.208333333336</v>
      </c>
      <c r="O224" s="14">
        <f>(((M224/60)/60)/24)+DATE(1970,1,1)</f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_xlfn.TEXTSPLIT(Crowdfunding!$R224,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>E225/D225*100</f>
        <v>93.81099656357388</v>
      </c>
      <c r="G225" t="s">
        <v>14</v>
      </c>
      <c r="H225">
        <v>931</v>
      </c>
      <c r="I225" s="7">
        <f>IF(H225=0,0,E225/H225)</f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4">
        <f>(((L225/60)/60)/24)+DATE(1970,1,1)</f>
        <v>42445.208333333328</v>
      </c>
      <c r="O225" s="14">
        <f>(((M225/60)/60)/24)+DATE(1970,1,1)</f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_xlfn.TEXTSPLIT(Crowdfunding!$R225,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>E226/D226*100</f>
        <v>403.63930885529157</v>
      </c>
      <c r="G226" t="s">
        <v>20</v>
      </c>
      <c r="H226">
        <v>3594</v>
      </c>
      <c r="I226" s="7">
        <f>IF(H226=0,0,E226/H226)</f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4">
        <f>(((L226/60)/60)/24)+DATE(1970,1,1)</f>
        <v>41906.208333333336</v>
      </c>
      <c r="O226" s="14">
        <f>(((M226/60)/60)/24)+DATE(1970,1,1)</f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_xlfn.TEXTSPLIT(Crowdfunding!$R226,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>E227/D227*100</f>
        <v>260.1740412979351</v>
      </c>
      <c r="G227" t="s">
        <v>20</v>
      </c>
      <c r="H227">
        <v>5880</v>
      </c>
      <c r="I227" s="7">
        <f>IF(H227=0,0,E227/H227)</f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4">
        <f>(((L227/60)/60)/24)+DATE(1970,1,1)</f>
        <v>41762.208333333336</v>
      </c>
      <c r="O227" s="14">
        <f>(((M227/60)/60)/24)+DATE(1970,1,1)</f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_xlfn.TEXTSPLIT(Crowdfunding!$R227,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>E228/D228*100</f>
        <v>366.63333333333333</v>
      </c>
      <c r="G228" t="s">
        <v>20</v>
      </c>
      <c r="H228">
        <v>112</v>
      </c>
      <c r="I228" s="7">
        <f>IF(H228=0,0,E228/H228)</f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4">
        <f>(((L228/60)/60)/24)+DATE(1970,1,1)</f>
        <v>40276.208333333336</v>
      </c>
      <c r="O228" s="14">
        <f>(((M228/60)/60)/24)+DATE(1970,1,1)</f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_xlfn.TEXTSPLIT(Crowdfunding!$R228,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>E229/D229*100</f>
        <v>168.72085385878489</v>
      </c>
      <c r="G229" t="s">
        <v>20</v>
      </c>
      <c r="H229">
        <v>943</v>
      </c>
      <c r="I229" s="7">
        <f>IF(H229=0,0,E229/H229)</f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4">
        <f>(((L229/60)/60)/24)+DATE(1970,1,1)</f>
        <v>42139.208333333328</v>
      </c>
      <c r="O229" s="14">
        <f>(((M229/60)/60)/24)+DATE(1970,1,1)</f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_xlfn.TEXTSPLIT(Crowdfunding!$R229,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>E230/D230*100</f>
        <v>119.90717911530093</v>
      </c>
      <c r="G230" t="s">
        <v>20</v>
      </c>
      <c r="H230">
        <v>2468</v>
      </c>
      <c r="I230" s="7">
        <f>IF(H230=0,0,E230/H230)</f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4">
        <f>(((L230/60)/60)/24)+DATE(1970,1,1)</f>
        <v>42613.208333333328</v>
      </c>
      <c r="O230" s="14">
        <f>(((M230/60)/60)/24)+DATE(1970,1,1)</f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_xlfn.TEXTSPLIT(Crowdfunding!$R230,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>E231/D231*100</f>
        <v>193.68925233644859</v>
      </c>
      <c r="G231" t="s">
        <v>20</v>
      </c>
      <c r="H231">
        <v>2551</v>
      </c>
      <c r="I231" s="7">
        <f>IF(H231=0,0,E231/H231)</f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4">
        <f>(((L231/60)/60)/24)+DATE(1970,1,1)</f>
        <v>42887.208333333328</v>
      </c>
      <c r="O231" s="14">
        <f>(((M231/60)/60)/24)+DATE(1970,1,1)</f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_xlfn.TEXTSPLIT(Crowdfunding!$R231,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>E232/D232*100</f>
        <v>420.16666666666669</v>
      </c>
      <c r="G232" t="s">
        <v>20</v>
      </c>
      <c r="H232">
        <v>101</v>
      </c>
      <c r="I232" s="7">
        <f>IF(H232=0,0,E232/H232)</f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4">
        <f>(((L232/60)/60)/24)+DATE(1970,1,1)</f>
        <v>43805.25</v>
      </c>
      <c r="O232" s="14">
        <f>(((M232/60)/60)/24)+DATE(1970,1,1)</f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_xlfn.TEXTSPLIT(Crowdfunding!$R232,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>E233/D233*100</f>
        <v>76.708333333333329</v>
      </c>
      <c r="G233" t="s">
        <v>74</v>
      </c>
      <c r="H233">
        <v>67</v>
      </c>
      <c r="I233" s="7">
        <f>IF(H233=0,0,E233/H233)</f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4">
        <f>(((L233/60)/60)/24)+DATE(1970,1,1)</f>
        <v>41415.208333333336</v>
      </c>
      <c r="O233" s="14">
        <f>(((M233/60)/60)/24)+DATE(1970,1,1)</f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_xlfn.TEXTSPLIT(Crowdfunding!$R233,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>E234/D234*100</f>
        <v>171.26470588235293</v>
      </c>
      <c r="G234" t="s">
        <v>20</v>
      </c>
      <c r="H234">
        <v>92</v>
      </c>
      <c r="I234" s="7">
        <f>IF(H234=0,0,E234/H234)</f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4">
        <f>(((L234/60)/60)/24)+DATE(1970,1,1)</f>
        <v>42576.208333333328</v>
      </c>
      <c r="O234" s="14">
        <f>(((M234/60)/60)/24)+DATE(1970,1,1)</f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_xlfn.TEXTSPLIT(Crowdfunding!$R234,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>E235/D235*100</f>
        <v>157.89473684210526</v>
      </c>
      <c r="G235" t="s">
        <v>20</v>
      </c>
      <c r="H235">
        <v>62</v>
      </c>
      <c r="I235" s="7">
        <f>IF(H235=0,0,E235/H235)</f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4">
        <f>(((L235/60)/60)/24)+DATE(1970,1,1)</f>
        <v>40706.208333333336</v>
      </c>
      <c r="O235" s="14">
        <f>(((M235/60)/60)/24)+DATE(1970,1,1)</f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_xlfn.TEXTSPLIT(Crowdfunding!$R235,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>E236/D236*100</f>
        <v>109.08</v>
      </c>
      <c r="G236" t="s">
        <v>20</v>
      </c>
      <c r="H236">
        <v>149</v>
      </c>
      <c r="I236" s="7">
        <f>IF(H236=0,0,E236/H236)</f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4">
        <f>(((L236/60)/60)/24)+DATE(1970,1,1)</f>
        <v>42969.208333333328</v>
      </c>
      <c r="O236" s="14">
        <f>(((M236/60)/60)/24)+DATE(1970,1,1)</f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_xlfn.TEXTSPLIT(Crowdfunding!$R236,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>E237/D237*100</f>
        <v>41.732558139534881</v>
      </c>
      <c r="G237" t="s">
        <v>14</v>
      </c>
      <c r="H237">
        <v>92</v>
      </c>
      <c r="I237" s="7">
        <f>IF(H237=0,0,E237/H237)</f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4">
        <f>(((L237/60)/60)/24)+DATE(1970,1,1)</f>
        <v>42779.25</v>
      </c>
      <c r="O237" s="14">
        <f>(((M237/60)/60)/24)+DATE(1970,1,1)</f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_xlfn.TEXTSPLIT(Crowdfunding!$R237,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>E238/D238*100</f>
        <v>10.944303797468354</v>
      </c>
      <c r="G238" t="s">
        <v>14</v>
      </c>
      <c r="H238">
        <v>57</v>
      </c>
      <c r="I238" s="7">
        <f>IF(H238=0,0,E238/H238)</f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4">
        <f>(((L238/60)/60)/24)+DATE(1970,1,1)</f>
        <v>43641.208333333328</v>
      </c>
      <c r="O238" s="14">
        <f>(((M238/60)/60)/24)+DATE(1970,1,1)</f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_xlfn.TEXTSPLIT(Crowdfunding!$R238,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>E239/D239*100</f>
        <v>159.3763440860215</v>
      </c>
      <c r="G239" t="s">
        <v>20</v>
      </c>
      <c r="H239">
        <v>329</v>
      </c>
      <c r="I239" s="7">
        <f>IF(H239=0,0,E239/H239)</f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4">
        <f>(((L239/60)/60)/24)+DATE(1970,1,1)</f>
        <v>41754.208333333336</v>
      </c>
      <c r="O239" s="14">
        <f>(((M239/60)/60)/24)+DATE(1970,1,1)</f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_xlfn.TEXTSPLIT(Crowdfunding!$R239,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>E240/D240*100</f>
        <v>422.41666666666669</v>
      </c>
      <c r="G240" t="s">
        <v>20</v>
      </c>
      <c r="H240">
        <v>97</v>
      </c>
      <c r="I240" s="7">
        <f>IF(H240=0,0,E240/H240)</f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4">
        <f>(((L240/60)/60)/24)+DATE(1970,1,1)</f>
        <v>43083.25</v>
      </c>
      <c r="O240" s="14">
        <f>(((M240/60)/60)/24)+DATE(1970,1,1)</f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_xlfn.TEXTSPLIT(Crowdfunding!$R240,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>E241/D241*100</f>
        <v>97.71875</v>
      </c>
      <c r="G241" t="s">
        <v>14</v>
      </c>
      <c r="H241">
        <v>41</v>
      </c>
      <c r="I241" s="7">
        <f>IF(H241=0,0,E241/H241)</f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4">
        <f>(((L241/60)/60)/24)+DATE(1970,1,1)</f>
        <v>42245.208333333328</v>
      </c>
      <c r="O241" s="14">
        <f>(((M241/60)/60)/24)+DATE(1970,1,1)</f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_xlfn.TEXTSPLIT(Crowdfunding!$R241,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>E242/D242*100</f>
        <v>418.78911564625849</v>
      </c>
      <c r="G242" t="s">
        <v>20</v>
      </c>
      <c r="H242">
        <v>1784</v>
      </c>
      <c r="I242" s="7">
        <f>IF(H242=0,0,E242/H242)</f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4">
        <f>(((L242/60)/60)/24)+DATE(1970,1,1)</f>
        <v>40396.208333333336</v>
      </c>
      <c r="O242" s="14">
        <f>(((M242/60)/60)/24)+DATE(1970,1,1)</f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_xlfn.TEXTSPLIT(Crowdfunding!$R242,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>E243/D243*100</f>
        <v>101.91632047477745</v>
      </c>
      <c r="G243" t="s">
        <v>20</v>
      </c>
      <c r="H243">
        <v>1684</v>
      </c>
      <c r="I243" s="7">
        <f>IF(H243=0,0,E243/H243)</f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4">
        <f>(((L243/60)/60)/24)+DATE(1970,1,1)</f>
        <v>41742.208333333336</v>
      </c>
      <c r="O243" s="14">
        <f>(((M243/60)/60)/24)+DATE(1970,1,1)</f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_xlfn.TEXTSPLIT(Crowdfunding!$R243,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>E244/D244*100</f>
        <v>127.72619047619047</v>
      </c>
      <c r="G244" t="s">
        <v>20</v>
      </c>
      <c r="H244">
        <v>250</v>
      </c>
      <c r="I244" s="7">
        <f>IF(H244=0,0,E244/H244)</f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4">
        <f>(((L244/60)/60)/24)+DATE(1970,1,1)</f>
        <v>42865.208333333328</v>
      </c>
      <c r="O244" s="14">
        <f>(((M244/60)/60)/24)+DATE(1970,1,1)</f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_xlfn.TEXTSPLIT(Crowdfunding!$R244,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>E245/D245*100</f>
        <v>445.21739130434781</v>
      </c>
      <c r="G245" t="s">
        <v>20</v>
      </c>
      <c r="H245">
        <v>238</v>
      </c>
      <c r="I245" s="7">
        <f>IF(H245=0,0,E245/H245)</f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4">
        <f>(((L245/60)/60)/24)+DATE(1970,1,1)</f>
        <v>43163.25</v>
      </c>
      <c r="O245" s="14">
        <f>(((M245/60)/60)/24)+DATE(1970,1,1)</f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_xlfn.TEXTSPLIT(Crowdfunding!$R245,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>E246/D246*100</f>
        <v>569.71428571428578</v>
      </c>
      <c r="G246" t="s">
        <v>20</v>
      </c>
      <c r="H246">
        <v>53</v>
      </c>
      <c r="I246" s="7">
        <f>IF(H246=0,0,E246/H246)</f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4">
        <f>(((L246/60)/60)/24)+DATE(1970,1,1)</f>
        <v>41834.208333333336</v>
      </c>
      <c r="O246" s="14">
        <f>(((M246/60)/60)/24)+DATE(1970,1,1)</f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_xlfn.TEXTSPLIT(Crowdfunding!$R246,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>E247/D247*100</f>
        <v>509.34482758620686</v>
      </c>
      <c r="G247" t="s">
        <v>20</v>
      </c>
      <c r="H247">
        <v>214</v>
      </c>
      <c r="I247" s="7">
        <f>IF(H247=0,0,E247/H247)</f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4">
        <f>(((L247/60)/60)/24)+DATE(1970,1,1)</f>
        <v>41736.208333333336</v>
      </c>
      <c r="O247" s="14">
        <f>(((M247/60)/60)/24)+DATE(1970,1,1)</f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_xlfn.TEXTSPLIT(Crowdfunding!$R247,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>E248/D248*100</f>
        <v>325.5333333333333</v>
      </c>
      <c r="G248" t="s">
        <v>20</v>
      </c>
      <c r="H248">
        <v>222</v>
      </c>
      <c r="I248" s="7">
        <f>IF(H248=0,0,E248/H248)</f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4">
        <f>(((L248/60)/60)/24)+DATE(1970,1,1)</f>
        <v>41491.208333333336</v>
      </c>
      <c r="O248" s="14">
        <f>(((M248/60)/60)/24)+DATE(1970,1,1)</f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_xlfn.TEXTSPLIT(Crowdfunding!$R248,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>E249/D249*100</f>
        <v>932.61616161616166</v>
      </c>
      <c r="G249" t="s">
        <v>20</v>
      </c>
      <c r="H249">
        <v>1884</v>
      </c>
      <c r="I249" s="7">
        <f>IF(H249=0,0,E249/H249)</f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4">
        <f>(((L249/60)/60)/24)+DATE(1970,1,1)</f>
        <v>42726.25</v>
      </c>
      <c r="O249" s="14">
        <f>(((M249/60)/60)/24)+DATE(1970,1,1)</f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_xlfn.TEXTSPLIT(Crowdfunding!$R249,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>E250/D250*100</f>
        <v>211.33870967741933</v>
      </c>
      <c r="G250" t="s">
        <v>20</v>
      </c>
      <c r="H250">
        <v>218</v>
      </c>
      <c r="I250" s="7">
        <f>IF(H250=0,0,E250/H250)</f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4">
        <f>(((L250/60)/60)/24)+DATE(1970,1,1)</f>
        <v>42004.25</v>
      </c>
      <c r="O250" s="14">
        <f>(((M250/60)/60)/24)+DATE(1970,1,1)</f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_xlfn.TEXTSPLIT(Crowdfunding!$R250,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>E251/D251*100</f>
        <v>273.32520325203251</v>
      </c>
      <c r="G251" t="s">
        <v>20</v>
      </c>
      <c r="H251">
        <v>6465</v>
      </c>
      <c r="I251" s="7">
        <f>IF(H251=0,0,E251/H251)</f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4">
        <f>(((L251/60)/60)/24)+DATE(1970,1,1)</f>
        <v>42006.25</v>
      </c>
      <c r="O251" s="14">
        <f>(((M251/60)/60)/24)+DATE(1970,1,1)</f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_xlfn.TEXTSPLIT(Crowdfunding!$R251,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>E252/D252*100</f>
        <v>3</v>
      </c>
      <c r="G252" t="s">
        <v>14</v>
      </c>
      <c r="H252">
        <v>1</v>
      </c>
      <c r="I252" s="7">
        <f>IF(H252=0,0,E252/H252)</f>
        <v>3</v>
      </c>
      <c r="J252" t="s">
        <v>21</v>
      </c>
      <c r="K252" t="s">
        <v>22</v>
      </c>
      <c r="L252">
        <v>1264399200</v>
      </c>
      <c r="M252">
        <v>1267423200</v>
      </c>
      <c r="N252" s="14">
        <f>(((L252/60)/60)/24)+DATE(1970,1,1)</f>
        <v>40203.25</v>
      </c>
      <c r="O252" s="14">
        <f>(((M252/60)/60)/24)+DATE(1970,1,1)</f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_xlfn.TEXTSPLIT(Crowdfunding!$R252,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>E253/D253*100</f>
        <v>54.084507042253513</v>
      </c>
      <c r="G253" t="s">
        <v>14</v>
      </c>
      <c r="H253">
        <v>101</v>
      </c>
      <c r="I253" s="7">
        <f>IF(H253=0,0,E253/H253)</f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4">
        <f>(((L253/60)/60)/24)+DATE(1970,1,1)</f>
        <v>41252.25</v>
      </c>
      <c r="O253" s="14">
        <f>(((M253/60)/60)/24)+DATE(1970,1,1)</f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_xlfn.TEXTSPLIT(Crowdfunding!$R253,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>E254/D254*100</f>
        <v>626.29999999999995</v>
      </c>
      <c r="G254" t="s">
        <v>20</v>
      </c>
      <c r="H254">
        <v>59</v>
      </c>
      <c r="I254" s="7">
        <f>IF(H254=0,0,E254/H254)</f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4">
        <f>(((L254/60)/60)/24)+DATE(1970,1,1)</f>
        <v>41572.208333333336</v>
      </c>
      <c r="O254" s="14">
        <f>(((M254/60)/60)/24)+DATE(1970,1,1)</f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_xlfn.TEXTSPLIT(Crowdfunding!$R254,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>E255/D255*100</f>
        <v>89.021399176954731</v>
      </c>
      <c r="G255" t="s">
        <v>14</v>
      </c>
      <c r="H255">
        <v>1335</v>
      </c>
      <c r="I255" s="7">
        <f>IF(H255=0,0,E255/H255)</f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4">
        <f>(((L255/60)/60)/24)+DATE(1970,1,1)</f>
        <v>40641.208333333336</v>
      </c>
      <c r="O255" s="14">
        <f>(((M255/60)/60)/24)+DATE(1970,1,1)</f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_xlfn.TEXTSPLIT(Crowdfunding!$R255,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>E256/D256*100</f>
        <v>184.89130434782609</v>
      </c>
      <c r="G256" t="s">
        <v>20</v>
      </c>
      <c r="H256">
        <v>88</v>
      </c>
      <c r="I256" s="7">
        <f>IF(H256=0,0,E256/H256)</f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4">
        <f>(((L256/60)/60)/24)+DATE(1970,1,1)</f>
        <v>42787.25</v>
      </c>
      <c r="O256" s="14">
        <f>(((M256/60)/60)/24)+DATE(1970,1,1)</f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_xlfn.TEXTSPLIT(Crowdfunding!$R256,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>E257/D257*100</f>
        <v>120.16770186335404</v>
      </c>
      <c r="G257" t="s">
        <v>20</v>
      </c>
      <c r="H257">
        <v>1697</v>
      </c>
      <c r="I257" s="7">
        <f>IF(H257=0,0,E257/H257)</f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4">
        <f>(((L257/60)/60)/24)+DATE(1970,1,1)</f>
        <v>40590.25</v>
      </c>
      <c r="O257" s="14">
        <f>(((M257/60)/60)/24)+DATE(1970,1,1)</f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_xlfn.TEXTSPLIT(Crowdfunding!$R257,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>E258/D258*100</f>
        <v>23.390243902439025</v>
      </c>
      <c r="G258" t="s">
        <v>14</v>
      </c>
      <c r="H258">
        <v>15</v>
      </c>
      <c r="I258" s="7">
        <f>IF(H258=0,0,E258/H258)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4">
        <f>(((L258/60)/60)/24)+DATE(1970,1,1)</f>
        <v>42393.25</v>
      </c>
      <c r="O258" s="14">
        <f>(((M258/60)/60)/24)+DATE(1970,1,1)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_xlfn.TEXTSPLIT(Crowdfunding!$R258,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>E259/D259*100</f>
        <v>146</v>
      </c>
      <c r="G259" t="s">
        <v>20</v>
      </c>
      <c r="H259">
        <v>92</v>
      </c>
      <c r="I259" s="7">
        <f>IF(H259=0,0,E259/H259)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4">
        <f>(((L259/60)/60)/24)+DATE(1970,1,1)</f>
        <v>41338.25</v>
      </c>
      <c r="O259" s="14">
        <f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_xlfn.TEXTSPLIT(Crowdfunding!$R259,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>E260/D260*100</f>
        <v>268.48</v>
      </c>
      <c r="G260" t="s">
        <v>20</v>
      </c>
      <c r="H260">
        <v>186</v>
      </c>
      <c r="I260" s="7">
        <f>IF(H260=0,0,E260/H260)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4">
        <f>(((L260/60)/60)/24)+DATE(1970,1,1)</f>
        <v>42712.25</v>
      </c>
      <c r="O260" s="14">
        <f>(((M260/60)/60)/24)+DATE(1970,1,1)</f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_xlfn.TEXTSPLIT(Crowdfunding!$R260,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>E261/D261*100</f>
        <v>597.5</v>
      </c>
      <c r="G261" t="s">
        <v>20</v>
      </c>
      <c r="H261">
        <v>138</v>
      </c>
      <c r="I261" s="7">
        <f>IF(H261=0,0,E261/H261)</f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4">
        <f>(((L261/60)/60)/24)+DATE(1970,1,1)</f>
        <v>41251.25</v>
      </c>
      <c r="O261" s="14">
        <f>(((M261/60)/60)/24)+DATE(1970,1,1)</f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_xlfn.TEXTSPLIT(Crowdfunding!$R261,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>E262/D262*100</f>
        <v>157.69841269841268</v>
      </c>
      <c r="G262" t="s">
        <v>20</v>
      </c>
      <c r="H262">
        <v>261</v>
      </c>
      <c r="I262" s="7">
        <f>IF(H262=0,0,E262/H262)</f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4">
        <f>(((L262/60)/60)/24)+DATE(1970,1,1)</f>
        <v>41180.208333333336</v>
      </c>
      <c r="O262" s="14">
        <f>(((M262/60)/60)/24)+DATE(1970,1,1)</f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_xlfn.TEXTSPLIT(Crowdfunding!$R262,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>E263/D263*100</f>
        <v>31.201660735468568</v>
      </c>
      <c r="G263" t="s">
        <v>14</v>
      </c>
      <c r="H263">
        <v>454</v>
      </c>
      <c r="I263" s="7">
        <f>IF(H263=0,0,E263/H263)</f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4">
        <f>(((L263/60)/60)/24)+DATE(1970,1,1)</f>
        <v>40415.208333333336</v>
      </c>
      <c r="O263" s="14">
        <f>(((M263/60)/60)/24)+DATE(1970,1,1)</f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_xlfn.TEXTSPLIT(Crowdfunding!$R263,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>E264/D264*100</f>
        <v>313.41176470588238</v>
      </c>
      <c r="G264" t="s">
        <v>20</v>
      </c>
      <c r="H264">
        <v>107</v>
      </c>
      <c r="I264" s="7">
        <f>IF(H264=0,0,E264/H264)</f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4">
        <f>(((L264/60)/60)/24)+DATE(1970,1,1)</f>
        <v>40638.208333333336</v>
      </c>
      <c r="O264" s="14">
        <f>(((M264/60)/60)/24)+DATE(1970,1,1)</f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_xlfn.TEXTSPLIT(Crowdfunding!$R264,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>E265/D265*100</f>
        <v>370.89655172413791</v>
      </c>
      <c r="G265" t="s">
        <v>20</v>
      </c>
      <c r="H265">
        <v>199</v>
      </c>
      <c r="I265" s="7">
        <f>IF(H265=0,0,E265/H265)</f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4">
        <f>(((L265/60)/60)/24)+DATE(1970,1,1)</f>
        <v>40187.25</v>
      </c>
      <c r="O265" s="14">
        <f>(((M265/60)/60)/24)+DATE(1970,1,1)</f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_xlfn.TEXTSPLIT(Crowdfunding!$R265,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>E266/D266*100</f>
        <v>362.66447368421052</v>
      </c>
      <c r="G266" t="s">
        <v>20</v>
      </c>
      <c r="H266">
        <v>5512</v>
      </c>
      <c r="I266" s="7">
        <f>IF(H266=0,0,E266/H266)</f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4">
        <f>(((L266/60)/60)/24)+DATE(1970,1,1)</f>
        <v>41317.25</v>
      </c>
      <c r="O266" s="14">
        <f>(((M266/60)/60)/24)+DATE(1970,1,1)</f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_xlfn.TEXTSPLIT(Crowdfunding!$R266,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>E267/D267*100</f>
        <v>123.08163265306122</v>
      </c>
      <c r="G267" t="s">
        <v>20</v>
      </c>
      <c r="H267">
        <v>86</v>
      </c>
      <c r="I267" s="7">
        <f>IF(H267=0,0,E267/H267)</f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4">
        <f>(((L267/60)/60)/24)+DATE(1970,1,1)</f>
        <v>42372.25</v>
      </c>
      <c r="O267" s="14">
        <f>(((M267/60)/60)/24)+DATE(1970,1,1)</f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_xlfn.TEXTSPLIT(Crowdfunding!$R267,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>E268/D268*100</f>
        <v>76.766756032171585</v>
      </c>
      <c r="G268" t="s">
        <v>14</v>
      </c>
      <c r="H268">
        <v>3182</v>
      </c>
      <c r="I268" s="7">
        <f>IF(H268=0,0,E268/H268)</f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4">
        <f>(((L268/60)/60)/24)+DATE(1970,1,1)</f>
        <v>41950.25</v>
      </c>
      <c r="O268" s="14">
        <f>(((M268/60)/60)/24)+DATE(1970,1,1)</f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_xlfn.TEXTSPLIT(Crowdfunding!$R268,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>E269/D269*100</f>
        <v>233.62012987012989</v>
      </c>
      <c r="G269" t="s">
        <v>20</v>
      </c>
      <c r="H269">
        <v>2768</v>
      </c>
      <c r="I269" s="7">
        <f>IF(H269=0,0,E269/H269)</f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4">
        <f>(((L269/60)/60)/24)+DATE(1970,1,1)</f>
        <v>41206.208333333336</v>
      </c>
      <c r="O269" s="14">
        <f>(((M269/60)/60)/24)+DATE(1970,1,1)</f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_xlfn.TEXTSPLIT(Crowdfunding!$R269,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>E270/D270*100</f>
        <v>180.53333333333333</v>
      </c>
      <c r="G270" t="s">
        <v>20</v>
      </c>
      <c r="H270">
        <v>48</v>
      </c>
      <c r="I270" s="7">
        <f>IF(H270=0,0,E270/H270)</f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4">
        <f>(((L270/60)/60)/24)+DATE(1970,1,1)</f>
        <v>41186.208333333336</v>
      </c>
      <c r="O270" s="14">
        <f>(((M270/60)/60)/24)+DATE(1970,1,1)</f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_xlfn.TEXTSPLIT(Crowdfunding!$R270,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>E271/D271*100</f>
        <v>252.62857142857143</v>
      </c>
      <c r="G271" t="s">
        <v>20</v>
      </c>
      <c r="H271">
        <v>87</v>
      </c>
      <c r="I271" s="7">
        <f>IF(H271=0,0,E271/H271)</f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4">
        <f>(((L271/60)/60)/24)+DATE(1970,1,1)</f>
        <v>43496.25</v>
      </c>
      <c r="O271" s="14">
        <f>(((M271/60)/60)/24)+DATE(1970,1,1)</f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_xlfn.TEXTSPLIT(Crowdfunding!$R271,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>E272/D272*100</f>
        <v>27.176538240368025</v>
      </c>
      <c r="G272" t="s">
        <v>74</v>
      </c>
      <c r="H272">
        <v>1890</v>
      </c>
      <c r="I272" s="7">
        <f>IF(H272=0,0,E272/H272)</f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4">
        <f>(((L272/60)/60)/24)+DATE(1970,1,1)</f>
        <v>40514.25</v>
      </c>
      <c r="O272" s="14">
        <f>(((M272/60)/60)/24)+DATE(1970,1,1)</f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_xlfn.TEXTSPLIT(Crowdfunding!$R272,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>E273/D273*100</f>
        <v>1.2706571242680547</v>
      </c>
      <c r="G273" t="s">
        <v>47</v>
      </c>
      <c r="H273">
        <v>61</v>
      </c>
      <c r="I273" s="7">
        <f>IF(H273=0,0,E273/H273)</f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4">
        <f>(((L273/60)/60)/24)+DATE(1970,1,1)</f>
        <v>42345.25</v>
      </c>
      <c r="O273" s="14">
        <f>(((M273/60)/60)/24)+DATE(1970,1,1)</f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_xlfn.TEXTSPLIT(Crowdfunding!$R273,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>E274/D274*100</f>
        <v>304.0097847358121</v>
      </c>
      <c r="G274" t="s">
        <v>20</v>
      </c>
      <c r="H274">
        <v>1894</v>
      </c>
      <c r="I274" s="7">
        <f>IF(H274=0,0,E274/H274)</f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4">
        <f>(((L274/60)/60)/24)+DATE(1970,1,1)</f>
        <v>43656.208333333328</v>
      </c>
      <c r="O274" s="14">
        <f>(((M274/60)/60)/24)+DATE(1970,1,1)</f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_xlfn.TEXTSPLIT(Crowdfunding!$R274,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>E275/D275*100</f>
        <v>137.23076923076923</v>
      </c>
      <c r="G275" t="s">
        <v>20</v>
      </c>
      <c r="H275">
        <v>282</v>
      </c>
      <c r="I275" s="7">
        <f>IF(H275=0,0,E275/H275)</f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4">
        <f>(((L275/60)/60)/24)+DATE(1970,1,1)</f>
        <v>42995.208333333328</v>
      </c>
      <c r="O275" s="14">
        <f>(((M275/60)/60)/24)+DATE(1970,1,1)</f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_xlfn.TEXTSPLIT(Crowdfunding!$R275,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>E276/D276*100</f>
        <v>32.208333333333336</v>
      </c>
      <c r="G276" t="s">
        <v>14</v>
      </c>
      <c r="H276">
        <v>15</v>
      </c>
      <c r="I276" s="7">
        <f>IF(H276=0,0,E276/H276)</f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4">
        <f>(((L276/60)/60)/24)+DATE(1970,1,1)</f>
        <v>43045.25</v>
      </c>
      <c r="O276" s="14">
        <f>(((M276/60)/60)/24)+DATE(1970,1,1)</f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_xlfn.TEXTSPLIT(Crowdfunding!$R276,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>E277/D277*100</f>
        <v>241.51282051282053</v>
      </c>
      <c r="G277" t="s">
        <v>20</v>
      </c>
      <c r="H277">
        <v>116</v>
      </c>
      <c r="I277" s="7">
        <f>IF(H277=0,0,E277/H277)</f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4">
        <f>(((L277/60)/60)/24)+DATE(1970,1,1)</f>
        <v>43561.208333333328</v>
      </c>
      <c r="O277" s="14">
        <f>(((M277/60)/60)/24)+DATE(1970,1,1)</f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_xlfn.TEXTSPLIT(Crowdfunding!$R277,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>E278/D278*100</f>
        <v>96.8</v>
      </c>
      <c r="G278" t="s">
        <v>14</v>
      </c>
      <c r="H278">
        <v>133</v>
      </c>
      <c r="I278" s="7">
        <f>IF(H278=0,0,E278/H278)</f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4">
        <f>(((L278/60)/60)/24)+DATE(1970,1,1)</f>
        <v>41018.208333333336</v>
      </c>
      <c r="O278" s="14">
        <f>(((M278/60)/60)/24)+DATE(1970,1,1)</f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_xlfn.TEXTSPLIT(Crowdfunding!$R278,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>E279/D279*100</f>
        <v>1066.4285714285716</v>
      </c>
      <c r="G279" t="s">
        <v>20</v>
      </c>
      <c r="H279">
        <v>83</v>
      </c>
      <c r="I279" s="7">
        <f>IF(H279=0,0,E279/H279)</f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4">
        <f>(((L279/60)/60)/24)+DATE(1970,1,1)</f>
        <v>40378.208333333336</v>
      </c>
      <c r="O279" s="14">
        <f>(((M279/60)/60)/24)+DATE(1970,1,1)</f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_xlfn.TEXTSPLIT(Crowdfunding!$R279,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>E280/D280*100</f>
        <v>325.88888888888891</v>
      </c>
      <c r="G280" t="s">
        <v>20</v>
      </c>
      <c r="H280">
        <v>91</v>
      </c>
      <c r="I280" s="7">
        <f>IF(H280=0,0,E280/H280)</f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4">
        <f>(((L280/60)/60)/24)+DATE(1970,1,1)</f>
        <v>41239.25</v>
      </c>
      <c r="O280" s="14">
        <f>(((M280/60)/60)/24)+DATE(1970,1,1)</f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_xlfn.TEXTSPLIT(Crowdfunding!$R280,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>E281/D281*100</f>
        <v>170.70000000000002</v>
      </c>
      <c r="G281" t="s">
        <v>20</v>
      </c>
      <c r="H281">
        <v>546</v>
      </c>
      <c r="I281" s="7">
        <f>IF(H281=0,0,E281/H281)</f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4">
        <f>(((L281/60)/60)/24)+DATE(1970,1,1)</f>
        <v>43346.208333333328</v>
      </c>
      <c r="O281" s="14">
        <f>(((M281/60)/60)/24)+DATE(1970,1,1)</f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_xlfn.TEXTSPLIT(Crowdfunding!$R281,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>E282/D282*100</f>
        <v>581.44000000000005</v>
      </c>
      <c r="G282" t="s">
        <v>20</v>
      </c>
      <c r="H282">
        <v>393</v>
      </c>
      <c r="I282" s="7">
        <f>IF(H282=0,0,E282/H282)</f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4">
        <f>(((L282/60)/60)/24)+DATE(1970,1,1)</f>
        <v>43060.25</v>
      </c>
      <c r="O282" s="14">
        <f>(((M282/60)/60)/24)+DATE(1970,1,1)</f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_xlfn.TEXTSPLIT(Crowdfunding!$R282,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>E283/D283*100</f>
        <v>91.520972644376897</v>
      </c>
      <c r="G283" t="s">
        <v>14</v>
      </c>
      <c r="H283">
        <v>2062</v>
      </c>
      <c r="I283" s="7">
        <f>IF(H283=0,0,E283/H283)</f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4">
        <f>(((L283/60)/60)/24)+DATE(1970,1,1)</f>
        <v>40979.25</v>
      </c>
      <c r="O283" s="14">
        <f>(((M283/60)/60)/24)+DATE(1970,1,1)</f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_xlfn.TEXTSPLIT(Crowdfunding!$R283,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>E284/D284*100</f>
        <v>108.04761904761904</v>
      </c>
      <c r="G284" t="s">
        <v>20</v>
      </c>
      <c r="H284">
        <v>133</v>
      </c>
      <c r="I284" s="7">
        <f>IF(H284=0,0,E284/H284)</f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4">
        <f>(((L284/60)/60)/24)+DATE(1970,1,1)</f>
        <v>42701.25</v>
      </c>
      <c r="O284" s="14">
        <f>(((M284/60)/60)/24)+DATE(1970,1,1)</f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_xlfn.TEXTSPLIT(Crowdfunding!$R284,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>E285/D285*100</f>
        <v>18.728395061728396</v>
      </c>
      <c r="G285" t="s">
        <v>14</v>
      </c>
      <c r="H285">
        <v>29</v>
      </c>
      <c r="I285" s="7">
        <f>IF(H285=0,0,E285/H285)</f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4">
        <f>(((L285/60)/60)/24)+DATE(1970,1,1)</f>
        <v>42520.208333333328</v>
      </c>
      <c r="O285" s="14">
        <f>(((M285/60)/60)/24)+DATE(1970,1,1)</f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_xlfn.TEXTSPLIT(Crowdfunding!$R285,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>E286/D286*100</f>
        <v>83.193877551020407</v>
      </c>
      <c r="G286" t="s">
        <v>14</v>
      </c>
      <c r="H286">
        <v>132</v>
      </c>
      <c r="I286" s="7">
        <f>IF(H286=0,0,E286/H286)</f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4">
        <f>(((L286/60)/60)/24)+DATE(1970,1,1)</f>
        <v>41030.208333333336</v>
      </c>
      <c r="O286" s="14">
        <f>(((M286/60)/60)/24)+DATE(1970,1,1)</f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_xlfn.TEXTSPLIT(Crowdfunding!$R286,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>E287/D287*100</f>
        <v>706.33333333333337</v>
      </c>
      <c r="G287" t="s">
        <v>20</v>
      </c>
      <c r="H287">
        <v>254</v>
      </c>
      <c r="I287" s="7">
        <f>IF(H287=0,0,E287/H287)</f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4">
        <f>(((L287/60)/60)/24)+DATE(1970,1,1)</f>
        <v>42623.208333333328</v>
      </c>
      <c r="O287" s="14">
        <f>(((M287/60)/60)/24)+DATE(1970,1,1)</f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_xlfn.TEXTSPLIT(Crowdfunding!$R287,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>E288/D288*100</f>
        <v>17.446030330062445</v>
      </c>
      <c r="G288" t="s">
        <v>74</v>
      </c>
      <c r="H288">
        <v>184</v>
      </c>
      <c r="I288" s="7">
        <f>IF(H288=0,0,E288/H288)</f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4">
        <f>(((L288/60)/60)/24)+DATE(1970,1,1)</f>
        <v>42697.25</v>
      </c>
      <c r="O288" s="14">
        <f>(((M288/60)/60)/24)+DATE(1970,1,1)</f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_xlfn.TEXTSPLIT(Crowdfunding!$R288,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>E289/D289*100</f>
        <v>209.73015873015873</v>
      </c>
      <c r="G289" t="s">
        <v>20</v>
      </c>
      <c r="H289">
        <v>176</v>
      </c>
      <c r="I289" s="7">
        <f>IF(H289=0,0,E289/H289)</f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4">
        <f>(((L289/60)/60)/24)+DATE(1970,1,1)</f>
        <v>42122.208333333328</v>
      </c>
      <c r="O289" s="14">
        <f>(((M289/60)/60)/24)+DATE(1970,1,1)</f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_xlfn.TEXTSPLIT(Crowdfunding!$R289,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>E290/D290*100</f>
        <v>97.785714285714292</v>
      </c>
      <c r="G290" t="s">
        <v>14</v>
      </c>
      <c r="H290">
        <v>137</v>
      </c>
      <c r="I290" s="7">
        <f>IF(H290=0,0,E290/H290)</f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4">
        <f>(((L290/60)/60)/24)+DATE(1970,1,1)</f>
        <v>40982.208333333336</v>
      </c>
      <c r="O290" s="14">
        <f>(((M290/60)/60)/24)+DATE(1970,1,1)</f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_xlfn.TEXTSPLIT(Crowdfunding!$R290,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>E291/D291*100</f>
        <v>1684.25</v>
      </c>
      <c r="G291" t="s">
        <v>20</v>
      </c>
      <c r="H291">
        <v>337</v>
      </c>
      <c r="I291" s="7">
        <f>IF(H291=0,0,E291/H291)</f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4">
        <f>(((L291/60)/60)/24)+DATE(1970,1,1)</f>
        <v>42219.208333333328</v>
      </c>
      <c r="O291" s="14">
        <f>(((M291/60)/60)/24)+DATE(1970,1,1)</f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_xlfn.TEXTSPLIT(Crowdfunding!$R291,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>E292/D292*100</f>
        <v>54.402135231316727</v>
      </c>
      <c r="G292" t="s">
        <v>14</v>
      </c>
      <c r="H292">
        <v>908</v>
      </c>
      <c r="I292" s="7">
        <f>IF(H292=0,0,E292/H292)</f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4">
        <f>(((L292/60)/60)/24)+DATE(1970,1,1)</f>
        <v>41404.208333333336</v>
      </c>
      <c r="O292" s="14">
        <f>(((M292/60)/60)/24)+DATE(1970,1,1)</f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_xlfn.TEXTSPLIT(Crowdfunding!$R292,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>E293/D293*100</f>
        <v>456.61111111111109</v>
      </c>
      <c r="G293" t="s">
        <v>20</v>
      </c>
      <c r="H293">
        <v>107</v>
      </c>
      <c r="I293" s="7">
        <f>IF(H293=0,0,E293/H293)</f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4">
        <f>(((L293/60)/60)/24)+DATE(1970,1,1)</f>
        <v>40831.208333333336</v>
      </c>
      <c r="O293" s="14">
        <f>(((M293/60)/60)/24)+DATE(1970,1,1)</f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_xlfn.TEXTSPLIT(Crowdfunding!$R293,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>E294/D294*100</f>
        <v>9.8219178082191778</v>
      </c>
      <c r="G294" t="s">
        <v>14</v>
      </c>
      <c r="H294">
        <v>10</v>
      </c>
      <c r="I294" s="7">
        <f>IF(H294=0,0,E294/H294)</f>
        <v>71.7</v>
      </c>
      <c r="J294" t="s">
        <v>21</v>
      </c>
      <c r="K294" t="s">
        <v>22</v>
      </c>
      <c r="L294">
        <v>1331874000</v>
      </c>
      <c r="M294">
        <v>1333429200</v>
      </c>
      <c r="N294" s="14">
        <f>(((L294/60)/60)/24)+DATE(1970,1,1)</f>
        <v>40984.208333333336</v>
      </c>
      <c r="O294" s="14">
        <f>(((M294/60)/60)/24)+DATE(1970,1,1)</f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_xlfn.TEXTSPLIT(Crowdfunding!$R294,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>E295/D295*100</f>
        <v>16.384615384615383</v>
      </c>
      <c r="G295" t="s">
        <v>74</v>
      </c>
      <c r="H295">
        <v>32</v>
      </c>
      <c r="I295" s="7">
        <f>IF(H295=0,0,E295/H295)</f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4">
        <f>(((L295/60)/60)/24)+DATE(1970,1,1)</f>
        <v>40456.208333333336</v>
      </c>
      <c r="O295" s="14">
        <f>(((M295/60)/60)/24)+DATE(1970,1,1)</f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_xlfn.TEXTSPLIT(Crowdfunding!$R295,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>E296/D296*100</f>
        <v>1339.6666666666667</v>
      </c>
      <c r="G296" t="s">
        <v>20</v>
      </c>
      <c r="H296">
        <v>183</v>
      </c>
      <c r="I296" s="7">
        <f>IF(H296=0,0,E296/H296)</f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4">
        <f>(((L296/60)/60)/24)+DATE(1970,1,1)</f>
        <v>43399.208333333328</v>
      </c>
      <c r="O296" s="14">
        <f>(((M296/60)/60)/24)+DATE(1970,1,1)</f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_xlfn.TEXTSPLIT(Crowdfunding!$R296,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>E297/D297*100</f>
        <v>35.650077760497666</v>
      </c>
      <c r="G297" t="s">
        <v>14</v>
      </c>
      <c r="H297">
        <v>1910</v>
      </c>
      <c r="I297" s="7">
        <f>IF(H297=0,0,E297/H297)</f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4">
        <f>(((L297/60)/60)/24)+DATE(1970,1,1)</f>
        <v>41562.208333333336</v>
      </c>
      <c r="O297" s="14">
        <f>(((M297/60)/60)/24)+DATE(1970,1,1)</f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_xlfn.TEXTSPLIT(Crowdfunding!$R297,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>E298/D298*100</f>
        <v>54.950819672131146</v>
      </c>
      <c r="G298" t="s">
        <v>14</v>
      </c>
      <c r="H298">
        <v>38</v>
      </c>
      <c r="I298" s="7">
        <f>IF(H298=0,0,E298/H298)</f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4">
        <f>(((L298/60)/60)/24)+DATE(1970,1,1)</f>
        <v>43493.25</v>
      </c>
      <c r="O298" s="14">
        <f>(((M298/60)/60)/24)+DATE(1970,1,1)</f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_xlfn.TEXTSPLIT(Crowdfunding!$R298,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>E299/D299*100</f>
        <v>94.236111111111114</v>
      </c>
      <c r="G299" t="s">
        <v>14</v>
      </c>
      <c r="H299">
        <v>104</v>
      </c>
      <c r="I299" s="7">
        <f>IF(H299=0,0,E299/H299)</f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4">
        <f>(((L299/60)/60)/24)+DATE(1970,1,1)</f>
        <v>41653.25</v>
      </c>
      <c r="O299" s="14">
        <f>(((M299/60)/60)/24)+DATE(1970,1,1)</f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_xlfn.TEXTSPLIT(Crowdfunding!$R299,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>E300/D300*100</f>
        <v>143.91428571428571</v>
      </c>
      <c r="G300" t="s">
        <v>20</v>
      </c>
      <c r="H300">
        <v>72</v>
      </c>
      <c r="I300" s="7">
        <f>IF(H300=0,0,E300/H300)</f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4">
        <f>(((L300/60)/60)/24)+DATE(1970,1,1)</f>
        <v>42426.25</v>
      </c>
      <c r="O300" s="14">
        <f>(((M300/60)/60)/24)+DATE(1970,1,1)</f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_xlfn.TEXTSPLIT(Crowdfunding!$R300,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>E301/D301*100</f>
        <v>51.421052631578945</v>
      </c>
      <c r="G301" t="s">
        <v>14</v>
      </c>
      <c r="H301">
        <v>49</v>
      </c>
      <c r="I301" s="7">
        <f>IF(H301=0,0,E301/H301)</f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4">
        <f>(((L301/60)/60)/24)+DATE(1970,1,1)</f>
        <v>42432.25</v>
      </c>
      <c r="O301" s="14">
        <f>(((M301/60)/60)/24)+DATE(1970,1,1)</f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_xlfn.TEXTSPLIT(Crowdfunding!$R301,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>E302/D302*100</f>
        <v>5</v>
      </c>
      <c r="G302" t="s">
        <v>14</v>
      </c>
      <c r="H302">
        <v>1</v>
      </c>
      <c r="I302" s="7">
        <f>IF(H302=0,0,E302/H302)</f>
        <v>5</v>
      </c>
      <c r="J302" t="s">
        <v>36</v>
      </c>
      <c r="K302" t="s">
        <v>37</v>
      </c>
      <c r="L302">
        <v>1504069200</v>
      </c>
      <c r="M302">
        <v>1504155600</v>
      </c>
      <c r="N302" s="14">
        <f>(((L302/60)/60)/24)+DATE(1970,1,1)</f>
        <v>42977.208333333328</v>
      </c>
      <c r="O302" s="14">
        <f>(((M302/60)/60)/24)+DATE(1970,1,1)</f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_xlfn.TEXTSPLIT(Crowdfunding!$R302,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>E303/D303*100</f>
        <v>1344.6666666666667</v>
      </c>
      <c r="G303" t="s">
        <v>20</v>
      </c>
      <c r="H303">
        <v>295</v>
      </c>
      <c r="I303" s="7">
        <f>IF(H303=0,0,E303/H303)</f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4">
        <f>(((L303/60)/60)/24)+DATE(1970,1,1)</f>
        <v>42061.25</v>
      </c>
      <c r="O303" s="14">
        <f>(((M303/60)/60)/24)+DATE(1970,1,1)</f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_xlfn.TEXTSPLIT(Crowdfunding!$R303,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>E304/D304*100</f>
        <v>31.844940867279899</v>
      </c>
      <c r="G304" t="s">
        <v>14</v>
      </c>
      <c r="H304">
        <v>245</v>
      </c>
      <c r="I304" s="7">
        <f>IF(H304=0,0,E304/H304)</f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4">
        <f>(((L304/60)/60)/24)+DATE(1970,1,1)</f>
        <v>43345.208333333328</v>
      </c>
      <c r="O304" s="14">
        <f>(((M304/60)/60)/24)+DATE(1970,1,1)</f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_xlfn.TEXTSPLIT(Crowdfunding!$R304,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>E305/D305*100</f>
        <v>82.617647058823536</v>
      </c>
      <c r="G305" t="s">
        <v>14</v>
      </c>
      <c r="H305">
        <v>32</v>
      </c>
      <c r="I305" s="7">
        <f>IF(H305=0,0,E305/H305)</f>
        <v>87.78125</v>
      </c>
      <c r="J305" t="s">
        <v>21</v>
      </c>
      <c r="K305" t="s">
        <v>22</v>
      </c>
      <c r="L305">
        <v>1452146400</v>
      </c>
      <c r="M305">
        <v>1452578400</v>
      </c>
      <c r="N305" s="14">
        <f>(((L305/60)/60)/24)+DATE(1970,1,1)</f>
        <v>42376.25</v>
      </c>
      <c r="O305" s="14">
        <f>(((M305/60)/60)/24)+DATE(1970,1,1)</f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_xlfn.TEXTSPLIT(Crowdfunding!$R305,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>E306/D306*100</f>
        <v>546.14285714285722</v>
      </c>
      <c r="G306" t="s">
        <v>20</v>
      </c>
      <c r="H306">
        <v>142</v>
      </c>
      <c r="I306" s="7">
        <f>IF(H306=0,0,E306/H306)</f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4">
        <f>(((L306/60)/60)/24)+DATE(1970,1,1)</f>
        <v>42589.208333333328</v>
      </c>
      <c r="O306" s="14">
        <f>(((M306/60)/60)/24)+DATE(1970,1,1)</f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_xlfn.TEXTSPLIT(Crowdfunding!$R306,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>E307/D307*100</f>
        <v>286.21428571428572</v>
      </c>
      <c r="G307" t="s">
        <v>20</v>
      </c>
      <c r="H307">
        <v>85</v>
      </c>
      <c r="I307" s="7">
        <f>IF(H307=0,0,E307/H307)</f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4">
        <f>(((L307/60)/60)/24)+DATE(1970,1,1)</f>
        <v>42448.208333333328</v>
      </c>
      <c r="O307" s="14">
        <f>(((M307/60)/60)/24)+DATE(1970,1,1)</f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_xlfn.TEXTSPLIT(Crowdfunding!$R307,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>E308/D308*100</f>
        <v>7.9076923076923071</v>
      </c>
      <c r="G308" t="s">
        <v>14</v>
      </c>
      <c r="H308">
        <v>7</v>
      </c>
      <c r="I308" s="7">
        <f>IF(H308=0,0,E308/H308)</f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4">
        <f>(((L308/60)/60)/24)+DATE(1970,1,1)</f>
        <v>42930.208333333328</v>
      </c>
      <c r="O308" s="14">
        <f>(((M308/60)/60)/24)+DATE(1970,1,1)</f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_xlfn.TEXTSPLIT(Crowdfunding!$R308,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>E309/D309*100</f>
        <v>132.13677811550153</v>
      </c>
      <c r="G309" t="s">
        <v>20</v>
      </c>
      <c r="H309">
        <v>659</v>
      </c>
      <c r="I309" s="7">
        <f>IF(H309=0,0,E309/H309)</f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4">
        <f>(((L309/60)/60)/24)+DATE(1970,1,1)</f>
        <v>41066.208333333336</v>
      </c>
      <c r="O309" s="14">
        <f>(((M309/60)/60)/24)+DATE(1970,1,1)</f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_xlfn.TEXTSPLIT(Crowdfunding!$R309,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>E310/D310*100</f>
        <v>74.077834179357026</v>
      </c>
      <c r="G310" t="s">
        <v>14</v>
      </c>
      <c r="H310">
        <v>803</v>
      </c>
      <c r="I310" s="7">
        <f>IF(H310=0,0,E310/H310)</f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4">
        <f>(((L310/60)/60)/24)+DATE(1970,1,1)</f>
        <v>40651.208333333336</v>
      </c>
      <c r="O310" s="14">
        <f>(((M310/60)/60)/24)+DATE(1970,1,1)</f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_xlfn.TEXTSPLIT(Crowdfunding!$R310,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>E311/D311*100</f>
        <v>75.292682926829272</v>
      </c>
      <c r="G311" t="s">
        <v>74</v>
      </c>
      <c r="H311">
        <v>75</v>
      </c>
      <c r="I311" s="7">
        <f>IF(H311=0,0,E311/H311)</f>
        <v>41.16</v>
      </c>
      <c r="J311" t="s">
        <v>21</v>
      </c>
      <c r="K311" t="s">
        <v>22</v>
      </c>
      <c r="L311">
        <v>1316581200</v>
      </c>
      <c r="M311">
        <v>1318309200</v>
      </c>
      <c r="N311" s="14">
        <f>(((L311/60)/60)/24)+DATE(1970,1,1)</f>
        <v>40807.208333333336</v>
      </c>
      <c r="O311" s="14">
        <f>(((M311/60)/60)/24)+DATE(1970,1,1)</f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_xlfn.TEXTSPLIT(Crowdfunding!$R311,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>E312/D312*100</f>
        <v>20.333333333333332</v>
      </c>
      <c r="G312" t="s">
        <v>14</v>
      </c>
      <c r="H312">
        <v>16</v>
      </c>
      <c r="I312" s="7">
        <f>IF(H312=0,0,E312/H312)</f>
        <v>99.125</v>
      </c>
      <c r="J312" t="s">
        <v>21</v>
      </c>
      <c r="K312" t="s">
        <v>22</v>
      </c>
      <c r="L312">
        <v>1270789200</v>
      </c>
      <c r="M312">
        <v>1272171600</v>
      </c>
      <c r="N312" s="14">
        <f>(((L312/60)/60)/24)+DATE(1970,1,1)</f>
        <v>40277.208333333336</v>
      </c>
      <c r="O312" s="14">
        <f>(((M312/60)/60)/24)+DATE(1970,1,1)</f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_xlfn.TEXTSPLIT(Crowdfunding!$R312,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>E313/D313*100</f>
        <v>203.36507936507937</v>
      </c>
      <c r="G313" t="s">
        <v>20</v>
      </c>
      <c r="H313">
        <v>121</v>
      </c>
      <c r="I313" s="7">
        <f>IF(H313=0,0,E313/H313)</f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4">
        <f>(((L313/60)/60)/24)+DATE(1970,1,1)</f>
        <v>40590.25</v>
      </c>
      <c r="O313" s="14">
        <f>(((M313/60)/60)/24)+DATE(1970,1,1)</f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_xlfn.TEXTSPLIT(Crowdfunding!$R313,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>E314/D314*100</f>
        <v>310.2284263959391</v>
      </c>
      <c r="G314" t="s">
        <v>20</v>
      </c>
      <c r="H314">
        <v>3742</v>
      </c>
      <c r="I314" s="7">
        <f>IF(H314=0,0,E314/H314)</f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4">
        <f>(((L314/60)/60)/24)+DATE(1970,1,1)</f>
        <v>41572.208333333336</v>
      </c>
      <c r="O314" s="14">
        <f>(((M314/60)/60)/24)+DATE(1970,1,1)</f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_xlfn.TEXTSPLIT(Crowdfunding!$R314,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>E315/D315*100</f>
        <v>395.31818181818181</v>
      </c>
      <c r="G315" t="s">
        <v>20</v>
      </c>
      <c r="H315">
        <v>223</v>
      </c>
      <c r="I315" s="7">
        <f>IF(H315=0,0,E315/H315)</f>
        <v>39</v>
      </c>
      <c r="J315" t="s">
        <v>21</v>
      </c>
      <c r="K315" t="s">
        <v>22</v>
      </c>
      <c r="L315">
        <v>1330322400</v>
      </c>
      <c r="M315">
        <v>1330495200</v>
      </c>
      <c r="N315" s="14">
        <f>(((L315/60)/60)/24)+DATE(1970,1,1)</f>
        <v>40966.25</v>
      </c>
      <c r="O315" s="14">
        <f>(((M315/60)/60)/24)+DATE(1970,1,1)</f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_xlfn.TEXTSPLIT(Crowdfunding!$R315,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>E316/D316*100</f>
        <v>294.71428571428572</v>
      </c>
      <c r="G316" t="s">
        <v>20</v>
      </c>
      <c r="H316">
        <v>133</v>
      </c>
      <c r="I316" s="7">
        <f>IF(H316=0,0,E316/H316)</f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4">
        <f>(((L316/60)/60)/24)+DATE(1970,1,1)</f>
        <v>43536.208333333328</v>
      </c>
      <c r="O316" s="14">
        <f>(((M316/60)/60)/24)+DATE(1970,1,1)</f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_xlfn.TEXTSPLIT(Crowdfunding!$R316,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>E317/D317*100</f>
        <v>33.89473684210526</v>
      </c>
      <c r="G317" t="s">
        <v>14</v>
      </c>
      <c r="H317">
        <v>31</v>
      </c>
      <c r="I317" s="7">
        <f>IF(H317=0,0,E317/H317)</f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4">
        <f>(((L317/60)/60)/24)+DATE(1970,1,1)</f>
        <v>41783.208333333336</v>
      </c>
      <c r="O317" s="14">
        <f>(((M317/60)/60)/24)+DATE(1970,1,1)</f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_xlfn.TEXTSPLIT(Crowdfunding!$R317,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>E318/D318*100</f>
        <v>66.677083333333329</v>
      </c>
      <c r="G318" t="s">
        <v>14</v>
      </c>
      <c r="H318">
        <v>108</v>
      </c>
      <c r="I318" s="7">
        <f>IF(H318=0,0,E318/H318)</f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4">
        <f>(((L318/60)/60)/24)+DATE(1970,1,1)</f>
        <v>43788.25</v>
      </c>
      <c r="O318" s="14">
        <f>(((M318/60)/60)/24)+DATE(1970,1,1)</f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_xlfn.TEXTSPLIT(Crowdfunding!$R318,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>E319/D319*100</f>
        <v>19.227272727272727</v>
      </c>
      <c r="G319" t="s">
        <v>14</v>
      </c>
      <c r="H319">
        <v>30</v>
      </c>
      <c r="I319" s="7">
        <f>IF(H319=0,0,E319/H319)</f>
        <v>42.3</v>
      </c>
      <c r="J319" t="s">
        <v>21</v>
      </c>
      <c r="K319" t="s">
        <v>22</v>
      </c>
      <c r="L319">
        <v>1494738000</v>
      </c>
      <c r="M319">
        <v>1495861200</v>
      </c>
      <c r="N319" s="14">
        <f>(((L319/60)/60)/24)+DATE(1970,1,1)</f>
        <v>42869.208333333328</v>
      </c>
      <c r="O319" s="14">
        <f>(((M319/60)/60)/24)+DATE(1970,1,1)</f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_xlfn.TEXTSPLIT(Crowdfunding!$R319,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>E320/D320*100</f>
        <v>15.842105263157894</v>
      </c>
      <c r="G320" t="s">
        <v>14</v>
      </c>
      <c r="H320">
        <v>17</v>
      </c>
      <c r="I320" s="7">
        <f>IF(H320=0,0,E320/H320)</f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4">
        <f>(((L320/60)/60)/24)+DATE(1970,1,1)</f>
        <v>41684.25</v>
      </c>
      <c r="O320" s="14">
        <f>(((M320/60)/60)/24)+DATE(1970,1,1)</f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_xlfn.TEXTSPLIT(Crowdfunding!$R320,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>E321/D321*100</f>
        <v>38.702380952380956</v>
      </c>
      <c r="G321" t="s">
        <v>74</v>
      </c>
      <c r="H321">
        <v>64</v>
      </c>
      <c r="I321" s="7">
        <f>IF(H321=0,0,E321/H321)</f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4">
        <f>(((L321/60)/60)/24)+DATE(1970,1,1)</f>
        <v>40402.208333333336</v>
      </c>
      <c r="O321" s="14">
        <f>(((M321/60)/60)/24)+DATE(1970,1,1)</f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_xlfn.TEXTSPLIT(Crowdfunding!$R321,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>E322/D322*100</f>
        <v>9.5876777251184837</v>
      </c>
      <c r="G322" t="s">
        <v>14</v>
      </c>
      <c r="H322">
        <v>80</v>
      </c>
      <c r="I322" s="7">
        <f>IF(H322=0,0,E322/H322)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4">
        <f>(((L322/60)/60)/24)+DATE(1970,1,1)</f>
        <v>40673.208333333336</v>
      </c>
      <c r="O322" s="14">
        <f>(((M322/60)/60)/24)+DATE(1970,1,1)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_xlfn.TEXTSPLIT(Crowdfunding!$R322,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>E323/D323*100</f>
        <v>94.144366197183089</v>
      </c>
      <c r="G323" t="s">
        <v>14</v>
      </c>
      <c r="H323">
        <v>2468</v>
      </c>
      <c r="I323" s="7">
        <f>IF(H323=0,0,E323/H323)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4">
        <f>(((L323/60)/60)/24)+DATE(1970,1,1)</f>
        <v>40634.208333333336</v>
      </c>
      <c r="O323" s="14">
        <f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_xlfn.TEXTSPLIT(Crowdfunding!$R323,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>E324/D324*100</f>
        <v>166.56234096692114</v>
      </c>
      <c r="G324" t="s">
        <v>20</v>
      </c>
      <c r="H324">
        <v>5168</v>
      </c>
      <c r="I324" s="7">
        <f>IF(H324=0,0,E324/H324)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4">
        <f>(((L324/60)/60)/24)+DATE(1970,1,1)</f>
        <v>40507.25</v>
      </c>
      <c r="O324" s="14">
        <f>(((M324/60)/60)/24)+DATE(1970,1,1)</f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_xlfn.TEXTSPLIT(Crowdfunding!$R324,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>E325/D325*100</f>
        <v>24.134831460674157</v>
      </c>
      <c r="G325" t="s">
        <v>14</v>
      </c>
      <c r="H325">
        <v>26</v>
      </c>
      <c r="I325" s="7">
        <f>IF(H325=0,0,E325/H325)</f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4">
        <f>(((L325/60)/60)/24)+DATE(1970,1,1)</f>
        <v>41725.208333333336</v>
      </c>
      <c r="O325" s="14">
        <f>(((M325/60)/60)/24)+DATE(1970,1,1)</f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_xlfn.TEXTSPLIT(Crowdfunding!$R325,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>E326/D326*100</f>
        <v>164.05633802816902</v>
      </c>
      <c r="G326" t="s">
        <v>20</v>
      </c>
      <c r="H326">
        <v>307</v>
      </c>
      <c r="I326" s="7">
        <f>IF(H326=0,0,E326/H326)</f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4">
        <f>(((L326/60)/60)/24)+DATE(1970,1,1)</f>
        <v>42176.208333333328</v>
      </c>
      <c r="O326" s="14">
        <f>(((M326/60)/60)/24)+DATE(1970,1,1)</f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_xlfn.TEXTSPLIT(Crowdfunding!$R326,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>E327/D327*100</f>
        <v>90.723076923076931</v>
      </c>
      <c r="G327" t="s">
        <v>14</v>
      </c>
      <c r="H327">
        <v>73</v>
      </c>
      <c r="I327" s="7">
        <f>IF(H327=0,0,E327/H327)</f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4">
        <f>(((L327/60)/60)/24)+DATE(1970,1,1)</f>
        <v>43267.208333333328</v>
      </c>
      <c r="O327" s="14">
        <f>(((M327/60)/60)/24)+DATE(1970,1,1)</f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_xlfn.TEXTSPLIT(Crowdfunding!$R327,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>E328/D328*100</f>
        <v>46.194444444444443</v>
      </c>
      <c r="G328" t="s">
        <v>14</v>
      </c>
      <c r="H328">
        <v>128</v>
      </c>
      <c r="I328" s="7">
        <f>IF(H328=0,0,E328/H328)</f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4">
        <f>(((L328/60)/60)/24)+DATE(1970,1,1)</f>
        <v>42364.25</v>
      </c>
      <c r="O328" s="14">
        <f>(((M328/60)/60)/24)+DATE(1970,1,1)</f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_xlfn.TEXTSPLIT(Crowdfunding!$R328,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>E329/D329*100</f>
        <v>38.53846153846154</v>
      </c>
      <c r="G329" t="s">
        <v>14</v>
      </c>
      <c r="H329">
        <v>33</v>
      </c>
      <c r="I329" s="7">
        <f>IF(H329=0,0,E329/H329)</f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4">
        <f>(((L329/60)/60)/24)+DATE(1970,1,1)</f>
        <v>43705.208333333328</v>
      </c>
      <c r="O329" s="14">
        <f>(((M329/60)/60)/24)+DATE(1970,1,1)</f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_xlfn.TEXTSPLIT(Crowdfunding!$R329,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>E330/D330*100</f>
        <v>133.56231003039514</v>
      </c>
      <c r="G330" t="s">
        <v>20</v>
      </c>
      <c r="H330">
        <v>2441</v>
      </c>
      <c r="I330" s="7">
        <f>IF(H330=0,0,E330/H330)</f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4">
        <f>(((L330/60)/60)/24)+DATE(1970,1,1)</f>
        <v>43434.25</v>
      </c>
      <c r="O330" s="14">
        <f>(((M330/60)/60)/24)+DATE(1970,1,1)</f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_xlfn.TEXTSPLIT(Crowdfunding!$R330,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>E331/D331*100</f>
        <v>22.896588486140725</v>
      </c>
      <c r="G331" t="s">
        <v>47</v>
      </c>
      <c r="H331">
        <v>211</v>
      </c>
      <c r="I331" s="7">
        <f>IF(H331=0,0,E331/H331)</f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4">
        <f>(((L331/60)/60)/24)+DATE(1970,1,1)</f>
        <v>42716.25</v>
      </c>
      <c r="O331" s="14">
        <f>(((M331/60)/60)/24)+DATE(1970,1,1)</f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_xlfn.TEXTSPLIT(Crowdfunding!$R331,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>E332/D332*100</f>
        <v>184.95548961424333</v>
      </c>
      <c r="G332" t="s">
        <v>20</v>
      </c>
      <c r="H332">
        <v>1385</v>
      </c>
      <c r="I332" s="7">
        <f>IF(H332=0,0,E332/H332)</f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4">
        <f>(((L332/60)/60)/24)+DATE(1970,1,1)</f>
        <v>43077.25</v>
      </c>
      <c r="O332" s="14">
        <f>(((M332/60)/60)/24)+DATE(1970,1,1)</f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_xlfn.TEXTSPLIT(Crowdfunding!$R332,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>E333/D333*100</f>
        <v>443.72727272727275</v>
      </c>
      <c r="G333" t="s">
        <v>20</v>
      </c>
      <c r="H333">
        <v>190</v>
      </c>
      <c r="I333" s="7">
        <f>IF(H333=0,0,E333/H333)</f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4">
        <f>(((L333/60)/60)/24)+DATE(1970,1,1)</f>
        <v>40896.25</v>
      </c>
      <c r="O333" s="14">
        <f>(((M333/60)/60)/24)+DATE(1970,1,1)</f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_xlfn.TEXTSPLIT(Crowdfunding!$R333,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>E334/D334*100</f>
        <v>199.9806763285024</v>
      </c>
      <c r="G334" t="s">
        <v>20</v>
      </c>
      <c r="H334">
        <v>470</v>
      </c>
      <c r="I334" s="7">
        <f>IF(H334=0,0,E334/H334)</f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4">
        <f>(((L334/60)/60)/24)+DATE(1970,1,1)</f>
        <v>41361.208333333336</v>
      </c>
      <c r="O334" s="14">
        <f>(((M334/60)/60)/24)+DATE(1970,1,1)</f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_xlfn.TEXTSPLIT(Crowdfunding!$R334,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>E335/D335*100</f>
        <v>123.95833333333333</v>
      </c>
      <c r="G335" t="s">
        <v>20</v>
      </c>
      <c r="H335">
        <v>253</v>
      </c>
      <c r="I335" s="7">
        <f>IF(H335=0,0,E335/H335)</f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4">
        <f>(((L335/60)/60)/24)+DATE(1970,1,1)</f>
        <v>43424.25</v>
      </c>
      <c r="O335" s="14">
        <f>(((M335/60)/60)/24)+DATE(1970,1,1)</f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_xlfn.TEXTSPLIT(Crowdfunding!$R335,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>E336/D336*100</f>
        <v>186.61329305135951</v>
      </c>
      <c r="G336" t="s">
        <v>20</v>
      </c>
      <c r="H336">
        <v>1113</v>
      </c>
      <c r="I336" s="7">
        <f>IF(H336=0,0,E336/H336)</f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4">
        <f>(((L336/60)/60)/24)+DATE(1970,1,1)</f>
        <v>43110.25</v>
      </c>
      <c r="O336" s="14">
        <f>(((M336/60)/60)/24)+DATE(1970,1,1)</f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_xlfn.TEXTSPLIT(Crowdfunding!$R336,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>E337/D337*100</f>
        <v>114.28538550057536</v>
      </c>
      <c r="G337" t="s">
        <v>20</v>
      </c>
      <c r="H337">
        <v>2283</v>
      </c>
      <c r="I337" s="7">
        <f>IF(H337=0,0,E337/H337)</f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4">
        <f>(((L337/60)/60)/24)+DATE(1970,1,1)</f>
        <v>43784.25</v>
      </c>
      <c r="O337" s="14">
        <f>(((M337/60)/60)/24)+DATE(1970,1,1)</f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_xlfn.TEXTSPLIT(Crowdfunding!$R337,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>E338/D338*100</f>
        <v>97.032531824611041</v>
      </c>
      <c r="G338" t="s">
        <v>14</v>
      </c>
      <c r="H338">
        <v>1072</v>
      </c>
      <c r="I338" s="7">
        <f>IF(H338=0,0,E338/H338)</f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4">
        <f>(((L338/60)/60)/24)+DATE(1970,1,1)</f>
        <v>40527.25</v>
      </c>
      <c r="O338" s="14">
        <f>(((M338/60)/60)/24)+DATE(1970,1,1)</f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_xlfn.TEXTSPLIT(Crowdfunding!$R338,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>E339/D339*100</f>
        <v>122.81904761904762</v>
      </c>
      <c r="G339" t="s">
        <v>20</v>
      </c>
      <c r="H339">
        <v>1095</v>
      </c>
      <c r="I339" s="7">
        <f>IF(H339=0,0,E339/H339)</f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4">
        <f>(((L339/60)/60)/24)+DATE(1970,1,1)</f>
        <v>43780.25</v>
      </c>
      <c r="O339" s="14">
        <f>(((M339/60)/60)/24)+DATE(1970,1,1)</f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_xlfn.TEXTSPLIT(Crowdfunding!$R339,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>E340/D340*100</f>
        <v>179.14326647564468</v>
      </c>
      <c r="G340" t="s">
        <v>20</v>
      </c>
      <c r="H340">
        <v>1690</v>
      </c>
      <c r="I340" s="7">
        <f>IF(H340=0,0,E340/H340)</f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4">
        <f>(((L340/60)/60)/24)+DATE(1970,1,1)</f>
        <v>40821.208333333336</v>
      </c>
      <c r="O340" s="14">
        <f>(((M340/60)/60)/24)+DATE(1970,1,1)</f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_xlfn.TEXTSPLIT(Crowdfunding!$R340,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>E341/D341*100</f>
        <v>79.951577402787962</v>
      </c>
      <c r="G341" t="s">
        <v>74</v>
      </c>
      <c r="H341">
        <v>1297</v>
      </c>
      <c r="I341" s="7">
        <f>IF(H341=0,0,E341/H341)</f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4">
        <f>(((L341/60)/60)/24)+DATE(1970,1,1)</f>
        <v>42949.208333333328</v>
      </c>
      <c r="O341" s="14">
        <f>(((M341/60)/60)/24)+DATE(1970,1,1)</f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_xlfn.TEXTSPLIT(Crowdfunding!$R341,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>E342/D342*100</f>
        <v>94.242587601078171</v>
      </c>
      <c r="G342" t="s">
        <v>14</v>
      </c>
      <c r="H342">
        <v>393</v>
      </c>
      <c r="I342" s="7">
        <f>IF(H342=0,0,E342/H342)</f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4">
        <f>(((L342/60)/60)/24)+DATE(1970,1,1)</f>
        <v>40889.25</v>
      </c>
      <c r="O342" s="14">
        <f>(((M342/60)/60)/24)+DATE(1970,1,1)</f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_xlfn.TEXTSPLIT(Crowdfunding!$R342,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>E343/D343*100</f>
        <v>84.669291338582681</v>
      </c>
      <c r="G343" t="s">
        <v>14</v>
      </c>
      <c r="H343">
        <v>1257</v>
      </c>
      <c r="I343" s="7">
        <f>IF(H343=0,0,E343/H343)</f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4">
        <f>(((L343/60)/60)/24)+DATE(1970,1,1)</f>
        <v>42244.208333333328</v>
      </c>
      <c r="O343" s="14">
        <f>(((M343/60)/60)/24)+DATE(1970,1,1)</f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_xlfn.TEXTSPLIT(Crowdfunding!$R343,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>E344/D344*100</f>
        <v>66.521920668058456</v>
      </c>
      <c r="G344" t="s">
        <v>14</v>
      </c>
      <c r="H344">
        <v>328</v>
      </c>
      <c r="I344" s="7">
        <f>IF(H344=0,0,E344/H344)</f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4">
        <f>(((L344/60)/60)/24)+DATE(1970,1,1)</f>
        <v>41475.208333333336</v>
      </c>
      <c r="O344" s="14">
        <f>(((M344/60)/60)/24)+DATE(1970,1,1)</f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_xlfn.TEXTSPLIT(Crowdfunding!$R344,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>E345/D345*100</f>
        <v>53.922222222222224</v>
      </c>
      <c r="G345" t="s">
        <v>14</v>
      </c>
      <c r="H345">
        <v>147</v>
      </c>
      <c r="I345" s="7">
        <f>IF(H345=0,0,E345/H345)</f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4">
        <f>(((L345/60)/60)/24)+DATE(1970,1,1)</f>
        <v>41597.25</v>
      </c>
      <c r="O345" s="14">
        <f>(((M345/60)/60)/24)+DATE(1970,1,1)</f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_xlfn.TEXTSPLIT(Crowdfunding!$R345,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>E346/D346*100</f>
        <v>41.983299595141702</v>
      </c>
      <c r="G346" t="s">
        <v>14</v>
      </c>
      <c r="H346">
        <v>830</v>
      </c>
      <c r="I346" s="7">
        <f>IF(H346=0,0,E346/H346)</f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4">
        <f>(((L346/60)/60)/24)+DATE(1970,1,1)</f>
        <v>43122.25</v>
      </c>
      <c r="O346" s="14">
        <f>(((M346/60)/60)/24)+DATE(1970,1,1)</f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_xlfn.TEXTSPLIT(Crowdfunding!$R346,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>E347/D347*100</f>
        <v>14.69479695431472</v>
      </c>
      <c r="G347" t="s">
        <v>14</v>
      </c>
      <c r="H347">
        <v>331</v>
      </c>
      <c r="I347" s="7">
        <f>IF(H347=0,0,E347/H347)</f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4">
        <f>(((L347/60)/60)/24)+DATE(1970,1,1)</f>
        <v>42194.208333333328</v>
      </c>
      <c r="O347" s="14">
        <f>(((M347/60)/60)/24)+DATE(1970,1,1)</f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_xlfn.TEXTSPLIT(Crowdfunding!$R347,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>E348/D348*100</f>
        <v>34.475000000000001</v>
      </c>
      <c r="G348" t="s">
        <v>14</v>
      </c>
      <c r="H348">
        <v>25</v>
      </c>
      <c r="I348" s="7">
        <f>IF(H348=0,0,E348/H348)</f>
        <v>110.32</v>
      </c>
      <c r="J348" t="s">
        <v>21</v>
      </c>
      <c r="K348" t="s">
        <v>22</v>
      </c>
      <c r="L348">
        <v>1503550800</v>
      </c>
      <c r="M348">
        <v>1508302800</v>
      </c>
      <c r="N348" s="14">
        <f>(((L348/60)/60)/24)+DATE(1970,1,1)</f>
        <v>42971.208333333328</v>
      </c>
      <c r="O348" s="14">
        <f>(((M348/60)/60)/24)+DATE(1970,1,1)</f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_xlfn.TEXTSPLIT(Crowdfunding!$R348,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>E349/D349*100</f>
        <v>1400.7777777777778</v>
      </c>
      <c r="G349" t="s">
        <v>20</v>
      </c>
      <c r="H349">
        <v>191</v>
      </c>
      <c r="I349" s="7">
        <f>IF(H349=0,0,E349/H349)</f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4">
        <f>(((L349/60)/60)/24)+DATE(1970,1,1)</f>
        <v>42046.25</v>
      </c>
      <c r="O349" s="14">
        <f>(((M349/60)/60)/24)+DATE(1970,1,1)</f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_xlfn.TEXTSPLIT(Crowdfunding!$R349,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>E350/D350*100</f>
        <v>71.770351758793964</v>
      </c>
      <c r="G350" t="s">
        <v>14</v>
      </c>
      <c r="H350">
        <v>3483</v>
      </c>
      <c r="I350" s="7">
        <f>IF(H350=0,0,E350/H350)</f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4">
        <f>(((L350/60)/60)/24)+DATE(1970,1,1)</f>
        <v>42782.25</v>
      </c>
      <c r="O350" s="14">
        <f>(((M350/60)/60)/24)+DATE(1970,1,1)</f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_xlfn.TEXTSPLIT(Crowdfunding!$R350,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>E351/D351*100</f>
        <v>53.074115044247783</v>
      </c>
      <c r="G351" t="s">
        <v>14</v>
      </c>
      <c r="H351">
        <v>923</v>
      </c>
      <c r="I351" s="7">
        <f>IF(H351=0,0,E351/H351)</f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4">
        <f>(((L351/60)/60)/24)+DATE(1970,1,1)</f>
        <v>42930.208333333328</v>
      </c>
      <c r="O351" s="14">
        <f>(((M351/60)/60)/24)+DATE(1970,1,1)</f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_xlfn.TEXTSPLIT(Crowdfunding!$R351,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>E352/D352*100</f>
        <v>5</v>
      </c>
      <c r="G352" t="s">
        <v>14</v>
      </c>
      <c r="H352">
        <v>1</v>
      </c>
      <c r="I352" s="7">
        <f>IF(H352=0,0,E352/H352)</f>
        <v>5</v>
      </c>
      <c r="J352" t="s">
        <v>21</v>
      </c>
      <c r="K352" t="s">
        <v>22</v>
      </c>
      <c r="L352">
        <v>1432098000</v>
      </c>
      <c r="M352">
        <v>1433653200</v>
      </c>
      <c r="N352" s="14">
        <f>(((L352/60)/60)/24)+DATE(1970,1,1)</f>
        <v>42144.208333333328</v>
      </c>
      <c r="O352" s="14">
        <f>(((M352/60)/60)/24)+DATE(1970,1,1)</f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_xlfn.TEXTSPLIT(Crowdfunding!$R352,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>E353/D353*100</f>
        <v>127.70715249662618</v>
      </c>
      <c r="G353" t="s">
        <v>20</v>
      </c>
      <c r="H353">
        <v>2013</v>
      </c>
      <c r="I353" s="7">
        <f>IF(H353=0,0,E353/H353)</f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4">
        <f>(((L353/60)/60)/24)+DATE(1970,1,1)</f>
        <v>42240.208333333328</v>
      </c>
      <c r="O353" s="14">
        <f>(((M353/60)/60)/24)+DATE(1970,1,1)</f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_xlfn.TEXTSPLIT(Crowdfunding!$R353,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>E354/D354*100</f>
        <v>34.892857142857139</v>
      </c>
      <c r="G354" t="s">
        <v>14</v>
      </c>
      <c r="H354">
        <v>33</v>
      </c>
      <c r="I354" s="7">
        <f>IF(H354=0,0,E354/H354)</f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4">
        <f>(((L354/60)/60)/24)+DATE(1970,1,1)</f>
        <v>42315.25</v>
      </c>
      <c r="O354" s="14">
        <f>(((M354/60)/60)/24)+DATE(1970,1,1)</f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_xlfn.TEXTSPLIT(Crowdfunding!$R354,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>E355/D355*100</f>
        <v>410.59821428571428</v>
      </c>
      <c r="G355" t="s">
        <v>20</v>
      </c>
      <c r="H355">
        <v>1703</v>
      </c>
      <c r="I355" s="7">
        <f>IF(H355=0,0,E355/H355)</f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4">
        <f>(((L355/60)/60)/24)+DATE(1970,1,1)</f>
        <v>43651.208333333328</v>
      </c>
      <c r="O355" s="14">
        <f>(((M355/60)/60)/24)+DATE(1970,1,1)</f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_xlfn.TEXTSPLIT(Crowdfunding!$R355,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>E356/D356*100</f>
        <v>123.73770491803278</v>
      </c>
      <c r="G356" t="s">
        <v>20</v>
      </c>
      <c r="H356">
        <v>80</v>
      </c>
      <c r="I356" s="7">
        <f>IF(H356=0,0,E356/H356)</f>
        <v>94.35</v>
      </c>
      <c r="J356" t="s">
        <v>36</v>
      </c>
      <c r="K356" t="s">
        <v>37</v>
      </c>
      <c r="L356">
        <v>1378184400</v>
      </c>
      <c r="M356">
        <v>1378789200</v>
      </c>
      <c r="N356" s="14">
        <f>(((L356/60)/60)/24)+DATE(1970,1,1)</f>
        <v>41520.208333333336</v>
      </c>
      <c r="O356" s="14">
        <f>(((M356/60)/60)/24)+DATE(1970,1,1)</f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_xlfn.TEXTSPLIT(Crowdfunding!$R356,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>E357/D357*100</f>
        <v>58.973684210526315</v>
      </c>
      <c r="G357" t="s">
        <v>47</v>
      </c>
      <c r="H357">
        <v>86</v>
      </c>
      <c r="I357" s="7">
        <f>IF(H357=0,0,E357/H357)</f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4">
        <f>(((L357/60)/60)/24)+DATE(1970,1,1)</f>
        <v>42757.25</v>
      </c>
      <c r="O357" s="14">
        <f>(((M357/60)/60)/24)+DATE(1970,1,1)</f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_xlfn.TEXTSPLIT(Crowdfunding!$R357,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>E358/D358*100</f>
        <v>36.892473118279568</v>
      </c>
      <c r="G358" t="s">
        <v>14</v>
      </c>
      <c r="H358">
        <v>40</v>
      </c>
      <c r="I358" s="7">
        <f>IF(H358=0,0,E358/H358)</f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4">
        <f>(((L358/60)/60)/24)+DATE(1970,1,1)</f>
        <v>40922.25</v>
      </c>
      <c r="O358" s="14">
        <f>(((M358/60)/60)/24)+DATE(1970,1,1)</f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_xlfn.TEXTSPLIT(Crowdfunding!$R358,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>E359/D359*100</f>
        <v>184.91304347826087</v>
      </c>
      <c r="G359" t="s">
        <v>20</v>
      </c>
      <c r="H359">
        <v>41</v>
      </c>
      <c r="I359" s="7">
        <f>IF(H359=0,0,E359/H359)</f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4">
        <f>(((L359/60)/60)/24)+DATE(1970,1,1)</f>
        <v>42250.208333333328</v>
      </c>
      <c r="O359" s="14">
        <f>(((M359/60)/60)/24)+DATE(1970,1,1)</f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_xlfn.TEXTSPLIT(Crowdfunding!$R359,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>E360/D360*100</f>
        <v>11.814432989690722</v>
      </c>
      <c r="G360" t="s">
        <v>14</v>
      </c>
      <c r="H360">
        <v>23</v>
      </c>
      <c r="I360" s="7">
        <f>IF(H360=0,0,E360/H360)</f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4">
        <f>(((L360/60)/60)/24)+DATE(1970,1,1)</f>
        <v>43322.208333333328</v>
      </c>
      <c r="O360" s="14">
        <f>(((M360/60)/60)/24)+DATE(1970,1,1)</f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_xlfn.TEXTSPLIT(Crowdfunding!$R360,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>E361/D361*100</f>
        <v>298.7</v>
      </c>
      <c r="G361" t="s">
        <v>20</v>
      </c>
      <c r="H361">
        <v>187</v>
      </c>
      <c r="I361" s="7">
        <f>IF(H361=0,0,E361/H361)</f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4">
        <f>(((L361/60)/60)/24)+DATE(1970,1,1)</f>
        <v>40782.208333333336</v>
      </c>
      <c r="O361" s="14">
        <f>(((M361/60)/60)/24)+DATE(1970,1,1)</f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_xlfn.TEXTSPLIT(Crowdfunding!$R361,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>E362/D362*100</f>
        <v>226.35175879396985</v>
      </c>
      <c r="G362" t="s">
        <v>20</v>
      </c>
      <c r="H362">
        <v>2875</v>
      </c>
      <c r="I362" s="7">
        <f>IF(H362=0,0,E362/H362)</f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4">
        <f>(((L362/60)/60)/24)+DATE(1970,1,1)</f>
        <v>40544.25</v>
      </c>
      <c r="O362" s="14">
        <f>(((M362/60)/60)/24)+DATE(1970,1,1)</f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_xlfn.TEXTSPLIT(Crowdfunding!$R362,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>E363/D363*100</f>
        <v>173.56363636363636</v>
      </c>
      <c r="G363" t="s">
        <v>20</v>
      </c>
      <c r="H363">
        <v>88</v>
      </c>
      <c r="I363" s="7">
        <f>IF(H363=0,0,E363/H363)</f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4">
        <f>(((L363/60)/60)/24)+DATE(1970,1,1)</f>
        <v>43015.208333333328</v>
      </c>
      <c r="O363" s="14">
        <f>(((M363/60)/60)/24)+DATE(1970,1,1)</f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_xlfn.TEXTSPLIT(Crowdfunding!$R363,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>E364/D364*100</f>
        <v>371.75675675675677</v>
      </c>
      <c r="G364" t="s">
        <v>20</v>
      </c>
      <c r="H364">
        <v>191</v>
      </c>
      <c r="I364" s="7">
        <f>IF(H364=0,0,E364/H364)</f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4">
        <f>(((L364/60)/60)/24)+DATE(1970,1,1)</f>
        <v>40570.25</v>
      </c>
      <c r="O364" s="14">
        <f>(((M364/60)/60)/24)+DATE(1970,1,1)</f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_xlfn.TEXTSPLIT(Crowdfunding!$R364,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>E365/D365*100</f>
        <v>160.19230769230771</v>
      </c>
      <c r="G365" t="s">
        <v>20</v>
      </c>
      <c r="H365">
        <v>139</v>
      </c>
      <c r="I365" s="7">
        <f>IF(H365=0,0,E365/H365)</f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4">
        <f>(((L365/60)/60)/24)+DATE(1970,1,1)</f>
        <v>40904.25</v>
      </c>
      <c r="O365" s="14">
        <f>(((M365/60)/60)/24)+DATE(1970,1,1)</f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_xlfn.TEXTSPLIT(Crowdfunding!$R365,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>E366/D366*100</f>
        <v>1616.3333333333335</v>
      </c>
      <c r="G366" t="s">
        <v>20</v>
      </c>
      <c r="H366">
        <v>186</v>
      </c>
      <c r="I366" s="7">
        <f>IF(H366=0,0,E366/H366)</f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4">
        <f>(((L366/60)/60)/24)+DATE(1970,1,1)</f>
        <v>43164.25</v>
      </c>
      <c r="O366" s="14">
        <f>(((M366/60)/60)/24)+DATE(1970,1,1)</f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_xlfn.TEXTSPLIT(Crowdfunding!$R366,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>E367/D367*100</f>
        <v>733.4375</v>
      </c>
      <c r="G367" t="s">
        <v>20</v>
      </c>
      <c r="H367">
        <v>112</v>
      </c>
      <c r="I367" s="7">
        <f>IF(H367=0,0,E367/H367)</f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4">
        <f>(((L367/60)/60)/24)+DATE(1970,1,1)</f>
        <v>42733.25</v>
      </c>
      <c r="O367" s="14">
        <f>(((M367/60)/60)/24)+DATE(1970,1,1)</f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_xlfn.TEXTSPLIT(Crowdfunding!$R367,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>E368/D368*100</f>
        <v>592.11111111111109</v>
      </c>
      <c r="G368" t="s">
        <v>20</v>
      </c>
      <c r="H368">
        <v>101</v>
      </c>
      <c r="I368" s="7">
        <f>IF(H368=0,0,E368/H368)</f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4">
        <f>(((L368/60)/60)/24)+DATE(1970,1,1)</f>
        <v>40546.25</v>
      </c>
      <c r="O368" s="14">
        <f>(((M368/60)/60)/24)+DATE(1970,1,1)</f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_xlfn.TEXTSPLIT(Crowdfunding!$R368,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>E369/D369*100</f>
        <v>18.888888888888889</v>
      </c>
      <c r="G369" t="s">
        <v>14</v>
      </c>
      <c r="H369">
        <v>75</v>
      </c>
      <c r="I369" s="7">
        <f>IF(H369=0,0,E369/H369)</f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4">
        <f>(((L369/60)/60)/24)+DATE(1970,1,1)</f>
        <v>41930.208333333336</v>
      </c>
      <c r="O369" s="14">
        <f>(((M369/60)/60)/24)+DATE(1970,1,1)</f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_xlfn.TEXTSPLIT(Crowdfunding!$R369,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>E370/D370*100</f>
        <v>276.80769230769232</v>
      </c>
      <c r="G370" t="s">
        <v>20</v>
      </c>
      <c r="H370">
        <v>206</v>
      </c>
      <c r="I370" s="7">
        <f>IF(H370=0,0,E370/H370)</f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4">
        <f>(((L370/60)/60)/24)+DATE(1970,1,1)</f>
        <v>40464.208333333336</v>
      </c>
      <c r="O370" s="14">
        <f>(((M370/60)/60)/24)+DATE(1970,1,1)</f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_xlfn.TEXTSPLIT(Crowdfunding!$R370,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>E371/D371*100</f>
        <v>273.01851851851848</v>
      </c>
      <c r="G371" t="s">
        <v>20</v>
      </c>
      <c r="H371">
        <v>154</v>
      </c>
      <c r="I371" s="7">
        <f>IF(H371=0,0,E371/H371)</f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4">
        <f>(((L371/60)/60)/24)+DATE(1970,1,1)</f>
        <v>41308.25</v>
      </c>
      <c r="O371" s="14">
        <f>(((M371/60)/60)/24)+DATE(1970,1,1)</f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_xlfn.TEXTSPLIT(Crowdfunding!$R371,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>E372/D372*100</f>
        <v>159.36331255565449</v>
      </c>
      <c r="G372" t="s">
        <v>20</v>
      </c>
      <c r="H372">
        <v>5966</v>
      </c>
      <c r="I372" s="7">
        <f>IF(H372=0,0,E372/H372)</f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4">
        <f>(((L372/60)/60)/24)+DATE(1970,1,1)</f>
        <v>43570.208333333328</v>
      </c>
      <c r="O372" s="14">
        <f>(((M372/60)/60)/24)+DATE(1970,1,1)</f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_xlfn.TEXTSPLIT(Crowdfunding!$R372,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>E373/D373*100</f>
        <v>67.869978858350947</v>
      </c>
      <c r="G373" t="s">
        <v>14</v>
      </c>
      <c r="H373">
        <v>2176</v>
      </c>
      <c r="I373" s="7">
        <f>IF(H373=0,0,E373/H373)</f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4">
        <f>(((L373/60)/60)/24)+DATE(1970,1,1)</f>
        <v>42043.25</v>
      </c>
      <c r="O373" s="14">
        <f>(((M373/60)/60)/24)+DATE(1970,1,1)</f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_xlfn.TEXTSPLIT(Crowdfunding!$R373,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>E374/D374*100</f>
        <v>1591.5555555555554</v>
      </c>
      <c r="G374" t="s">
        <v>20</v>
      </c>
      <c r="H374">
        <v>169</v>
      </c>
      <c r="I374" s="7">
        <f>IF(H374=0,0,E374/H374)</f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4">
        <f>(((L374/60)/60)/24)+DATE(1970,1,1)</f>
        <v>42012.25</v>
      </c>
      <c r="O374" s="14">
        <f>(((M374/60)/60)/24)+DATE(1970,1,1)</f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_xlfn.TEXTSPLIT(Crowdfunding!$R374,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>E375/D375*100</f>
        <v>730.18222222222221</v>
      </c>
      <c r="G375" t="s">
        <v>20</v>
      </c>
      <c r="H375">
        <v>2106</v>
      </c>
      <c r="I375" s="7">
        <f>IF(H375=0,0,E375/H375)</f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4">
        <f>(((L375/60)/60)/24)+DATE(1970,1,1)</f>
        <v>42964.208333333328</v>
      </c>
      <c r="O375" s="14">
        <f>(((M375/60)/60)/24)+DATE(1970,1,1)</f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_xlfn.TEXTSPLIT(Crowdfunding!$R375,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>E376/D376*100</f>
        <v>13.185782556750297</v>
      </c>
      <c r="G376" t="s">
        <v>14</v>
      </c>
      <c r="H376">
        <v>441</v>
      </c>
      <c r="I376" s="7">
        <f>IF(H376=0,0,E376/H376)</f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4">
        <f>(((L376/60)/60)/24)+DATE(1970,1,1)</f>
        <v>43476.25</v>
      </c>
      <c r="O376" s="14">
        <f>(((M376/60)/60)/24)+DATE(1970,1,1)</f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_xlfn.TEXTSPLIT(Crowdfunding!$R376,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>E377/D377*100</f>
        <v>54.777777777777779</v>
      </c>
      <c r="G377" t="s">
        <v>14</v>
      </c>
      <c r="H377">
        <v>25</v>
      </c>
      <c r="I377" s="7">
        <f>IF(H377=0,0,E377/H377)</f>
        <v>59.16</v>
      </c>
      <c r="J377" t="s">
        <v>21</v>
      </c>
      <c r="K377" t="s">
        <v>22</v>
      </c>
      <c r="L377">
        <v>1444971600</v>
      </c>
      <c r="M377">
        <v>1449900000</v>
      </c>
      <c r="N377" s="14">
        <f>(((L377/60)/60)/24)+DATE(1970,1,1)</f>
        <v>42293.208333333328</v>
      </c>
      <c r="O377" s="14">
        <f>(((M377/60)/60)/24)+DATE(1970,1,1)</f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_xlfn.TEXTSPLIT(Crowdfunding!$R377,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>E378/D378*100</f>
        <v>361.02941176470591</v>
      </c>
      <c r="G378" t="s">
        <v>20</v>
      </c>
      <c r="H378">
        <v>131</v>
      </c>
      <c r="I378" s="7">
        <f>IF(H378=0,0,E378/H378)</f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4">
        <f>(((L378/60)/60)/24)+DATE(1970,1,1)</f>
        <v>41826.208333333336</v>
      </c>
      <c r="O378" s="14">
        <f>(((M378/60)/60)/24)+DATE(1970,1,1)</f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_xlfn.TEXTSPLIT(Crowdfunding!$R378,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>E379/D379*100</f>
        <v>10.257545271629779</v>
      </c>
      <c r="G379" t="s">
        <v>14</v>
      </c>
      <c r="H379">
        <v>127</v>
      </c>
      <c r="I379" s="7">
        <f>IF(H379=0,0,E379/H379)</f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4">
        <f>(((L379/60)/60)/24)+DATE(1970,1,1)</f>
        <v>43760.208333333328</v>
      </c>
      <c r="O379" s="14">
        <f>(((M379/60)/60)/24)+DATE(1970,1,1)</f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_xlfn.TEXTSPLIT(Crowdfunding!$R379,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>E380/D380*100</f>
        <v>13.962962962962964</v>
      </c>
      <c r="G380" t="s">
        <v>14</v>
      </c>
      <c r="H380">
        <v>355</v>
      </c>
      <c r="I380" s="7">
        <f>IF(H380=0,0,E380/H380)</f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4">
        <f>(((L380/60)/60)/24)+DATE(1970,1,1)</f>
        <v>43241.208333333328</v>
      </c>
      <c r="O380" s="14">
        <f>(((M380/60)/60)/24)+DATE(1970,1,1)</f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_xlfn.TEXTSPLIT(Crowdfunding!$R380,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>E381/D381*100</f>
        <v>40.444444444444443</v>
      </c>
      <c r="G381" t="s">
        <v>14</v>
      </c>
      <c r="H381">
        <v>44</v>
      </c>
      <c r="I381" s="7">
        <f>IF(H381=0,0,E381/H381)</f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4">
        <f>(((L381/60)/60)/24)+DATE(1970,1,1)</f>
        <v>40843.208333333336</v>
      </c>
      <c r="O381" s="14">
        <f>(((M381/60)/60)/24)+DATE(1970,1,1)</f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_xlfn.TEXTSPLIT(Crowdfunding!$R381,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>E382/D382*100</f>
        <v>160.32</v>
      </c>
      <c r="G382" t="s">
        <v>20</v>
      </c>
      <c r="H382">
        <v>84</v>
      </c>
      <c r="I382" s="7">
        <f>IF(H382=0,0,E382/H382)</f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4">
        <f>(((L382/60)/60)/24)+DATE(1970,1,1)</f>
        <v>41448.208333333336</v>
      </c>
      <c r="O382" s="14">
        <f>(((M382/60)/60)/24)+DATE(1970,1,1)</f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_xlfn.TEXTSPLIT(Crowdfunding!$R382,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>E383/D383*100</f>
        <v>183.9433962264151</v>
      </c>
      <c r="G383" t="s">
        <v>20</v>
      </c>
      <c r="H383">
        <v>155</v>
      </c>
      <c r="I383" s="7">
        <f>IF(H383=0,0,E383/H383)</f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4">
        <f>(((L383/60)/60)/24)+DATE(1970,1,1)</f>
        <v>42163.208333333328</v>
      </c>
      <c r="O383" s="14">
        <f>(((M383/60)/60)/24)+DATE(1970,1,1)</f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_xlfn.TEXTSPLIT(Crowdfunding!$R383,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>E384/D384*100</f>
        <v>63.769230769230766</v>
      </c>
      <c r="G384" t="s">
        <v>14</v>
      </c>
      <c r="H384">
        <v>67</v>
      </c>
      <c r="I384" s="7">
        <f>IF(H384=0,0,E384/H384)</f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4">
        <f>(((L384/60)/60)/24)+DATE(1970,1,1)</f>
        <v>43024.208333333328</v>
      </c>
      <c r="O384" s="14">
        <f>(((M384/60)/60)/24)+DATE(1970,1,1)</f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_xlfn.TEXTSPLIT(Crowdfunding!$R384,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>E385/D385*100</f>
        <v>225.38095238095238</v>
      </c>
      <c r="G385" t="s">
        <v>20</v>
      </c>
      <c r="H385">
        <v>189</v>
      </c>
      <c r="I385" s="7">
        <f>IF(H385=0,0,E385/H385)</f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4">
        <f>(((L385/60)/60)/24)+DATE(1970,1,1)</f>
        <v>43509.25</v>
      </c>
      <c r="O385" s="14">
        <f>(((M385/60)/60)/24)+DATE(1970,1,1)</f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_xlfn.TEXTSPLIT(Crowdfunding!$R385,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>E386/D386*100</f>
        <v>172.00961538461539</v>
      </c>
      <c r="G386" t="s">
        <v>20</v>
      </c>
      <c r="H386">
        <v>4799</v>
      </c>
      <c r="I386" s="7">
        <f>IF(H386=0,0,E386/H386)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4">
        <f>(((L386/60)/60)/24)+DATE(1970,1,1)</f>
        <v>42776.25</v>
      </c>
      <c r="O386" s="14">
        <f>(((M386/60)/60)/24)+DATE(1970,1,1)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_xlfn.TEXTSPLIT(Crowdfunding!$R386,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>E387/D387*100</f>
        <v>146.16709511568124</v>
      </c>
      <c r="G387" t="s">
        <v>20</v>
      </c>
      <c r="H387">
        <v>1137</v>
      </c>
      <c r="I387" s="7">
        <f>IF(H387=0,0,E387/H387)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4">
        <f>(((L387/60)/60)/24)+DATE(1970,1,1)</f>
        <v>43553.208333333328</v>
      </c>
      <c r="O387" s="14">
        <f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_xlfn.TEXTSPLIT(Crowdfunding!$R387,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>E388/D388*100</f>
        <v>76.42361623616236</v>
      </c>
      <c r="G388" t="s">
        <v>14</v>
      </c>
      <c r="H388">
        <v>1068</v>
      </c>
      <c r="I388" s="7">
        <f>IF(H388=0,0,E388/H388)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4">
        <f>(((L388/60)/60)/24)+DATE(1970,1,1)</f>
        <v>40355.208333333336</v>
      </c>
      <c r="O388" s="14">
        <f>(((M388/60)/60)/24)+DATE(1970,1,1)</f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_xlfn.TEXTSPLIT(Crowdfunding!$R388,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>E389/D389*100</f>
        <v>39.261467889908261</v>
      </c>
      <c r="G389" t="s">
        <v>14</v>
      </c>
      <c r="H389">
        <v>424</v>
      </c>
      <c r="I389" s="7">
        <f>IF(H389=0,0,E389/H389)</f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4">
        <f>(((L389/60)/60)/24)+DATE(1970,1,1)</f>
        <v>41072.208333333336</v>
      </c>
      <c r="O389" s="14">
        <f>(((M389/60)/60)/24)+DATE(1970,1,1)</f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_xlfn.TEXTSPLIT(Crowdfunding!$R389,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>E390/D390*100</f>
        <v>11.270034843205574</v>
      </c>
      <c r="G390" t="s">
        <v>74</v>
      </c>
      <c r="H390">
        <v>145</v>
      </c>
      <c r="I390" s="7">
        <f>IF(H390=0,0,E390/H390)</f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4">
        <f>(((L390/60)/60)/24)+DATE(1970,1,1)</f>
        <v>40912.25</v>
      </c>
      <c r="O390" s="14">
        <f>(((M390/60)/60)/24)+DATE(1970,1,1)</f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_xlfn.TEXTSPLIT(Crowdfunding!$R390,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>E391/D391*100</f>
        <v>122.11084337349398</v>
      </c>
      <c r="G391" t="s">
        <v>20</v>
      </c>
      <c r="H391">
        <v>1152</v>
      </c>
      <c r="I391" s="7">
        <f>IF(H391=0,0,E391/H391)</f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4">
        <f>(((L391/60)/60)/24)+DATE(1970,1,1)</f>
        <v>40479.208333333336</v>
      </c>
      <c r="O391" s="14">
        <f>(((M391/60)/60)/24)+DATE(1970,1,1)</f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_xlfn.TEXTSPLIT(Crowdfunding!$R391,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>E392/D392*100</f>
        <v>186.54166666666669</v>
      </c>
      <c r="G392" t="s">
        <v>20</v>
      </c>
      <c r="H392">
        <v>50</v>
      </c>
      <c r="I392" s="7">
        <f>IF(H392=0,0,E392/H392)</f>
        <v>89.54</v>
      </c>
      <c r="J392" t="s">
        <v>21</v>
      </c>
      <c r="K392" t="s">
        <v>22</v>
      </c>
      <c r="L392">
        <v>1379048400</v>
      </c>
      <c r="M392">
        <v>1380344400</v>
      </c>
      <c r="N392" s="14">
        <f>(((L392/60)/60)/24)+DATE(1970,1,1)</f>
        <v>41530.208333333336</v>
      </c>
      <c r="O392" s="14">
        <f>(((M392/60)/60)/24)+DATE(1970,1,1)</f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_xlfn.TEXTSPLIT(Crowdfunding!$R392,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>E393/D393*100</f>
        <v>7.2731788079470201</v>
      </c>
      <c r="G393" t="s">
        <v>14</v>
      </c>
      <c r="H393">
        <v>151</v>
      </c>
      <c r="I393" s="7">
        <f>IF(H393=0,0,E393/H393)</f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4">
        <f>(((L393/60)/60)/24)+DATE(1970,1,1)</f>
        <v>41653.25</v>
      </c>
      <c r="O393" s="14">
        <f>(((M393/60)/60)/24)+DATE(1970,1,1)</f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_xlfn.TEXTSPLIT(Crowdfunding!$R393,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>E394/D394*100</f>
        <v>65.642371234207957</v>
      </c>
      <c r="G394" t="s">
        <v>14</v>
      </c>
      <c r="H394">
        <v>1608</v>
      </c>
      <c r="I394" s="7">
        <f>IF(H394=0,0,E394/H394)</f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4">
        <f>(((L394/60)/60)/24)+DATE(1970,1,1)</f>
        <v>40549.25</v>
      </c>
      <c r="O394" s="14">
        <f>(((M394/60)/60)/24)+DATE(1970,1,1)</f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_xlfn.TEXTSPLIT(Crowdfunding!$R394,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>E395/D395*100</f>
        <v>228.96178343949046</v>
      </c>
      <c r="G395" t="s">
        <v>20</v>
      </c>
      <c r="H395">
        <v>3059</v>
      </c>
      <c r="I395" s="7">
        <f>IF(H395=0,0,E395/H395)</f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4">
        <f>(((L395/60)/60)/24)+DATE(1970,1,1)</f>
        <v>42933.208333333328</v>
      </c>
      <c r="O395" s="14">
        <f>(((M395/60)/60)/24)+DATE(1970,1,1)</f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_xlfn.TEXTSPLIT(Crowdfunding!$R395,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>E396/D396*100</f>
        <v>469.37499999999994</v>
      </c>
      <c r="G396" t="s">
        <v>20</v>
      </c>
      <c r="H396">
        <v>34</v>
      </c>
      <c r="I396" s="7">
        <f>IF(H396=0,0,E396/H396)</f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4">
        <f>(((L396/60)/60)/24)+DATE(1970,1,1)</f>
        <v>41484.208333333336</v>
      </c>
      <c r="O396" s="14">
        <f>(((M396/60)/60)/24)+DATE(1970,1,1)</f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_xlfn.TEXTSPLIT(Crowdfunding!$R396,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>E397/D397*100</f>
        <v>130.11267605633802</v>
      </c>
      <c r="G397" t="s">
        <v>20</v>
      </c>
      <c r="H397">
        <v>220</v>
      </c>
      <c r="I397" s="7">
        <f>IF(H397=0,0,E397/H397)</f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4">
        <f>(((L397/60)/60)/24)+DATE(1970,1,1)</f>
        <v>40885.25</v>
      </c>
      <c r="O397" s="14">
        <f>(((M397/60)/60)/24)+DATE(1970,1,1)</f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_xlfn.TEXTSPLIT(Crowdfunding!$R397,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>E398/D398*100</f>
        <v>167.05422993492408</v>
      </c>
      <c r="G398" t="s">
        <v>20</v>
      </c>
      <c r="H398">
        <v>1604</v>
      </c>
      <c r="I398" s="7">
        <f>IF(H398=0,0,E398/H398)</f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4">
        <f>(((L398/60)/60)/24)+DATE(1970,1,1)</f>
        <v>43378.208333333328</v>
      </c>
      <c r="O398" s="14">
        <f>(((M398/60)/60)/24)+DATE(1970,1,1)</f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_xlfn.TEXTSPLIT(Crowdfunding!$R398,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>E399/D399*100</f>
        <v>173.8641975308642</v>
      </c>
      <c r="G399" t="s">
        <v>20</v>
      </c>
      <c r="H399">
        <v>454</v>
      </c>
      <c r="I399" s="7">
        <f>IF(H399=0,0,E399/H399)</f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4">
        <f>(((L399/60)/60)/24)+DATE(1970,1,1)</f>
        <v>41417.208333333336</v>
      </c>
      <c r="O399" s="14">
        <f>(((M399/60)/60)/24)+DATE(1970,1,1)</f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_xlfn.TEXTSPLIT(Crowdfunding!$R399,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>E400/D400*100</f>
        <v>717.76470588235293</v>
      </c>
      <c r="G400" t="s">
        <v>20</v>
      </c>
      <c r="H400">
        <v>123</v>
      </c>
      <c r="I400" s="7">
        <f>IF(H400=0,0,E400/H400)</f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4">
        <f>(((L400/60)/60)/24)+DATE(1970,1,1)</f>
        <v>43228.208333333328</v>
      </c>
      <c r="O400" s="14">
        <f>(((M400/60)/60)/24)+DATE(1970,1,1)</f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_xlfn.TEXTSPLIT(Crowdfunding!$R400,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>E401/D401*100</f>
        <v>63.850976361767728</v>
      </c>
      <c r="G401" t="s">
        <v>14</v>
      </c>
      <c r="H401">
        <v>941</v>
      </c>
      <c r="I401" s="7">
        <f>IF(H401=0,0,E401/H401)</f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4">
        <f>(((L401/60)/60)/24)+DATE(1970,1,1)</f>
        <v>40576.25</v>
      </c>
      <c r="O401" s="14">
        <f>(((M401/60)/60)/24)+DATE(1970,1,1)</f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_xlfn.TEXTSPLIT(Crowdfunding!$R401,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>E402/D402*100</f>
        <v>2</v>
      </c>
      <c r="G402" t="s">
        <v>14</v>
      </c>
      <c r="H402">
        <v>1</v>
      </c>
      <c r="I402" s="7">
        <f>IF(H402=0,0,E402/H402)</f>
        <v>2</v>
      </c>
      <c r="J402" t="s">
        <v>21</v>
      </c>
      <c r="K402" t="s">
        <v>22</v>
      </c>
      <c r="L402">
        <v>1376629200</v>
      </c>
      <c r="M402">
        <v>1378530000</v>
      </c>
      <c r="N402" s="14">
        <f>(((L402/60)/60)/24)+DATE(1970,1,1)</f>
        <v>41502.208333333336</v>
      </c>
      <c r="O402" s="14">
        <f>(((M402/60)/60)/24)+DATE(1970,1,1)</f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_xlfn.TEXTSPLIT(Crowdfunding!$R402,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>E403/D403*100</f>
        <v>1530.2222222222222</v>
      </c>
      <c r="G403" t="s">
        <v>20</v>
      </c>
      <c r="H403">
        <v>299</v>
      </c>
      <c r="I403" s="7">
        <f>IF(H403=0,0,E403/H403)</f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4">
        <f>(((L403/60)/60)/24)+DATE(1970,1,1)</f>
        <v>43765.208333333328</v>
      </c>
      <c r="O403" s="14">
        <f>(((M403/60)/60)/24)+DATE(1970,1,1)</f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_xlfn.TEXTSPLIT(Crowdfunding!$R403,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>E404/D404*100</f>
        <v>40.356164383561641</v>
      </c>
      <c r="G404" t="s">
        <v>14</v>
      </c>
      <c r="H404">
        <v>40</v>
      </c>
      <c r="I404" s="7">
        <f>IF(H404=0,0,E404/H404)</f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4">
        <f>(((L404/60)/60)/24)+DATE(1970,1,1)</f>
        <v>40914.25</v>
      </c>
      <c r="O404" s="14">
        <f>(((M404/60)/60)/24)+DATE(1970,1,1)</f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_xlfn.TEXTSPLIT(Crowdfunding!$R404,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>E405/D405*100</f>
        <v>86.220633299284984</v>
      </c>
      <c r="G405" t="s">
        <v>14</v>
      </c>
      <c r="H405">
        <v>3015</v>
      </c>
      <c r="I405" s="7">
        <f>IF(H405=0,0,E405/H405)</f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4">
        <f>(((L405/60)/60)/24)+DATE(1970,1,1)</f>
        <v>40310.208333333336</v>
      </c>
      <c r="O405" s="14">
        <f>(((M405/60)/60)/24)+DATE(1970,1,1)</f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_xlfn.TEXTSPLIT(Crowdfunding!$R405,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>E406/D406*100</f>
        <v>315.58486707566465</v>
      </c>
      <c r="G406" t="s">
        <v>20</v>
      </c>
      <c r="H406">
        <v>2237</v>
      </c>
      <c r="I406" s="7">
        <f>IF(H406=0,0,E406/H406)</f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4">
        <f>(((L406/60)/60)/24)+DATE(1970,1,1)</f>
        <v>43053.25</v>
      </c>
      <c r="O406" s="14">
        <f>(((M406/60)/60)/24)+DATE(1970,1,1)</f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_xlfn.TEXTSPLIT(Crowdfunding!$R406,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>E407/D407*100</f>
        <v>89.618243243243242</v>
      </c>
      <c r="G407" t="s">
        <v>14</v>
      </c>
      <c r="H407">
        <v>435</v>
      </c>
      <c r="I407" s="7">
        <f>IF(H407=0,0,E407/H407)</f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4">
        <f>(((L407/60)/60)/24)+DATE(1970,1,1)</f>
        <v>43255.208333333328</v>
      </c>
      <c r="O407" s="14">
        <f>(((M407/60)/60)/24)+DATE(1970,1,1)</f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_xlfn.TEXTSPLIT(Crowdfunding!$R407,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>E408/D408*100</f>
        <v>182.14503816793894</v>
      </c>
      <c r="G408" t="s">
        <v>20</v>
      </c>
      <c r="H408">
        <v>645</v>
      </c>
      <c r="I408" s="7">
        <f>IF(H408=0,0,E408/H408)</f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4">
        <f>(((L408/60)/60)/24)+DATE(1970,1,1)</f>
        <v>41304.25</v>
      </c>
      <c r="O408" s="14">
        <f>(((M408/60)/60)/24)+DATE(1970,1,1)</f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_xlfn.TEXTSPLIT(Crowdfunding!$R408,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>E409/D409*100</f>
        <v>355.88235294117646</v>
      </c>
      <c r="G409" t="s">
        <v>20</v>
      </c>
      <c r="H409">
        <v>484</v>
      </c>
      <c r="I409" s="7">
        <f>IF(H409=0,0,E409/H409)</f>
        <v>25</v>
      </c>
      <c r="J409" t="s">
        <v>36</v>
      </c>
      <c r="K409" t="s">
        <v>37</v>
      </c>
      <c r="L409">
        <v>1570942800</v>
      </c>
      <c r="M409">
        <v>1571547600</v>
      </c>
      <c r="N409" s="14">
        <f>(((L409/60)/60)/24)+DATE(1970,1,1)</f>
        <v>43751.208333333328</v>
      </c>
      <c r="O409" s="14">
        <f>(((M409/60)/60)/24)+DATE(1970,1,1)</f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_xlfn.TEXTSPLIT(Crowdfunding!$R409,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>E410/D410*100</f>
        <v>131.83695652173913</v>
      </c>
      <c r="G410" t="s">
        <v>20</v>
      </c>
      <c r="H410">
        <v>154</v>
      </c>
      <c r="I410" s="7">
        <f>IF(H410=0,0,E410/H410)</f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4">
        <f>(((L410/60)/60)/24)+DATE(1970,1,1)</f>
        <v>42541.208333333328</v>
      </c>
      <c r="O410" s="14">
        <f>(((M410/60)/60)/24)+DATE(1970,1,1)</f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_xlfn.TEXTSPLIT(Crowdfunding!$R410,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>E411/D411*100</f>
        <v>46.315634218289084</v>
      </c>
      <c r="G411" t="s">
        <v>14</v>
      </c>
      <c r="H411">
        <v>714</v>
      </c>
      <c r="I411" s="7">
        <f>IF(H411=0,0,E411/H411)</f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4">
        <f>(((L411/60)/60)/24)+DATE(1970,1,1)</f>
        <v>42843.208333333328</v>
      </c>
      <c r="O411" s="14">
        <f>(((M411/60)/60)/24)+DATE(1970,1,1)</f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_xlfn.TEXTSPLIT(Crowdfunding!$R411,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>E412/D412*100</f>
        <v>36.132726089785294</v>
      </c>
      <c r="G412" t="s">
        <v>47</v>
      </c>
      <c r="H412">
        <v>1111</v>
      </c>
      <c r="I412" s="7">
        <f>IF(H412=0,0,E412/H412)</f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4">
        <f>(((L412/60)/60)/24)+DATE(1970,1,1)</f>
        <v>42122.208333333328</v>
      </c>
      <c r="O412" s="14">
        <f>(((M412/60)/60)/24)+DATE(1970,1,1)</f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_xlfn.TEXTSPLIT(Crowdfunding!$R412,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>E413/D413*100</f>
        <v>104.62820512820512</v>
      </c>
      <c r="G413" t="s">
        <v>20</v>
      </c>
      <c r="H413">
        <v>82</v>
      </c>
      <c r="I413" s="7">
        <f>IF(H413=0,0,E413/H413)</f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4">
        <f>(((L413/60)/60)/24)+DATE(1970,1,1)</f>
        <v>42884.208333333328</v>
      </c>
      <c r="O413" s="14">
        <f>(((M413/60)/60)/24)+DATE(1970,1,1)</f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_xlfn.TEXTSPLIT(Crowdfunding!$R413,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>E414/D414*100</f>
        <v>668.85714285714289</v>
      </c>
      <c r="G414" t="s">
        <v>20</v>
      </c>
      <c r="H414">
        <v>134</v>
      </c>
      <c r="I414" s="7">
        <f>IF(H414=0,0,E414/H414)</f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4">
        <f>(((L414/60)/60)/24)+DATE(1970,1,1)</f>
        <v>41642.25</v>
      </c>
      <c r="O414" s="14">
        <f>(((M414/60)/60)/24)+DATE(1970,1,1)</f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_xlfn.TEXTSPLIT(Crowdfunding!$R414,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>E415/D415*100</f>
        <v>62.072823218997364</v>
      </c>
      <c r="G415" t="s">
        <v>47</v>
      </c>
      <c r="H415">
        <v>1089</v>
      </c>
      <c r="I415" s="7">
        <f>IF(H415=0,0,E415/H415)</f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4">
        <f>(((L415/60)/60)/24)+DATE(1970,1,1)</f>
        <v>43431.25</v>
      </c>
      <c r="O415" s="14">
        <f>(((M415/60)/60)/24)+DATE(1970,1,1)</f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_xlfn.TEXTSPLIT(Crowdfunding!$R415,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>E416/D416*100</f>
        <v>84.699787460148784</v>
      </c>
      <c r="G416" t="s">
        <v>14</v>
      </c>
      <c r="H416">
        <v>5497</v>
      </c>
      <c r="I416" s="7">
        <f>IF(H416=0,0,E416/H416)</f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4">
        <f>(((L416/60)/60)/24)+DATE(1970,1,1)</f>
        <v>40288.208333333336</v>
      </c>
      <c r="O416" s="14">
        <f>(((M416/60)/60)/24)+DATE(1970,1,1)</f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_xlfn.TEXTSPLIT(Crowdfunding!$R416,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>E417/D417*100</f>
        <v>11.059030837004405</v>
      </c>
      <c r="G417" t="s">
        <v>14</v>
      </c>
      <c r="H417">
        <v>418</v>
      </c>
      <c r="I417" s="7">
        <f>IF(H417=0,0,E417/H417)</f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4">
        <f>(((L417/60)/60)/24)+DATE(1970,1,1)</f>
        <v>40921.25</v>
      </c>
      <c r="O417" s="14">
        <f>(((M417/60)/60)/24)+DATE(1970,1,1)</f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_xlfn.TEXTSPLIT(Crowdfunding!$R417,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>E418/D418*100</f>
        <v>43.838781575037146</v>
      </c>
      <c r="G418" t="s">
        <v>14</v>
      </c>
      <c r="H418">
        <v>1439</v>
      </c>
      <c r="I418" s="7">
        <f>IF(H418=0,0,E418/H418)</f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4">
        <f>(((L418/60)/60)/24)+DATE(1970,1,1)</f>
        <v>40560.25</v>
      </c>
      <c r="O418" s="14">
        <f>(((M418/60)/60)/24)+DATE(1970,1,1)</f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_xlfn.TEXTSPLIT(Crowdfunding!$R418,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>E419/D419*100</f>
        <v>55.470588235294116</v>
      </c>
      <c r="G419" t="s">
        <v>14</v>
      </c>
      <c r="H419">
        <v>15</v>
      </c>
      <c r="I419" s="7">
        <f>IF(H419=0,0,E419/H419)</f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4">
        <f>(((L419/60)/60)/24)+DATE(1970,1,1)</f>
        <v>43407.208333333328</v>
      </c>
      <c r="O419" s="14">
        <f>(((M419/60)/60)/24)+DATE(1970,1,1)</f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_xlfn.TEXTSPLIT(Crowdfunding!$R419,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>E420/D420*100</f>
        <v>57.399511301160658</v>
      </c>
      <c r="G420" t="s">
        <v>14</v>
      </c>
      <c r="H420">
        <v>1999</v>
      </c>
      <c r="I420" s="7">
        <f>IF(H420=0,0,E420/H420)</f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4">
        <f>(((L420/60)/60)/24)+DATE(1970,1,1)</f>
        <v>41035.208333333336</v>
      </c>
      <c r="O420" s="14">
        <f>(((M420/60)/60)/24)+DATE(1970,1,1)</f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_xlfn.TEXTSPLIT(Crowdfunding!$R420,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>E421/D421*100</f>
        <v>123.43497363796135</v>
      </c>
      <c r="G421" t="s">
        <v>20</v>
      </c>
      <c r="H421">
        <v>5203</v>
      </c>
      <c r="I421" s="7">
        <f>IF(H421=0,0,E421/H421)</f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4">
        <f>(((L421/60)/60)/24)+DATE(1970,1,1)</f>
        <v>40899.25</v>
      </c>
      <c r="O421" s="14">
        <f>(((M421/60)/60)/24)+DATE(1970,1,1)</f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_xlfn.TEXTSPLIT(Crowdfunding!$R421,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>E422/D422*100</f>
        <v>128.46</v>
      </c>
      <c r="G422" t="s">
        <v>20</v>
      </c>
      <c r="H422">
        <v>94</v>
      </c>
      <c r="I422" s="7">
        <f>IF(H422=0,0,E422/H422)</f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4">
        <f>(((L422/60)/60)/24)+DATE(1970,1,1)</f>
        <v>42911.208333333328</v>
      </c>
      <c r="O422" s="14">
        <f>(((M422/60)/60)/24)+DATE(1970,1,1)</f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_xlfn.TEXTSPLIT(Crowdfunding!$R422,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>E423/D423*100</f>
        <v>63.989361702127653</v>
      </c>
      <c r="G423" t="s">
        <v>14</v>
      </c>
      <c r="H423">
        <v>118</v>
      </c>
      <c r="I423" s="7">
        <f>IF(H423=0,0,E423/H423)</f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4">
        <f>(((L423/60)/60)/24)+DATE(1970,1,1)</f>
        <v>42915.208333333328</v>
      </c>
      <c r="O423" s="14">
        <f>(((M423/60)/60)/24)+DATE(1970,1,1)</f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_xlfn.TEXTSPLIT(Crowdfunding!$R423,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>E424/D424*100</f>
        <v>127.29885057471265</v>
      </c>
      <c r="G424" t="s">
        <v>20</v>
      </c>
      <c r="H424">
        <v>205</v>
      </c>
      <c r="I424" s="7">
        <f>IF(H424=0,0,E424/H424)</f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4">
        <f>(((L424/60)/60)/24)+DATE(1970,1,1)</f>
        <v>40285.208333333336</v>
      </c>
      <c r="O424" s="14">
        <f>(((M424/60)/60)/24)+DATE(1970,1,1)</f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_xlfn.TEXTSPLIT(Crowdfunding!$R424,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>E425/D425*100</f>
        <v>10.638024357239512</v>
      </c>
      <c r="G425" t="s">
        <v>14</v>
      </c>
      <c r="H425">
        <v>162</v>
      </c>
      <c r="I425" s="7">
        <f>IF(H425=0,0,E425/H425)</f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4">
        <f>(((L425/60)/60)/24)+DATE(1970,1,1)</f>
        <v>40808.208333333336</v>
      </c>
      <c r="O425" s="14">
        <f>(((M425/60)/60)/24)+DATE(1970,1,1)</f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_xlfn.TEXTSPLIT(Crowdfunding!$R425,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>E426/D426*100</f>
        <v>40.470588235294116</v>
      </c>
      <c r="G426" t="s">
        <v>14</v>
      </c>
      <c r="H426">
        <v>83</v>
      </c>
      <c r="I426" s="7">
        <f>IF(H426=0,0,E426/H426)</f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4">
        <f>(((L426/60)/60)/24)+DATE(1970,1,1)</f>
        <v>43208.208333333328</v>
      </c>
      <c r="O426" s="14">
        <f>(((M426/60)/60)/24)+DATE(1970,1,1)</f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_xlfn.TEXTSPLIT(Crowdfunding!$R426,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>E427/D427*100</f>
        <v>287.66666666666663</v>
      </c>
      <c r="G427" t="s">
        <v>20</v>
      </c>
      <c r="H427">
        <v>92</v>
      </c>
      <c r="I427" s="7">
        <f>IF(H427=0,0,E427/H427)</f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4">
        <f>(((L427/60)/60)/24)+DATE(1970,1,1)</f>
        <v>42213.208333333328</v>
      </c>
      <c r="O427" s="14">
        <f>(((M427/60)/60)/24)+DATE(1970,1,1)</f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_xlfn.TEXTSPLIT(Crowdfunding!$R427,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>E428/D428*100</f>
        <v>572.94444444444446</v>
      </c>
      <c r="G428" t="s">
        <v>20</v>
      </c>
      <c r="H428">
        <v>219</v>
      </c>
      <c r="I428" s="7">
        <f>IF(H428=0,0,E428/H428)</f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4">
        <f>(((L428/60)/60)/24)+DATE(1970,1,1)</f>
        <v>41332.25</v>
      </c>
      <c r="O428" s="14">
        <f>(((M428/60)/60)/24)+DATE(1970,1,1)</f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_xlfn.TEXTSPLIT(Crowdfunding!$R428,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>E429/D429*100</f>
        <v>112.90429799426933</v>
      </c>
      <c r="G429" t="s">
        <v>20</v>
      </c>
      <c r="H429">
        <v>2526</v>
      </c>
      <c r="I429" s="7">
        <f>IF(H429=0,0,E429/H429)</f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4">
        <f>(((L429/60)/60)/24)+DATE(1970,1,1)</f>
        <v>41895.208333333336</v>
      </c>
      <c r="O429" s="14">
        <f>(((M429/60)/60)/24)+DATE(1970,1,1)</f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_xlfn.TEXTSPLIT(Crowdfunding!$R429,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>E430/D430*100</f>
        <v>46.387573964497044</v>
      </c>
      <c r="G430" t="s">
        <v>14</v>
      </c>
      <c r="H430">
        <v>747</v>
      </c>
      <c r="I430" s="7">
        <f>IF(H430=0,0,E430/H430)</f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4">
        <f>(((L430/60)/60)/24)+DATE(1970,1,1)</f>
        <v>40585.25</v>
      </c>
      <c r="O430" s="14">
        <f>(((M430/60)/60)/24)+DATE(1970,1,1)</f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_xlfn.TEXTSPLIT(Crowdfunding!$R430,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>E431/D431*100</f>
        <v>90.675916230366497</v>
      </c>
      <c r="G431" t="s">
        <v>74</v>
      </c>
      <c r="H431">
        <v>2138</v>
      </c>
      <c r="I431" s="7">
        <f>IF(H431=0,0,E431/H431)</f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4">
        <f>(((L431/60)/60)/24)+DATE(1970,1,1)</f>
        <v>41680.25</v>
      </c>
      <c r="O431" s="14">
        <f>(((M431/60)/60)/24)+DATE(1970,1,1)</f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_xlfn.TEXTSPLIT(Crowdfunding!$R431,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>E432/D432*100</f>
        <v>67.740740740740748</v>
      </c>
      <c r="G432" t="s">
        <v>14</v>
      </c>
      <c r="H432">
        <v>84</v>
      </c>
      <c r="I432" s="7">
        <f>IF(H432=0,0,E432/H432)</f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4">
        <f>(((L432/60)/60)/24)+DATE(1970,1,1)</f>
        <v>43737.208333333328</v>
      </c>
      <c r="O432" s="14">
        <f>(((M432/60)/60)/24)+DATE(1970,1,1)</f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_xlfn.TEXTSPLIT(Crowdfunding!$R432,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>E433/D433*100</f>
        <v>192.49019607843135</v>
      </c>
      <c r="G433" t="s">
        <v>20</v>
      </c>
      <c r="H433">
        <v>94</v>
      </c>
      <c r="I433" s="7">
        <f>IF(H433=0,0,E433/H433)</f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4">
        <f>(((L433/60)/60)/24)+DATE(1970,1,1)</f>
        <v>43273.208333333328</v>
      </c>
      <c r="O433" s="14">
        <f>(((M433/60)/60)/24)+DATE(1970,1,1)</f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_xlfn.TEXTSPLIT(Crowdfunding!$R433,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>E434/D434*100</f>
        <v>82.714285714285722</v>
      </c>
      <c r="G434" t="s">
        <v>14</v>
      </c>
      <c r="H434">
        <v>91</v>
      </c>
      <c r="I434" s="7">
        <f>IF(H434=0,0,E434/H434)</f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4">
        <f>(((L434/60)/60)/24)+DATE(1970,1,1)</f>
        <v>41761.208333333336</v>
      </c>
      <c r="O434" s="14">
        <f>(((M434/60)/60)/24)+DATE(1970,1,1)</f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_xlfn.TEXTSPLIT(Crowdfunding!$R434,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>E435/D435*100</f>
        <v>54.163920922570021</v>
      </c>
      <c r="G435" t="s">
        <v>14</v>
      </c>
      <c r="H435">
        <v>792</v>
      </c>
      <c r="I435" s="7">
        <f>IF(H435=0,0,E435/H435)</f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4">
        <f>(((L435/60)/60)/24)+DATE(1970,1,1)</f>
        <v>41603.25</v>
      </c>
      <c r="O435" s="14">
        <f>(((M435/60)/60)/24)+DATE(1970,1,1)</f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_xlfn.TEXTSPLIT(Crowdfunding!$R435,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>E436/D436*100</f>
        <v>16.722222222222221</v>
      </c>
      <c r="G436" t="s">
        <v>74</v>
      </c>
      <c r="H436">
        <v>10</v>
      </c>
      <c r="I436" s="7">
        <f>IF(H436=0,0,E436/H436)</f>
        <v>90.3</v>
      </c>
      <c r="J436" t="s">
        <v>15</v>
      </c>
      <c r="K436" t="s">
        <v>16</v>
      </c>
      <c r="L436">
        <v>1480572000</v>
      </c>
      <c r="M436">
        <v>1481781600</v>
      </c>
      <c r="N436" s="14">
        <f>(((L436/60)/60)/24)+DATE(1970,1,1)</f>
        <v>42705.25</v>
      </c>
      <c r="O436" s="14">
        <f>(((M436/60)/60)/24)+DATE(1970,1,1)</f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_xlfn.TEXTSPLIT(Crowdfunding!$R436,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>E437/D437*100</f>
        <v>116.87664041994749</v>
      </c>
      <c r="G437" t="s">
        <v>20</v>
      </c>
      <c r="H437">
        <v>1713</v>
      </c>
      <c r="I437" s="7">
        <f>IF(H437=0,0,E437/H437)</f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4">
        <f>(((L437/60)/60)/24)+DATE(1970,1,1)</f>
        <v>41988.25</v>
      </c>
      <c r="O437" s="14">
        <f>(((M437/60)/60)/24)+DATE(1970,1,1)</f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_xlfn.TEXTSPLIT(Crowdfunding!$R437,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>E438/D438*100</f>
        <v>1052.1538461538462</v>
      </c>
      <c r="G438" t="s">
        <v>20</v>
      </c>
      <c r="H438">
        <v>249</v>
      </c>
      <c r="I438" s="7">
        <f>IF(H438=0,0,E438/H438)</f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4">
        <f>(((L438/60)/60)/24)+DATE(1970,1,1)</f>
        <v>43575.208333333328</v>
      </c>
      <c r="O438" s="14">
        <f>(((M438/60)/60)/24)+DATE(1970,1,1)</f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_xlfn.TEXTSPLIT(Crowdfunding!$R438,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>E439/D439*100</f>
        <v>123.07407407407408</v>
      </c>
      <c r="G439" t="s">
        <v>20</v>
      </c>
      <c r="H439">
        <v>192</v>
      </c>
      <c r="I439" s="7">
        <f>IF(H439=0,0,E439/H439)</f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4">
        <f>(((L439/60)/60)/24)+DATE(1970,1,1)</f>
        <v>42260.208333333328</v>
      </c>
      <c r="O439" s="14">
        <f>(((M439/60)/60)/24)+DATE(1970,1,1)</f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_xlfn.TEXTSPLIT(Crowdfunding!$R439,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>E440/D440*100</f>
        <v>178.63855421686748</v>
      </c>
      <c r="G440" t="s">
        <v>20</v>
      </c>
      <c r="H440">
        <v>247</v>
      </c>
      <c r="I440" s="7">
        <f>IF(H440=0,0,E440/H440)</f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4">
        <f>(((L440/60)/60)/24)+DATE(1970,1,1)</f>
        <v>41337.25</v>
      </c>
      <c r="O440" s="14">
        <f>(((M440/60)/60)/24)+DATE(1970,1,1)</f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_xlfn.TEXTSPLIT(Crowdfunding!$R440,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>E441/D441*100</f>
        <v>355.28169014084506</v>
      </c>
      <c r="G441" t="s">
        <v>20</v>
      </c>
      <c r="H441">
        <v>2293</v>
      </c>
      <c r="I441" s="7">
        <f>IF(H441=0,0,E441/H441)</f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4">
        <f>(((L441/60)/60)/24)+DATE(1970,1,1)</f>
        <v>42680.208333333328</v>
      </c>
      <c r="O441" s="14">
        <f>(((M441/60)/60)/24)+DATE(1970,1,1)</f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_xlfn.TEXTSPLIT(Crowdfunding!$R441,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>E442/D442*100</f>
        <v>161.90634146341463</v>
      </c>
      <c r="G442" t="s">
        <v>20</v>
      </c>
      <c r="H442">
        <v>3131</v>
      </c>
      <c r="I442" s="7">
        <f>IF(H442=0,0,E442/H442)</f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4">
        <f>(((L442/60)/60)/24)+DATE(1970,1,1)</f>
        <v>42916.208333333328</v>
      </c>
      <c r="O442" s="14">
        <f>(((M442/60)/60)/24)+DATE(1970,1,1)</f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_xlfn.TEXTSPLIT(Crowdfunding!$R442,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>E443/D443*100</f>
        <v>24.914285714285715</v>
      </c>
      <c r="G443" t="s">
        <v>14</v>
      </c>
      <c r="H443">
        <v>32</v>
      </c>
      <c r="I443" s="7">
        <f>IF(H443=0,0,E443/H443)</f>
        <v>54.5</v>
      </c>
      <c r="J443" t="s">
        <v>21</v>
      </c>
      <c r="K443" t="s">
        <v>22</v>
      </c>
      <c r="L443">
        <v>1335416400</v>
      </c>
      <c r="M443">
        <v>1337835600</v>
      </c>
      <c r="N443" s="14">
        <f>(((L443/60)/60)/24)+DATE(1970,1,1)</f>
        <v>41025.208333333336</v>
      </c>
      <c r="O443" s="14">
        <f>(((M443/60)/60)/24)+DATE(1970,1,1)</f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_xlfn.TEXTSPLIT(Crowdfunding!$R443,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>E444/D444*100</f>
        <v>198.72222222222223</v>
      </c>
      <c r="G444" t="s">
        <v>20</v>
      </c>
      <c r="H444">
        <v>143</v>
      </c>
      <c r="I444" s="7">
        <f>IF(H444=0,0,E444/H444)</f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4">
        <f>(((L444/60)/60)/24)+DATE(1970,1,1)</f>
        <v>42980.208333333328</v>
      </c>
      <c r="O444" s="14">
        <f>(((M444/60)/60)/24)+DATE(1970,1,1)</f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_xlfn.TEXTSPLIT(Crowdfunding!$R444,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>E445/D445*100</f>
        <v>34.752688172043008</v>
      </c>
      <c r="G445" t="s">
        <v>74</v>
      </c>
      <c r="H445">
        <v>90</v>
      </c>
      <c r="I445" s="7">
        <f>IF(H445=0,0,E445/H445)</f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4">
        <f>(((L445/60)/60)/24)+DATE(1970,1,1)</f>
        <v>40451.208333333336</v>
      </c>
      <c r="O445" s="14">
        <f>(((M445/60)/60)/24)+DATE(1970,1,1)</f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_xlfn.TEXTSPLIT(Crowdfunding!$R445,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>E446/D446*100</f>
        <v>176.41935483870967</v>
      </c>
      <c r="G446" t="s">
        <v>20</v>
      </c>
      <c r="H446">
        <v>296</v>
      </c>
      <c r="I446" s="7">
        <f>IF(H446=0,0,E446/H446)</f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4">
        <f>(((L446/60)/60)/24)+DATE(1970,1,1)</f>
        <v>40748.208333333336</v>
      </c>
      <c r="O446" s="14">
        <f>(((M446/60)/60)/24)+DATE(1970,1,1)</f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_xlfn.TEXTSPLIT(Crowdfunding!$R446,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>E447/D447*100</f>
        <v>511.38095238095235</v>
      </c>
      <c r="G447" t="s">
        <v>20</v>
      </c>
      <c r="H447">
        <v>170</v>
      </c>
      <c r="I447" s="7">
        <f>IF(H447=0,0,E447/H447)</f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4">
        <f>(((L447/60)/60)/24)+DATE(1970,1,1)</f>
        <v>40515.25</v>
      </c>
      <c r="O447" s="14">
        <f>(((M447/60)/60)/24)+DATE(1970,1,1)</f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_xlfn.TEXTSPLIT(Crowdfunding!$R447,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>E448/D448*100</f>
        <v>82.044117647058826</v>
      </c>
      <c r="G448" t="s">
        <v>14</v>
      </c>
      <c r="H448">
        <v>186</v>
      </c>
      <c r="I448" s="7">
        <f>IF(H448=0,0,E448/H448)</f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4">
        <f>(((L448/60)/60)/24)+DATE(1970,1,1)</f>
        <v>41261.25</v>
      </c>
      <c r="O448" s="14">
        <f>(((M448/60)/60)/24)+DATE(1970,1,1)</f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_xlfn.TEXTSPLIT(Crowdfunding!$R448,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>E449/D449*100</f>
        <v>24.326030927835053</v>
      </c>
      <c r="G449" t="s">
        <v>74</v>
      </c>
      <c r="H449">
        <v>439</v>
      </c>
      <c r="I449" s="7">
        <f>IF(H449=0,0,E449/H449)</f>
        <v>86</v>
      </c>
      <c r="J449" t="s">
        <v>40</v>
      </c>
      <c r="K449" t="s">
        <v>41</v>
      </c>
      <c r="L449">
        <v>1513663200</v>
      </c>
      <c r="M449">
        <v>1515045600</v>
      </c>
      <c r="N449" s="14">
        <f>(((L449/60)/60)/24)+DATE(1970,1,1)</f>
        <v>43088.25</v>
      </c>
      <c r="O449" s="14">
        <f>(((M449/60)/60)/24)+DATE(1970,1,1)</f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_xlfn.TEXTSPLIT(Crowdfunding!$R449,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>E450/D450*100</f>
        <v>50.482758620689658</v>
      </c>
      <c r="G450" t="s">
        <v>14</v>
      </c>
      <c r="H450">
        <v>605</v>
      </c>
      <c r="I450" s="7">
        <f>IF(H450=0,0,E450/H450)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4">
        <f>(((L450/60)/60)/24)+DATE(1970,1,1)</f>
        <v>41378.208333333336</v>
      </c>
      <c r="O450" s="14">
        <f>(((M450/60)/60)/24)+DATE(1970,1,1)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_xlfn.TEXTSPLIT(Crowdfunding!$R450,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>E451/D451*100</f>
        <v>967</v>
      </c>
      <c r="G451" t="s">
        <v>20</v>
      </c>
      <c r="H451">
        <v>86</v>
      </c>
      <c r="I451" s="7">
        <f>IF(H451=0,0,E451/H451)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4">
        <f>(((L451/60)/60)/24)+DATE(1970,1,1)</f>
        <v>43530.25</v>
      </c>
      <c r="O451" s="14">
        <f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_xlfn.TEXTSPLIT(Crowdfunding!$R451,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>E452/D452*100</f>
        <v>4</v>
      </c>
      <c r="G452" t="s">
        <v>14</v>
      </c>
      <c r="H452">
        <v>1</v>
      </c>
      <c r="I452" s="7">
        <f>IF(H452=0,0,E452/H452)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14">
        <f>(((L452/60)/60)/24)+DATE(1970,1,1)</f>
        <v>43394.208333333328</v>
      </c>
      <c r="O452" s="14">
        <f>(((M452/60)/60)/24)+DATE(1970,1,1)</f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_xlfn.TEXTSPLIT(Crowdfunding!$R452,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>E453/D453*100</f>
        <v>122.84501347708894</v>
      </c>
      <c r="G453" t="s">
        <v>20</v>
      </c>
      <c r="H453">
        <v>6286</v>
      </c>
      <c r="I453" s="7">
        <f>IF(H453=0,0,E453/H453)</f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4">
        <f>(((L453/60)/60)/24)+DATE(1970,1,1)</f>
        <v>42935.208333333328</v>
      </c>
      <c r="O453" s="14">
        <f>(((M453/60)/60)/24)+DATE(1970,1,1)</f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_xlfn.TEXTSPLIT(Crowdfunding!$R453,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>E454/D454*100</f>
        <v>63.4375</v>
      </c>
      <c r="G454" t="s">
        <v>14</v>
      </c>
      <c r="H454">
        <v>31</v>
      </c>
      <c r="I454" s="7">
        <f>IF(H454=0,0,E454/H454)</f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4">
        <f>(((L454/60)/60)/24)+DATE(1970,1,1)</f>
        <v>40365.208333333336</v>
      </c>
      <c r="O454" s="14">
        <f>(((M454/60)/60)/24)+DATE(1970,1,1)</f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_xlfn.TEXTSPLIT(Crowdfunding!$R454,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>E455/D455*100</f>
        <v>56.331688596491226</v>
      </c>
      <c r="G455" t="s">
        <v>14</v>
      </c>
      <c r="H455">
        <v>1181</v>
      </c>
      <c r="I455" s="7">
        <f>IF(H455=0,0,E455/H455)</f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4">
        <f>(((L455/60)/60)/24)+DATE(1970,1,1)</f>
        <v>42705.25</v>
      </c>
      <c r="O455" s="14">
        <f>(((M455/60)/60)/24)+DATE(1970,1,1)</f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_xlfn.TEXTSPLIT(Crowdfunding!$R455,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>E456/D456*100</f>
        <v>44.074999999999996</v>
      </c>
      <c r="G456" t="s">
        <v>14</v>
      </c>
      <c r="H456">
        <v>39</v>
      </c>
      <c r="I456" s="7">
        <f>IF(H456=0,0,E456/H456)</f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4">
        <f>(((L456/60)/60)/24)+DATE(1970,1,1)</f>
        <v>41568.208333333336</v>
      </c>
      <c r="O456" s="14">
        <f>(((M456/60)/60)/24)+DATE(1970,1,1)</f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_xlfn.TEXTSPLIT(Crowdfunding!$R456,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>E457/D457*100</f>
        <v>118.37253218884121</v>
      </c>
      <c r="G457" t="s">
        <v>20</v>
      </c>
      <c r="H457">
        <v>3727</v>
      </c>
      <c r="I457" s="7">
        <f>IF(H457=0,0,E457/H457)</f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4">
        <f>(((L457/60)/60)/24)+DATE(1970,1,1)</f>
        <v>40809.208333333336</v>
      </c>
      <c r="O457" s="14">
        <f>(((M457/60)/60)/24)+DATE(1970,1,1)</f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_xlfn.TEXTSPLIT(Crowdfunding!$R457,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>E458/D458*100</f>
        <v>104.1243169398907</v>
      </c>
      <c r="G458" t="s">
        <v>20</v>
      </c>
      <c r="H458">
        <v>1605</v>
      </c>
      <c r="I458" s="7">
        <f>IF(H458=0,0,E458/H458)</f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4">
        <f>(((L458/60)/60)/24)+DATE(1970,1,1)</f>
        <v>43141.25</v>
      </c>
      <c r="O458" s="14">
        <f>(((M458/60)/60)/24)+DATE(1970,1,1)</f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_xlfn.TEXTSPLIT(Crowdfunding!$R458,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>E459/D459*100</f>
        <v>26.640000000000004</v>
      </c>
      <c r="G459" t="s">
        <v>14</v>
      </c>
      <c r="H459">
        <v>46</v>
      </c>
      <c r="I459" s="7">
        <f>IF(H459=0,0,E459/H459)</f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4">
        <f>(((L459/60)/60)/24)+DATE(1970,1,1)</f>
        <v>42657.208333333328</v>
      </c>
      <c r="O459" s="14">
        <f>(((M459/60)/60)/24)+DATE(1970,1,1)</f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_xlfn.TEXTSPLIT(Crowdfunding!$R459,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>E460/D460*100</f>
        <v>351.20118343195264</v>
      </c>
      <c r="G460" t="s">
        <v>20</v>
      </c>
      <c r="H460">
        <v>2120</v>
      </c>
      <c r="I460" s="7">
        <f>IF(H460=0,0,E460/H460)</f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4">
        <f>(((L460/60)/60)/24)+DATE(1970,1,1)</f>
        <v>40265.208333333336</v>
      </c>
      <c r="O460" s="14">
        <f>(((M460/60)/60)/24)+DATE(1970,1,1)</f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_xlfn.TEXTSPLIT(Crowdfunding!$R460,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>E461/D461*100</f>
        <v>90.063492063492063</v>
      </c>
      <c r="G461" t="s">
        <v>14</v>
      </c>
      <c r="H461">
        <v>105</v>
      </c>
      <c r="I461" s="7">
        <f>IF(H461=0,0,E461/H461)</f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4">
        <f>(((L461/60)/60)/24)+DATE(1970,1,1)</f>
        <v>42001.25</v>
      </c>
      <c r="O461" s="14">
        <f>(((M461/60)/60)/24)+DATE(1970,1,1)</f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_xlfn.TEXTSPLIT(Crowdfunding!$R461,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>E462/D462*100</f>
        <v>171.625</v>
      </c>
      <c r="G462" t="s">
        <v>20</v>
      </c>
      <c r="H462">
        <v>50</v>
      </c>
      <c r="I462" s="7">
        <f>IF(H462=0,0,E462/H462)</f>
        <v>82.38</v>
      </c>
      <c r="J462" t="s">
        <v>21</v>
      </c>
      <c r="K462" t="s">
        <v>22</v>
      </c>
      <c r="L462">
        <v>1281330000</v>
      </c>
      <c r="M462">
        <v>1281589200</v>
      </c>
      <c r="N462" s="14">
        <f>(((L462/60)/60)/24)+DATE(1970,1,1)</f>
        <v>40399.208333333336</v>
      </c>
      <c r="O462" s="14">
        <f>(((M462/60)/60)/24)+DATE(1970,1,1)</f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_xlfn.TEXTSPLIT(Crowdfunding!$R462,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>E463/D463*100</f>
        <v>141.04655870445345</v>
      </c>
      <c r="G463" t="s">
        <v>20</v>
      </c>
      <c r="H463">
        <v>2080</v>
      </c>
      <c r="I463" s="7">
        <f>IF(H463=0,0,E463/H463)</f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4">
        <f>(((L463/60)/60)/24)+DATE(1970,1,1)</f>
        <v>41757.208333333336</v>
      </c>
      <c r="O463" s="14">
        <f>(((M463/60)/60)/24)+DATE(1970,1,1)</f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_xlfn.TEXTSPLIT(Crowdfunding!$R463,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>E464/D464*100</f>
        <v>30.57944915254237</v>
      </c>
      <c r="G464" t="s">
        <v>14</v>
      </c>
      <c r="H464">
        <v>535</v>
      </c>
      <c r="I464" s="7">
        <f>IF(H464=0,0,E464/H464)</f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4">
        <f>(((L464/60)/60)/24)+DATE(1970,1,1)</f>
        <v>41304.25</v>
      </c>
      <c r="O464" s="14">
        <f>(((M464/60)/60)/24)+DATE(1970,1,1)</f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_xlfn.TEXTSPLIT(Crowdfunding!$R464,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>E465/D465*100</f>
        <v>108.16455696202532</v>
      </c>
      <c r="G465" t="s">
        <v>20</v>
      </c>
      <c r="H465">
        <v>2105</v>
      </c>
      <c r="I465" s="7">
        <f>IF(H465=0,0,E465/H465)</f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4">
        <f>(((L465/60)/60)/24)+DATE(1970,1,1)</f>
        <v>41639.25</v>
      </c>
      <c r="O465" s="14">
        <f>(((M465/60)/60)/24)+DATE(1970,1,1)</f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_xlfn.TEXTSPLIT(Crowdfunding!$R465,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>E466/D466*100</f>
        <v>133.45505617977528</v>
      </c>
      <c r="G466" t="s">
        <v>20</v>
      </c>
      <c r="H466">
        <v>2436</v>
      </c>
      <c r="I466" s="7">
        <f>IF(H466=0,0,E466/H466)</f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4">
        <f>(((L466/60)/60)/24)+DATE(1970,1,1)</f>
        <v>43142.25</v>
      </c>
      <c r="O466" s="14">
        <f>(((M466/60)/60)/24)+DATE(1970,1,1)</f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_xlfn.TEXTSPLIT(Crowdfunding!$R466,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>E467/D467*100</f>
        <v>187.85106382978722</v>
      </c>
      <c r="G467" t="s">
        <v>20</v>
      </c>
      <c r="H467">
        <v>80</v>
      </c>
      <c r="I467" s="7">
        <f>IF(H467=0,0,E467/H467)</f>
        <v>110.3625</v>
      </c>
      <c r="J467" t="s">
        <v>21</v>
      </c>
      <c r="K467" t="s">
        <v>22</v>
      </c>
      <c r="L467">
        <v>1517032800</v>
      </c>
      <c r="M467">
        <v>1517810400</v>
      </c>
      <c r="N467" s="14">
        <f>(((L467/60)/60)/24)+DATE(1970,1,1)</f>
        <v>43127.25</v>
      </c>
      <c r="O467" s="14">
        <f>(((M467/60)/60)/24)+DATE(1970,1,1)</f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_xlfn.TEXTSPLIT(Crowdfunding!$R467,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>E468/D468*100</f>
        <v>332</v>
      </c>
      <c r="G468" t="s">
        <v>20</v>
      </c>
      <c r="H468">
        <v>42</v>
      </c>
      <c r="I468" s="7">
        <f>IF(H468=0,0,E468/H468)</f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4">
        <f>(((L468/60)/60)/24)+DATE(1970,1,1)</f>
        <v>41409.208333333336</v>
      </c>
      <c r="O468" s="14">
        <f>(((M468/60)/60)/24)+DATE(1970,1,1)</f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_xlfn.TEXTSPLIT(Crowdfunding!$R468,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>E469/D469*100</f>
        <v>575.21428571428578</v>
      </c>
      <c r="G469" t="s">
        <v>20</v>
      </c>
      <c r="H469">
        <v>139</v>
      </c>
      <c r="I469" s="7">
        <f>IF(H469=0,0,E469/H469)</f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4">
        <f>(((L469/60)/60)/24)+DATE(1970,1,1)</f>
        <v>42331.25</v>
      </c>
      <c r="O469" s="14">
        <f>(((M469/60)/60)/24)+DATE(1970,1,1)</f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_xlfn.TEXTSPLIT(Crowdfunding!$R469,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>E470/D470*100</f>
        <v>40.5</v>
      </c>
      <c r="G470" t="s">
        <v>14</v>
      </c>
      <c r="H470">
        <v>16</v>
      </c>
      <c r="I470" s="7">
        <f>IF(H470=0,0,E470/H470)</f>
        <v>101.25</v>
      </c>
      <c r="J470" t="s">
        <v>21</v>
      </c>
      <c r="K470" t="s">
        <v>22</v>
      </c>
      <c r="L470">
        <v>1555218000</v>
      </c>
      <c r="M470">
        <v>1556600400</v>
      </c>
      <c r="N470" s="14">
        <f>(((L470/60)/60)/24)+DATE(1970,1,1)</f>
        <v>43569.208333333328</v>
      </c>
      <c r="O470" s="14">
        <f>(((M470/60)/60)/24)+DATE(1970,1,1)</f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_xlfn.TEXTSPLIT(Crowdfunding!$R470,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>E471/D471*100</f>
        <v>184.42857142857144</v>
      </c>
      <c r="G471" t="s">
        <v>20</v>
      </c>
      <c r="H471">
        <v>159</v>
      </c>
      <c r="I471" s="7">
        <f>IF(H471=0,0,E471/H471)</f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4">
        <f>(((L471/60)/60)/24)+DATE(1970,1,1)</f>
        <v>42142.208333333328</v>
      </c>
      <c r="O471" s="14">
        <f>(((M471/60)/60)/24)+DATE(1970,1,1)</f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_xlfn.TEXTSPLIT(Crowdfunding!$R471,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>E472/D472*100</f>
        <v>285.80555555555554</v>
      </c>
      <c r="G472" t="s">
        <v>20</v>
      </c>
      <c r="H472">
        <v>381</v>
      </c>
      <c r="I472" s="7">
        <f>IF(H472=0,0,E472/H472)</f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4">
        <f>(((L472/60)/60)/24)+DATE(1970,1,1)</f>
        <v>42716.25</v>
      </c>
      <c r="O472" s="14">
        <f>(((M472/60)/60)/24)+DATE(1970,1,1)</f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_xlfn.TEXTSPLIT(Crowdfunding!$R472,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>E473/D473*100</f>
        <v>319</v>
      </c>
      <c r="G473" t="s">
        <v>20</v>
      </c>
      <c r="H473">
        <v>194</v>
      </c>
      <c r="I473" s="7">
        <f>IF(H473=0,0,E473/H473)</f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4">
        <f>(((L473/60)/60)/24)+DATE(1970,1,1)</f>
        <v>41031.208333333336</v>
      </c>
      <c r="O473" s="14">
        <f>(((M473/60)/60)/24)+DATE(1970,1,1)</f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_xlfn.TEXTSPLIT(Crowdfunding!$R473,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>E474/D474*100</f>
        <v>39.234070221066318</v>
      </c>
      <c r="G474" t="s">
        <v>14</v>
      </c>
      <c r="H474">
        <v>575</v>
      </c>
      <c r="I474" s="7">
        <f>IF(H474=0,0,E474/H474)</f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4">
        <f>(((L474/60)/60)/24)+DATE(1970,1,1)</f>
        <v>43535.208333333328</v>
      </c>
      <c r="O474" s="14">
        <f>(((M474/60)/60)/24)+DATE(1970,1,1)</f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_xlfn.TEXTSPLIT(Crowdfunding!$R474,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>E475/D475*100</f>
        <v>178.14000000000001</v>
      </c>
      <c r="G475" t="s">
        <v>20</v>
      </c>
      <c r="H475">
        <v>106</v>
      </c>
      <c r="I475" s="7">
        <f>IF(H475=0,0,E475/H475)</f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4">
        <f>(((L475/60)/60)/24)+DATE(1970,1,1)</f>
        <v>43277.208333333328</v>
      </c>
      <c r="O475" s="14">
        <f>(((M475/60)/60)/24)+DATE(1970,1,1)</f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_xlfn.TEXTSPLIT(Crowdfunding!$R475,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>E476/D476*100</f>
        <v>365.15</v>
      </c>
      <c r="G476" t="s">
        <v>20</v>
      </c>
      <c r="H476">
        <v>142</v>
      </c>
      <c r="I476" s="7">
        <f>IF(H476=0,0,E476/H476)</f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4">
        <f>(((L476/60)/60)/24)+DATE(1970,1,1)</f>
        <v>41989.25</v>
      </c>
      <c r="O476" s="14">
        <f>(((M476/60)/60)/24)+DATE(1970,1,1)</f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_xlfn.TEXTSPLIT(Crowdfunding!$R476,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>E477/D477*100</f>
        <v>113.94594594594594</v>
      </c>
      <c r="G477" t="s">
        <v>20</v>
      </c>
      <c r="H477">
        <v>211</v>
      </c>
      <c r="I477" s="7">
        <f>IF(H477=0,0,E477/H477)</f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4">
        <f>(((L477/60)/60)/24)+DATE(1970,1,1)</f>
        <v>41450.208333333336</v>
      </c>
      <c r="O477" s="14">
        <f>(((M477/60)/60)/24)+DATE(1970,1,1)</f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_xlfn.TEXTSPLIT(Crowdfunding!$R477,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>E478/D478*100</f>
        <v>29.828720626631856</v>
      </c>
      <c r="G478" t="s">
        <v>14</v>
      </c>
      <c r="H478">
        <v>1120</v>
      </c>
      <c r="I478" s="7">
        <f>IF(H478=0,0,E478/H478)</f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4">
        <f>(((L478/60)/60)/24)+DATE(1970,1,1)</f>
        <v>43322.208333333328</v>
      </c>
      <c r="O478" s="14">
        <f>(((M478/60)/60)/24)+DATE(1970,1,1)</f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_xlfn.TEXTSPLIT(Crowdfunding!$R478,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>E479/D479*100</f>
        <v>54.270588235294113</v>
      </c>
      <c r="G479" t="s">
        <v>14</v>
      </c>
      <c r="H479">
        <v>113</v>
      </c>
      <c r="I479" s="7">
        <f>IF(H479=0,0,E479/H479)</f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4">
        <f>(((L479/60)/60)/24)+DATE(1970,1,1)</f>
        <v>40720.208333333336</v>
      </c>
      <c r="O479" s="14">
        <f>(((M479/60)/60)/24)+DATE(1970,1,1)</f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_xlfn.TEXTSPLIT(Crowdfunding!$R479,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>E480/D480*100</f>
        <v>236.34156976744185</v>
      </c>
      <c r="G480" t="s">
        <v>20</v>
      </c>
      <c r="H480">
        <v>2756</v>
      </c>
      <c r="I480" s="7">
        <f>IF(H480=0,0,E480/H480)</f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4">
        <f>(((L480/60)/60)/24)+DATE(1970,1,1)</f>
        <v>42072.208333333328</v>
      </c>
      <c r="O480" s="14">
        <f>(((M480/60)/60)/24)+DATE(1970,1,1)</f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_xlfn.TEXTSPLIT(Crowdfunding!$R480,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>E481/D481*100</f>
        <v>512.91666666666663</v>
      </c>
      <c r="G481" t="s">
        <v>20</v>
      </c>
      <c r="H481">
        <v>173</v>
      </c>
      <c r="I481" s="7">
        <f>IF(H481=0,0,E481/H481)</f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4">
        <f>(((L481/60)/60)/24)+DATE(1970,1,1)</f>
        <v>42945.208333333328</v>
      </c>
      <c r="O481" s="14">
        <f>(((M481/60)/60)/24)+DATE(1970,1,1)</f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_xlfn.TEXTSPLIT(Crowdfunding!$R481,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>E482/D482*100</f>
        <v>100.65116279069768</v>
      </c>
      <c r="G482" t="s">
        <v>20</v>
      </c>
      <c r="H482">
        <v>87</v>
      </c>
      <c r="I482" s="7">
        <f>IF(H482=0,0,E482/H482)</f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4">
        <f>(((L482/60)/60)/24)+DATE(1970,1,1)</f>
        <v>40248.25</v>
      </c>
      <c r="O482" s="14">
        <f>(((M482/60)/60)/24)+DATE(1970,1,1)</f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_xlfn.TEXTSPLIT(Crowdfunding!$R482,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>E483/D483*100</f>
        <v>81.348423194303152</v>
      </c>
      <c r="G483" t="s">
        <v>14</v>
      </c>
      <c r="H483">
        <v>1538</v>
      </c>
      <c r="I483" s="7">
        <f>IF(H483=0,0,E483/H483)</f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4">
        <f>(((L483/60)/60)/24)+DATE(1970,1,1)</f>
        <v>41913.208333333336</v>
      </c>
      <c r="O483" s="14">
        <f>(((M483/60)/60)/24)+DATE(1970,1,1)</f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_xlfn.TEXTSPLIT(Crowdfunding!$R483,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>E484/D484*100</f>
        <v>16.404761904761905</v>
      </c>
      <c r="G484" t="s">
        <v>14</v>
      </c>
      <c r="H484">
        <v>9</v>
      </c>
      <c r="I484" s="7">
        <f>IF(H484=0,0,E484/H484)</f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4">
        <f>(((L484/60)/60)/24)+DATE(1970,1,1)</f>
        <v>40963.25</v>
      </c>
      <c r="O484" s="14">
        <f>(((M484/60)/60)/24)+DATE(1970,1,1)</f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_xlfn.TEXTSPLIT(Crowdfunding!$R484,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>E485/D485*100</f>
        <v>52.774617067833695</v>
      </c>
      <c r="G485" t="s">
        <v>14</v>
      </c>
      <c r="H485">
        <v>554</v>
      </c>
      <c r="I485" s="7">
        <f>IF(H485=0,0,E485/H485)</f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4">
        <f>(((L485/60)/60)/24)+DATE(1970,1,1)</f>
        <v>43811.25</v>
      </c>
      <c r="O485" s="14">
        <f>(((M485/60)/60)/24)+DATE(1970,1,1)</f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_xlfn.TEXTSPLIT(Crowdfunding!$R485,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>E486/D486*100</f>
        <v>260.20608108108109</v>
      </c>
      <c r="G486" t="s">
        <v>20</v>
      </c>
      <c r="H486">
        <v>1572</v>
      </c>
      <c r="I486" s="7">
        <f>IF(H486=0,0,E486/H486)</f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4">
        <f>(((L486/60)/60)/24)+DATE(1970,1,1)</f>
        <v>41855.208333333336</v>
      </c>
      <c r="O486" s="14">
        <f>(((M486/60)/60)/24)+DATE(1970,1,1)</f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_xlfn.TEXTSPLIT(Crowdfunding!$R486,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>E487/D487*100</f>
        <v>30.73289183222958</v>
      </c>
      <c r="G487" t="s">
        <v>14</v>
      </c>
      <c r="H487">
        <v>648</v>
      </c>
      <c r="I487" s="7">
        <f>IF(H487=0,0,E487/H487)</f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4">
        <f>(((L487/60)/60)/24)+DATE(1970,1,1)</f>
        <v>43626.208333333328</v>
      </c>
      <c r="O487" s="14">
        <f>(((M487/60)/60)/24)+DATE(1970,1,1)</f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_xlfn.TEXTSPLIT(Crowdfunding!$R487,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>E488/D488*100</f>
        <v>13.5</v>
      </c>
      <c r="G488" t="s">
        <v>14</v>
      </c>
      <c r="H488">
        <v>21</v>
      </c>
      <c r="I488" s="7">
        <f>IF(H488=0,0,E488/H488)</f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4">
        <f>(((L488/60)/60)/24)+DATE(1970,1,1)</f>
        <v>43168.25</v>
      </c>
      <c r="O488" s="14">
        <f>(((M488/60)/60)/24)+DATE(1970,1,1)</f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_xlfn.TEXTSPLIT(Crowdfunding!$R488,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>E489/D489*100</f>
        <v>178.62556663644605</v>
      </c>
      <c r="G489" t="s">
        <v>20</v>
      </c>
      <c r="H489">
        <v>2346</v>
      </c>
      <c r="I489" s="7">
        <f>IF(H489=0,0,E489/H489)</f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4">
        <f>(((L489/60)/60)/24)+DATE(1970,1,1)</f>
        <v>42845.208333333328</v>
      </c>
      <c r="O489" s="14">
        <f>(((M489/60)/60)/24)+DATE(1970,1,1)</f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_xlfn.TEXTSPLIT(Crowdfunding!$R489,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>E490/D490*100</f>
        <v>220.0566037735849</v>
      </c>
      <c r="G490" t="s">
        <v>20</v>
      </c>
      <c r="H490">
        <v>115</v>
      </c>
      <c r="I490" s="7">
        <f>IF(H490=0,0,E490/H490)</f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4">
        <f>(((L490/60)/60)/24)+DATE(1970,1,1)</f>
        <v>42403.25</v>
      </c>
      <c r="O490" s="14">
        <f>(((M490/60)/60)/24)+DATE(1970,1,1)</f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_xlfn.TEXTSPLIT(Crowdfunding!$R490,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>E491/D491*100</f>
        <v>101.5108695652174</v>
      </c>
      <c r="G491" t="s">
        <v>20</v>
      </c>
      <c r="H491">
        <v>85</v>
      </c>
      <c r="I491" s="7">
        <f>IF(H491=0,0,E491/H491)</f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4">
        <f>(((L491/60)/60)/24)+DATE(1970,1,1)</f>
        <v>40406.208333333336</v>
      </c>
      <c r="O491" s="14">
        <f>(((M491/60)/60)/24)+DATE(1970,1,1)</f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_xlfn.TEXTSPLIT(Crowdfunding!$R491,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>E492/D492*100</f>
        <v>191.5</v>
      </c>
      <c r="G492" t="s">
        <v>20</v>
      </c>
      <c r="H492">
        <v>144</v>
      </c>
      <c r="I492" s="7">
        <f>IF(H492=0,0,E492/H492)</f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4">
        <f>(((L492/60)/60)/24)+DATE(1970,1,1)</f>
        <v>43786.25</v>
      </c>
      <c r="O492" s="14">
        <f>(((M492/60)/60)/24)+DATE(1970,1,1)</f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_xlfn.TEXTSPLIT(Crowdfunding!$R492,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>E493/D493*100</f>
        <v>305.34683098591546</v>
      </c>
      <c r="G493" t="s">
        <v>20</v>
      </c>
      <c r="H493">
        <v>2443</v>
      </c>
      <c r="I493" s="7">
        <f>IF(H493=0,0,E493/H493)</f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4">
        <f>(((L493/60)/60)/24)+DATE(1970,1,1)</f>
        <v>41456.208333333336</v>
      </c>
      <c r="O493" s="14">
        <f>(((M493/60)/60)/24)+DATE(1970,1,1)</f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_xlfn.TEXTSPLIT(Crowdfunding!$R493,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>E494/D494*100</f>
        <v>23.995287958115181</v>
      </c>
      <c r="G494" t="s">
        <v>74</v>
      </c>
      <c r="H494">
        <v>595</v>
      </c>
      <c r="I494" s="7">
        <f>IF(H494=0,0,E494/H494)</f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4">
        <f>(((L494/60)/60)/24)+DATE(1970,1,1)</f>
        <v>40336.208333333336</v>
      </c>
      <c r="O494" s="14">
        <f>(((M494/60)/60)/24)+DATE(1970,1,1)</f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_xlfn.TEXTSPLIT(Crowdfunding!$R494,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>E495/D495*100</f>
        <v>723.77777777777771</v>
      </c>
      <c r="G495" t="s">
        <v>20</v>
      </c>
      <c r="H495">
        <v>64</v>
      </c>
      <c r="I495" s="7">
        <f>IF(H495=0,0,E495/H495)</f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4">
        <f>(((L495/60)/60)/24)+DATE(1970,1,1)</f>
        <v>43645.208333333328</v>
      </c>
      <c r="O495" s="14">
        <f>(((M495/60)/60)/24)+DATE(1970,1,1)</f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_xlfn.TEXTSPLIT(Crowdfunding!$R495,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>E496/D496*100</f>
        <v>547.36</v>
      </c>
      <c r="G496" t="s">
        <v>20</v>
      </c>
      <c r="H496">
        <v>268</v>
      </c>
      <c r="I496" s="7">
        <f>IF(H496=0,0,E496/H496)</f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4">
        <f>(((L496/60)/60)/24)+DATE(1970,1,1)</f>
        <v>40990.208333333336</v>
      </c>
      <c r="O496" s="14">
        <f>(((M496/60)/60)/24)+DATE(1970,1,1)</f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_xlfn.TEXTSPLIT(Crowdfunding!$R496,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>E497/D497*100</f>
        <v>414.49999999999994</v>
      </c>
      <c r="G497" t="s">
        <v>20</v>
      </c>
      <c r="H497">
        <v>195</v>
      </c>
      <c r="I497" s="7">
        <f>IF(H497=0,0,E497/H497)</f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4">
        <f>(((L497/60)/60)/24)+DATE(1970,1,1)</f>
        <v>41800.208333333336</v>
      </c>
      <c r="O497" s="14">
        <f>(((M497/60)/60)/24)+DATE(1970,1,1)</f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_xlfn.TEXTSPLIT(Crowdfunding!$R497,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>E498/D498*100</f>
        <v>0.90696409140369971</v>
      </c>
      <c r="G498" t="s">
        <v>14</v>
      </c>
      <c r="H498">
        <v>54</v>
      </c>
      <c r="I498" s="7">
        <f>IF(H498=0,0,E498/H498)</f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4">
        <f>(((L498/60)/60)/24)+DATE(1970,1,1)</f>
        <v>42876.208333333328</v>
      </c>
      <c r="O498" s="14">
        <f>(((M498/60)/60)/24)+DATE(1970,1,1)</f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_xlfn.TEXTSPLIT(Crowdfunding!$R498,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>E499/D499*100</f>
        <v>34.173469387755098</v>
      </c>
      <c r="G499" t="s">
        <v>14</v>
      </c>
      <c r="H499">
        <v>120</v>
      </c>
      <c r="I499" s="7">
        <f>IF(H499=0,0,E499/H499)</f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4">
        <f>(((L499/60)/60)/24)+DATE(1970,1,1)</f>
        <v>42724.25</v>
      </c>
      <c r="O499" s="14">
        <f>(((M499/60)/60)/24)+DATE(1970,1,1)</f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_xlfn.TEXTSPLIT(Crowdfunding!$R499,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>E500/D500*100</f>
        <v>23.948810754912099</v>
      </c>
      <c r="G500" t="s">
        <v>14</v>
      </c>
      <c r="H500">
        <v>579</v>
      </c>
      <c r="I500" s="7">
        <f>IF(H500=0,0,E500/H500)</f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4">
        <f>(((L500/60)/60)/24)+DATE(1970,1,1)</f>
        <v>42005.25</v>
      </c>
      <c r="O500" s="14">
        <f>(((M500/60)/60)/24)+DATE(1970,1,1)</f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_xlfn.TEXTSPLIT(Crowdfunding!$R500,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>E501/D501*100</f>
        <v>48.072649572649574</v>
      </c>
      <c r="G501" t="s">
        <v>14</v>
      </c>
      <c r="H501">
        <v>2072</v>
      </c>
      <c r="I501" s="7">
        <f>IF(H501=0,0,E501/H501)</f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4">
        <f>(((L501/60)/60)/24)+DATE(1970,1,1)</f>
        <v>42444.208333333328</v>
      </c>
      <c r="O501" s="14">
        <f>(((M501/60)/60)/24)+DATE(1970,1,1)</f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_xlfn.TEXTSPLIT(Crowdfunding!$R501,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>E502/D502*100</f>
        <v>0</v>
      </c>
      <c r="G502" t="s">
        <v>14</v>
      </c>
      <c r="H502">
        <v>0</v>
      </c>
      <c r="I502" s="7">
        <f>IF(H502=0,0,E502/H502)</f>
        <v>0</v>
      </c>
      <c r="J502" t="s">
        <v>21</v>
      </c>
      <c r="K502" t="s">
        <v>22</v>
      </c>
      <c r="L502">
        <v>1367384400</v>
      </c>
      <c r="M502">
        <v>1369803600</v>
      </c>
      <c r="N502" s="14">
        <f>(((L502/60)/60)/24)+DATE(1970,1,1)</f>
        <v>41395.208333333336</v>
      </c>
      <c r="O502" s="14">
        <f>(((M502/60)/60)/24)+DATE(1970,1,1)</f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_xlfn.TEXTSPLIT(Crowdfunding!$R502,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>E503/D503*100</f>
        <v>70.145182291666657</v>
      </c>
      <c r="G503" t="s">
        <v>14</v>
      </c>
      <c r="H503">
        <v>1796</v>
      </c>
      <c r="I503" s="7">
        <f>IF(H503=0,0,E503/H503)</f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4">
        <f>(((L503/60)/60)/24)+DATE(1970,1,1)</f>
        <v>41345.208333333336</v>
      </c>
      <c r="O503" s="14">
        <f>(((M503/60)/60)/24)+DATE(1970,1,1)</f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_xlfn.TEXTSPLIT(Crowdfunding!$R503,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>E504/D504*100</f>
        <v>529.92307692307691</v>
      </c>
      <c r="G504" t="s">
        <v>20</v>
      </c>
      <c r="H504">
        <v>186</v>
      </c>
      <c r="I504" s="7">
        <f>IF(H504=0,0,E504/H504)</f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4">
        <f>(((L504/60)/60)/24)+DATE(1970,1,1)</f>
        <v>41117.208333333336</v>
      </c>
      <c r="O504" s="14">
        <f>(((M504/60)/60)/24)+DATE(1970,1,1)</f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_xlfn.TEXTSPLIT(Crowdfunding!$R504,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>E505/D505*100</f>
        <v>180.32549019607845</v>
      </c>
      <c r="G505" t="s">
        <v>20</v>
      </c>
      <c r="H505">
        <v>460</v>
      </c>
      <c r="I505" s="7">
        <f>IF(H505=0,0,E505/H505)</f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4">
        <f>(((L505/60)/60)/24)+DATE(1970,1,1)</f>
        <v>42186.208333333328</v>
      </c>
      <c r="O505" s="14">
        <f>(((M505/60)/60)/24)+DATE(1970,1,1)</f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_xlfn.TEXTSPLIT(Crowdfunding!$R505,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>E506/D506*100</f>
        <v>92.320000000000007</v>
      </c>
      <c r="G506" t="s">
        <v>14</v>
      </c>
      <c r="H506">
        <v>62</v>
      </c>
      <c r="I506" s="7">
        <f>IF(H506=0,0,E506/H506)</f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4">
        <f>(((L506/60)/60)/24)+DATE(1970,1,1)</f>
        <v>42142.208333333328</v>
      </c>
      <c r="O506" s="14">
        <f>(((M506/60)/60)/24)+DATE(1970,1,1)</f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_xlfn.TEXTSPLIT(Crowdfunding!$R506,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>E507/D507*100</f>
        <v>13.901001112347053</v>
      </c>
      <c r="G507" t="s">
        <v>14</v>
      </c>
      <c r="H507">
        <v>347</v>
      </c>
      <c r="I507" s="7">
        <f>IF(H507=0,0,E507/H507)</f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4">
        <f>(((L507/60)/60)/24)+DATE(1970,1,1)</f>
        <v>41341.25</v>
      </c>
      <c r="O507" s="14">
        <f>(((M507/60)/60)/24)+DATE(1970,1,1)</f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_xlfn.TEXTSPLIT(Crowdfunding!$R507,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>E508/D508*100</f>
        <v>927.07777777777767</v>
      </c>
      <c r="G508" t="s">
        <v>20</v>
      </c>
      <c r="H508">
        <v>2528</v>
      </c>
      <c r="I508" s="7">
        <f>IF(H508=0,0,E508/H508)</f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4">
        <f>(((L508/60)/60)/24)+DATE(1970,1,1)</f>
        <v>43062.25</v>
      </c>
      <c r="O508" s="14">
        <f>(((M508/60)/60)/24)+DATE(1970,1,1)</f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_xlfn.TEXTSPLIT(Crowdfunding!$R508,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>E509/D509*100</f>
        <v>39.857142857142861</v>
      </c>
      <c r="G509" t="s">
        <v>14</v>
      </c>
      <c r="H509">
        <v>19</v>
      </c>
      <c r="I509" s="7">
        <f>IF(H509=0,0,E509/H509)</f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4">
        <f>(((L509/60)/60)/24)+DATE(1970,1,1)</f>
        <v>41373.208333333336</v>
      </c>
      <c r="O509" s="14">
        <f>(((M509/60)/60)/24)+DATE(1970,1,1)</f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_xlfn.TEXTSPLIT(Crowdfunding!$R509,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>E510/D510*100</f>
        <v>112.22929936305732</v>
      </c>
      <c r="G510" t="s">
        <v>20</v>
      </c>
      <c r="H510">
        <v>3657</v>
      </c>
      <c r="I510" s="7">
        <f>IF(H510=0,0,E510/H510)</f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4">
        <f>(((L510/60)/60)/24)+DATE(1970,1,1)</f>
        <v>43310.208333333328</v>
      </c>
      <c r="O510" s="14">
        <f>(((M510/60)/60)/24)+DATE(1970,1,1)</f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_xlfn.TEXTSPLIT(Crowdfunding!$R510,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>E511/D511*100</f>
        <v>70.925816023738875</v>
      </c>
      <c r="G511" t="s">
        <v>14</v>
      </c>
      <c r="H511">
        <v>1258</v>
      </c>
      <c r="I511" s="7">
        <f>IF(H511=0,0,E511/H511)</f>
        <v>95</v>
      </c>
      <c r="J511" t="s">
        <v>21</v>
      </c>
      <c r="K511" t="s">
        <v>22</v>
      </c>
      <c r="L511">
        <v>1336194000</v>
      </c>
      <c r="M511">
        <v>1337058000</v>
      </c>
      <c r="N511" s="14">
        <f>(((L511/60)/60)/24)+DATE(1970,1,1)</f>
        <v>41034.208333333336</v>
      </c>
      <c r="O511" s="14">
        <f>(((M511/60)/60)/24)+DATE(1970,1,1)</f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_xlfn.TEXTSPLIT(Crowdfunding!$R511,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>E512/D512*100</f>
        <v>119.08974358974358</v>
      </c>
      <c r="G512" t="s">
        <v>20</v>
      </c>
      <c r="H512">
        <v>131</v>
      </c>
      <c r="I512" s="7">
        <f>IF(H512=0,0,E512/H512)</f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4">
        <f>(((L512/60)/60)/24)+DATE(1970,1,1)</f>
        <v>43251.208333333328</v>
      </c>
      <c r="O512" s="14">
        <f>(((M512/60)/60)/24)+DATE(1970,1,1)</f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_xlfn.TEXTSPLIT(Crowdfunding!$R512,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>E513/D513*100</f>
        <v>24.017591339648174</v>
      </c>
      <c r="G513" t="s">
        <v>14</v>
      </c>
      <c r="H513">
        <v>362</v>
      </c>
      <c r="I513" s="7">
        <f>IF(H513=0,0,E513/H513)</f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4">
        <f>(((L513/60)/60)/24)+DATE(1970,1,1)</f>
        <v>43671.208333333328</v>
      </c>
      <c r="O513" s="14">
        <f>(((M513/60)/60)/24)+DATE(1970,1,1)</f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_xlfn.TEXTSPLIT(Crowdfunding!$R513,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>E514/D514*100</f>
        <v>139.31868131868131</v>
      </c>
      <c r="G514" t="s">
        <v>20</v>
      </c>
      <c r="H514">
        <v>239</v>
      </c>
      <c r="I514" s="7">
        <f>IF(H514=0,0,E514/H514)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4">
        <f>(((L514/60)/60)/24)+DATE(1970,1,1)</f>
        <v>41825.208333333336</v>
      </c>
      <c r="O514" s="14">
        <f>(((M514/60)/60)/24)+DATE(1970,1,1)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_xlfn.TEXTSPLIT(Crowdfunding!$R514,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>E515/D515*100</f>
        <v>39.277108433734945</v>
      </c>
      <c r="G515" t="s">
        <v>74</v>
      </c>
      <c r="H515">
        <v>35</v>
      </c>
      <c r="I515" s="7">
        <f>IF(H515=0,0,E515/H515)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4">
        <f>(((L515/60)/60)/24)+DATE(1970,1,1)</f>
        <v>40430.208333333336</v>
      </c>
      <c r="O515" s="14">
        <f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_xlfn.TEXTSPLIT(Crowdfunding!$R515,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>E516/D516*100</f>
        <v>22.439077144917089</v>
      </c>
      <c r="G516" t="s">
        <v>74</v>
      </c>
      <c r="H516">
        <v>528</v>
      </c>
      <c r="I516" s="7">
        <f>IF(H516=0,0,E516/H516)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4">
        <f>(((L516/60)/60)/24)+DATE(1970,1,1)</f>
        <v>41614.25</v>
      </c>
      <c r="O516" s="14">
        <f>(((M516/60)/60)/24)+DATE(1970,1,1)</f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_xlfn.TEXTSPLIT(Crowdfunding!$R516,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>E517/D517*100</f>
        <v>55.779069767441861</v>
      </c>
      <c r="G517" t="s">
        <v>14</v>
      </c>
      <c r="H517">
        <v>133</v>
      </c>
      <c r="I517" s="7">
        <f>IF(H517=0,0,E517/H517)</f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4">
        <f>(((L517/60)/60)/24)+DATE(1970,1,1)</f>
        <v>40900.25</v>
      </c>
      <c r="O517" s="14">
        <f>(((M517/60)/60)/24)+DATE(1970,1,1)</f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_xlfn.TEXTSPLIT(Crowdfunding!$R517,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>E518/D518*100</f>
        <v>42.523125996810208</v>
      </c>
      <c r="G518" t="s">
        <v>14</v>
      </c>
      <c r="H518">
        <v>846</v>
      </c>
      <c r="I518" s="7">
        <f>IF(H518=0,0,E518/H518)</f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4">
        <f>(((L518/60)/60)/24)+DATE(1970,1,1)</f>
        <v>40396.208333333336</v>
      </c>
      <c r="O518" s="14">
        <f>(((M518/60)/60)/24)+DATE(1970,1,1)</f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_xlfn.TEXTSPLIT(Crowdfunding!$R518,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>E519/D519*100</f>
        <v>112.00000000000001</v>
      </c>
      <c r="G519" t="s">
        <v>20</v>
      </c>
      <c r="H519">
        <v>78</v>
      </c>
      <c r="I519" s="7">
        <f>IF(H519=0,0,E519/H519)</f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4">
        <f>(((L519/60)/60)/24)+DATE(1970,1,1)</f>
        <v>42860.208333333328</v>
      </c>
      <c r="O519" s="14">
        <f>(((M519/60)/60)/24)+DATE(1970,1,1)</f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_xlfn.TEXTSPLIT(Crowdfunding!$R519,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>E520/D520*100</f>
        <v>7.0681818181818183</v>
      </c>
      <c r="G520" t="s">
        <v>14</v>
      </c>
      <c r="H520">
        <v>10</v>
      </c>
      <c r="I520" s="7">
        <f>IF(H520=0,0,E520/H520)</f>
        <v>62.2</v>
      </c>
      <c r="J520" t="s">
        <v>21</v>
      </c>
      <c r="K520" t="s">
        <v>22</v>
      </c>
      <c r="L520">
        <v>1519365600</v>
      </c>
      <c r="M520">
        <v>1519538400</v>
      </c>
      <c r="N520" s="14">
        <f>(((L520/60)/60)/24)+DATE(1970,1,1)</f>
        <v>43154.25</v>
      </c>
      <c r="O520" s="14">
        <f>(((M520/60)/60)/24)+DATE(1970,1,1)</f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_xlfn.TEXTSPLIT(Crowdfunding!$R520,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>E521/D521*100</f>
        <v>101.74563871693867</v>
      </c>
      <c r="G521" t="s">
        <v>20</v>
      </c>
      <c r="H521">
        <v>1773</v>
      </c>
      <c r="I521" s="7">
        <f>IF(H521=0,0,E521/H521)</f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4">
        <f>(((L521/60)/60)/24)+DATE(1970,1,1)</f>
        <v>42012.25</v>
      </c>
      <c r="O521" s="14">
        <f>(((M521/60)/60)/24)+DATE(1970,1,1)</f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_xlfn.TEXTSPLIT(Crowdfunding!$R521,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>E522/D522*100</f>
        <v>425.75</v>
      </c>
      <c r="G522" t="s">
        <v>20</v>
      </c>
      <c r="H522">
        <v>32</v>
      </c>
      <c r="I522" s="7">
        <f>IF(H522=0,0,E522/H522)</f>
        <v>106.4375</v>
      </c>
      <c r="J522" t="s">
        <v>21</v>
      </c>
      <c r="K522" t="s">
        <v>22</v>
      </c>
      <c r="L522">
        <v>1555650000</v>
      </c>
      <c r="M522">
        <v>1555909200</v>
      </c>
      <c r="N522" s="14">
        <f>(((L522/60)/60)/24)+DATE(1970,1,1)</f>
        <v>43574.208333333328</v>
      </c>
      <c r="O522" s="14">
        <f>(((M522/60)/60)/24)+DATE(1970,1,1)</f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_xlfn.TEXTSPLIT(Crowdfunding!$R522,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>E523/D523*100</f>
        <v>145.53947368421052</v>
      </c>
      <c r="G523" t="s">
        <v>20</v>
      </c>
      <c r="H523">
        <v>369</v>
      </c>
      <c r="I523" s="7">
        <f>IF(H523=0,0,E523/H523)</f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4">
        <f>(((L523/60)/60)/24)+DATE(1970,1,1)</f>
        <v>42605.208333333328</v>
      </c>
      <c r="O523" s="14">
        <f>(((M523/60)/60)/24)+DATE(1970,1,1)</f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_xlfn.TEXTSPLIT(Crowdfunding!$R523,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>E524/D524*100</f>
        <v>32.453465346534657</v>
      </c>
      <c r="G524" t="s">
        <v>14</v>
      </c>
      <c r="H524">
        <v>191</v>
      </c>
      <c r="I524" s="7">
        <f>IF(H524=0,0,E524/H524)</f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4">
        <f>(((L524/60)/60)/24)+DATE(1970,1,1)</f>
        <v>41093.208333333336</v>
      </c>
      <c r="O524" s="14">
        <f>(((M524/60)/60)/24)+DATE(1970,1,1)</f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_xlfn.TEXTSPLIT(Crowdfunding!$R524,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>E525/D525*100</f>
        <v>700.33333333333326</v>
      </c>
      <c r="G525" t="s">
        <v>20</v>
      </c>
      <c r="H525">
        <v>89</v>
      </c>
      <c r="I525" s="7">
        <f>IF(H525=0,0,E525/H525)</f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4">
        <f>(((L525/60)/60)/24)+DATE(1970,1,1)</f>
        <v>40241.25</v>
      </c>
      <c r="O525" s="14">
        <f>(((M525/60)/60)/24)+DATE(1970,1,1)</f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_xlfn.TEXTSPLIT(Crowdfunding!$R525,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>E526/D526*100</f>
        <v>83.904860392967933</v>
      </c>
      <c r="G526" t="s">
        <v>14</v>
      </c>
      <c r="H526">
        <v>1979</v>
      </c>
      <c r="I526" s="7">
        <f>IF(H526=0,0,E526/H526)</f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4">
        <f>(((L526/60)/60)/24)+DATE(1970,1,1)</f>
        <v>40294.208333333336</v>
      </c>
      <c r="O526" s="14">
        <f>(((M526/60)/60)/24)+DATE(1970,1,1)</f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_xlfn.TEXTSPLIT(Crowdfunding!$R526,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>E527/D527*100</f>
        <v>84.19047619047619</v>
      </c>
      <c r="G527" t="s">
        <v>14</v>
      </c>
      <c r="H527">
        <v>63</v>
      </c>
      <c r="I527" s="7">
        <f>IF(H527=0,0,E527/H527)</f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4">
        <f>(((L527/60)/60)/24)+DATE(1970,1,1)</f>
        <v>40505.25</v>
      </c>
      <c r="O527" s="14">
        <f>(((M527/60)/60)/24)+DATE(1970,1,1)</f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_xlfn.TEXTSPLIT(Crowdfunding!$R527,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>E528/D528*100</f>
        <v>155.95180722891567</v>
      </c>
      <c r="G528" t="s">
        <v>20</v>
      </c>
      <c r="H528">
        <v>147</v>
      </c>
      <c r="I528" s="7">
        <f>IF(H528=0,0,E528/H528)</f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4">
        <f>(((L528/60)/60)/24)+DATE(1970,1,1)</f>
        <v>42364.25</v>
      </c>
      <c r="O528" s="14">
        <f>(((M528/60)/60)/24)+DATE(1970,1,1)</f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_xlfn.TEXTSPLIT(Crowdfunding!$R528,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>E529/D529*100</f>
        <v>99.619450317124731</v>
      </c>
      <c r="G529" t="s">
        <v>14</v>
      </c>
      <c r="H529">
        <v>6080</v>
      </c>
      <c r="I529" s="7">
        <f>IF(H529=0,0,E529/H529)</f>
        <v>31</v>
      </c>
      <c r="J529" t="s">
        <v>15</v>
      </c>
      <c r="K529" t="s">
        <v>16</v>
      </c>
      <c r="L529">
        <v>1454652000</v>
      </c>
      <c r="M529">
        <v>1457762400</v>
      </c>
      <c r="N529" s="14">
        <f>(((L529/60)/60)/24)+DATE(1970,1,1)</f>
        <v>42405.25</v>
      </c>
      <c r="O529" s="14">
        <f>(((M529/60)/60)/24)+DATE(1970,1,1)</f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_xlfn.TEXTSPLIT(Crowdfunding!$R529,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>E530/D530*100</f>
        <v>80.300000000000011</v>
      </c>
      <c r="G530" t="s">
        <v>14</v>
      </c>
      <c r="H530">
        <v>80</v>
      </c>
      <c r="I530" s="7">
        <f>IF(H530=0,0,E530/H530)</f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4">
        <f>(((L530/60)/60)/24)+DATE(1970,1,1)</f>
        <v>41601.25</v>
      </c>
      <c r="O530" s="14">
        <f>(((M530/60)/60)/24)+DATE(1970,1,1)</f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_xlfn.TEXTSPLIT(Crowdfunding!$R530,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>E531/D531*100</f>
        <v>11.254901960784313</v>
      </c>
      <c r="G531" t="s">
        <v>14</v>
      </c>
      <c r="H531">
        <v>9</v>
      </c>
      <c r="I531" s="7">
        <f>IF(H531=0,0,E531/H531)</f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4">
        <f>(((L531/60)/60)/24)+DATE(1970,1,1)</f>
        <v>41769.208333333336</v>
      </c>
      <c r="O531" s="14">
        <f>(((M531/60)/60)/24)+DATE(1970,1,1)</f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_xlfn.TEXTSPLIT(Crowdfunding!$R531,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>E532/D532*100</f>
        <v>91.740952380952379</v>
      </c>
      <c r="G532" t="s">
        <v>14</v>
      </c>
      <c r="H532">
        <v>1784</v>
      </c>
      <c r="I532" s="7">
        <f>IF(H532=0,0,E532/H532)</f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4">
        <f>(((L532/60)/60)/24)+DATE(1970,1,1)</f>
        <v>40421.208333333336</v>
      </c>
      <c r="O532" s="14">
        <f>(((M532/60)/60)/24)+DATE(1970,1,1)</f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_xlfn.TEXTSPLIT(Crowdfunding!$R532,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>E533/D533*100</f>
        <v>95.521156936261391</v>
      </c>
      <c r="G533" t="s">
        <v>47</v>
      </c>
      <c r="H533">
        <v>3640</v>
      </c>
      <c r="I533" s="7">
        <f>IF(H533=0,0,E533/H533)</f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4">
        <f>(((L533/60)/60)/24)+DATE(1970,1,1)</f>
        <v>41589.25</v>
      </c>
      <c r="O533" s="14">
        <f>(((M533/60)/60)/24)+DATE(1970,1,1)</f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_xlfn.TEXTSPLIT(Crowdfunding!$R533,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>E534/D534*100</f>
        <v>502.87499999999994</v>
      </c>
      <c r="G534" t="s">
        <v>20</v>
      </c>
      <c r="H534">
        <v>126</v>
      </c>
      <c r="I534" s="7">
        <f>IF(H534=0,0,E534/H534)</f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4">
        <f>(((L534/60)/60)/24)+DATE(1970,1,1)</f>
        <v>43125.25</v>
      </c>
      <c r="O534" s="14">
        <f>(((M534/60)/60)/24)+DATE(1970,1,1)</f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_xlfn.TEXTSPLIT(Crowdfunding!$R534,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>E535/D535*100</f>
        <v>159.24394463667818</v>
      </c>
      <c r="G535" t="s">
        <v>20</v>
      </c>
      <c r="H535">
        <v>2218</v>
      </c>
      <c r="I535" s="7">
        <f>IF(H535=0,0,E535/H535)</f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4">
        <f>(((L535/60)/60)/24)+DATE(1970,1,1)</f>
        <v>41479.208333333336</v>
      </c>
      <c r="O535" s="14">
        <f>(((M535/60)/60)/24)+DATE(1970,1,1)</f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_xlfn.TEXTSPLIT(Crowdfunding!$R535,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>E536/D536*100</f>
        <v>15.022446689113355</v>
      </c>
      <c r="G536" t="s">
        <v>14</v>
      </c>
      <c r="H536">
        <v>243</v>
      </c>
      <c r="I536" s="7">
        <f>IF(H536=0,0,E536/H536)</f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4">
        <f>(((L536/60)/60)/24)+DATE(1970,1,1)</f>
        <v>43329.208333333328</v>
      </c>
      <c r="O536" s="14">
        <f>(((M536/60)/60)/24)+DATE(1970,1,1)</f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_xlfn.TEXTSPLIT(Crowdfunding!$R536,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>E537/D537*100</f>
        <v>482.03846153846149</v>
      </c>
      <c r="G537" t="s">
        <v>20</v>
      </c>
      <c r="H537">
        <v>202</v>
      </c>
      <c r="I537" s="7">
        <f>IF(H537=0,0,E537/H537)</f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4">
        <f>(((L537/60)/60)/24)+DATE(1970,1,1)</f>
        <v>43259.208333333328</v>
      </c>
      <c r="O537" s="14">
        <f>(((M537/60)/60)/24)+DATE(1970,1,1)</f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_xlfn.TEXTSPLIT(Crowdfunding!$R537,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>E538/D538*100</f>
        <v>149.96938775510205</v>
      </c>
      <c r="G538" t="s">
        <v>20</v>
      </c>
      <c r="H538">
        <v>140</v>
      </c>
      <c r="I538" s="7">
        <f>IF(H538=0,0,E538/H538)</f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4">
        <f>(((L538/60)/60)/24)+DATE(1970,1,1)</f>
        <v>40414.208333333336</v>
      </c>
      <c r="O538" s="14">
        <f>(((M538/60)/60)/24)+DATE(1970,1,1)</f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_xlfn.TEXTSPLIT(Crowdfunding!$R538,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>E539/D539*100</f>
        <v>117.22156398104266</v>
      </c>
      <c r="G539" t="s">
        <v>20</v>
      </c>
      <c r="H539">
        <v>1052</v>
      </c>
      <c r="I539" s="7">
        <f>IF(H539=0,0,E539/H539)</f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4">
        <f>(((L539/60)/60)/24)+DATE(1970,1,1)</f>
        <v>43342.208333333328</v>
      </c>
      <c r="O539" s="14">
        <f>(((M539/60)/60)/24)+DATE(1970,1,1)</f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_xlfn.TEXTSPLIT(Crowdfunding!$R539,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>E540/D540*100</f>
        <v>37.695968274950431</v>
      </c>
      <c r="G540" t="s">
        <v>14</v>
      </c>
      <c r="H540">
        <v>1296</v>
      </c>
      <c r="I540" s="7">
        <f>IF(H540=0,0,E540/H540)</f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4">
        <f>(((L540/60)/60)/24)+DATE(1970,1,1)</f>
        <v>41539.208333333336</v>
      </c>
      <c r="O540" s="14">
        <f>(((M540/60)/60)/24)+DATE(1970,1,1)</f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_xlfn.TEXTSPLIT(Crowdfunding!$R540,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>E541/D541*100</f>
        <v>72.653061224489804</v>
      </c>
      <c r="G541" t="s">
        <v>14</v>
      </c>
      <c r="H541">
        <v>77</v>
      </c>
      <c r="I541" s="7">
        <f>IF(H541=0,0,E541/H541)</f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4">
        <f>(((L541/60)/60)/24)+DATE(1970,1,1)</f>
        <v>43647.208333333328</v>
      </c>
      <c r="O541" s="14">
        <f>(((M541/60)/60)/24)+DATE(1970,1,1)</f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_xlfn.TEXTSPLIT(Crowdfunding!$R541,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>E542/D542*100</f>
        <v>265.98113207547169</v>
      </c>
      <c r="G542" t="s">
        <v>20</v>
      </c>
      <c r="H542">
        <v>247</v>
      </c>
      <c r="I542" s="7">
        <f>IF(H542=0,0,E542/H542)</f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4">
        <f>(((L542/60)/60)/24)+DATE(1970,1,1)</f>
        <v>43225.208333333328</v>
      </c>
      <c r="O542" s="14">
        <f>(((M542/60)/60)/24)+DATE(1970,1,1)</f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_xlfn.TEXTSPLIT(Crowdfunding!$R542,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>E543/D543*100</f>
        <v>24.205617977528089</v>
      </c>
      <c r="G543" t="s">
        <v>14</v>
      </c>
      <c r="H543">
        <v>395</v>
      </c>
      <c r="I543" s="7">
        <f>IF(H543=0,0,E543/H543)</f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4">
        <f>(((L543/60)/60)/24)+DATE(1970,1,1)</f>
        <v>42165.208333333328</v>
      </c>
      <c r="O543" s="14">
        <f>(((M543/60)/60)/24)+DATE(1970,1,1)</f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_xlfn.TEXTSPLIT(Crowdfunding!$R543,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>E544/D544*100</f>
        <v>2.5064935064935066</v>
      </c>
      <c r="G544" t="s">
        <v>14</v>
      </c>
      <c r="H544">
        <v>49</v>
      </c>
      <c r="I544" s="7">
        <f>IF(H544=0,0,E544/H544)</f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4">
        <f>(((L544/60)/60)/24)+DATE(1970,1,1)</f>
        <v>42391.25</v>
      </c>
      <c r="O544" s="14">
        <f>(((M544/60)/60)/24)+DATE(1970,1,1)</f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_xlfn.TEXTSPLIT(Crowdfunding!$R544,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>E545/D545*100</f>
        <v>16.329799764428738</v>
      </c>
      <c r="G545" t="s">
        <v>14</v>
      </c>
      <c r="H545">
        <v>180</v>
      </c>
      <c r="I545" s="7">
        <f>IF(H545=0,0,E545/H545)</f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4">
        <f>(((L545/60)/60)/24)+DATE(1970,1,1)</f>
        <v>41528.208333333336</v>
      </c>
      <c r="O545" s="14">
        <f>(((M545/60)/60)/24)+DATE(1970,1,1)</f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_xlfn.TEXTSPLIT(Crowdfunding!$R545,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>E546/D546*100</f>
        <v>276.5</v>
      </c>
      <c r="G546" t="s">
        <v>20</v>
      </c>
      <c r="H546">
        <v>84</v>
      </c>
      <c r="I546" s="7">
        <f>IF(H546=0,0,E546/H546)</f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4">
        <f>(((L546/60)/60)/24)+DATE(1970,1,1)</f>
        <v>42377.25</v>
      </c>
      <c r="O546" s="14">
        <f>(((M546/60)/60)/24)+DATE(1970,1,1)</f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_xlfn.TEXTSPLIT(Crowdfunding!$R546,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>E547/D547*100</f>
        <v>88.803571428571431</v>
      </c>
      <c r="G547" t="s">
        <v>14</v>
      </c>
      <c r="H547">
        <v>2690</v>
      </c>
      <c r="I547" s="7">
        <f>IF(H547=0,0,E547/H547)</f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4">
        <f>(((L547/60)/60)/24)+DATE(1970,1,1)</f>
        <v>43824.25</v>
      </c>
      <c r="O547" s="14">
        <f>(((M547/60)/60)/24)+DATE(1970,1,1)</f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_xlfn.TEXTSPLIT(Crowdfunding!$R547,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>E548/D548*100</f>
        <v>163.57142857142856</v>
      </c>
      <c r="G548" t="s">
        <v>20</v>
      </c>
      <c r="H548">
        <v>88</v>
      </c>
      <c r="I548" s="7">
        <f>IF(H548=0,0,E548/H548)</f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4">
        <f>(((L548/60)/60)/24)+DATE(1970,1,1)</f>
        <v>43360.208333333328</v>
      </c>
      <c r="O548" s="14">
        <f>(((M548/60)/60)/24)+DATE(1970,1,1)</f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_xlfn.TEXTSPLIT(Crowdfunding!$R548,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>E549/D549*100</f>
        <v>969</v>
      </c>
      <c r="G549" t="s">
        <v>20</v>
      </c>
      <c r="H549">
        <v>156</v>
      </c>
      <c r="I549" s="7">
        <f>IF(H549=0,0,E549/H549)</f>
        <v>80.75</v>
      </c>
      <c r="J549" t="s">
        <v>21</v>
      </c>
      <c r="K549" t="s">
        <v>22</v>
      </c>
      <c r="L549">
        <v>1422165600</v>
      </c>
      <c r="M549">
        <v>1423202400</v>
      </c>
      <c r="N549" s="14">
        <f>(((L549/60)/60)/24)+DATE(1970,1,1)</f>
        <v>42029.25</v>
      </c>
      <c r="O549" s="14">
        <f>(((M549/60)/60)/24)+DATE(1970,1,1)</f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_xlfn.TEXTSPLIT(Crowdfunding!$R549,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>E550/D550*100</f>
        <v>270.91376701966715</v>
      </c>
      <c r="G550" t="s">
        <v>20</v>
      </c>
      <c r="H550">
        <v>2985</v>
      </c>
      <c r="I550" s="7">
        <f>IF(H550=0,0,E550/H550)</f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4">
        <f>(((L550/60)/60)/24)+DATE(1970,1,1)</f>
        <v>42461.208333333328</v>
      </c>
      <c r="O550" s="14">
        <f>(((M550/60)/60)/24)+DATE(1970,1,1)</f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_xlfn.TEXTSPLIT(Crowdfunding!$R550,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>E551/D551*100</f>
        <v>284.21355932203392</v>
      </c>
      <c r="G551" t="s">
        <v>20</v>
      </c>
      <c r="H551">
        <v>762</v>
      </c>
      <c r="I551" s="7">
        <f>IF(H551=0,0,E551/H551)</f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4">
        <f>(((L551/60)/60)/24)+DATE(1970,1,1)</f>
        <v>41422.208333333336</v>
      </c>
      <c r="O551" s="14">
        <f>(((M551/60)/60)/24)+DATE(1970,1,1)</f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_xlfn.TEXTSPLIT(Crowdfunding!$R551,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>E552/D552*100</f>
        <v>4</v>
      </c>
      <c r="G552" t="s">
        <v>74</v>
      </c>
      <c r="H552">
        <v>1</v>
      </c>
      <c r="I552" s="7">
        <f>IF(H552=0,0,E552/H552)</f>
        <v>4</v>
      </c>
      <c r="J552" t="s">
        <v>98</v>
      </c>
      <c r="K552" t="s">
        <v>99</v>
      </c>
      <c r="L552">
        <v>1330495200</v>
      </c>
      <c r="M552">
        <v>1332306000</v>
      </c>
      <c r="N552" s="14">
        <f>(((L552/60)/60)/24)+DATE(1970,1,1)</f>
        <v>40968.25</v>
      </c>
      <c r="O552" s="14">
        <f>(((M552/60)/60)/24)+DATE(1970,1,1)</f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_xlfn.TEXTSPLIT(Crowdfunding!$R552,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>E553/D553*100</f>
        <v>58.6329816768462</v>
      </c>
      <c r="G553" t="s">
        <v>14</v>
      </c>
      <c r="H553">
        <v>2779</v>
      </c>
      <c r="I553" s="7">
        <f>IF(H553=0,0,E553/H553)</f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4">
        <f>(((L553/60)/60)/24)+DATE(1970,1,1)</f>
        <v>41993.25</v>
      </c>
      <c r="O553" s="14">
        <f>(((M553/60)/60)/24)+DATE(1970,1,1)</f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_xlfn.TEXTSPLIT(Crowdfunding!$R553,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>E554/D554*100</f>
        <v>98.51111111111112</v>
      </c>
      <c r="G554" t="s">
        <v>14</v>
      </c>
      <c r="H554">
        <v>92</v>
      </c>
      <c r="I554" s="7">
        <f>IF(H554=0,0,E554/H554)</f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4">
        <f>(((L554/60)/60)/24)+DATE(1970,1,1)</f>
        <v>42700.25</v>
      </c>
      <c r="O554" s="14">
        <f>(((M554/60)/60)/24)+DATE(1970,1,1)</f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_xlfn.TEXTSPLIT(Crowdfunding!$R554,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>E555/D555*100</f>
        <v>43.975381008206334</v>
      </c>
      <c r="G555" t="s">
        <v>14</v>
      </c>
      <c r="H555">
        <v>1028</v>
      </c>
      <c r="I555" s="7">
        <f>IF(H555=0,0,E555/H555)</f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4">
        <f>(((L555/60)/60)/24)+DATE(1970,1,1)</f>
        <v>40545.25</v>
      </c>
      <c r="O555" s="14">
        <f>(((M555/60)/60)/24)+DATE(1970,1,1)</f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_xlfn.TEXTSPLIT(Crowdfunding!$R555,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>E556/D556*100</f>
        <v>151.66315789473683</v>
      </c>
      <c r="G556" t="s">
        <v>20</v>
      </c>
      <c r="H556">
        <v>554</v>
      </c>
      <c r="I556" s="7">
        <f>IF(H556=0,0,E556/H556)</f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4">
        <f>(((L556/60)/60)/24)+DATE(1970,1,1)</f>
        <v>42723.25</v>
      </c>
      <c r="O556" s="14">
        <f>(((M556/60)/60)/24)+DATE(1970,1,1)</f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_xlfn.TEXTSPLIT(Crowdfunding!$R556,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>E557/D557*100</f>
        <v>223.63492063492063</v>
      </c>
      <c r="G557" t="s">
        <v>20</v>
      </c>
      <c r="H557">
        <v>135</v>
      </c>
      <c r="I557" s="7">
        <f>IF(H557=0,0,E557/H557)</f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4">
        <f>(((L557/60)/60)/24)+DATE(1970,1,1)</f>
        <v>41731.208333333336</v>
      </c>
      <c r="O557" s="14">
        <f>(((M557/60)/60)/24)+DATE(1970,1,1)</f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_xlfn.TEXTSPLIT(Crowdfunding!$R557,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>E558/D558*100</f>
        <v>239.75</v>
      </c>
      <c r="G558" t="s">
        <v>20</v>
      </c>
      <c r="H558">
        <v>122</v>
      </c>
      <c r="I558" s="7">
        <f>IF(H558=0,0,E558/H558)</f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4">
        <f>(((L558/60)/60)/24)+DATE(1970,1,1)</f>
        <v>40792.208333333336</v>
      </c>
      <c r="O558" s="14">
        <f>(((M558/60)/60)/24)+DATE(1970,1,1)</f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_xlfn.TEXTSPLIT(Crowdfunding!$R558,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>E559/D559*100</f>
        <v>199.33333333333334</v>
      </c>
      <c r="G559" t="s">
        <v>20</v>
      </c>
      <c r="H559">
        <v>221</v>
      </c>
      <c r="I559" s="7">
        <f>IF(H559=0,0,E559/H559)</f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4">
        <f>(((L559/60)/60)/24)+DATE(1970,1,1)</f>
        <v>42279.208333333328</v>
      </c>
      <c r="O559" s="14">
        <f>(((M559/60)/60)/24)+DATE(1970,1,1)</f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_xlfn.TEXTSPLIT(Crowdfunding!$R559,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>E560/D560*100</f>
        <v>137.34482758620689</v>
      </c>
      <c r="G560" t="s">
        <v>20</v>
      </c>
      <c r="H560">
        <v>126</v>
      </c>
      <c r="I560" s="7">
        <f>IF(H560=0,0,E560/H560)</f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4">
        <f>(((L560/60)/60)/24)+DATE(1970,1,1)</f>
        <v>42424.25</v>
      </c>
      <c r="O560" s="14">
        <f>(((M560/60)/60)/24)+DATE(1970,1,1)</f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_xlfn.TEXTSPLIT(Crowdfunding!$R560,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>E561/D561*100</f>
        <v>100.9696106362773</v>
      </c>
      <c r="G561" t="s">
        <v>20</v>
      </c>
      <c r="H561">
        <v>1022</v>
      </c>
      <c r="I561" s="7">
        <f>IF(H561=0,0,E561/H561)</f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4">
        <f>(((L561/60)/60)/24)+DATE(1970,1,1)</f>
        <v>42584.208333333328</v>
      </c>
      <c r="O561" s="14">
        <f>(((M561/60)/60)/24)+DATE(1970,1,1)</f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_xlfn.TEXTSPLIT(Crowdfunding!$R561,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>E562/D562*100</f>
        <v>794.16</v>
      </c>
      <c r="G562" t="s">
        <v>20</v>
      </c>
      <c r="H562">
        <v>3177</v>
      </c>
      <c r="I562" s="7">
        <f>IF(H562=0,0,E562/H562)</f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4">
        <f>(((L562/60)/60)/24)+DATE(1970,1,1)</f>
        <v>40865.25</v>
      </c>
      <c r="O562" s="14">
        <f>(((M562/60)/60)/24)+DATE(1970,1,1)</f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_xlfn.TEXTSPLIT(Crowdfunding!$R562,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>E563/D563*100</f>
        <v>369.7</v>
      </c>
      <c r="G563" t="s">
        <v>20</v>
      </c>
      <c r="H563">
        <v>198</v>
      </c>
      <c r="I563" s="7">
        <f>IF(H563=0,0,E563/H563)</f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4">
        <f>(((L563/60)/60)/24)+DATE(1970,1,1)</f>
        <v>40833.208333333336</v>
      </c>
      <c r="O563" s="14">
        <f>(((M563/60)/60)/24)+DATE(1970,1,1)</f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_xlfn.TEXTSPLIT(Crowdfunding!$R563,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>E564/D564*100</f>
        <v>12.818181818181817</v>
      </c>
      <c r="G564" t="s">
        <v>14</v>
      </c>
      <c r="H564">
        <v>26</v>
      </c>
      <c r="I564" s="7">
        <f>IF(H564=0,0,E564/H564)</f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4">
        <f>(((L564/60)/60)/24)+DATE(1970,1,1)</f>
        <v>43536.208333333328</v>
      </c>
      <c r="O564" s="14">
        <f>(((M564/60)/60)/24)+DATE(1970,1,1)</f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_xlfn.TEXTSPLIT(Crowdfunding!$R564,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>E565/D565*100</f>
        <v>138.02702702702703</v>
      </c>
      <c r="G565" t="s">
        <v>20</v>
      </c>
      <c r="H565">
        <v>85</v>
      </c>
      <c r="I565" s="7">
        <f>IF(H565=0,0,E565/H565)</f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4">
        <f>(((L565/60)/60)/24)+DATE(1970,1,1)</f>
        <v>43417.25</v>
      </c>
      <c r="O565" s="14">
        <f>(((M565/60)/60)/24)+DATE(1970,1,1)</f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_xlfn.TEXTSPLIT(Crowdfunding!$R565,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>E566/D566*100</f>
        <v>83.813278008298752</v>
      </c>
      <c r="G566" t="s">
        <v>14</v>
      </c>
      <c r="H566">
        <v>1790</v>
      </c>
      <c r="I566" s="7">
        <f>IF(H566=0,0,E566/H566)</f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4">
        <f>(((L566/60)/60)/24)+DATE(1970,1,1)</f>
        <v>42078.208333333328</v>
      </c>
      <c r="O566" s="14">
        <f>(((M566/60)/60)/24)+DATE(1970,1,1)</f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_xlfn.TEXTSPLIT(Crowdfunding!$R566,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>E567/D567*100</f>
        <v>204.60063224446787</v>
      </c>
      <c r="G567" t="s">
        <v>20</v>
      </c>
      <c r="H567">
        <v>3596</v>
      </c>
      <c r="I567" s="7">
        <f>IF(H567=0,0,E567/H567)</f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4">
        <f>(((L567/60)/60)/24)+DATE(1970,1,1)</f>
        <v>40862.25</v>
      </c>
      <c r="O567" s="14">
        <f>(((M567/60)/60)/24)+DATE(1970,1,1)</f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_xlfn.TEXTSPLIT(Crowdfunding!$R567,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>E568/D568*100</f>
        <v>44.344086021505376</v>
      </c>
      <c r="G568" t="s">
        <v>14</v>
      </c>
      <c r="H568">
        <v>37</v>
      </c>
      <c r="I568" s="7">
        <f>IF(H568=0,0,E568/H568)</f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4">
        <f>(((L568/60)/60)/24)+DATE(1970,1,1)</f>
        <v>42424.25</v>
      </c>
      <c r="O568" s="14">
        <f>(((M568/60)/60)/24)+DATE(1970,1,1)</f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_xlfn.TEXTSPLIT(Crowdfunding!$R568,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>E569/D569*100</f>
        <v>218.60294117647058</v>
      </c>
      <c r="G569" t="s">
        <v>20</v>
      </c>
      <c r="H569">
        <v>244</v>
      </c>
      <c r="I569" s="7">
        <f>IF(H569=0,0,E569/H569)</f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4">
        <f>(((L569/60)/60)/24)+DATE(1970,1,1)</f>
        <v>41830.208333333336</v>
      </c>
      <c r="O569" s="14">
        <f>(((M569/60)/60)/24)+DATE(1970,1,1)</f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_xlfn.TEXTSPLIT(Crowdfunding!$R569,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>E570/D570*100</f>
        <v>186.03314917127071</v>
      </c>
      <c r="G570" t="s">
        <v>20</v>
      </c>
      <c r="H570">
        <v>5180</v>
      </c>
      <c r="I570" s="7">
        <f>IF(H570=0,0,E570/H570)</f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4">
        <f>(((L570/60)/60)/24)+DATE(1970,1,1)</f>
        <v>40374.208333333336</v>
      </c>
      <c r="O570" s="14">
        <f>(((M570/60)/60)/24)+DATE(1970,1,1)</f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_xlfn.TEXTSPLIT(Crowdfunding!$R570,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>E571/D571*100</f>
        <v>237.33830845771143</v>
      </c>
      <c r="G571" t="s">
        <v>20</v>
      </c>
      <c r="H571">
        <v>589</v>
      </c>
      <c r="I571" s="7">
        <f>IF(H571=0,0,E571/H571)</f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4">
        <f>(((L571/60)/60)/24)+DATE(1970,1,1)</f>
        <v>40554.25</v>
      </c>
      <c r="O571" s="14">
        <f>(((M571/60)/60)/24)+DATE(1970,1,1)</f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_xlfn.TEXTSPLIT(Crowdfunding!$R571,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>E572/D572*100</f>
        <v>305.65384615384613</v>
      </c>
      <c r="G572" t="s">
        <v>20</v>
      </c>
      <c r="H572">
        <v>2725</v>
      </c>
      <c r="I572" s="7">
        <f>IF(H572=0,0,E572/H572)</f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4">
        <f>(((L572/60)/60)/24)+DATE(1970,1,1)</f>
        <v>41993.25</v>
      </c>
      <c r="O572" s="14">
        <f>(((M572/60)/60)/24)+DATE(1970,1,1)</f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_xlfn.TEXTSPLIT(Crowdfunding!$R572,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>E573/D573*100</f>
        <v>94.142857142857139</v>
      </c>
      <c r="G573" t="s">
        <v>14</v>
      </c>
      <c r="H573">
        <v>35</v>
      </c>
      <c r="I573" s="7">
        <f>IF(H573=0,0,E573/H573)</f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4">
        <f>(((L573/60)/60)/24)+DATE(1970,1,1)</f>
        <v>42174.208333333328</v>
      </c>
      <c r="O573" s="14">
        <f>(((M573/60)/60)/24)+DATE(1970,1,1)</f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_xlfn.TEXTSPLIT(Crowdfunding!$R573,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>E574/D574*100</f>
        <v>54.400000000000006</v>
      </c>
      <c r="G574" t="s">
        <v>74</v>
      </c>
      <c r="H574">
        <v>94</v>
      </c>
      <c r="I574" s="7">
        <f>IF(H574=0,0,E574/H574)</f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4">
        <f>(((L574/60)/60)/24)+DATE(1970,1,1)</f>
        <v>42275.208333333328</v>
      </c>
      <c r="O574" s="14">
        <f>(((M574/60)/60)/24)+DATE(1970,1,1)</f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_xlfn.TEXTSPLIT(Crowdfunding!$R574,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>E575/D575*100</f>
        <v>111.88059701492537</v>
      </c>
      <c r="G575" t="s">
        <v>20</v>
      </c>
      <c r="H575">
        <v>300</v>
      </c>
      <c r="I575" s="7">
        <f>IF(H575=0,0,E575/H575)</f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4">
        <f>(((L575/60)/60)/24)+DATE(1970,1,1)</f>
        <v>41761.208333333336</v>
      </c>
      <c r="O575" s="14">
        <f>(((M575/60)/60)/24)+DATE(1970,1,1)</f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_xlfn.TEXTSPLIT(Crowdfunding!$R575,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>E576/D576*100</f>
        <v>369.14814814814815</v>
      </c>
      <c r="G576" t="s">
        <v>20</v>
      </c>
      <c r="H576">
        <v>144</v>
      </c>
      <c r="I576" s="7">
        <f>IF(H576=0,0,E576/H576)</f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4">
        <f>(((L576/60)/60)/24)+DATE(1970,1,1)</f>
        <v>43806.25</v>
      </c>
      <c r="O576" s="14">
        <f>(((M576/60)/60)/24)+DATE(1970,1,1)</f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_xlfn.TEXTSPLIT(Crowdfunding!$R576,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>E577/D577*100</f>
        <v>62.930372148859547</v>
      </c>
      <c r="G577" t="s">
        <v>14</v>
      </c>
      <c r="H577">
        <v>558</v>
      </c>
      <c r="I577" s="7">
        <f>IF(H577=0,0,E577/H577)</f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4">
        <f>(((L577/60)/60)/24)+DATE(1970,1,1)</f>
        <v>41779.208333333336</v>
      </c>
      <c r="O577" s="14">
        <f>(((M577/60)/60)/24)+DATE(1970,1,1)</f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_xlfn.TEXTSPLIT(Crowdfunding!$R577,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>E578/D578*100</f>
        <v>64.927835051546396</v>
      </c>
      <c r="G578" t="s">
        <v>14</v>
      </c>
      <c r="H578">
        <v>64</v>
      </c>
      <c r="I578" s="7">
        <f>IF(H578=0,0,E578/H578)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14">
        <f>(((L578/60)/60)/24)+DATE(1970,1,1)</f>
        <v>43040.208333333328</v>
      </c>
      <c r="O578" s="14">
        <f>(((M578/60)/60)/24)+DATE(1970,1,1)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_xlfn.TEXTSPLIT(Crowdfunding!$R578,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>E579/D579*100</f>
        <v>18.853658536585368</v>
      </c>
      <c r="G579" t="s">
        <v>74</v>
      </c>
      <c r="H579">
        <v>37</v>
      </c>
      <c r="I579" s="7">
        <f>IF(H579=0,0,E579/H579)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4">
        <f>(((L579/60)/60)/24)+DATE(1970,1,1)</f>
        <v>40613.25</v>
      </c>
      <c r="O579" s="14">
        <f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_xlfn.TEXTSPLIT(Crowdfunding!$R579,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>E580/D580*100</f>
        <v>16.754404145077721</v>
      </c>
      <c r="G580" t="s">
        <v>14</v>
      </c>
      <c r="H580">
        <v>245</v>
      </c>
      <c r="I580" s="7">
        <f>IF(H580=0,0,E580/H580)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4">
        <f>(((L580/60)/60)/24)+DATE(1970,1,1)</f>
        <v>40878.25</v>
      </c>
      <c r="O580" s="14">
        <f>(((M580/60)/60)/24)+DATE(1970,1,1)</f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_xlfn.TEXTSPLIT(Crowdfunding!$R580,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>E581/D581*100</f>
        <v>101.11290322580646</v>
      </c>
      <c r="G581" t="s">
        <v>20</v>
      </c>
      <c r="H581">
        <v>87</v>
      </c>
      <c r="I581" s="7">
        <f>IF(H581=0,0,E581/H581)</f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4">
        <f>(((L581/60)/60)/24)+DATE(1970,1,1)</f>
        <v>40762.208333333336</v>
      </c>
      <c r="O581" s="14">
        <f>(((M581/60)/60)/24)+DATE(1970,1,1)</f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_xlfn.TEXTSPLIT(Crowdfunding!$R581,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>E582/D582*100</f>
        <v>341.5022831050228</v>
      </c>
      <c r="G582" t="s">
        <v>20</v>
      </c>
      <c r="H582">
        <v>3116</v>
      </c>
      <c r="I582" s="7">
        <f>IF(H582=0,0,E582/H582)</f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4">
        <f>(((L582/60)/60)/24)+DATE(1970,1,1)</f>
        <v>41696.25</v>
      </c>
      <c r="O582" s="14">
        <f>(((M582/60)/60)/24)+DATE(1970,1,1)</f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_xlfn.TEXTSPLIT(Crowdfunding!$R582,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>E583/D583*100</f>
        <v>64.016666666666666</v>
      </c>
      <c r="G583" t="s">
        <v>14</v>
      </c>
      <c r="H583">
        <v>71</v>
      </c>
      <c r="I583" s="7">
        <f>IF(H583=0,0,E583/H583)</f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4">
        <f>(((L583/60)/60)/24)+DATE(1970,1,1)</f>
        <v>40662.208333333336</v>
      </c>
      <c r="O583" s="14">
        <f>(((M583/60)/60)/24)+DATE(1970,1,1)</f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_xlfn.TEXTSPLIT(Crowdfunding!$R583,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>E584/D584*100</f>
        <v>52.080459770114942</v>
      </c>
      <c r="G584" t="s">
        <v>14</v>
      </c>
      <c r="H584">
        <v>42</v>
      </c>
      <c r="I584" s="7">
        <f>IF(H584=0,0,E584/H584)</f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4">
        <f>(((L584/60)/60)/24)+DATE(1970,1,1)</f>
        <v>42165.208333333328</v>
      </c>
      <c r="O584" s="14">
        <f>(((M584/60)/60)/24)+DATE(1970,1,1)</f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_xlfn.TEXTSPLIT(Crowdfunding!$R584,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>E585/D585*100</f>
        <v>322.40211640211641</v>
      </c>
      <c r="G585" t="s">
        <v>20</v>
      </c>
      <c r="H585">
        <v>909</v>
      </c>
      <c r="I585" s="7">
        <f>IF(H585=0,0,E585/H585)</f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4">
        <f>(((L585/60)/60)/24)+DATE(1970,1,1)</f>
        <v>40959.25</v>
      </c>
      <c r="O585" s="14">
        <f>(((M585/60)/60)/24)+DATE(1970,1,1)</f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_xlfn.TEXTSPLIT(Crowdfunding!$R585,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>E586/D586*100</f>
        <v>119.50810185185186</v>
      </c>
      <c r="G586" t="s">
        <v>20</v>
      </c>
      <c r="H586">
        <v>1613</v>
      </c>
      <c r="I586" s="7">
        <f>IF(H586=0,0,E586/H586)</f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4">
        <f>(((L586/60)/60)/24)+DATE(1970,1,1)</f>
        <v>41024.208333333336</v>
      </c>
      <c r="O586" s="14">
        <f>(((M586/60)/60)/24)+DATE(1970,1,1)</f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_xlfn.TEXTSPLIT(Crowdfunding!$R586,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>E587/D587*100</f>
        <v>146.79775280898878</v>
      </c>
      <c r="G587" t="s">
        <v>20</v>
      </c>
      <c r="H587">
        <v>136</v>
      </c>
      <c r="I587" s="7">
        <f>IF(H587=0,0,E587/H587)</f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4">
        <f>(((L587/60)/60)/24)+DATE(1970,1,1)</f>
        <v>40255.208333333336</v>
      </c>
      <c r="O587" s="14">
        <f>(((M587/60)/60)/24)+DATE(1970,1,1)</f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_xlfn.TEXTSPLIT(Crowdfunding!$R587,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>E588/D588*100</f>
        <v>950.57142857142856</v>
      </c>
      <c r="G588" t="s">
        <v>20</v>
      </c>
      <c r="H588">
        <v>130</v>
      </c>
      <c r="I588" s="7">
        <f>IF(H588=0,0,E588/H588)</f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4">
        <f>(((L588/60)/60)/24)+DATE(1970,1,1)</f>
        <v>40499.25</v>
      </c>
      <c r="O588" s="14">
        <f>(((M588/60)/60)/24)+DATE(1970,1,1)</f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_xlfn.TEXTSPLIT(Crowdfunding!$R588,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>E589/D589*100</f>
        <v>72.893617021276597</v>
      </c>
      <c r="G589" t="s">
        <v>14</v>
      </c>
      <c r="H589">
        <v>156</v>
      </c>
      <c r="I589" s="7">
        <f>IF(H589=0,0,E589/H589)</f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4">
        <f>(((L589/60)/60)/24)+DATE(1970,1,1)</f>
        <v>43484.25</v>
      </c>
      <c r="O589" s="14">
        <f>(((M589/60)/60)/24)+DATE(1970,1,1)</f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_xlfn.TEXTSPLIT(Crowdfunding!$R589,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>E590/D590*100</f>
        <v>79.008248730964468</v>
      </c>
      <c r="G590" t="s">
        <v>14</v>
      </c>
      <c r="H590">
        <v>1368</v>
      </c>
      <c r="I590" s="7">
        <f>IF(H590=0,0,E590/H590)</f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4">
        <f>(((L590/60)/60)/24)+DATE(1970,1,1)</f>
        <v>40262.208333333336</v>
      </c>
      <c r="O590" s="14">
        <f>(((M590/60)/60)/24)+DATE(1970,1,1)</f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_xlfn.TEXTSPLIT(Crowdfunding!$R590,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>E591/D591*100</f>
        <v>64.721518987341781</v>
      </c>
      <c r="G591" t="s">
        <v>14</v>
      </c>
      <c r="H591">
        <v>102</v>
      </c>
      <c r="I591" s="7">
        <f>IF(H591=0,0,E591/H591)</f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4">
        <f>(((L591/60)/60)/24)+DATE(1970,1,1)</f>
        <v>42190.208333333328</v>
      </c>
      <c r="O591" s="14">
        <f>(((M591/60)/60)/24)+DATE(1970,1,1)</f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_xlfn.TEXTSPLIT(Crowdfunding!$R591,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>E592/D592*100</f>
        <v>82.028169014084511</v>
      </c>
      <c r="G592" t="s">
        <v>14</v>
      </c>
      <c r="H592">
        <v>86</v>
      </c>
      <c r="I592" s="7">
        <f>IF(H592=0,0,E592/H592)</f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4">
        <f>(((L592/60)/60)/24)+DATE(1970,1,1)</f>
        <v>41994.25</v>
      </c>
      <c r="O592" s="14">
        <f>(((M592/60)/60)/24)+DATE(1970,1,1)</f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_xlfn.TEXTSPLIT(Crowdfunding!$R592,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>E593/D593*100</f>
        <v>1037.6666666666667</v>
      </c>
      <c r="G593" t="s">
        <v>20</v>
      </c>
      <c r="H593">
        <v>102</v>
      </c>
      <c r="I593" s="7">
        <f>IF(H593=0,0,E593/H593)</f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4">
        <f>(((L593/60)/60)/24)+DATE(1970,1,1)</f>
        <v>40373.208333333336</v>
      </c>
      <c r="O593" s="14">
        <f>(((M593/60)/60)/24)+DATE(1970,1,1)</f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_xlfn.TEXTSPLIT(Crowdfunding!$R593,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>E594/D594*100</f>
        <v>12.910076530612244</v>
      </c>
      <c r="G594" t="s">
        <v>14</v>
      </c>
      <c r="H594">
        <v>253</v>
      </c>
      <c r="I594" s="7">
        <f>IF(H594=0,0,E594/H594)</f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4">
        <f>(((L594/60)/60)/24)+DATE(1970,1,1)</f>
        <v>41789.208333333336</v>
      </c>
      <c r="O594" s="14">
        <f>(((M594/60)/60)/24)+DATE(1970,1,1)</f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_xlfn.TEXTSPLIT(Crowdfunding!$R594,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>E595/D595*100</f>
        <v>154.84210526315789</v>
      </c>
      <c r="G595" t="s">
        <v>20</v>
      </c>
      <c r="H595">
        <v>4006</v>
      </c>
      <c r="I595" s="7">
        <f>IF(H595=0,0,E595/H595)</f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4">
        <f>(((L595/60)/60)/24)+DATE(1970,1,1)</f>
        <v>41724.208333333336</v>
      </c>
      <c r="O595" s="14">
        <f>(((M595/60)/60)/24)+DATE(1970,1,1)</f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_xlfn.TEXTSPLIT(Crowdfunding!$R595,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>E596/D596*100</f>
        <v>7.0991735537190088</v>
      </c>
      <c r="G596" t="s">
        <v>14</v>
      </c>
      <c r="H596">
        <v>157</v>
      </c>
      <c r="I596" s="7">
        <f>IF(H596=0,0,E596/H596)</f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4">
        <f>(((L596/60)/60)/24)+DATE(1970,1,1)</f>
        <v>42548.208333333328</v>
      </c>
      <c r="O596" s="14">
        <f>(((M596/60)/60)/24)+DATE(1970,1,1)</f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_xlfn.TEXTSPLIT(Crowdfunding!$R596,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>E597/D597*100</f>
        <v>208.52773826458036</v>
      </c>
      <c r="G597" t="s">
        <v>20</v>
      </c>
      <c r="H597">
        <v>1629</v>
      </c>
      <c r="I597" s="7">
        <f>IF(H597=0,0,E597/H597)</f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4">
        <f>(((L597/60)/60)/24)+DATE(1970,1,1)</f>
        <v>40253.208333333336</v>
      </c>
      <c r="O597" s="14">
        <f>(((M597/60)/60)/24)+DATE(1970,1,1)</f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_xlfn.TEXTSPLIT(Crowdfunding!$R597,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>E598/D598*100</f>
        <v>99.683544303797461</v>
      </c>
      <c r="G598" t="s">
        <v>14</v>
      </c>
      <c r="H598">
        <v>183</v>
      </c>
      <c r="I598" s="7">
        <f>IF(H598=0,0,E598/H598)</f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4">
        <f>(((L598/60)/60)/24)+DATE(1970,1,1)</f>
        <v>42434.25</v>
      </c>
      <c r="O598" s="14">
        <f>(((M598/60)/60)/24)+DATE(1970,1,1)</f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_xlfn.TEXTSPLIT(Crowdfunding!$R598,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>E599/D599*100</f>
        <v>201.59756097560978</v>
      </c>
      <c r="G599" t="s">
        <v>20</v>
      </c>
      <c r="H599">
        <v>2188</v>
      </c>
      <c r="I599" s="7">
        <f>IF(H599=0,0,E599/H599)</f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4">
        <f>(((L599/60)/60)/24)+DATE(1970,1,1)</f>
        <v>43786.25</v>
      </c>
      <c r="O599" s="14">
        <f>(((M599/60)/60)/24)+DATE(1970,1,1)</f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_xlfn.TEXTSPLIT(Crowdfunding!$R599,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>E600/D600*100</f>
        <v>162.09032258064516</v>
      </c>
      <c r="G600" t="s">
        <v>20</v>
      </c>
      <c r="H600">
        <v>2409</v>
      </c>
      <c r="I600" s="7">
        <f>IF(H600=0,0,E600/H600)</f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4">
        <f>(((L600/60)/60)/24)+DATE(1970,1,1)</f>
        <v>40344.208333333336</v>
      </c>
      <c r="O600" s="14">
        <f>(((M600/60)/60)/24)+DATE(1970,1,1)</f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_xlfn.TEXTSPLIT(Crowdfunding!$R600,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>E601/D601*100</f>
        <v>3.6436208125445471</v>
      </c>
      <c r="G601" t="s">
        <v>14</v>
      </c>
      <c r="H601">
        <v>82</v>
      </c>
      <c r="I601" s="7">
        <f>IF(H601=0,0,E601/H601)</f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4">
        <f>(((L601/60)/60)/24)+DATE(1970,1,1)</f>
        <v>42047.25</v>
      </c>
      <c r="O601" s="14">
        <f>(((M601/60)/60)/24)+DATE(1970,1,1)</f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_xlfn.TEXTSPLIT(Crowdfunding!$R601,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>E602/D602*100</f>
        <v>5</v>
      </c>
      <c r="G602" t="s">
        <v>14</v>
      </c>
      <c r="H602">
        <v>1</v>
      </c>
      <c r="I602" s="7">
        <f>IF(H602=0,0,E602/H602)</f>
        <v>5</v>
      </c>
      <c r="J602" t="s">
        <v>40</v>
      </c>
      <c r="K602" t="s">
        <v>41</v>
      </c>
      <c r="L602">
        <v>1375160400</v>
      </c>
      <c r="M602">
        <v>1376197200</v>
      </c>
      <c r="N602" s="14">
        <f>(((L602/60)/60)/24)+DATE(1970,1,1)</f>
        <v>41485.208333333336</v>
      </c>
      <c r="O602" s="14">
        <f>(((M602/60)/60)/24)+DATE(1970,1,1)</f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_xlfn.TEXTSPLIT(Crowdfunding!$R602,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>E603/D603*100</f>
        <v>206.63492063492063</v>
      </c>
      <c r="G603" t="s">
        <v>20</v>
      </c>
      <c r="H603">
        <v>194</v>
      </c>
      <c r="I603" s="7">
        <f>IF(H603=0,0,E603/H603)</f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4">
        <f>(((L603/60)/60)/24)+DATE(1970,1,1)</f>
        <v>41789.208333333336</v>
      </c>
      <c r="O603" s="14">
        <f>(((M603/60)/60)/24)+DATE(1970,1,1)</f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_xlfn.TEXTSPLIT(Crowdfunding!$R603,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>E604/D604*100</f>
        <v>128.23628691983123</v>
      </c>
      <c r="G604" t="s">
        <v>20</v>
      </c>
      <c r="H604">
        <v>1140</v>
      </c>
      <c r="I604" s="7">
        <f>IF(H604=0,0,E604/H604)</f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4">
        <f>(((L604/60)/60)/24)+DATE(1970,1,1)</f>
        <v>42160.208333333328</v>
      </c>
      <c r="O604" s="14">
        <f>(((M604/60)/60)/24)+DATE(1970,1,1)</f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_xlfn.TEXTSPLIT(Crowdfunding!$R604,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>E605/D605*100</f>
        <v>119.66037735849055</v>
      </c>
      <c r="G605" t="s">
        <v>20</v>
      </c>
      <c r="H605">
        <v>102</v>
      </c>
      <c r="I605" s="7">
        <f>IF(H605=0,0,E605/H605)</f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4">
        <f>(((L605/60)/60)/24)+DATE(1970,1,1)</f>
        <v>43573.208333333328</v>
      </c>
      <c r="O605" s="14">
        <f>(((M605/60)/60)/24)+DATE(1970,1,1)</f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_xlfn.TEXTSPLIT(Crowdfunding!$R605,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>E606/D606*100</f>
        <v>170.73055242390078</v>
      </c>
      <c r="G606" t="s">
        <v>20</v>
      </c>
      <c r="H606">
        <v>2857</v>
      </c>
      <c r="I606" s="7">
        <f>IF(H606=0,0,E606/H606)</f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4">
        <f>(((L606/60)/60)/24)+DATE(1970,1,1)</f>
        <v>40565.25</v>
      </c>
      <c r="O606" s="14">
        <f>(((M606/60)/60)/24)+DATE(1970,1,1)</f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_xlfn.TEXTSPLIT(Crowdfunding!$R606,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>E607/D607*100</f>
        <v>187.21212121212122</v>
      </c>
      <c r="G607" t="s">
        <v>20</v>
      </c>
      <c r="H607">
        <v>107</v>
      </c>
      <c r="I607" s="7">
        <f>IF(H607=0,0,E607/H607)</f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4">
        <f>(((L607/60)/60)/24)+DATE(1970,1,1)</f>
        <v>42280.208333333328</v>
      </c>
      <c r="O607" s="14">
        <f>(((M607/60)/60)/24)+DATE(1970,1,1)</f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_xlfn.TEXTSPLIT(Crowdfunding!$R607,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>E608/D608*100</f>
        <v>188.38235294117646</v>
      </c>
      <c r="G608" t="s">
        <v>20</v>
      </c>
      <c r="H608">
        <v>160</v>
      </c>
      <c r="I608" s="7">
        <f>IF(H608=0,0,E608/H608)</f>
        <v>40.03125</v>
      </c>
      <c r="J608" t="s">
        <v>40</v>
      </c>
      <c r="K608" t="s">
        <v>41</v>
      </c>
      <c r="L608">
        <v>1457330400</v>
      </c>
      <c r="M608">
        <v>1458277200</v>
      </c>
      <c r="N608" s="14">
        <f>(((L608/60)/60)/24)+DATE(1970,1,1)</f>
        <v>42436.25</v>
      </c>
      <c r="O608" s="14">
        <f>(((M608/60)/60)/24)+DATE(1970,1,1)</f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_xlfn.TEXTSPLIT(Crowdfunding!$R608,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>E609/D609*100</f>
        <v>131.29869186046511</v>
      </c>
      <c r="G609" t="s">
        <v>20</v>
      </c>
      <c r="H609">
        <v>2230</v>
      </c>
      <c r="I609" s="7">
        <f>IF(H609=0,0,E609/H609)</f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4">
        <f>(((L609/60)/60)/24)+DATE(1970,1,1)</f>
        <v>41721.208333333336</v>
      </c>
      <c r="O609" s="14">
        <f>(((M609/60)/60)/24)+DATE(1970,1,1)</f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_xlfn.TEXTSPLIT(Crowdfunding!$R609,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>E610/D610*100</f>
        <v>283.97435897435901</v>
      </c>
      <c r="G610" t="s">
        <v>20</v>
      </c>
      <c r="H610">
        <v>316</v>
      </c>
      <c r="I610" s="7">
        <f>IF(H610=0,0,E610/H610)</f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4">
        <f>(((L610/60)/60)/24)+DATE(1970,1,1)</f>
        <v>43530.25</v>
      </c>
      <c r="O610" s="14">
        <f>(((M610/60)/60)/24)+DATE(1970,1,1)</f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_xlfn.TEXTSPLIT(Crowdfunding!$R610,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>E611/D611*100</f>
        <v>120.41999999999999</v>
      </c>
      <c r="G611" t="s">
        <v>20</v>
      </c>
      <c r="H611">
        <v>117</v>
      </c>
      <c r="I611" s="7">
        <f>IF(H611=0,0,E611/H611)</f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4">
        <f>(((L611/60)/60)/24)+DATE(1970,1,1)</f>
        <v>43481.25</v>
      </c>
      <c r="O611" s="14">
        <f>(((M611/60)/60)/24)+DATE(1970,1,1)</f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_xlfn.TEXTSPLIT(Crowdfunding!$R611,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>E612/D612*100</f>
        <v>419.0560747663551</v>
      </c>
      <c r="G612" t="s">
        <v>20</v>
      </c>
      <c r="H612">
        <v>6406</v>
      </c>
      <c r="I612" s="7">
        <f>IF(H612=0,0,E612/H612)</f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4">
        <f>(((L612/60)/60)/24)+DATE(1970,1,1)</f>
        <v>41259.25</v>
      </c>
      <c r="O612" s="14">
        <f>(((M612/60)/60)/24)+DATE(1970,1,1)</f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_xlfn.TEXTSPLIT(Crowdfunding!$R612,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>E613/D613*100</f>
        <v>13.853658536585368</v>
      </c>
      <c r="G613" t="s">
        <v>74</v>
      </c>
      <c r="H613">
        <v>15</v>
      </c>
      <c r="I613" s="7">
        <f>IF(H613=0,0,E613/H613)</f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4">
        <f>(((L613/60)/60)/24)+DATE(1970,1,1)</f>
        <v>41480.208333333336</v>
      </c>
      <c r="O613" s="14">
        <f>(((M613/60)/60)/24)+DATE(1970,1,1)</f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_xlfn.TEXTSPLIT(Crowdfunding!$R613,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>E614/D614*100</f>
        <v>139.43548387096774</v>
      </c>
      <c r="G614" t="s">
        <v>20</v>
      </c>
      <c r="H614">
        <v>192</v>
      </c>
      <c r="I614" s="7">
        <f>IF(H614=0,0,E614/H614)</f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4">
        <f>(((L614/60)/60)/24)+DATE(1970,1,1)</f>
        <v>40474.208333333336</v>
      </c>
      <c r="O614" s="14">
        <f>(((M614/60)/60)/24)+DATE(1970,1,1)</f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_xlfn.TEXTSPLIT(Crowdfunding!$R614,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>E615/D615*100</f>
        <v>174</v>
      </c>
      <c r="G615" t="s">
        <v>20</v>
      </c>
      <c r="H615">
        <v>26</v>
      </c>
      <c r="I615" s="7">
        <f>IF(H615=0,0,E615/H615)</f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4">
        <f>(((L615/60)/60)/24)+DATE(1970,1,1)</f>
        <v>42973.208333333328</v>
      </c>
      <c r="O615" s="14">
        <f>(((M615/60)/60)/24)+DATE(1970,1,1)</f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_xlfn.TEXTSPLIT(Crowdfunding!$R615,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>E616/D616*100</f>
        <v>155.49056603773585</v>
      </c>
      <c r="G616" t="s">
        <v>20</v>
      </c>
      <c r="H616">
        <v>723</v>
      </c>
      <c r="I616" s="7">
        <f>IF(H616=0,0,E616/H616)</f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4">
        <f>(((L616/60)/60)/24)+DATE(1970,1,1)</f>
        <v>42746.25</v>
      </c>
      <c r="O616" s="14">
        <f>(((M616/60)/60)/24)+DATE(1970,1,1)</f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_xlfn.TEXTSPLIT(Crowdfunding!$R616,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>E617/D617*100</f>
        <v>170.44705882352943</v>
      </c>
      <c r="G617" t="s">
        <v>20</v>
      </c>
      <c r="H617">
        <v>170</v>
      </c>
      <c r="I617" s="7">
        <f>IF(H617=0,0,E617/H617)</f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4">
        <f>(((L617/60)/60)/24)+DATE(1970,1,1)</f>
        <v>42489.208333333328</v>
      </c>
      <c r="O617" s="14">
        <f>(((M617/60)/60)/24)+DATE(1970,1,1)</f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_xlfn.TEXTSPLIT(Crowdfunding!$R617,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>E618/D618*100</f>
        <v>189.515625</v>
      </c>
      <c r="G618" t="s">
        <v>20</v>
      </c>
      <c r="H618">
        <v>238</v>
      </c>
      <c r="I618" s="7">
        <f>IF(H618=0,0,E618/H618)</f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4">
        <f>(((L618/60)/60)/24)+DATE(1970,1,1)</f>
        <v>41537.208333333336</v>
      </c>
      <c r="O618" s="14">
        <f>(((M618/60)/60)/24)+DATE(1970,1,1)</f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_xlfn.TEXTSPLIT(Crowdfunding!$R618,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>E619/D619*100</f>
        <v>249.71428571428572</v>
      </c>
      <c r="G619" t="s">
        <v>20</v>
      </c>
      <c r="H619">
        <v>55</v>
      </c>
      <c r="I619" s="7">
        <f>IF(H619=0,0,E619/H619)</f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4">
        <f>(((L619/60)/60)/24)+DATE(1970,1,1)</f>
        <v>41794.208333333336</v>
      </c>
      <c r="O619" s="14">
        <f>(((M619/60)/60)/24)+DATE(1970,1,1)</f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_xlfn.TEXTSPLIT(Crowdfunding!$R619,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>E620/D620*100</f>
        <v>48.860523665659613</v>
      </c>
      <c r="G620" t="s">
        <v>14</v>
      </c>
      <c r="H620">
        <v>1198</v>
      </c>
      <c r="I620" s="7">
        <f>IF(H620=0,0,E620/H620)</f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4">
        <f>(((L620/60)/60)/24)+DATE(1970,1,1)</f>
        <v>41396.208333333336</v>
      </c>
      <c r="O620" s="14">
        <f>(((M620/60)/60)/24)+DATE(1970,1,1)</f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_xlfn.TEXTSPLIT(Crowdfunding!$R620,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>E621/D621*100</f>
        <v>28.461970393057683</v>
      </c>
      <c r="G621" t="s">
        <v>14</v>
      </c>
      <c r="H621">
        <v>648</v>
      </c>
      <c r="I621" s="7">
        <f>IF(H621=0,0,E621/H621)</f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4">
        <f>(((L621/60)/60)/24)+DATE(1970,1,1)</f>
        <v>40669.208333333336</v>
      </c>
      <c r="O621" s="14">
        <f>(((M621/60)/60)/24)+DATE(1970,1,1)</f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_xlfn.TEXTSPLIT(Crowdfunding!$R621,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>E622/D622*100</f>
        <v>268.02325581395348</v>
      </c>
      <c r="G622" t="s">
        <v>20</v>
      </c>
      <c r="H622">
        <v>128</v>
      </c>
      <c r="I622" s="7">
        <f>IF(H622=0,0,E622/H622)</f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4">
        <f>(((L622/60)/60)/24)+DATE(1970,1,1)</f>
        <v>42559.208333333328</v>
      </c>
      <c r="O622" s="14">
        <f>(((M622/60)/60)/24)+DATE(1970,1,1)</f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_xlfn.TEXTSPLIT(Crowdfunding!$R622,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>E623/D623*100</f>
        <v>619.80078125</v>
      </c>
      <c r="G623" t="s">
        <v>20</v>
      </c>
      <c r="H623">
        <v>2144</v>
      </c>
      <c r="I623" s="7">
        <f>IF(H623=0,0,E623/H623)</f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4">
        <f>(((L623/60)/60)/24)+DATE(1970,1,1)</f>
        <v>42626.208333333328</v>
      </c>
      <c r="O623" s="14">
        <f>(((M623/60)/60)/24)+DATE(1970,1,1)</f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_xlfn.TEXTSPLIT(Crowdfunding!$R623,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>E624/D624*100</f>
        <v>3.1301587301587301</v>
      </c>
      <c r="G624" t="s">
        <v>14</v>
      </c>
      <c r="H624">
        <v>64</v>
      </c>
      <c r="I624" s="7">
        <f>IF(H624=0,0,E624/H624)</f>
        <v>92.4375</v>
      </c>
      <c r="J624" t="s">
        <v>21</v>
      </c>
      <c r="K624" t="s">
        <v>22</v>
      </c>
      <c r="L624">
        <v>1523768400</v>
      </c>
      <c r="M624">
        <v>1526014800</v>
      </c>
      <c r="N624" s="14">
        <f>(((L624/60)/60)/24)+DATE(1970,1,1)</f>
        <v>43205.208333333328</v>
      </c>
      <c r="O624" s="14">
        <f>(((M624/60)/60)/24)+DATE(1970,1,1)</f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_xlfn.TEXTSPLIT(Crowdfunding!$R624,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>E625/D625*100</f>
        <v>159.92152704135739</v>
      </c>
      <c r="G625" t="s">
        <v>20</v>
      </c>
      <c r="H625">
        <v>2693</v>
      </c>
      <c r="I625" s="7">
        <f>IF(H625=0,0,E625/H625)</f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4">
        <f>(((L625/60)/60)/24)+DATE(1970,1,1)</f>
        <v>42201.208333333328</v>
      </c>
      <c r="O625" s="14">
        <f>(((M625/60)/60)/24)+DATE(1970,1,1)</f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_xlfn.TEXTSPLIT(Crowdfunding!$R625,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>E626/D626*100</f>
        <v>279.39215686274508</v>
      </c>
      <c r="G626" t="s">
        <v>20</v>
      </c>
      <c r="H626">
        <v>432</v>
      </c>
      <c r="I626" s="7">
        <f>IF(H626=0,0,E626/H626)</f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4">
        <f>(((L626/60)/60)/24)+DATE(1970,1,1)</f>
        <v>42029.25</v>
      </c>
      <c r="O626" s="14">
        <f>(((M626/60)/60)/24)+DATE(1970,1,1)</f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_xlfn.TEXTSPLIT(Crowdfunding!$R626,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>E627/D627*100</f>
        <v>77.373333333333335</v>
      </c>
      <c r="G627" t="s">
        <v>14</v>
      </c>
      <c r="H627">
        <v>62</v>
      </c>
      <c r="I627" s="7">
        <f>IF(H627=0,0,E627/H627)</f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4">
        <f>(((L627/60)/60)/24)+DATE(1970,1,1)</f>
        <v>43857.25</v>
      </c>
      <c r="O627" s="14">
        <f>(((M627/60)/60)/24)+DATE(1970,1,1)</f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_xlfn.TEXTSPLIT(Crowdfunding!$R627,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>E628/D628*100</f>
        <v>206.32812500000003</v>
      </c>
      <c r="G628" t="s">
        <v>20</v>
      </c>
      <c r="H628">
        <v>189</v>
      </c>
      <c r="I628" s="7">
        <f>IF(H628=0,0,E628/H628)</f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4">
        <f>(((L628/60)/60)/24)+DATE(1970,1,1)</f>
        <v>40449.208333333336</v>
      </c>
      <c r="O628" s="14">
        <f>(((M628/60)/60)/24)+DATE(1970,1,1)</f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_xlfn.TEXTSPLIT(Crowdfunding!$R628,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>E629/D629*100</f>
        <v>694.25</v>
      </c>
      <c r="G629" t="s">
        <v>20</v>
      </c>
      <c r="H629">
        <v>154</v>
      </c>
      <c r="I629" s="7">
        <f>IF(H629=0,0,E629/H629)</f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4">
        <f>(((L629/60)/60)/24)+DATE(1970,1,1)</f>
        <v>40345.208333333336</v>
      </c>
      <c r="O629" s="14">
        <f>(((M629/60)/60)/24)+DATE(1970,1,1)</f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_xlfn.TEXTSPLIT(Crowdfunding!$R629,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>E630/D630*100</f>
        <v>151.78947368421052</v>
      </c>
      <c r="G630" t="s">
        <v>20</v>
      </c>
      <c r="H630">
        <v>96</v>
      </c>
      <c r="I630" s="7">
        <f>IF(H630=0,0,E630/H630)</f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4">
        <f>(((L630/60)/60)/24)+DATE(1970,1,1)</f>
        <v>40455.208333333336</v>
      </c>
      <c r="O630" s="14">
        <f>(((M630/60)/60)/24)+DATE(1970,1,1)</f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_xlfn.TEXTSPLIT(Crowdfunding!$R630,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>E631/D631*100</f>
        <v>64.58207217694995</v>
      </c>
      <c r="G631" t="s">
        <v>14</v>
      </c>
      <c r="H631">
        <v>750</v>
      </c>
      <c r="I631" s="7">
        <f>IF(H631=0,0,E631/H631)</f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4">
        <f>(((L631/60)/60)/24)+DATE(1970,1,1)</f>
        <v>42557.208333333328</v>
      </c>
      <c r="O631" s="14">
        <f>(((M631/60)/60)/24)+DATE(1970,1,1)</f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_xlfn.TEXTSPLIT(Crowdfunding!$R631,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>E632/D632*100</f>
        <v>62.873684210526314</v>
      </c>
      <c r="G632" t="s">
        <v>74</v>
      </c>
      <c r="H632">
        <v>87</v>
      </c>
      <c r="I632" s="7">
        <f>IF(H632=0,0,E632/H632)</f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4">
        <f>(((L632/60)/60)/24)+DATE(1970,1,1)</f>
        <v>43586.208333333328</v>
      </c>
      <c r="O632" s="14">
        <f>(((M632/60)/60)/24)+DATE(1970,1,1)</f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_xlfn.TEXTSPLIT(Crowdfunding!$R632,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>E633/D633*100</f>
        <v>310.39864864864865</v>
      </c>
      <c r="G633" t="s">
        <v>20</v>
      </c>
      <c r="H633">
        <v>3063</v>
      </c>
      <c r="I633" s="7">
        <f>IF(H633=0,0,E633/H633)</f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4">
        <f>(((L633/60)/60)/24)+DATE(1970,1,1)</f>
        <v>43550.208333333328</v>
      </c>
      <c r="O633" s="14">
        <f>(((M633/60)/60)/24)+DATE(1970,1,1)</f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_xlfn.TEXTSPLIT(Crowdfunding!$R633,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>E634/D634*100</f>
        <v>42.859916782246884</v>
      </c>
      <c r="G634" t="s">
        <v>47</v>
      </c>
      <c r="H634">
        <v>278</v>
      </c>
      <c r="I634" s="7">
        <f>IF(H634=0,0,E634/H634)</f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4">
        <f>(((L634/60)/60)/24)+DATE(1970,1,1)</f>
        <v>41945.208333333336</v>
      </c>
      <c r="O634" s="14">
        <f>(((M634/60)/60)/24)+DATE(1970,1,1)</f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_xlfn.TEXTSPLIT(Crowdfunding!$R634,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>E635/D635*100</f>
        <v>83.119402985074629</v>
      </c>
      <c r="G635" t="s">
        <v>14</v>
      </c>
      <c r="H635">
        <v>105</v>
      </c>
      <c r="I635" s="7">
        <f>IF(H635=0,0,E635/H635)</f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4">
        <f>(((L635/60)/60)/24)+DATE(1970,1,1)</f>
        <v>42315.25</v>
      </c>
      <c r="O635" s="14">
        <f>(((M635/60)/60)/24)+DATE(1970,1,1)</f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_xlfn.TEXTSPLIT(Crowdfunding!$R635,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>E636/D636*100</f>
        <v>78.531302876480552</v>
      </c>
      <c r="G636" t="s">
        <v>74</v>
      </c>
      <c r="H636">
        <v>1658</v>
      </c>
      <c r="I636" s="7">
        <f>IF(H636=0,0,E636/H636)</f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4">
        <f>(((L636/60)/60)/24)+DATE(1970,1,1)</f>
        <v>42819.208333333328</v>
      </c>
      <c r="O636" s="14">
        <f>(((M636/60)/60)/24)+DATE(1970,1,1)</f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_xlfn.TEXTSPLIT(Crowdfunding!$R636,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>E637/D637*100</f>
        <v>114.09352517985612</v>
      </c>
      <c r="G637" t="s">
        <v>20</v>
      </c>
      <c r="H637">
        <v>2266</v>
      </c>
      <c r="I637" s="7">
        <f>IF(H637=0,0,E637/H637)</f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4">
        <f>(((L637/60)/60)/24)+DATE(1970,1,1)</f>
        <v>41314.25</v>
      </c>
      <c r="O637" s="14">
        <f>(((M637/60)/60)/24)+DATE(1970,1,1)</f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_xlfn.TEXTSPLIT(Crowdfunding!$R637,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>E638/D638*100</f>
        <v>64.537683358624179</v>
      </c>
      <c r="G638" t="s">
        <v>14</v>
      </c>
      <c r="H638">
        <v>2604</v>
      </c>
      <c r="I638" s="7">
        <f>IF(H638=0,0,E638/H638)</f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4">
        <f>(((L638/60)/60)/24)+DATE(1970,1,1)</f>
        <v>40926.25</v>
      </c>
      <c r="O638" s="14">
        <f>(((M638/60)/60)/24)+DATE(1970,1,1)</f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_xlfn.TEXTSPLIT(Crowdfunding!$R638,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>E639/D639*100</f>
        <v>79.411764705882348</v>
      </c>
      <c r="G639" t="s">
        <v>14</v>
      </c>
      <c r="H639">
        <v>65</v>
      </c>
      <c r="I639" s="7">
        <f>IF(H639=0,0,E639/H639)</f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4">
        <f>(((L639/60)/60)/24)+DATE(1970,1,1)</f>
        <v>42688.25</v>
      </c>
      <c r="O639" s="14">
        <f>(((M639/60)/60)/24)+DATE(1970,1,1)</f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_xlfn.TEXTSPLIT(Crowdfunding!$R639,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>E640/D640*100</f>
        <v>11.419117647058824</v>
      </c>
      <c r="G640" t="s">
        <v>14</v>
      </c>
      <c r="H640">
        <v>94</v>
      </c>
      <c r="I640" s="7">
        <f>IF(H640=0,0,E640/H640)</f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4">
        <f>(((L640/60)/60)/24)+DATE(1970,1,1)</f>
        <v>40386.208333333336</v>
      </c>
      <c r="O640" s="14">
        <f>(((M640/60)/60)/24)+DATE(1970,1,1)</f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_xlfn.TEXTSPLIT(Crowdfunding!$R640,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>E641/D641*100</f>
        <v>56.186046511627907</v>
      </c>
      <c r="G641" t="s">
        <v>47</v>
      </c>
      <c r="H641">
        <v>45</v>
      </c>
      <c r="I641" s="7">
        <f>IF(H641=0,0,E641/H641)</f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4">
        <f>(((L641/60)/60)/24)+DATE(1970,1,1)</f>
        <v>43309.208333333328</v>
      </c>
      <c r="O641" s="14">
        <f>(((M641/60)/60)/24)+DATE(1970,1,1)</f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_xlfn.TEXTSPLIT(Crowdfunding!$R641,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>E642/D642*100</f>
        <v>16.501669449081803</v>
      </c>
      <c r="G642" t="s">
        <v>14</v>
      </c>
      <c r="H642">
        <v>257</v>
      </c>
      <c r="I642" s="7">
        <f>IF(H642=0,0,E642/H642)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4">
        <f>(((L642/60)/60)/24)+DATE(1970,1,1)</f>
        <v>42387.25</v>
      </c>
      <c r="O642" s="14">
        <f>(((M642/60)/60)/24)+DATE(1970,1,1)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_xlfn.TEXTSPLIT(Crowdfunding!$R642,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>E643/D643*100</f>
        <v>119.96808510638297</v>
      </c>
      <c r="G643" t="s">
        <v>20</v>
      </c>
      <c r="H643">
        <v>194</v>
      </c>
      <c r="I643" s="7">
        <f>IF(H643=0,0,E643/H643)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4">
        <f>(((L643/60)/60)/24)+DATE(1970,1,1)</f>
        <v>42786.25</v>
      </c>
      <c r="O643" s="14">
        <f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_xlfn.TEXTSPLIT(Crowdfunding!$R643,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>E644/D644*100</f>
        <v>145.45652173913044</v>
      </c>
      <c r="G644" t="s">
        <v>20</v>
      </c>
      <c r="H644">
        <v>129</v>
      </c>
      <c r="I644" s="7">
        <f>IF(H644=0,0,E644/H644)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4">
        <f>(((L644/60)/60)/24)+DATE(1970,1,1)</f>
        <v>43451.25</v>
      </c>
      <c r="O644" s="14">
        <f>(((M644/60)/60)/24)+DATE(1970,1,1)</f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_xlfn.TEXTSPLIT(Crowdfunding!$R644,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>E645/D645*100</f>
        <v>221.38255033557047</v>
      </c>
      <c r="G645" t="s">
        <v>20</v>
      </c>
      <c r="H645">
        <v>375</v>
      </c>
      <c r="I645" s="7">
        <f>IF(H645=0,0,E645/H645)</f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4">
        <f>(((L645/60)/60)/24)+DATE(1970,1,1)</f>
        <v>42795.25</v>
      </c>
      <c r="O645" s="14">
        <f>(((M645/60)/60)/24)+DATE(1970,1,1)</f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_xlfn.TEXTSPLIT(Crowdfunding!$R645,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>E646/D646*100</f>
        <v>48.396694214876035</v>
      </c>
      <c r="G646" t="s">
        <v>14</v>
      </c>
      <c r="H646">
        <v>2928</v>
      </c>
      <c r="I646" s="7">
        <f>IF(H646=0,0,E646/H646)</f>
        <v>28</v>
      </c>
      <c r="J646" t="s">
        <v>15</v>
      </c>
      <c r="K646" t="s">
        <v>16</v>
      </c>
      <c r="L646">
        <v>1545112800</v>
      </c>
      <c r="M646">
        <v>1546495200</v>
      </c>
      <c r="N646" s="14">
        <f>(((L646/60)/60)/24)+DATE(1970,1,1)</f>
        <v>43452.25</v>
      </c>
      <c r="O646" s="14">
        <f>(((M646/60)/60)/24)+DATE(1970,1,1)</f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_xlfn.TEXTSPLIT(Crowdfunding!$R646,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>E647/D647*100</f>
        <v>92.911504424778755</v>
      </c>
      <c r="G647" t="s">
        <v>14</v>
      </c>
      <c r="H647">
        <v>4697</v>
      </c>
      <c r="I647" s="7">
        <f>IF(H647=0,0,E647/H647)</f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4">
        <f>(((L647/60)/60)/24)+DATE(1970,1,1)</f>
        <v>43369.208333333328</v>
      </c>
      <c r="O647" s="14">
        <f>(((M647/60)/60)/24)+DATE(1970,1,1)</f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_xlfn.TEXTSPLIT(Crowdfunding!$R647,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>E648/D648*100</f>
        <v>88.599797365754824</v>
      </c>
      <c r="G648" t="s">
        <v>14</v>
      </c>
      <c r="H648">
        <v>2915</v>
      </c>
      <c r="I648" s="7">
        <f>IF(H648=0,0,E648/H648)</f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4">
        <f>(((L648/60)/60)/24)+DATE(1970,1,1)</f>
        <v>41346.208333333336</v>
      </c>
      <c r="O648" s="14">
        <f>(((M648/60)/60)/24)+DATE(1970,1,1)</f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_xlfn.TEXTSPLIT(Crowdfunding!$R648,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>E649/D649*100</f>
        <v>41.4</v>
      </c>
      <c r="G649" t="s">
        <v>14</v>
      </c>
      <c r="H649">
        <v>18</v>
      </c>
      <c r="I649" s="7">
        <f>IF(H649=0,0,E649/H649)</f>
        <v>103.5</v>
      </c>
      <c r="J649" t="s">
        <v>21</v>
      </c>
      <c r="K649" t="s">
        <v>22</v>
      </c>
      <c r="L649">
        <v>1523250000</v>
      </c>
      <c r="M649">
        <v>1525323600</v>
      </c>
      <c r="N649" s="14">
        <f>(((L649/60)/60)/24)+DATE(1970,1,1)</f>
        <v>43199.208333333328</v>
      </c>
      <c r="O649" s="14">
        <f>(((M649/60)/60)/24)+DATE(1970,1,1)</f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_xlfn.TEXTSPLIT(Crowdfunding!$R649,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>E650/D650*100</f>
        <v>63.056795131845846</v>
      </c>
      <c r="G650" t="s">
        <v>74</v>
      </c>
      <c r="H650">
        <v>723</v>
      </c>
      <c r="I650" s="7">
        <f>IF(H650=0,0,E650/H650)</f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4">
        <f>(((L650/60)/60)/24)+DATE(1970,1,1)</f>
        <v>42922.208333333328</v>
      </c>
      <c r="O650" s="14">
        <f>(((M650/60)/60)/24)+DATE(1970,1,1)</f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_xlfn.TEXTSPLIT(Crowdfunding!$R650,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>E651/D651*100</f>
        <v>48.482333607230892</v>
      </c>
      <c r="G651" t="s">
        <v>14</v>
      </c>
      <c r="H651">
        <v>602</v>
      </c>
      <c r="I651" s="7">
        <f>IF(H651=0,0,E651/H651)</f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4">
        <f>(((L651/60)/60)/24)+DATE(1970,1,1)</f>
        <v>40471.208333333336</v>
      </c>
      <c r="O651" s="14">
        <f>(((M651/60)/60)/24)+DATE(1970,1,1)</f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_xlfn.TEXTSPLIT(Crowdfunding!$R651,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>E652/D652*100</f>
        <v>2</v>
      </c>
      <c r="G652" t="s">
        <v>14</v>
      </c>
      <c r="H652">
        <v>1</v>
      </c>
      <c r="I652" s="7">
        <f>IF(H652=0,0,E652/H652)</f>
        <v>2</v>
      </c>
      <c r="J652" t="s">
        <v>21</v>
      </c>
      <c r="K652" t="s">
        <v>22</v>
      </c>
      <c r="L652">
        <v>1404795600</v>
      </c>
      <c r="M652">
        <v>1407128400</v>
      </c>
      <c r="N652" s="14">
        <f>(((L652/60)/60)/24)+DATE(1970,1,1)</f>
        <v>41828.208333333336</v>
      </c>
      <c r="O652" s="14">
        <f>(((M652/60)/60)/24)+DATE(1970,1,1)</f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_xlfn.TEXTSPLIT(Crowdfunding!$R652,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>E653/D653*100</f>
        <v>88.47941026944585</v>
      </c>
      <c r="G653" t="s">
        <v>14</v>
      </c>
      <c r="H653">
        <v>3868</v>
      </c>
      <c r="I653" s="7">
        <f>IF(H653=0,0,E653/H653)</f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4">
        <f>(((L653/60)/60)/24)+DATE(1970,1,1)</f>
        <v>41692.25</v>
      </c>
      <c r="O653" s="14">
        <f>(((M653/60)/60)/24)+DATE(1970,1,1)</f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_xlfn.TEXTSPLIT(Crowdfunding!$R653,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>E654/D654*100</f>
        <v>126.84</v>
      </c>
      <c r="G654" t="s">
        <v>20</v>
      </c>
      <c r="H654">
        <v>409</v>
      </c>
      <c r="I654" s="7">
        <f>IF(H654=0,0,E654/H654)</f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4">
        <f>(((L654/60)/60)/24)+DATE(1970,1,1)</f>
        <v>42587.208333333328</v>
      </c>
      <c r="O654" s="14">
        <f>(((M654/60)/60)/24)+DATE(1970,1,1)</f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_xlfn.TEXTSPLIT(Crowdfunding!$R654,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>E655/D655*100</f>
        <v>2338.833333333333</v>
      </c>
      <c r="G655" t="s">
        <v>20</v>
      </c>
      <c r="H655">
        <v>234</v>
      </c>
      <c r="I655" s="7">
        <f>IF(H655=0,0,E655/H655)</f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4">
        <f>(((L655/60)/60)/24)+DATE(1970,1,1)</f>
        <v>42468.208333333328</v>
      </c>
      <c r="O655" s="14">
        <f>(((M655/60)/60)/24)+DATE(1970,1,1)</f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_xlfn.TEXTSPLIT(Crowdfunding!$R655,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>E656/D656*100</f>
        <v>508.38857142857148</v>
      </c>
      <c r="G656" t="s">
        <v>20</v>
      </c>
      <c r="H656">
        <v>3016</v>
      </c>
      <c r="I656" s="7">
        <f>IF(H656=0,0,E656/H656)</f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4">
        <f>(((L656/60)/60)/24)+DATE(1970,1,1)</f>
        <v>42240.208333333328</v>
      </c>
      <c r="O656" s="14">
        <f>(((M656/60)/60)/24)+DATE(1970,1,1)</f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_xlfn.TEXTSPLIT(Crowdfunding!$R656,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>E657/D657*100</f>
        <v>191.47826086956522</v>
      </c>
      <c r="G657" t="s">
        <v>20</v>
      </c>
      <c r="H657">
        <v>264</v>
      </c>
      <c r="I657" s="7">
        <f>IF(H657=0,0,E657/H657)</f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4">
        <f>(((L657/60)/60)/24)+DATE(1970,1,1)</f>
        <v>42796.25</v>
      </c>
      <c r="O657" s="14">
        <f>(((M657/60)/60)/24)+DATE(1970,1,1)</f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_xlfn.TEXTSPLIT(Crowdfunding!$R657,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>E658/D658*100</f>
        <v>42.127533783783782</v>
      </c>
      <c r="G658" t="s">
        <v>14</v>
      </c>
      <c r="H658">
        <v>504</v>
      </c>
      <c r="I658" s="7">
        <f>IF(H658=0,0,E658/H658)</f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4">
        <f>(((L658/60)/60)/24)+DATE(1970,1,1)</f>
        <v>43097.25</v>
      </c>
      <c r="O658" s="14">
        <f>(((M658/60)/60)/24)+DATE(1970,1,1)</f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_xlfn.TEXTSPLIT(Crowdfunding!$R658,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>E659/D659*100</f>
        <v>8.24</v>
      </c>
      <c r="G659" t="s">
        <v>14</v>
      </c>
      <c r="H659">
        <v>14</v>
      </c>
      <c r="I659" s="7">
        <f>IF(H659=0,0,E659/H659)</f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4">
        <f>(((L659/60)/60)/24)+DATE(1970,1,1)</f>
        <v>43096.25</v>
      </c>
      <c r="O659" s="14">
        <f>(((M659/60)/60)/24)+DATE(1970,1,1)</f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_xlfn.TEXTSPLIT(Crowdfunding!$R659,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>E660/D660*100</f>
        <v>60.064638783269963</v>
      </c>
      <c r="G660" t="s">
        <v>74</v>
      </c>
      <c r="H660">
        <v>390</v>
      </c>
      <c r="I660" s="7">
        <f>IF(H660=0,0,E660/H660)</f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4">
        <f>(((L660/60)/60)/24)+DATE(1970,1,1)</f>
        <v>42246.208333333328</v>
      </c>
      <c r="O660" s="14">
        <f>(((M660/60)/60)/24)+DATE(1970,1,1)</f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_xlfn.TEXTSPLIT(Crowdfunding!$R660,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>E661/D661*100</f>
        <v>47.232808616404313</v>
      </c>
      <c r="G661" t="s">
        <v>14</v>
      </c>
      <c r="H661">
        <v>750</v>
      </c>
      <c r="I661" s="7">
        <f>IF(H661=0,0,E661/H661)</f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4">
        <f>(((L661/60)/60)/24)+DATE(1970,1,1)</f>
        <v>40570.25</v>
      </c>
      <c r="O661" s="14">
        <f>(((M661/60)/60)/24)+DATE(1970,1,1)</f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_xlfn.TEXTSPLIT(Crowdfunding!$R661,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>E662/D662*100</f>
        <v>81.736263736263737</v>
      </c>
      <c r="G662" t="s">
        <v>14</v>
      </c>
      <c r="H662">
        <v>77</v>
      </c>
      <c r="I662" s="7">
        <f>IF(H662=0,0,E662/H662)</f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4">
        <f>(((L662/60)/60)/24)+DATE(1970,1,1)</f>
        <v>42237.208333333328</v>
      </c>
      <c r="O662" s="14">
        <f>(((M662/60)/60)/24)+DATE(1970,1,1)</f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_xlfn.TEXTSPLIT(Crowdfunding!$R662,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>E663/D663*100</f>
        <v>54.187265917603</v>
      </c>
      <c r="G663" t="s">
        <v>14</v>
      </c>
      <c r="H663">
        <v>752</v>
      </c>
      <c r="I663" s="7">
        <f>IF(H663=0,0,E663/H663)</f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4">
        <f>(((L663/60)/60)/24)+DATE(1970,1,1)</f>
        <v>40996.208333333336</v>
      </c>
      <c r="O663" s="14">
        <f>(((M663/60)/60)/24)+DATE(1970,1,1)</f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_xlfn.TEXTSPLIT(Crowdfunding!$R663,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>E664/D664*100</f>
        <v>97.868131868131869</v>
      </c>
      <c r="G664" t="s">
        <v>14</v>
      </c>
      <c r="H664">
        <v>131</v>
      </c>
      <c r="I664" s="7">
        <f>IF(H664=0,0,E664/H664)</f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4">
        <f>(((L664/60)/60)/24)+DATE(1970,1,1)</f>
        <v>43443.25</v>
      </c>
      <c r="O664" s="14">
        <f>(((M664/60)/60)/24)+DATE(1970,1,1)</f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_xlfn.TEXTSPLIT(Crowdfunding!$R664,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>E665/D665*100</f>
        <v>77.239999999999995</v>
      </c>
      <c r="G665" t="s">
        <v>14</v>
      </c>
      <c r="H665">
        <v>87</v>
      </c>
      <c r="I665" s="7">
        <f>IF(H665=0,0,E665/H665)</f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4">
        <f>(((L665/60)/60)/24)+DATE(1970,1,1)</f>
        <v>40458.208333333336</v>
      </c>
      <c r="O665" s="14">
        <f>(((M665/60)/60)/24)+DATE(1970,1,1)</f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_xlfn.TEXTSPLIT(Crowdfunding!$R665,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>E666/D666*100</f>
        <v>33.464735516372798</v>
      </c>
      <c r="G666" t="s">
        <v>14</v>
      </c>
      <c r="H666">
        <v>1063</v>
      </c>
      <c r="I666" s="7">
        <f>IF(H666=0,0,E666/H666)</f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4">
        <f>(((L666/60)/60)/24)+DATE(1970,1,1)</f>
        <v>40959.25</v>
      </c>
      <c r="O666" s="14">
        <f>(((M666/60)/60)/24)+DATE(1970,1,1)</f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_xlfn.TEXTSPLIT(Crowdfunding!$R666,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>E667/D667*100</f>
        <v>239.58823529411765</v>
      </c>
      <c r="G667" t="s">
        <v>20</v>
      </c>
      <c r="H667">
        <v>272</v>
      </c>
      <c r="I667" s="7">
        <f>IF(H667=0,0,E667/H667)</f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4">
        <f>(((L667/60)/60)/24)+DATE(1970,1,1)</f>
        <v>40733.208333333336</v>
      </c>
      <c r="O667" s="14">
        <f>(((M667/60)/60)/24)+DATE(1970,1,1)</f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_xlfn.TEXTSPLIT(Crowdfunding!$R667,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>E668/D668*100</f>
        <v>64.032258064516128</v>
      </c>
      <c r="G668" t="s">
        <v>74</v>
      </c>
      <c r="H668">
        <v>25</v>
      </c>
      <c r="I668" s="7">
        <f>IF(H668=0,0,E668/H668)</f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4">
        <f>(((L668/60)/60)/24)+DATE(1970,1,1)</f>
        <v>41516.208333333336</v>
      </c>
      <c r="O668" s="14">
        <f>(((M668/60)/60)/24)+DATE(1970,1,1)</f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_xlfn.TEXTSPLIT(Crowdfunding!$R668,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>E669/D669*100</f>
        <v>176.15942028985506</v>
      </c>
      <c r="G669" t="s">
        <v>20</v>
      </c>
      <c r="H669">
        <v>419</v>
      </c>
      <c r="I669" s="7">
        <f>IF(H669=0,0,E669/H669)</f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4">
        <f>(((L669/60)/60)/24)+DATE(1970,1,1)</f>
        <v>41892.208333333336</v>
      </c>
      <c r="O669" s="14">
        <f>(((M669/60)/60)/24)+DATE(1970,1,1)</f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_xlfn.TEXTSPLIT(Crowdfunding!$R669,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>E670/D670*100</f>
        <v>20.33818181818182</v>
      </c>
      <c r="G670" t="s">
        <v>14</v>
      </c>
      <c r="H670">
        <v>76</v>
      </c>
      <c r="I670" s="7">
        <f>IF(H670=0,0,E670/H670)</f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4">
        <f>(((L670/60)/60)/24)+DATE(1970,1,1)</f>
        <v>41122.208333333336</v>
      </c>
      <c r="O670" s="14">
        <f>(((M670/60)/60)/24)+DATE(1970,1,1)</f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_xlfn.TEXTSPLIT(Crowdfunding!$R670,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>E671/D671*100</f>
        <v>358.64754098360658</v>
      </c>
      <c r="G671" t="s">
        <v>20</v>
      </c>
      <c r="H671">
        <v>1621</v>
      </c>
      <c r="I671" s="7">
        <f>IF(H671=0,0,E671/H671)</f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4">
        <f>(((L671/60)/60)/24)+DATE(1970,1,1)</f>
        <v>42912.208333333328</v>
      </c>
      <c r="O671" s="14">
        <f>(((M671/60)/60)/24)+DATE(1970,1,1)</f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_xlfn.TEXTSPLIT(Crowdfunding!$R671,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>E672/D672*100</f>
        <v>468.85802469135803</v>
      </c>
      <c r="G672" t="s">
        <v>20</v>
      </c>
      <c r="H672">
        <v>1101</v>
      </c>
      <c r="I672" s="7">
        <f>IF(H672=0,0,E672/H672)</f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4">
        <f>(((L672/60)/60)/24)+DATE(1970,1,1)</f>
        <v>42425.25</v>
      </c>
      <c r="O672" s="14">
        <f>(((M672/60)/60)/24)+DATE(1970,1,1)</f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_xlfn.TEXTSPLIT(Crowdfunding!$R672,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>E673/D673*100</f>
        <v>122.05635245901641</v>
      </c>
      <c r="G673" t="s">
        <v>20</v>
      </c>
      <c r="H673">
        <v>1073</v>
      </c>
      <c r="I673" s="7">
        <f>IF(H673=0,0,E673/H673)</f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4">
        <f>(((L673/60)/60)/24)+DATE(1970,1,1)</f>
        <v>40390.208333333336</v>
      </c>
      <c r="O673" s="14">
        <f>(((M673/60)/60)/24)+DATE(1970,1,1)</f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_xlfn.TEXTSPLIT(Crowdfunding!$R673,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>E674/D674*100</f>
        <v>55.931783729156137</v>
      </c>
      <c r="G674" t="s">
        <v>14</v>
      </c>
      <c r="H674">
        <v>4428</v>
      </c>
      <c r="I674" s="7">
        <f>IF(H674=0,0,E674/H674)</f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4">
        <f>(((L674/60)/60)/24)+DATE(1970,1,1)</f>
        <v>43180.208333333328</v>
      </c>
      <c r="O674" s="14">
        <f>(((M674/60)/60)/24)+DATE(1970,1,1)</f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_xlfn.TEXTSPLIT(Crowdfunding!$R674,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>E675/D675*100</f>
        <v>43.660714285714285</v>
      </c>
      <c r="G675" t="s">
        <v>14</v>
      </c>
      <c r="H675">
        <v>58</v>
      </c>
      <c r="I675" s="7">
        <f>IF(H675=0,0,E675/H675)</f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4">
        <f>(((L675/60)/60)/24)+DATE(1970,1,1)</f>
        <v>42475.208333333328</v>
      </c>
      <c r="O675" s="14">
        <f>(((M675/60)/60)/24)+DATE(1970,1,1)</f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_xlfn.TEXTSPLIT(Crowdfunding!$R675,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>E676/D676*100</f>
        <v>33.53837141183363</v>
      </c>
      <c r="G676" t="s">
        <v>74</v>
      </c>
      <c r="H676">
        <v>1218</v>
      </c>
      <c r="I676" s="7">
        <f>IF(H676=0,0,E676/H676)</f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4">
        <f>(((L676/60)/60)/24)+DATE(1970,1,1)</f>
        <v>40774.208333333336</v>
      </c>
      <c r="O676" s="14">
        <f>(((M676/60)/60)/24)+DATE(1970,1,1)</f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_xlfn.TEXTSPLIT(Crowdfunding!$R676,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>E677/D677*100</f>
        <v>122.97938144329896</v>
      </c>
      <c r="G677" t="s">
        <v>20</v>
      </c>
      <c r="H677">
        <v>331</v>
      </c>
      <c r="I677" s="7">
        <f>IF(H677=0,0,E677/H677)</f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4">
        <f>(((L677/60)/60)/24)+DATE(1970,1,1)</f>
        <v>43719.208333333328</v>
      </c>
      <c r="O677" s="14">
        <f>(((M677/60)/60)/24)+DATE(1970,1,1)</f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_xlfn.TEXTSPLIT(Crowdfunding!$R677,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>E678/D678*100</f>
        <v>189.74959871589084</v>
      </c>
      <c r="G678" t="s">
        <v>20</v>
      </c>
      <c r="H678">
        <v>1170</v>
      </c>
      <c r="I678" s="7">
        <f>IF(H678=0,0,E678/H678)</f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4">
        <f>(((L678/60)/60)/24)+DATE(1970,1,1)</f>
        <v>41178.208333333336</v>
      </c>
      <c r="O678" s="14">
        <f>(((M678/60)/60)/24)+DATE(1970,1,1)</f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_xlfn.TEXTSPLIT(Crowdfunding!$R678,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>E679/D679*100</f>
        <v>83.622641509433961</v>
      </c>
      <c r="G679" t="s">
        <v>14</v>
      </c>
      <c r="H679">
        <v>111</v>
      </c>
      <c r="I679" s="7">
        <f>IF(H679=0,0,E679/H679)</f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4">
        <f>(((L679/60)/60)/24)+DATE(1970,1,1)</f>
        <v>42561.208333333328</v>
      </c>
      <c r="O679" s="14">
        <f>(((M679/60)/60)/24)+DATE(1970,1,1)</f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_xlfn.TEXTSPLIT(Crowdfunding!$R679,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>E680/D680*100</f>
        <v>17.968844221105527</v>
      </c>
      <c r="G680" t="s">
        <v>74</v>
      </c>
      <c r="H680">
        <v>215</v>
      </c>
      <c r="I680" s="7">
        <f>IF(H680=0,0,E680/H680)</f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4">
        <f>(((L680/60)/60)/24)+DATE(1970,1,1)</f>
        <v>43484.25</v>
      </c>
      <c r="O680" s="14">
        <f>(((M680/60)/60)/24)+DATE(1970,1,1)</f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_xlfn.TEXTSPLIT(Crowdfunding!$R680,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>E681/D681*100</f>
        <v>1036.5</v>
      </c>
      <c r="G681" t="s">
        <v>20</v>
      </c>
      <c r="H681">
        <v>363</v>
      </c>
      <c r="I681" s="7">
        <f>IF(H681=0,0,E681/H681)</f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4">
        <f>(((L681/60)/60)/24)+DATE(1970,1,1)</f>
        <v>43756.208333333328</v>
      </c>
      <c r="O681" s="14">
        <f>(((M681/60)/60)/24)+DATE(1970,1,1)</f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_xlfn.TEXTSPLIT(Crowdfunding!$R681,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>E682/D682*100</f>
        <v>97.405219780219781</v>
      </c>
      <c r="G682" t="s">
        <v>14</v>
      </c>
      <c r="H682">
        <v>2955</v>
      </c>
      <c r="I682" s="7">
        <f>IF(H682=0,0,E682/H682)</f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4">
        <f>(((L682/60)/60)/24)+DATE(1970,1,1)</f>
        <v>43813.25</v>
      </c>
      <c r="O682" s="14">
        <f>(((M682/60)/60)/24)+DATE(1970,1,1)</f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_xlfn.TEXTSPLIT(Crowdfunding!$R682,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>E683/D683*100</f>
        <v>86.386203150461711</v>
      </c>
      <c r="G683" t="s">
        <v>14</v>
      </c>
      <c r="H683">
        <v>1657</v>
      </c>
      <c r="I683" s="7">
        <f>IF(H683=0,0,E683/H683)</f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4">
        <f>(((L683/60)/60)/24)+DATE(1970,1,1)</f>
        <v>40898.25</v>
      </c>
      <c r="O683" s="14">
        <f>(((M683/60)/60)/24)+DATE(1970,1,1)</f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_xlfn.TEXTSPLIT(Crowdfunding!$R683,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>E684/D684*100</f>
        <v>150.16666666666666</v>
      </c>
      <c r="G684" t="s">
        <v>20</v>
      </c>
      <c r="H684">
        <v>103</v>
      </c>
      <c r="I684" s="7">
        <f>IF(H684=0,0,E684/H684)</f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4">
        <f>(((L684/60)/60)/24)+DATE(1970,1,1)</f>
        <v>41619.25</v>
      </c>
      <c r="O684" s="14">
        <f>(((M684/60)/60)/24)+DATE(1970,1,1)</f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_xlfn.TEXTSPLIT(Crowdfunding!$R684,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>E685/D685*100</f>
        <v>358.43478260869563</v>
      </c>
      <c r="G685" t="s">
        <v>20</v>
      </c>
      <c r="H685">
        <v>147</v>
      </c>
      <c r="I685" s="7">
        <f>IF(H685=0,0,E685/H685)</f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4">
        <f>(((L685/60)/60)/24)+DATE(1970,1,1)</f>
        <v>43359.208333333328</v>
      </c>
      <c r="O685" s="14">
        <f>(((M685/60)/60)/24)+DATE(1970,1,1)</f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_xlfn.TEXTSPLIT(Crowdfunding!$R685,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>E686/D686*100</f>
        <v>542.85714285714289</v>
      </c>
      <c r="G686" t="s">
        <v>20</v>
      </c>
      <c r="H686">
        <v>110</v>
      </c>
      <c r="I686" s="7">
        <f>IF(H686=0,0,E686/H686)</f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4">
        <f>(((L686/60)/60)/24)+DATE(1970,1,1)</f>
        <v>40358.208333333336</v>
      </c>
      <c r="O686" s="14">
        <f>(((M686/60)/60)/24)+DATE(1970,1,1)</f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_xlfn.TEXTSPLIT(Crowdfunding!$R686,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>E687/D687*100</f>
        <v>67.500714285714281</v>
      </c>
      <c r="G687" t="s">
        <v>14</v>
      </c>
      <c r="H687">
        <v>926</v>
      </c>
      <c r="I687" s="7">
        <f>IF(H687=0,0,E687/H687)</f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4">
        <f>(((L687/60)/60)/24)+DATE(1970,1,1)</f>
        <v>42239.208333333328</v>
      </c>
      <c r="O687" s="14">
        <f>(((M687/60)/60)/24)+DATE(1970,1,1)</f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_xlfn.TEXTSPLIT(Crowdfunding!$R687,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>E688/D688*100</f>
        <v>191.74666666666667</v>
      </c>
      <c r="G688" t="s">
        <v>20</v>
      </c>
      <c r="H688">
        <v>134</v>
      </c>
      <c r="I688" s="7">
        <f>IF(H688=0,0,E688/H688)</f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4">
        <f>(((L688/60)/60)/24)+DATE(1970,1,1)</f>
        <v>43186.208333333328</v>
      </c>
      <c r="O688" s="14">
        <f>(((M688/60)/60)/24)+DATE(1970,1,1)</f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_xlfn.TEXTSPLIT(Crowdfunding!$R688,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>E689/D689*100</f>
        <v>932</v>
      </c>
      <c r="G689" t="s">
        <v>20</v>
      </c>
      <c r="H689">
        <v>269</v>
      </c>
      <c r="I689" s="7">
        <f>IF(H689=0,0,E689/H689)</f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4">
        <f>(((L689/60)/60)/24)+DATE(1970,1,1)</f>
        <v>42806.25</v>
      </c>
      <c r="O689" s="14">
        <f>(((M689/60)/60)/24)+DATE(1970,1,1)</f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_xlfn.TEXTSPLIT(Crowdfunding!$R689,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>E690/D690*100</f>
        <v>429.27586206896552</v>
      </c>
      <c r="G690" t="s">
        <v>20</v>
      </c>
      <c r="H690">
        <v>175</v>
      </c>
      <c r="I690" s="7">
        <f>IF(H690=0,0,E690/H690)</f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4">
        <f>(((L690/60)/60)/24)+DATE(1970,1,1)</f>
        <v>43475.25</v>
      </c>
      <c r="O690" s="14">
        <f>(((M690/60)/60)/24)+DATE(1970,1,1)</f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_xlfn.TEXTSPLIT(Crowdfunding!$R690,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>E691/D691*100</f>
        <v>100.65753424657535</v>
      </c>
      <c r="G691" t="s">
        <v>20</v>
      </c>
      <c r="H691">
        <v>69</v>
      </c>
      <c r="I691" s="7">
        <f>IF(H691=0,0,E691/H691)</f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4">
        <f>(((L691/60)/60)/24)+DATE(1970,1,1)</f>
        <v>41576.208333333336</v>
      </c>
      <c r="O691" s="14">
        <f>(((M691/60)/60)/24)+DATE(1970,1,1)</f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_xlfn.TEXTSPLIT(Crowdfunding!$R691,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>E692/D692*100</f>
        <v>226.61111111111109</v>
      </c>
      <c r="G692" t="s">
        <v>20</v>
      </c>
      <c r="H692">
        <v>190</v>
      </c>
      <c r="I692" s="7">
        <f>IF(H692=0,0,E692/H692)</f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4">
        <f>(((L692/60)/60)/24)+DATE(1970,1,1)</f>
        <v>40874.25</v>
      </c>
      <c r="O692" s="14">
        <f>(((M692/60)/60)/24)+DATE(1970,1,1)</f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_xlfn.TEXTSPLIT(Crowdfunding!$R692,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>E693/D693*100</f>
        <v>142.38</v>
      </c>
      <c r="G693" t="s">
        <v>20</v>
      </c>
      <c r="H693">
        <v>237</v>
      </c>
      <c r="I693" s="7">
        <f>IF(H693=0,0,E693/H693)</f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4">
        <f>(((L693/60)/60)/24)+DATE(1970,1,1)</f>
        <v>41185.208333333336</v>
      </c>
      <c r="O693" s="14">
        <f>(((M693/60)/60)/24)+DATE(1970,1,1)</f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_xlfn.TEXTSPLIT(Crowdfunding!$R693,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>E694/D694*100</f>
        <v>90.633333333333326</v>
      </c>
      <c r="G694" t="s">
        <v>14</v>
      </c>
      <c r="H694">
        <v>77</v>
      </c>
      <c r="I694" s="7">
        <f>IF(H694=0,0,E694/H694)</f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4">
        <f>(((L694/60)/60)/24)+DATE(1970,1,1)</f>
        <v>43655.208333333328</v>
      </c>
      <c r="O694" s="14">
        <f>(((M694/60)/60)/24)+DATE(1970,1,1)</f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_xlfn.TEXTSPLIT(Crowdfunding!$R694,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>E695/D695*100</f>
        <v>63.966740576496676</v>
      </c>
      <c r="G695" t="s">
        <v>14</v>
      </c>
      <c r="H695">
        <v>1748</v>
      </c>
      <c r="I695" s="7">
        <f>IF(H695=0,0,E695/H695)</f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4">
        <f>(((L695/60)/60)/24)+DATE(1970,1,1)</f>
        <v>43025.208333333328</v>
      </c>
      <c r="O695" s="14">
        <f>(((M695/60)/60)/24)+DATE(1970,1,1)</f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_xlfn.TEXTSPLIT(Crowdfunding!$R695,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>E696/D696*100</f>
        <v>84.131868131868131</v>
      </c>
      <c r="G696" t="s">
        <v>14</v>
      </c>
      <c r="H696">
        <v>79</v>
      </c>
      <c r="I696" s="7">
        <f>IF(H696=0,0,E696/H696)</f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4">
        <f>(((L696/60)/60)/24)+DATE(1970,1,1)</f>
        <v>43066.25</v>
      </c>
      <c r="O696" s="14">
        <f>(((M696/60)/60)/24)+DATE(1970,1,1)</f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_xlfn.TEXTSPLIT(Crowdfunding!$R696,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>E697/D697*100</f>
        <v>133.93478260869566</v>
      </c>
      <c r="G697" t="s">
        <v>20</v>
      </c>
      <c r="H697">
        <v>196</v>
      </c>
      <c r="I697" s="7">
        <f>IF(H697=0,0,E697/H697)</f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4">
        <f>(((L697/60)/60)/24)+DATE(1970,1,1)</f>
        <v>42322.25</v>
      </c>
      <c r="O697" s="14">
        <f>(((M697/60)/60)/24)+DATE(1970,1,1)</f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_xlfn.TEXTSPLIT(Crowdfunding!$R697,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>E698/D698*100</f>
        <v>59.042047531992694</v>
      </c>
      <c r="G698" t="s">
        <v>14</v>
      </c>
      <c r="H698">
        <v>889</v>
      </c>
      <c r="I698" s="7">
        <f>IF(H698=0,0,E698/H698)</f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4">
        <f>(((L698/60)/60)/24)+DATE(1970,1,1)</f>
        <v>42114.208333333328</v>
      </c>
      <c r="O698" s="14">
        <f>(((M698/60)/60)/24)+DATE(1970,1,1)</f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_xlfn.TEXTSPLIT(Crowdfunding!$R698,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>E699/D699*100</f>
        <v>152.80062063615205</v>
      </c>
      <c r="G699" t="s">
        <v>20</v>
      </c>
      <c r="H699">
        <v>7295</v>
      </c>
      <c r="I699" s="7">
        <f>IF(H699=0,0,E699/H699)</f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4">
        <f>(((L699/60)/60)/24)+DATE(1970,1,1)</f>
        <v>43190.208333333328</v>
      </c>
      <c r="O699" s="14">
        <f>(((M699/60)/60)/24)+DATE(1970,1,1)</f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_xlfn.TEXTSPLIT(Crowdfunding!$R699,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>E700/D700*100</f>
        <v>446.69121140142522</v>
      </c>
      <c r="G700" t="s">
        <v>20</v>
      </c>
      <c r="H700">
        <v>2893</v>
      </c>
      <c r="I700" s="7">
        <f>IF(H700=0,0,E700/H700)</f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4">
        <f>(((L700/60)/60)/24)+DATE(1970,1,1)</f>
        <v>40871.25</v>
      </c>
      <c r="O700" s="14">
        <f>(((M700/60)/60)/24)+DATE(1970,1,1)</f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_xlfn.TEXTSPLIT(Crowdfunding!$R700,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>E701/D701*100</f>
        <v>84.391891891891888</v>
      </c>
      <c r="G701" t="s">
        <v>14</v>
      </c>
      <c r="H701">
        <v>56</v>
      </c>
      <c r="I701" s="7">
        <f>IF(H701=0,0,E701/H701)</f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4">
        <f>(((L701/60)/60)/24)+DATE(1970,1,1)</f>
        <v>43641.208333333328</v>
      </c>
      <c r="O701" s="14">
        <f>(((M701/60)/60)/24)+DATE(1970,1,1)</f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_xlfn.TEXTSPLIT(Crowdfunding!$R701,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>E702/D702*100</f>
        <v>3</v>
      </c>
      <c r="G702" t="s">
        <v>14</v>
      </c>
      <c r="H702">
        <v>1</v>
      </c>
      <c r="I702" s="7">
        <f>IF(H702=0,0,E702/H702)</f>
        <v>3</v>
      </c>
      <c r="J702" t="s">
        <v>21</v>
      </c>
      <c r="K702" t="s">
        <v>22</v>
      </c>
      <c r="L702">
        <v>1264399200</v>
      </c>
      <c r="M702">
        <v>1265695200</v>
      </c>
      <c r="N702" s="14">
        <f>(((L702/60)/60)/24)+DATE(1970,1,1)</f>
        <v>40203.25</v>
      </c>
      <c r="O702" s="14">
        <f>(((M702/60)/60)/24)+DATE(1970,1,1)</f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_xlfn.TEXTSPLIT(Crowdfunding!$R702,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>E703/D703*100</f>
        <v>175.02692307692308</v>
      </c>
      <c r="G703" t="s">
        <v>20</v>
      </c>
      <c r="H703">
        <v>820</v>
      </c>
      <c r="I703" s="7">
        <f>IF(H703=0,0,E703/H703)</f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4">
        <f>(((L703/60)/60)/24)+DATE(1970,1,1)</f>
        <v>40629.208333333336</v>
      </c>
      <c r="O703" s="14">
        <f>(((M703/60)/60)/24)+DATE(1970,1,1)</f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_xlfn.TEXTSPLIT(Crowdfunding!$R703,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>E704/D704*100</f>
        <v>54.137931034482754</v>
      </c>
      <c r="G704" t="s">
        <v>14</v>
      </c>
      <c r="H704">
        <v>83</v>
      </c>
      <c r="I704" s="7">
        <f>IF(H704=0,0,E704/H704)</f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4">
        <f>(((L704/60)/60)/24)+DATE(1970,1,1)</f>
        <v>41477.208333333336</v>
      </c>
      <c r="O704" s="14">
        <f>(((M704/60)/60)/24)+DATE(1970,1,1)</f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_xlfn.TEXTSPLIT(Crowdfunding!$R704,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>E705/D705*100</f>
        <v>311.87381703470032</v>
      </c>
      <c r="G705" t="s">
        <v>20</v>
      </c>
      <c r="H705">
        <v>2038</v>
      </c>
      <c r="I705" s="7">
        <f>IF(H705=0,0,E705/H705)</f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4">
        <f>(((L705/60)/60)/24)+DATE(1970,1,1)</f>
        <v>41020.208333333336</v>
      </c>
      <c r="O705" s="14">
        <f>(((M705/60)/60)/24)+DATE(1970,1,1)</f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_xlfn.TEXTSPLIT(Crowdfunding!$R705,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>E706/D706*100</f>
        <v>122.78160919540231</v>
      </c>
      <c r="G706" t="s">
        <v>20</v>
      </c>
      <c r="H706">
        <v>116</v>
      </c>
      <c r="I706" s="7">
        <f>IF(H706=0,0,E706/H706)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4">
        <f>(((L706/60)/60)/24)+DATE(1970,1,1)</f>
        <v>42555.208333333328</v>
      </c>
      <c r="O706" s="14">
        <f>(((M706/60)/60)/24)+DATE(1970,1,1)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_xlfn.TEXTSPLIT(Crowdfunding!$R706,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>E707/D707*100</f>
        <v>99.026517383618156</v>
      </c>
      <c r="G707" t="s">
        <v>14</v>
      </c>
      <c r="H707">
        <v>2025</v>
      </c>
      <c r="I707" s="7">
        <f>IF(H707=0,0,E707/H707)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4">
        <f>(((L707/60)/60)/24)+DATE(1970,1,1)</f>
        <v>41619.25</v>
      </c>
      <c r="O707" s="14">
        <f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_xlfn.TEXTSPLIT(Crowdfunding!$R707,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>E708/D708*100</f>
        <v>127.84686346863469</v>
      </c>
      <c r="G708" t="s">
        <v>20</v>
      </c>
      <c r="H708">
        <v>1345</v>
      </c>
      <c r="I708" s="7">
        <f>IF(H708=0,0,E708/H708)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4">
        <f>(((L708/60)/60)/24)+DATE(1970,1,1)</f>
        <v>43471.25</v>
      </c>
      <c r="O708" s="14">
        <f>(((M708/60)/60)/24)+DATE(1970,1,1)</f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_xlfn.TEXTSPLIT(Crowdfunding!$R708,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>E709/D709*100</f>
        <v>158.61643835616439</v>
      </c>
      <c r="G709" t="s">
        <v>20</v>
      </c>
      <c r="H709">
        <v>168</v>
      </c>
      <c r="I709" s="7">
        <f>IF(H709=0,0,E709/H709)</f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4">
        <f>(((L709/60)/60)/24)+DATE(1970,1,1)</f>
        <v>43442.25</v>
      </c>
      <c r="O709" s="14">
        <f>(((M709/60)/60)/24)+DATE(1970,1,1)</f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_xlfn.TEXTSPLIT(Crowdfunding!$R709,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>E710/D710*100</f>
        <v>707.05882352941171</v>
      </c>
      <c r="G710" t="s">
        <v>20</v>
      </c>
      <c r="H710">
        <v>137</v>
      </c>
      <c r="I710" s="7">
        <f>IF(H710=0,0,E710/H710)</f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4">
        <f>(((L710/60)/60)/24)+DATE(1970,1,1)</f>
        <v>42877.208333333328</v>
      </c>
      <c r="O710" s="14">
        <f>(((M710/60)/60)/24)+DATE(1970,1,1)</f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_xlfn.TEXTSPLIT(Crowdfunding!$R710,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>E711/D711*100</f>
        <v>142.38775510204081</v>
      </c>
      <c r="G711" t="s">
        <v>20</v>
      </c>
      <c r="H711">
        <v>186</v>
      </c>
      <c r="I711" s="7">
        <f>IF(H711=0,0,E711/H711)</f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4">
        <f>(((L711/60)/60)/24)+DATE(1970,1,1)</f>
        <v>41018.208333333336</v>
      </c>
      <c r="O711" s="14">
        <f>(((M711/60)/60)/24)+DATE(1970,1,1)</f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_xlfn.TEXTSPLIT(Crowdfunding!$R711,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>E712/D712*100</f>
        <v>147.86046511627907</v>
      </c>
      <c r="G712" t="s">
        <v>20</v>
      </c>
      <c r="H712">
        <v>125</v>
      </c>
      <c r="I712" s="7">
        <f>IF(H712=0,0,E712/H712)</f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4">
        <f>(((L712/60)/60)/24)+DATE(1970,1,1)</f>
        <v>43295.208333333328</v>
      </c>
      <c r="O712" s="14">
        <f>(((M712/60)/60)/24)+DATE(1970,1,1)</f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_xlfn.TEXTSPLIT(Crowdfunding!$R712,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>E713/D713*100</f>
        <v>20.322580645161288</v>
      </c>
      <c r="G713" t="s">
        <v>14</v>
      </c>
      <c r="H713">
        <v>14</v>
      </c>
      <c r="I713" s="7">
        <f>IF(H713=0,0,E713/H713)</f>
        <v>90</v>
      </c>
      <c r="J713" t="s">
        <v>107</v>
      </c>
      <c r="K713" t="s">
        <v>108</v>
      </c>
      <c r="L713">
        <v>1453615200</v>
      </c>
      <c r="M713">
        <v>1453788000</v>
      </c>
      <c r="N713" s="14">
        <f>(((L713/60)/60)/24)+DATE(1970,1,1)</f>
        <v>42393.25</v>
      </c>
      <c r="O713" s="14">
        <f>(((M713/60)/60)/24)+DATE(1970,1,1)</f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_xlfn.TEXTSPLIT(Crowdfunding!$R713,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>E714/D714*100</f>
        <v>1840.625</v>
      </c>
      <c r="G714" t="s">
        <v>20</v>
      </c>
      <c r="H714">
        <v>202</v>
      </c>
      <c r="I714" s="7">
        <f>IF(H714=0,0,E714/H714)</f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4">
        <f>(((L714/60)/60)/24)+DATE(1970,1,1)</f>
        <v>42559.208333333328</v>
      </c>
      <c r="O714" s="14">
        <f>(((M714/60)/60)/24)+DATE(1970,1,1)</f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_xlfn.TEXTSPLIT(Crowdfunding!$R714,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>E715/D715*100</f>
        <v>161.94202898550725</v>
      </c>
      <c r="G715" t="s">
        <v>20</v>
      </c>
      <c r="H715">
        <v>103</v>
      </c>
      <c r="I715" s="7">
        <f>IF(H715=0,0,E715/H715)</f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4">
        <f>(((L715/60)/60)/24)+DATE(1970,1,1)</f>
        <v>42604.208333333328</v>
      </c>
      <c r="O715" s="14">
        <f>(((M715/60)/60)/24)+DATE(1970,1,1)</f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_xlfn.TEXTSPLIT(Crowdfunding!$R715,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>E716/D716*100</f>
        <v>472.82077922077923</v>
      </c>
      <c r="G716" t="s">
        <v>20</v>
      </c>
      <c r="H716">
        <v>1785</v>
      </c>
      <c r="I716" s="7">
        <f>IF(H716=0,0,E716/H716)</f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4">
        <f>(((L716/60)/60)/24)+DATE(1970,1,1)</f>
        <v>41870.208333333336</v>
      </c>
      <c r="O716" s="14">
        <f>(((M716/60)/60)/24)+DATE(1970,1,1)</f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_xlfn.TEXTSPLIT(Crowdfunding!$R716,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>E717/D717*100</f>
        <v>24.466101694915253</v>
      </c>
      <c r="G717" t="s">
        <v>14</v>
      </c>
      <c r="H717">
        <v>656</v>
      </c>
      <c r="I717" s="7">
        <f>IF(H717=0,0,E717/H717)</f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4">
        <f>(((L717/60)/60)/24)+DATE(1970,1,1)</f>
        <v>40397.208333333336</v>
      </c>
      <c r="O717" s="14">
        <f>(((M717/60)/60)/24)+DATE(1970,1,1)</f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_xlfn.TEXTSPLIT(Crowdfunding!$R717,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>E718/D718*100</f>
        <v>517.65</v>
      </c>
      <c r="G718" t="s">
        <v>20</v>
      </c>
      <c r="H718">
        <v>157</v>
      </c>
      <c r="I718" s="7">
        <f>IF(H718=0,0,E718/H718)</f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4">
        <f>(((L718/60)/60)/24)+DATE(1970,1,1)</f>
        <v>41465.208333333336</v>
      </c>
      <c r="O718" s="14">
        <f>(((M718/60)/60)/24)+DATE(1970,1,1)</f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_xlfn.TEXTSPLIT(Crowdfunding!$R718,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>E719/D719*100</f>
        <v>247.64285714285714</v>
      </c>
      <c r="G719" t="s">
        <v>20</v>
      </c>
      <c r="H719">
        <v>555</v>
      </c>
      <c r="I719" s="7">
        <f>IF(H719=0,0,E719/H719)</f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4">
        <f>(((L719/60)/60)/24)+DATE(1970,1,1)</f>
        <v>40777.208333333336</v>
      </c>
      <c r="O719" s="14">
        <f>(((M719/60)/60)/24)+DATE(1970,1,1)</f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_xlfn.TEXTSPLIT(Crowdfunding!$R719,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>E720/D720*100</f>
        <v>100.20481927710843</v>
      </c>
      <c r="G720" t="s">
        <v>20</v>
      </c>
      <c r="H720">
        <v>297</v>
      </c>
      <c r="I720" s="7">
        <f>IF(H720=0,0,E720/H720)</f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4">
        <f>(((L720/60)/60)/24)+DATE(1970,1,1)</f>
        <v>41442.208333333336</v>
      </c>
      <c r="O720" s="14">
        <f>(((M720/60)/60)/24)+DATE(1970,1,1)</f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_xlfn.TEXTSPLIT(Crowdfunding!$R720,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>E721/D721*100</f>
        <v>153</v>
      </c>
      <c r="G721" t="s">
        <v>20</v>
      </c>
      <c r="H721">
        <v>123</v>
      </c>
      <c r="I721" s="7">
        <f>IF(H721=0,0,E721/H721)</f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4">
        <f>(((L721/60)/60)/24)+DATE(1970,1,1)</f>
        <v>41058.208333333336</v>
      </c>
      <c r="O721" s="14">
        <f>(((M721/60)/60)/24)+DATE(1970,1,1)</f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_xlfn.TEXTSPLIT(Crowdfunding!$R721,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>E722/D722*100</f>
        <v>37.091954022988503</v>
      </c>
      <c r="G722" t="s">
        <v>74</v>
      </c>
      <c r="H722">
        <v>38</v>
      </c>
      <c r="I722" s="7">
        <f>IF(H722=0,0,E722/H722)</f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4">
        <f>(((L722/60)/60)/24)+DATE(1970,1,1)</f>
        <v>43152.25</v>
      </c>
      <c r="O722" s="14">
        <f>(((M722/60)/60)/24)+DATE(1970,1,1)</f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_xlfn.TEXTSPLIT(Crowdfunding!$R722,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>E723/D723*100</f>
        <v>4.392394822006473</v>
      </c>
      <c r="G723" t="s">
        <v>74</v>
      </c>
      <c r="H723">
        <v>60</v>
      </c>
      <c r="I723" s="7">
        <f>IF(H723=0,0,E723/H723)</f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4">
        <f>(((L723/60)/60)/24)+DATE(1970,1,1)</f>
        <v>43194.208333333328</v>
      </c>
      <c r="O723" s="14">
        <f>(((M723/60)/60)/24)+DATE(1970,1,1)</f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_xlfn.TEXTSPLIT(Crowdfunding!$R723,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>E724/D724*100</f>
        <v>156.50721649484535</v>
      </c>
      <c r="G724" t="s">
        <v>20</v>
      </c>
      <c r="H724">
        <v>3036</v>
      </c>
      <c r="I724" s="7">
        <f>IF(H724=0,0,E724/H724)</f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4">
        <f>(((L724/60)/60)/24)+DATE(1970,1,1)</f>
        <v>43045.25</v>
      </c>
      <c r="O724" s="14">
        <f>(((M724/60)/60)/24)+DATE(1970,1,1)</f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_xlfn.TEXTSPLIT(Crowdfunding!$R724,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>E725/D725*100</f>
        <v>270.40816326530609</v>
      </c>
      <c r="G725" t="s">
        <v>20</v>
      </c>
      <c r="H725">
        <v>144</v>
      </c>
      <c r="I725" s="7">
        <f>IF(H725=0,0,E725/H725)</f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4">
        <f>(((L725/60)/60)/24)+DATE(1970,1,1)</f>
        <v>42431.25</v>
      </c>
      <c r="O725" s="14">
        <f>(((M725/60)/60)/24)+DATE(1970,1,1)</f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_xlfn.TEXTSPLIT(Crowdfunding!$R725,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>E726/D726*100</f>
        <v>134.05952380952382</v>
      </c>
      <c r="G726" t="s">
        <v>20</v>
      </c>
      <c r="H726">
        <v>121</v>
      </c>
      <c r="I726" s="7">
        <f>IF(H726=0,0,E726/H726)</f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4">
        <f>(((L726/60)/60)/24)+DATE(1970,1,1)</f>
        <v>41934.208333333336</v>
      </c>
      <c r="O726" s="14">
        <f>(((M726/60)/60)/24)+DATE(1970,1,1)</f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_xlfn.TEXTSPLIT(Crowdfunding!$R726,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>E727/D727*100</f>
        <v>50.398033126293996</v>
      </c>
      <c r="G727" t="s">
        <v>14</v>
      </c>
      <c r="H727">
        <v>1596</v>
      </c>
      <c r="I727" s="7">
        <f>IF(H727=0,0,E727/H727)</f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4">
        <f>(((L727/60)/60)/24)+DATE(1970,1,1)</f>
        <v>41958.25</v>
      </c>
      <c r="O727" s="14">
        <f>(((M727/60)/60)/24)+DATE(1970,1,1)</f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_xlfn.TEXTSPLIT(Crowdfunding!$R727,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>E728/D728*100</f>
        <v>88.815837937384899</v>
      </c>
      <c r="G728" t="s">
        <v>74</v>
      </c>
      <c r="H728">
        <v>524</v>
      </c>
      <c r="I728" s="7">
        <f>IF(H728=0,0,E728/H728)</f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4">
        <f>(((L728/60)/60)/24)+DATE(1970,1,1)</f>
        <v>40476.208333333336</v>
      </c>
      <c r="O728" s="14">
        <f>(((M728/60)/60)/24)+DATE(1970,1,1)</f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_xlfn.TEXTSPLIT(Crowdfunding!$R728,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>E729/D729*100</f>
        <v>165</v>
      </c>
      <c r="G729" t="s">
        <v>20</v>
      </c>
      <c r="H729">
        <v>181</v>
      </c>
      <c r="I729" s="7">
        <f>IF(H729=0,0,E729/H729)</f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4">
        <f>(((L729/60)/60)/24)+DATE(1970,1,1)</f>
        <v>43485.25</v>
      </c>
      <c r="O729" s="14">
        <f>(((M729/60)/60)/24)+DATE(1970,1,1)</f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_xlfn.TEXTSPLIT(Crowdfunding!$R729,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>E730/D730*100</f>
        <v>17.5</v>
      </c>
      <c r="G730" t="s">
        <v>14</v>
      </c>
      <c r="H730">
        <v>10</v>
      </c>
      <c r="I730" s="7">
        <f>IF(H730=0,0,E730/H730)</f>
        <v>73.5</v>
      </c>
      <c r="J730" t="s">
        <v>21</v>
      </c>
      <c r="K730" t="s">
        <v>22</v>
      </c>
      <c r="L730">
        <v>1464152400</v>
      </c>
      <c r="M730">
        <v>1465102800</v>
      </c>
      <c r="N730" s="14">
        <f>(((L730/60)/60)/24)+DATE(1970,1,1)</f>
        <v>42515.208333333328</v>
      </c>
      <c r="O730" s="14">
        <f>(((M730/60)/60)/24)+DATE(1970,1,1)</f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_xlfn.TEXTSPLIT(Crowdfunding!$R730,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>E731/D731*100</f>
        <v>185.66071428571428</v>
      </c>
      <c r="G731" t="s">
        <v>20</v>
      </c>
      <c r="H731">
        <v>122</v>
      </c>
      <c r="I731" s="7">
        <f>IF(H731=0,0,E731/H731)</f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4">
        <f>(((L731/60)/60)/24)+DATE(1970,1,1)</f>
        <v>41309.25</v>
      </c>
      <c r="O731" s="14">
        <f>(((M731/60)/60)/24)+DATE(1970,1,1)</f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_xlfn.TEXTSPLIT(Crowdfunding!$R731,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>E732/D732*100</f>
        <v>412.6631944444444</v>
      </c>
      <c r="G732" t="s">
        <v>20</v>
      </c>
      <c r="H732">
        <v>1071</v>
      </c>
      <c r="I732" s="7">
        <f>IF(H732=0,0,E732/H732)</f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4">
        <f>(((L732/60)/60)/24)+DATE(1970,1,1)</f>
        <v>42147.208333333328</v>
      </c>
      <c r="O732" s="14">
        <f>(((M732/60)/60)/24)+DATE(1970,1,1)</f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_xlfn.TEXTSPLIT(Crowdfunding!$R732,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>E733/D733*100</f>
        <v>90.25</v>
      </c>
      <c r="G733" t="s">
        <v>74</v>
      </c>
      <c r="H733">
        <v>219</v>
      </c>
      <c r="I733" s="7">
        <f>IF(H733=0,0,E733/H733)</f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4">
        <f>(((L733/60)/60)/24)+DATE(1970,1,1)</f>
        <v>42939.208333333328</v>
      </c>
      <c r="O733" s="14">
        <f>(((M733/60)/60)/24)+DATE(1970,1,1)</f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_xlfn.TEXTSPLIT(Crowdfunding!$R733,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>E734/D734*100</f>
        <v>91.984615384615381</v>
      </c>
      <c r="G734" t="s">
        <v>14</v>
      </c>
      <c r="H734">
        <v>1121</v>
      </c>
      <c r="I734" s="7">
        <f>IF(H734=0,0,E734/H734)</f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4">
        <f>(((L734/60)/60)/24)+DATE(1970,1,1)</f>
        <v>42816.208333333328</v>
      </c>
      <c r="O734" s="14">
        <f>(((M734/60)/60)/24)+DATE(1970,1,1)</f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_xlfn.TEXTSPLIT(Crowdfunding!$R734,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>E735/D735*100</f>
        <v>527.00632911392404</v>
      </c>
      <c r="G735" t="s">
        <v>20</v>
      </c>
      <c r="H735">
        <v>980</v>
      </c>
      <c r="I735" s="7">
        <f>IF(H735=0,0,E735/H735)</f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4">
        <f>(((L735/60)/60)/24)+DATE(1970,1,1)</f>
        <v>41844.208333333336</v>
      </c>
      <c r="O735" s="14">
        <f>(((M735/60)/60)/24)+DATE(1970,1,1)</f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_xlfn.TEXTSPLIT(Crowdfunding!$R735,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>E736/D736*100</f>
        <v>319.14285714285711</v>
      </c>
      <c r="G736" t="s">
        <v>20</v>
      </c>
      <c r="H736">
        <v>536</v>
      </c>
      <c r="I736" s="7">
        <f>IF(H736=0,0,E736/H736)</f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4">
        <f>(((L736/60)/60)/24)+DATE(1970,1,1)</f>
        <v>42763.25</v>
      </c>
      <c r="O736" s="14">
        <f>(((M736/60)/60)/24)+DATE(1970,1,1)</f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_xlfn.TEXTSPLIT(Crowdfunding!$R736,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>E737/D737*100</f>
        <v>354.18867924528303</v>
      </c>
      <c r="G737" t="s">
        <v>20</v>
      </c>
      <c r="H737">
        <v>1991</v>
      </c>
      <c r="I737" s="7">
        <f>IF(H737=0,0,E737/H737)</f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4">
        <f>(((L737/60)/60)/24)+DATE(1970,1,1)</f>
        <v>42459.208333333328</v>
      </c>
      <c r="O737" s="14">
        <f>(((M737/60)/60)/24)+DATE(1970,1,1)</f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_xlfn.TEXTSPLIT(Crowdfunding!$R737,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>E738/D738*100</f>
        <v>32.896103896103895</v>
      </c>
      <c r="G738" t="s">
        <v>74</v>
      </c>
      <c r="H738">
        <v>29</v>
      </c>
      <c r="I738" s="7">
        <f>IF(H738=0,0,E738/H738)</f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4">
        <f>(((L738/60)/60)/24)+DATE(1970,1,1)</f>
        <v>42055.25</v>
      </c>
      <c r="O738" s="14">
        <f>(((M738/60)/60)/24)+DATE(1970,1,1)</f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_xlfn.TEXTSPLIT(Crowdfunding!$R738,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>E739/D739*100</f>
        <v>135.8918918918919</v>
      </c>
      <c r="G739" t="s">
        <v>20</v>
      </c>
      <c r="H739">
        <v>180</v>
      </c>
      <c r="I739" s="7">
        <f>IF(H739=0,0,E739/H739)</f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4">
        <f>(((L739/60)/60)/24)+DATE(1970,1,1)</f>
        <v>42685.25</v>
      </c>
      <c r="O739" s="14">
        <f>(((M739/60)/60)/24)+DATE(1970,1,1)</f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_xlfn.TEXTSPLIT(Crowdfunding!$R739,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>E740/D740*100</f>
        <v>2.0843373493975905</v>
      </c>
      <c r="G740" t="s">
        <v>14</v>
      </c>
      <c r="H740">
        <v>15</v>
      </c>
      <c r="I740" s="7">
        <f>IF(H740=0,0,E740/H740)</f>
        <v>103.8</v>
      </c>
      <c r="J740" t="s">
        <v>21</v>
      </c>
      <c r="K740" t="s">
        <v>22</v>
      </c>
      <c r="L740">
        <v>1416117600</v>
      </c>
      <c r="M740">
        <v>1418018400</v>
      </c>
      <c r="N740" s="14">
        <f>(((L740/60)/60)/24)+DATE(1970,1,1)</f>
        <v>41959.25</v>
      </c>
      <c r="O740" s="14">
        <f>(((M740/60)/60)/24)+DATE(1970,1,1)</f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_xlfn.TEXTSPLIT(Crowdfunding!$R740,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>E741/D741*100</f>
        <v>61</v>
      </c>
      <c r="G741" t="s">
        <v>14</v>
      </c>
      <c r="H741">
        <v>191</v>
      </c>
      <c r="I741" s="7">
        <f>IF(H741=0,0,E741/H741)</f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4">
        <f>(((L741/60)/60)/24)+DATE(1970,1,1)</f>
        <v>41089.208333333336</v>
      </c>
      <c r="O741" s="14">
        <f>(((M741/60)/60)/24)+DATE(1970,1,1)</f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_xlfn.TEXTSPLIT(Crowdfunding!$R741,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>E742/D742*100</f>
        <v>30.037735849056602</v>
      </c>
      <c r="G742" t="s">
        <v>14</v>
      </c>
      <c r="H742">
        <v>16</v>
      </c>
      <c r="I742" s="7">
        <f>IF(H742=0,0,E742/H742)</f>
        <v>99.5</v>
      </c>
      <c r="J742" t="s">
        <v>21</v>
      </c>
      <c r="K742" t="s">
        <v>22</v>
      </c>
      <c r="L742">
        <v>1486101600</v>
      </c>
      <c r="M742">
        <v>1486360800</v>
      </c>
      <c r="N742" s="14">
        <f>(((L742/60)/60)/24)+DATE(1970,1,1)</f>
        <v>42769.25</v>
      </c>
      <c r="O742" s="14">
        <f>(((M742/60)/60)/24)+DATE(1970,1,1)</f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_xlfn.TEXTSPLIT(Crowdfunding!$R742,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>E743/D743*100</f>
        <v>1179.1666666666665</v>
      </c>
      <c r="G743" t="s">
        <v>20</v>
      </c>
      <c r="H743">
        <v>130</v>
      </c>
      <c r="I743" s="7">
        <f>IF(H743=0,0,E743/H743)</f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4">
        <f>(((L743/60)/60)/24)+DATE(1970,1,1)</f>
        <v>40321.208333333336</v>
      </c>
      <c r="O743" s="14">
        <f>(((M743/60)/60)/24)+DATE(1970,1,1)</f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_xlfn.TEXTSPLIT(Crowdfunding!$R743,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>E744/D744*100</f>
        <v>1126.0833333333335</v>
      </c>
      <c r="G744" t="s">
        <v>20</v>
      </c>
      <c r="H744">
        <v>122</v>
      </c>
      <c r="I744" s="7">
        <f>IF(H744=0,0,E744/H744)</f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4">
        <f>(((L744/60)/60)/24)+DATE(1970,1,1)</f>
        <v>40197.25</v>
      </c>
      <c r="O744" s="14">
        <f>(((M744/60)/60)/24)+DATE(1970,1,1)</f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_xlfn.TEXTSPLIT(Crowdfunding!$R744,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>E745/D745*100</f>
        <v>12.923076923076923</v>
      </c>
      <c r="G745" t="s">
        <v>14</v>
      </c>
      <c r="H745">
        <v>17</v>
      </c>
      <c r="I745" s="7">
        <f>IF(H745=0,0,E745/H745)</f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4">
        <f>(((L745/60)/60)/24)+DATE(1970,1,1)</f>
        <v>42298.208333333328</v>
      </c>
      <c r="O745" s="14">
        <f>(((M745/60)/60)/24)+DATE(1970,1,1)</f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_xlfn.TEXTSPLIT(Crowdfunding!$R745,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>E746/D746*100</f>
        <v>712</v>
      </c>
      <c r="G746" t="s">
        <v>20</v>
      </c>
      <c r="H746">
        <v>140</v>
      </c>
      <c r="I746" s="7">
        <f>IF(H746=0,0,E746/H746)</f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4">
        <f>(((L746/60)/60)/24)+DATE(1970,1,1)</f>
        <v>43322.208333333328</v>
      </c>
      <c r="O746" s="14">
        <f>(((M746/60)/60)/24)+DATE(1970,1,1)</f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_xlfn.TEXTSPLIT(Crowdfunding!$R746,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>E747/D747*100</f>
        <v>30.304347826086957</v>
      </c>
      <c r="G747" t="s">
        <v>14</v>
      </c>
      <c r="H747">
        <v>34</v>
      </c>
      <c r="I747" s="7">
        <f>IF(H747=0,0,E747/H747)</f>
        <v>61.5</v>
      </c>
      <c r="J747" t="s">
        <v>21</v>
      </c>
      <c r="K747" t="s">
        <v>22</v>
      </c>
      <c r="L747">
        <v>1275195600</v>
      </c>
      <c r="M747">
        <v>1277528400</v>
      </c>
      <c r="N747" s="14">
        <f>(((L747/60)/60)/24)+DATE(1970,1,1)</f>
        <v>40328.208333333336</v>
      </c>
      <c r="O747" s="14">
        <f>(((M747/60)/60)/24)+DATE(1970,1,1)</f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_xlfn.TEXTSPLIT(Crowdfunding!$R747,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>E748/D748*100</f>
        <v>212.50896057347671</v>
      </c>
      <c r="G748" t="s">
        <v>20</v>
      </c>
      <c r="H748">
        <v>3388</v>
      </c>
      <c r="I748" s="7">
        <f>IF(H748=0,0,E748/H748)</f>
        <v>35</v>
      </c>
      <c r="J748" t="s">
        <v>21</v>
      </c>
      <c r="K748" t="s">
        <v>22</v>
      </c>
      <c r="L748">
        <v>1318136400</v>
      </c>
      <c r="M748">
        <v>1318568400</v>
      </c>
      <c r="N748" s="14">
        <f>(((L748/60)/60)/24)+DATE(1970,1,1)</f>
        <v>40825.208333333336</v>
      </c>
      <c r="O748" s="14">
        <f>(((M748/60)/60)/24)+DATE(1970,1,1)</f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_xlfn.TEXTSPLIT(Crowdfunding!$R748,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>E749/D749*100</f>
        <v>228.85714285714286</v>
      </c>
      <c r="G749" t="s">
        <v>20</v>
      </c>
      <c r="H749">
        <v>280</v>
      </c>
      <c r="I749" s="7">
        <f>IF(H749=0,0,E749/H749)</f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4">
        <f>(((L749/60)/60)/24)+DATE(1970,1,1)</f>
        <v>40423.208333333336</v>
      </c>
      <c r="O749" s="14">
        <f>(((M749/60)/60)/24)+DATE(1970,1,1)</f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_xlfn.TEXTSPLIT(Crowdfunding!$R749,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>E750/D750*100</f>
        <v>34.959979476654695</v>
      </c>
      <c r="G750" t="s">
        <v>74</v>
      </c>
      <c r="H750">
        <v>614</v>
      </c>
      <c r="I750" s="7">
        <f>IF(H750=0,0,E750/H750)</f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4">
        <f>(((L750/60)/60)/24)+DATE(1970,1,1)</f>
        <v>40238.25</v>
      </c>
      <c r="O750" s="14">
        <f>(((M750/60)/60)/24)+DATE(1970,1,1)</f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_xlfn.TEXTSPLIT(Crowdfunding!$R750,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>E751/D751*100</f>
        <v>157.29069767441862</v>
      </c>
      <c r="G751" t="s">
        <v>20</v>
      </c>
      <c r="H751">
        <v>366</v>
      </c>
      <c r="I751" s="7">
        <f>IF(H751=0,0,E751/H751)</f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4">
        <f>(((L751/60)/60)/24)+DATE(1970,1,1)</f>
        <v>41920.208333333336</v>
      </c>
      <c r="O751" s="14">
        <f>(((M751/60)/60)/24)+DATE(1970,1,1)</f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_xlfn.TEXTSPLIT(Crowdfunding!$R751,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>E752/D752*100</f>
        <v>1</v>
      </c>
      <c r="G752" t="s">
        <v>14</v>
      </c>
      <c r="H752">
        <v>1</v>
      </c>
      <c r="I752" s="7">
        <f>IF(H752=0,0,E752/H752)</f>
        <v>1</v>
      </c>
      <c r="J752" t="s">
        <v>40</v>
      </c>
      <c r="K752" t="s">
        <v>41</v>
      </c>
      <c r="L752">
        <v>1277960400</v>
      </c>
      <c r="M752">
        <v>1280120400</v>
      </c>
      <c r="N752" s="14">
        <f>(((L752/60)/60)/24)+DATE(1970,1,1)</f>
        <v>40360.208333333336</v>
      </c>
      <c r="O752" s="14">
        <f>(((M752/60)/60)/24)+DATE(1970,1,1)</f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_xlfn.TEXTSPLIT(Crowdfunding!$R752,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>E753/D753*100</f>
        <v>232.30555555555554</v>
      </c>
      <c r="G753" t="s">
        <v>20</v>
      </c>
      <c r="H753">
        <v>270</v>
      </c>
      <c r="I753" s="7">
        <f>IF(H753=0,0,E753/H753)</f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4">
        <f>(((L753/60)/60)/24)+DATE(1970,1,1)</f>
        <v>42446.208333333328</v>
      </c>
      <c r="O753" s="14">
        <f>(((M753/60)/60)/24)+DATE(1970,1,1)</f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_xlfn.TEXTSPLIT(Crowdfunding!$R753,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>E754/D754*100</f>
        <v>92.448275862068968</v>
      </c>
      <c r="G754" t="s">
        <v>74</v>
      </c>
      <c r="H754">
        <v>114</v>
      </c>
      <c r="I754" s="7">
        <f>IF(H754=0,0,E754/H754)</f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4">
        <f>(((L754/60)/60)/24)+DATE(1970,1,1)</f>
        <v>40395.208333333336</v>
      </c>
      <c r="O754" s="14">
        <f>(((M754/60)/60)/24)+DATE(1970,1,1)</f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_xlfn.TEXTSPLIT(Crowdfunding!$R754,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>E755/D755*100</f>
        <v>256.70212765957444</v>
      </c>
      <c r="G755" t="s">
        <v>20</v>
      </c>
      <c r="H755">
        <v>137</v>
      </c>
      <c r="I755" s="7">
        <f>IF(H755=0,0,E755/H755)</f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4">
        <f>(((L755/60)/60)/24)+DATE(1970,1,1)</f>
        <v>40321.208333333336</v>
      </c>
      <c r="O755" s="14">
        <f>(((M755/60)/60)/24)+DATE(1970,1,1)</f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_xlfn.TEXTSPLIT(Crowdfunding!$R755,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>E756/D756*100</f>
        <v>168.47017045454547</v>
      </c>
      <c r="G756" t="s">
        <v>20</v>
      </c>
      <c r="H756">
        <v>3205</v>
      </c>
      <c r="I756" s="7">
        <f>IF(H756=0,0,E756/H756)</f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4">
        <f>(((L756/60)/60)/24)+DATE(1970,1,1)</f>
        <v>41210.208333333336</v>
      </c>
      <c r="O756" s="14">
        <f>(((M756/60)/60)/24)+DATE(1970,1,1)</f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_xlfn.TEXTSPLIT(Crowdfunding!$R756,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>E757/D757*100</f>
        <v>166.57777777777778</v>
      </c>
      <c r="G757" t="s">
        <v>20</v>
      </c>
      <c r="H757">
        <v>288</v>
      </c>
      <c r="I757" s="7">
        <f>IF(H757=0,0,E757/H757)</f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4">
        <f>(((L757/60)/60)/24)+DATE(1970,1,1)</f>
        <v>43096.25</v>
      </c>
      <c r="O757" s="14">
        <f>(((M757/60)/60)/24)+DATE(1970,1,1)</f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_xlfn.TEXTSPLIT(Crowdfunding!$R757,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>E758/D758*100</f>
        <v>772.07692307692309</v>
      </c>
      <c r="G758" t="s">
        <v>20</v>
      </c>
      <c r="H758">
        <v>148</v>
      </c>
      <c r="I758" s="7">
        <f>IF(H758=0,0,E758/H758)</f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4">
        <f>(((L758/60)/60)/24)+DATE(1970,1,1)</f>
        <v>42024.25</v>
      </c>
      <c r="O758" s="14">
        <f>(((M758/60)/60)/24)+DATE(1970,1,1)</f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_xlfn.TEXTSPLIT(Crowdfunding!$R758,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>E759/D759*100</f>
        <v>406.85714285714283</v>
      </c>
      <c r="G759" t="s">
        <v>20</v>
      </c>
      <c r="H759">
        <v>114</v>
      </c>
      <c r="I759" s="7">
        <f>IF(H759=0,0,E759/H759)</f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4">
        <f>(((L759/60)/60)/24)+DATE(1970,1,1)</f>
        <v>40675.208333333336</v>
      </c>
      <c r="O759" s="14">
        <f>(((M759/60)/60)/24)+DATE(1970,1,1)</f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_xlfn.TEXTSPLIT(Crowdfunding!$R759,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>E760/D760*100</f>
        <v>564.20608108108115</v>
      </c>
      <c r="G760" t="s">
        <v>20</v>
      </c>
      <c r="H760">
        <v>1518</v>
      </c>
      <c r="I760" s="7">
        <f>IF(H760=0,0,E760/H760)</f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4">
        <f>(((L760/60)/60)/24)+DATE(1970,1,1)</f>
        <v>41936.208333333336</v>
      </c>
      <c r="O760" s="14">
        <f>(((M760/60)/60)/24)+DATE(1970,1,1)</f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_xlfn.TEXTSPLIT(Crowdfunding!$R760,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>E761/D761*100</f>
        <v>68.426865671641792</v>
      </c>
      <c r="G761" t="s">
        <v>14</v>
      </c>
      <c r="H761">
        <v>1274</v>
      </c>
      <c r="I761" s="7">
        <f>IF(H761=0,0,E761/H761)</f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4">
        <f>(((L761/60)/60)/24)+DATE(1970,1,1)</f>
        <v>43136.25</v>
      </c>
      <c r="O761" s="14">
        <f>(((M761/60)/60)/24)+DATE(1970,1,1)</f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_xlfn.TEXTSPLIT(Crowdfunding!$R761,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>E762/D762*100</f>
        <v>34.351966873706004</v>
      </c>
      <c r="G762" t="s">
        <v>14</v>
      </c>
      <c r="H762">
        <v>210</v>
      </c>
      <c r="I762" s="7">
        <f>IF(H762=0,0,E762/H762)</f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4">
        <f>(((L762/60)/60)/24)+DATE(1970,1,1)</f>
        <v>43678.208333333328</v>
      </c>
      <c r="O762" s="14">
        <f>(((M762/60)/60)/24)+DATE(1970,1,1)</f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_xlfn.TEXTSPLIT(Crowdfunding!$R762,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>E763/D763*100</f>
        <v>655.4545454545455</v>
      </c>
      <c r="G763" t="s">
        <v>20</v>
      </c>
      <c r="H763">
        <v>166</v>
      </c>
      <c r="I763" s="7">
        <f>IF(H763=0,0,E763/H763)</f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4">
        <f>(((L763/60)/60)/24)+DATE(1970,1,1)</f>
        <v>42938.208333333328</v>
      </c>
      <c r="O763" s="14">
        <f>(((M763/60)/60)/24)+DATE(1970,1,1)</f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_xlfn.TEXTSPLIT(Crowdfunding!$R763,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>E764/D764*100</f>
        <v>177.25714285714284</v>
      </c>
      <c r="G764" t="s">
        <v>20</v>
      </c>
      <c r="H764">
        <v>100</v>
      </c>
      <c r="I764" s="7">
        <f>IF(H764=0,0,E764/H764)</f>
        <v>62.04</v>
      </c>
      <c r="J764" t="s">
        <v>26</v>
      </c>
      <c r="K764" t="s">
        <v>27</v>
      </c>
      <c r="L764">
        <v>1354082400</v>
      </c>
      <c r="M764">
        <v>1355032800</v>
      </c>
      <c r="N764" s="14">
        <f>(((L764/60)/60)/24)+DATE(1970,1,1)</f>
        <v>41241.25</v>
      </c>
      <c r="O764" s="14">
        <f>(((M764/60)/60)/24)+DATE(1970,1,1)</f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_xlfn.TEXTSPLIT(Crowdfunding!$R764,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>E765/D765*100</f>
        <v>113.17857142857144</v>
      </c>
      <c r="G765" t="s">
        <v>20</v>
      </c>
      <c r="H765">
        <v>235</v>
      </c>
      <c r="I765" s="7">
        <f>IF(H765=0,0,E765/H765)</f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4">
        <f>(((L765/60)/60)/24)+DATE(1970,1,1)</f>
        <v>41037.208333333336</v>
      </c>
      <c r="O765" s="14">
        <f>(((M765/60)/60)/24)+DATE(1970,1,1)</f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_xlfn.TEXTSPLIT(Crowdfunding!$R765,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>E766/D766*100</f>
        <v>728.18181818181824</v>
      </c>
      <c r="G766" t="s">
        <v>20</v>
      </c>
      <c r="H766">
        <v>148</v>
      </c>
      <c r="I766" s="7">
        <f>IF(H766=0,0,E766/H766)</f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4">
        <f>(((L766/60)/60)/24)+DATE(1970,1,1)</f>
        <v>40676.208333333336</v>
      </c>
      <c r="O766" s="14">
        <f>(((M766/60)/60)/24)+DATE(1970,1,1)</f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_xlfn.TEXTSPLIT(Crowdfunding!$R766,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>E767/D767*100</f>
        <v>208.33333333333334</v>
      </c>
      <c r="G767" t="s">
        <v>20</v>
      </c>
      <c r="H767">
        <v>198</v>
      </c>
      <c r="I767" s="7">
        <f>IF(H767=0,0,E767/H767)</f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4">
        <f>(((L767/60)/60)/24)+DATE(1970,1,1)</f>
        <v>42840.208333333328</v>
      </c>
      <c r="O767" s="14">
        <f>(((M767/60)/60)/24)+DATE(1970,1,1)</f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_xlfn.TEXTSPLIT(Crowdfunding!$R767,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>E768/D768*100</f>
        <v>31.171232876712331</v>
      </c>
      <c r="G768" t="s">
        <v>14</v>
      </c>
      <c r="H768">
        <v>248</v>
      </c>
      <c r="I768" s="7">
        <f>IF(H768=0,0,E768/H768)</f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4">
        <f>(((L768/60)/60)/24)+DATE(1970,1,1)</f>
        <v>43362.208333333328</v>
      </c>
      <c r="O768" s="14">
        <f>(((M768/60)/60)/24)+DATE(1970,1,1)</f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_xlfn.TEXTSPLIT(Crowdfunding!$R768,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>E769/D769*100</f>
        <v>56.967078189300416</v>
      </c>
      <c r="G769" t="s">
        <v>14</v>
      </c>
      <c r="H769">
        <v>513</v>
      </c>
      <c r="I769" s="7">
        <f>IF(H769=0,0,E769/H769)</f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4">
        <f>(((L769/60)/60)/24)+DATE(1970,1,1)</f>
        <v>42283.208333333328</v>
      </c>
      <c r="O769" s="14">
        <f>(((M769/60)/60)/24)+DATE(1970,1,1)</f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_xlfn.TEXTSPLIT(Crowdfunding!$R769,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>E770/D770*100</f>
        <v>231</v>
      </c>
      <c r="G770" t="s">
        <v>20</v>
      </c>
      <c r="H770">
        <v>150</v>
      </c>
      <c r="I770" s="7">
        <f>IF(H770=0,0,E770/H770)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4">
        <f>(((L770/60)/60)/24)+DATE(1970,1,1)</f>
        <v>41619.25</v>
      </c>
      <c r="O770" s="14">
        <f>(((M770/60)/60)/24)+DATE(1970,1,1)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_xlfn.TEXTSPLIT(Crowdfunding!$R770,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>E771/D771*100</f>
        <v>86.867834394904463</v>
      </c>
      <c r="G771" t="s">
        <v>14</v>
      </c>
      <c r="H771">
        <v>3410</v>
      </c>
      <c r="I771" s="7">
        <f>IF(H771=0,0,E771/H771)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4">
        <f>(((L771/60)/60)/24)+DATE(1970,1,1)</f>
        <v>41501.208333333336</v>
      </c>
      <c r="O771" s="14">
        <f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_xlfn.TEXTSPLIT(Crowdfunding!$R771,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>E772/D772*100</f>
        <v>270.74418604651163</v>
      </c>
      <c r="G772" t="s">
        <v>20</v>
      </c>
      <c r="H772">
        <v>216</v>
      </c>
      <c r="I772" s="7">
        <f>IF(H772=0,0,E772/H772)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4">
        <f>(((L772/60)/60)/24)+DATE(1970,1,1)</f>
        <v>41743.208333333336</v>
      </c>
      <c r="O772" s="14">
        <f>(((M772/60)/60)/24)+DATE(1970,1,1)</f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_xlfn.TEXTSPLIT(Crowdfunding!$R772,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>E773/D773*100</f>
        <v>49.446428571428569</v>
      </c>
      <c r="G773" t="s">
        <v>74</v>
      </c>
      <c r="H773">
        <v>26</v>
      </c>
      <c r="I773" s="7">
        <f>IF(H773=0,0,E773/H773)</f>
        <v>106.5</v>
      </c>
      <c r="J773" t="s">
        <v>21</v>
      </c>
      <c r="K773" t="s">
        <v>22</v>
      </c>
      <c r="L773">
        <v>1548482400</v>
      </c>
      <c r="M773">
        <v>1550815200</v>
      </c>
      <c r="N773" s="14">
        <f>(((L773/60)/60)/24)+DATE(1970,1,1)</f>
        <v>43491.25</v>
      </c>
      <c r="O773" s="14">
        <f>(((M773/60)/60)/24)+DATE(1970,1,1)</f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_xlfn.TEXTSPLIT(Crowdfunding!$R773,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>E774/D774*100</f>
        <v>113.3596256684492</v>
      </c>
      <c r="G774" t="s">
        <v>20</v>
      </c>
      <c r="H774">
        <v>5139</v>
      </c>
      <c r="I774" s="7">
        <f>IF(H774=0,0,E774/H774)</f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4">
        <f>(((L774/60)/60)/24)+DATE(1970,1,1)</f>
        <v>43505.25</v>
      </c>
      <c r="O774" s="14">
        <f>(((M774/60)/60)/24)+DATE(1970,1,1)</f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_xlfn.TEXTSPLIT(Crowdfunding!$R774,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>E775/D775*100</f>
        <v>190.55555555555554</v>
      </c>
      <c r="G775" t="s">
        <v>20</v>
      </c>
      <c r="H775">
        <v>2353</v>
      </c>
      <c r="I775" s="7">
        <f>IF(H775=0,0,E775/H775)</f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4">
        <f>(((L775/60)/60)/24)+DATE(1970,1,1)</f>
        <v>42838.208333333328</v>
      </c>
      <c r="O775" s="14">
        <f>(((M775/60)/60)/24)+DATE(1970,1,1)</f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_xlfn.TEXTSPLIT(Crowdfunding!$R775,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>E776/D776*100</f>
        <v>135.5</v>
      </c>
      <c r="G776" t="s">
        <v>20</v>
      </c>
      <c r="H776">
        <v>78</v>
      </c>
      <c r="I776" s="7">
        <f>IF(H776=0,0,E776/H776)</f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4">
        <f>(((L776/60)/60)/24)+DATE(1970,1,1)</f>
        <v>42513.208333333328</v>
      </c>
      <c r="O776" s="14">
        <f>(((M776/60)/60)/24)+DATE(1970,1,1)</f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_xlfn.TEXTSPLIT(Crowdfunding!$R776,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>E777/D777*100</f>
        <v>10.297872340425531</v>
      </c>
      <c r="G777" t="s">
        <v>14</v>
      </c>
      <c r="H777">
        <v>10</v>
      </c>
      <c r="I777" s="7">
        <f>IF(H777=0,0,E777/H777)</f>
        <v>96.8</v>
      </c>
      <c r="J777" t="s">
        <v>21</v>
      </c>
      <c r="K777" t="s">
        <v>22</v>
      </c>
      <c r="L777">
        <v>1415253600</v>
      </c>
      <c r="M777">
        <v>1416117600</v>
      </c>
      <c r="N777" s="14">
        <f>(((L777/60)/60)/24)+DATE(1970,1,1)</f>
        <v>41949.25</v>
      </c>
      <c r="O777" s="14">
        <f>(((M777/60)/60)/24)+DATE(1970,1,1)</f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_xlfn.TEXTSPLIT(Crowdfunding!$R777,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>E778/D778*100</f>
        <v>65.544223826714799</v>
      </c>
      <c r="G778" t="s">
        <v>14</v>
      </c>
      <c r="H778">
        <v>2201</v>
      </c>
      <c r="I778" s="7">
        <f>IF(H778=0,0,E778/H778)</f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4">
        <f>(((L778/60)/60)/24)+DATE(1970,1,1)</f>
        <v>43650.208333333328</v>
      </c>
      <c r="O778" s="14">
        <f>(((M778/60)/60)/24)+DATE(1970,1,1)</f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_xlfn.TEXTSPLIT(Crowdfunding!$R778,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>E779/D779*100</f>
        <v>49.026652452025587</v>
      </c>
      <c r="G779" t="s">
        <v>14</v>
      </c>
      <c r="H779">
        <v>676</v>
      </c>
      <c r="I779" s="7">
        <f>IF(H779=0,0,E779/H779)</f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4">
        <f>(((L779/60)/60)/24)+DATE(1970,1,1)</f>
        <v>40809.208333333336</v>
      </c>
      <c r="O779" s="14">
        <f>(((M779/60)/60)/24)+DATE(1970,1,1)</f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_xlfn.TEXTSPLIT(Crowdfunding!$R779,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>E780/D780*100</f>
        <v>787.92307692307691</v>
      </c>
      <c r="G780" t="s">
        <v>20</v>
      </c>
      <c r="H780">
        <v>174</v>
      </c>
      <c r="I780" s="7">
        <f>IF(H780=0,0,E780/H780)</f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4">
        <f>(((L780/60)/60)/24)+DATE(1970,1,1)</f>
        <v>40768.208333333336</v>
      </c>
      <c r="O780" s="14">
        <f>(((M780/60)/60)/24)+DATE(1970,1,1)</f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_xlfn.TEXTSPLIT(Crowdfunding!$R780,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>E781/D781*100</f>
        <v>80.306347746090154</v>
      </c>
      <c r="G781" t="s">
        <v>14</v>
      </c>
      <c r="H781">
        <v>831</v>
      </c>
      <c r="I781" s="7">
        <f>IF(H781=0,0,E781/H781)</f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4">
        <f>(((L781/60)/60)/24)+DATE(1970,1,1)</f>
        <v>42230.208333333328</v>
      </c>
      <c r="O781" s="14">
        <f>(((M781/60)/60)/24)+DATE(1970,1,1)</f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_xlfn.TEXTSPLIT(Crowdfunding!$R781,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>E782/D782*100</f>
        <v>106.29411764705883</v>
      </c>
      <c r="G782" t="s">
        <v>20</v>
      </c>
      <c r="H782">
        <v>164</v>
      </c>
      <c r="I782" s="7">
        <f>IF(H782=0,0,E782/H782)</f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4">
        <f>(((L782/60)/60)/24)+DATE(1970,1,1)</f>
        <v>42573.208333333328</v>
      </c>
      <c r="O782" s="14">
        <f>(((M782/60)/60)/24)+DATE(1970,1,1)</f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_xlfn.TEXTSPLIT(Crowdfunding!$R782,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>E783/D783*100</f>
        <v>50.735632183908038</v>
      </c>
      <c r="G783" t="s">
        <v>74</v>
      </c>
      <c r="H783">
        <v>56</v>
      </c>
      <c r="I783" s="7">
        <f>IF(H783=0,0,E783/H783)</f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4">
        <f>(((L783/60)/60)/24)+DATE(1970,1,1)</f>
        <v>40482.208333333336</v>
      </c>
      <c r="O783" s="14">
        <f>(((M783/60)/60)/24)+DATE(1970,1,1)</f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_xlfn.TEXTSPLIT(Crowdfunding!$R783,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>E784/D784*100</f>
        <v>215.31372549019611</v>
      </c>
      <c r="G784" t="s">
        <v>20</v>
      </c>
      <c r="H784">
        <v>161</v>
      </c>
      <c r="I784" s="7">
        <f>IF(H784=0,0,E784/H784)</f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4">
        <f>(((L784/60)/60)/24)+DATE(1970,1,1)</f>
        <v>40603.25</v>
      </c>
      <c r="O784" s="14">
        <f>(((M784/60)/60)/24)+DATE(1970,1,1)</f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_xlfn.TEXTSPLIT(Crowdfunding!$R784,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>E785/D785*100</f>
        <v>141.22972972972974</v>
      </c>
      <c r="G785" t="s">
        <v>20</v>
      </c>
      <c r="H785">
        <v>138</v>
      </c>
      <c r="I785" s="7">
        <f>IF(H785=0,0,E785/H785)</f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4">
        <f>(((L785/60)/60)/24)+DATE(1970,1,1)</f>
        <v>41625.25</v>
      </c>
      <c r="O785" s="14">
        <f>(((M785/60)/60)/24)+DATE(1970,1,1)</f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_xlfn.TEXTSPLIT(Crowdfunding!$R785,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>E786/D786*100</f>
        <v>115.33745781777279</v>
      </c>
      <c r="G786" t="s">
        <v>20</v>
      </c>
      <c r="H786">
        <v>3308</v>
      </c>
      <c r="I786" s="7">
        <f>IF(H786=0,0,E786/H786)</f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4">
        <f>(((L786/60)/60)/24)+DATE(1970,1,1)</f>
        <v>42435.25</v>
      </c>
      <c r="O786" s="14">
        <f>(((M786/60)/60)/24)+DATE(1970,1,1)</f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_xlfn.TEXTSPLIT(Crowdfunding!$R786,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>E787/D787*100</f>
        <v>193.11940298507463</v>
      </c>
      <c r="G787" t="s">
        <v>20</v>
      </c>
      <c r="H787">
        <v>127</v>
      </c>
      <c r="I787" s="7">
        <f>IF(H787=0,0,E787/H787)</f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4">
        <f>(((L787/60)/60)/24)+DATE(1970,1,1)</f>
        <v>43582.208333333328</v>
      </c>
      <c r="O787" s="14">
        <f>(((M787/60)/60)/24)+DATE(1970,1,1)</f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_xlfn.TEXTSPLIT(Crowdfunding!$R787,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>E788/D788*100</f>
        <v>729.73333333333335</v>
      </c>
      <c r="G788" t="s">
        <v>20</v>
      </c>
      <c r="H788">
        <v>207</v>
      </c>
      <c r="I788" s="7">
        <f>IF(H788=0,0,E788/H788)</f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4">
        <f>(((L788/60)/60)/24)+DATE(1970,1,1)</f>
        <v>43186.208333333328</v>
      </c>
      <c r="O788" s="14">
        <f>(((M788/60)/60)/24)+DATE(1970,1,1)</f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_xlfn.TEXTSPLIT(Crowdfunding!$R788,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>E789/D789*100</f>
        <v>99.66339869281046</v>
      </c>
      <c r="G789" t="s">
        <v>14</v>
      </c>
      <c r="H789">
        <v>859</v>
      </c>
      <c r="I789" s="7">
        <f>IF(H789=0,0,E789/H789)</f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4">
        <f>(((L789/60)/60)/24)+DATE(1970,1,1)</f>
        <v>40684.208333333336</v>
      </c>
      <c r="O789" s="14">
        <f>(((M789/60)/60)/24)+DATE(1970,1,1)</f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_xlfn.TEXTSPLIT(Crowdfunding!$R789,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>E790/D790*100</f>
        <v>88.166666666666671</v>
      </c>
      <c r="G790" t="s">
        <v>47</v>
      </c>
      <c r="H790">
        <v>31</v>
      </c>
      <c r="I790" s="7">
        <f>IF(H790=0,0,E790/H790)</f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4">
        <f>(((L790/60)/60)/24)+DATE(1970,1,1)</f>
        <v>41202.208333333336</v>
      </c>
      <c r="O790" s="14">
        <f>(((M790/60)/60)/24)+DATE(1970,1,1)</f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_xlfn.TEXTSPLIT(Crowdfunding!$R790,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>E791/D791*100</f>
        <v>37.233333333333334</v>
      </c>
      <c r="G791" t="s">
        <v>14</v>
      </c>
      <c r="H791">
        <v>45</v>
      </c>
      <c r="I791" s="7">
        <f>IF(H791=0,0,E791/H791)</f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4">
        <f>(((L791/60)/60)/24)+DATE(1970,1,1)</f>
        <v>41786.208333333336</v>
      </c>
      <c r="O791" s="14">
        <f>(((M791/60)/60)/24)+DATE(1970,1,1)</f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_xlfn.TEXTSPLIT(Crowdfunding!$R791,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>E792/D792*100</f>
        <v>30.540075309306079</v>
      </c>
      <c r="G792" t="s">
        <v>74</v>
      </c>
      <c r="H792">
        <v>1113</v>
      </c>
      <c r="I792" s="7">
        <f>IF(H792=0,0,E792/H792)</f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4">
        <f>(((L792/60)/60)/24)+DATE(1970,1,1)</f>
        <v>40223.25</v>
      </c>
      <c r="O792" s="14">
        <f>(((M792/60)/60)/24)+DATE(1970,1,1)</f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_xlfn.TEXTSPLIT(Crowdfunding!$R792,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>E793/D793*100</f>
        <v>25.714285714285712</v>
      </c>
      <c r="G793" t="s">
        <v>14</v>
      </c>
      <c r="H793">
        <v>6</v>
      </c>
      <c r="I793" s="7">
        <f>IF(H793=0,0,E793/H793)</f>
        <v>90</v>
      </c>
      <c r="J793" t="s">
        <v>21</v>
      </c>
      <c r="K793" t="s">
        <v>22</v>
      </c>
      <c r="L793">
        <v>1481436000</v>
      </c>
      <c r="M793">
        <v>1482818400</v>
      </c>
      <c r="N793" s="14">
        <f>(((L793/60)/60)/24)+DATE(1970,1,1)</f>
        <v>42715.25</v>
      </c>
      <c r="O793" s="14">
        <f>(((M793/60)/60)/24)+DATE(1970,1,1)</f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_xlfn.TEXTSPLIT(Crowdfunding!$R793,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>E794/D794*100</f>
        <v>34</v>
      </c>
      <c r="G794" t="s">
        <v>14</v>
      </c>
      <c r="H794">
        <v>7</v>
      </c>
      <c r="I794" s="7">
        <f>IF(H794=0,0,E794/H794)</f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4">
        <f>(((L794/60)/60)/24)+DATE(1970,1,1)</f>
        <v>41451.208333333336</v>
      </c>
      <c r="O794" s="14">
        <f>(((M794/60)/60)/24)+DATE(1970,1,1)</f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_xlfn.TEXTSPLIT(Crowdfunding!$R794,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>E795/D795*100</f>
        <v>1185.909090909091</v>
      </c>
      <c r="G795" t="s">
        <v>20</v>
      </c>
      <c r="H795">
        <v>181</v>
      </c>
      <c r="I795" s="7">
        <f>IF(H795=0,0,E795/H795)</f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4">
        <f>(((L795/60)/60)/24)+DATE(1970,1,1)</f>
        <v>41450.208333333336</v>
      </c>
      <c r="O795" s="14">
        <f>(((M795/60)/60)/24)+DATE(1970,1,1)</f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_xlfn.TEXTSPLIT(Crowdfunding!$R795,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>E796/D796*100</f>
        <v>125.39393939393939</v>
      </c>
      <c r="G796" t="s">
        <v>20</v>
      </c>
      <c r="H796">
        <v>110</v>
      </c>
      <c r="I796" s="7">
        <f>IF(H796=0,0,E796/H796)</f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4">
        <f>(((L796/60)/60)/24)+DATE(1970,1,1)</f>
        <v>43091.25</v>
      </c>
      <c r="O796" s="14">
        <f>(((M796/60)/60)/24)+DATE(1970,1,1)</f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_xlfn.TEXTSPLIT(Crowdfunding!$R796,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>E797/D797*100</f>
        <v>14.394366197183098</v>
      </c>
      <c r="G797" t="s">
        <v>14</v>
      </c>
      <c r="H797">
        <v>31</v>
      </c>
      <c r="I797" s="7">
        <f>IF(H797=0,0,E797/H797)</f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4">
        <f>(((L797/60)/60)/24)+DATE(1970,1,1)</f>
        <v>42675.208333333328</v>
      </c>
      <c r="O797" s="14">
        <f>(((M797/60)/60)/24)+DATE(1970,1,1)</f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_xlfn.TEXTSPLIT(Crowdfunding!$R797,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>E798/D798*100</f>
        <v>54.807692307692314</v>
      </c>
      <c r="G798" t="s">
        <v>14</v>
      </c>
      <c r="H798">
        <v>78</v>
      </c>
      <c r="I798" s="7">
        <f>IF(H798=0,0,E798/H798)</f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4">
        <f>(((L798/60)/60)/24)+DATE(1970,1,1)</f>
        <v>41859.208333333336</v>
      </c>
      <c r="O798" s="14">
        <f>(((M798/60)/60)/24)+DATE(1970,1,1)</f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_xlfn.TEXTSPLIT(Crowdfunding!$R798,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>E799/D799*100</f>
        <v>109.63157894736841</v>
      </c>
      <c r="G799" t="s">
        <v>20</v>
      </c>
      <c r="H799">
        <v>185</v>
      </c>
      <c r="I799" s="7">
        <f>IF(H799=0,0,E799/H799)</f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4">
        <f>(((L799/60)/60)/24)+DATE(1970,1,1)</f>
        <v>43464.25</v>
      </c>
      <c r="O799" s="14">
        <f>(((M799/60)/60)/24)+DATE(1970,1,1)</f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_xlfn.TEXTSPLIT(Crowdfunding!$R799,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>E800/D800*100</f>
        <v>188.47058823529412</v>
      </c>
      <c r="G800" t="s">
        <v>20</v>
      </c>
      <c r="H800">
        <v>121</v>
      </c>
      <c r="I800" s="7">
        <f>IF(H800=0,0,E800/H800)</f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4">
        <f>(((L800/60)/60)/24)+DATE(1970,1,1)</f>
        <v>41060.208333333336</v>
      </c>
      <c r="O800" s="14">
        <f>(((M800/60)/60)/24)+DATE(1970,1,1)</f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_xlfn.TEXTSPLIT(Crowdfunding!$R800,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>E801/D801*100</f>
        <v>87.008284023668637</v>
      </c>
      <c r="G801" t="s">
        <v>14</v>
      </c>
      <c r="H801">
        <v>1225</v>
      </c>
      <c r="I801" s="7">
        <f>IF(H801=0,0,E801/H801)</f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4">
        <f>(((L801/60)/60)/24)+DATE(1970,1,1)</f>
        <v>42399.25</v>
      </c>
      <c r="O801" s="14">
        <f>(((M801/60)/60)/24)+DATE(1970,1,1)</f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_xlfn.TEXTSPLIT(Crowdfunding!$R801,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>E802/D802*100</f>
        <v>1</v>
      </c>
      <c r="G802" t="s">
        <v>14</v>
      </c>
      <c r="H802">
        <v>1</v>
      </c>
      <c r="I802" s="7">
        <f>IF(H802=0,0,E802/H802)</f>
        <v>1</v>
      </c>
      <c r="J802" t="s">
        <v>98</v>
      </c>
      <c r="K802" t="s">
        <v>99</v>
      </c>
      <c r="L802">
        <v>1434085200</v>
      </c>
      <c r="M802">
        <v>1434430800</v>
      </c>
      <c r="N802" s="14">
        <f>(((L802/60)/60)/24)+DATE(1970,1,1)</f>
        <v>42167.208333333328</v>
      </c>
      <c r="O802" s="14">
        <f>(((M802/60)/60)/24)+DATE(1970,1,1)</f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_xlfn.TEXTSPLIT(Crowdfunding!$R802,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>E803/D803*100</f>
        <v>202.9130434782609</v>
      </c>
      <c r="G803" t="s">
        <v>20</v>
      </c>
      <c r="H803">
        <v>106</v>
      </c>
      <c r="I803" s="7">
        <f>IF(H803=0,0,E803/H803)</f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4">
        <f>(((L803/60)/60)/24)+DATE(1970,1,1)</f>
        <v>43830.25</v>
      </c>
      <c r="O803" s="14">
        <f>(((M803/60)/60)/24)+DATE(1970,1,1)</f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_xlfn.TEXTSPLIT(Crowdfunding!$R803,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>E804/D804*100</f>
        <v>197.03225806451613</v>
      </c>
      <c r="G804" t="s">
        <v>20</v>
      </c>
      <c r="H804">
        <v>142</v>
      </c>
      <c r="I804" s="7">
        <f>IF(H804=0,0,E804/H804)</f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4">
        <f>(((L804/60)/60)/24)+DATE(1970,1,1)</f>
        <v>43650.208333333328</v>
      </c>
      <c r="O804" s="14">
        <f>(((M804/60)/60)/24)+DATE(1970,1,1)</f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_xlfn.TEXTSPLIT(Crowdfunding!$R804,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>E805/D805*100</f>
        <v>107</v>
      </c>
      <c r="G805" t="s">
        <v>20</v>
      </c>
      <c r="H805">
        <v>233</v>
      </c>
      <c r="I805" s="7">
        <f>IF(H805=0,0,E805/H805)</f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4">
        <f>(((L805/60)/60)/24)+DATE(1970,1,1)</f>
        <v>43492.25</v>
      </c>
      <c r="O805" s="14">
        <f>(((M805/60)/60)/24)+DATE(1970,1,1)</f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_xlfn.TEXTSPLIT(Crowdfunding!$R805,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>E806/D806*100</f>
        <v>268.73076923076923</v>
      </c>
      <c r="G806" t="s">
        <v>20</v>
      </c>
      <c r="H806">
        <v>218</v>
      </c>
      <c r="I806" s="7">
        <f>IF(H806=0,0,E806/H806)</f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4">
        <f>(((L806/60)/60)/24)+DATE(1970,1,1)</f>
        <v>43102.25</v>
      </c>
      <c r="O806" s="14">
        <f>(((M806/60)/60)/24)+DATE(1970,1,1)</f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_xlfn.TEXTSPLIT(Crowdfunding!$R806,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>E807/D807*100</f>
        <v>50.845360824742272</v>
      </c>
      <c r="G807" t="s">
        <v>14</v>
      </c>
      <c r="H807">
        <v>67</v>
      </c>
      <c r="I807" s="7">
        <f>IF(H807=0,0,E807/H807)</f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4">
        <f>(((L807/60)/60)/24)+DATE(1970,1,1)</f>
        <v>41958.25</v>
      </c>
      <c r="O807" s="14">
        <f>(((M807/60)/60)/24)+DATE(1970,1,1)</f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_xlfn.TEXTSPLIT(Crowdfunding!$R807,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>E808/D808*100</f>
        <v>1180.2857142857142</v>
      </c>
      <c r="G808" t="s">
        <v>20</v>
      </c>
      <c r="H808">
        <v>76</v>
      </c>
      <c r="I808" s="7">
        <f>IF(H808=0,0,E808/H808)</f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4">
        <f>(((L808/60)/60)/24)+DATE(1970,1,1)</f>
        <v>40973.25</v>
      </c>
      <c r="O808" s="14">
        <f>(((M808/60)/60)/24)+DATE(1970,1,1)</f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_xlfn.TEXTSPLIT(Crowdfunding!$R808,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>E809/D809*100</f>
        <v>264</v>
      </c>
      <c r="G809" t="s">
        <v>20</v>
      </c>
      <c r="H809">
        <v>43</v>
      </c>
      <c r="I809" s="7">
        <f>IF(H809=0,0,E809/H809)</f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4">
        <f>(((L809/60)/60)/24)+DATE(1970,1,1)</f>
        <v>43753.208333333328</v>
      </c>
      <c r="O809" s="14">
        <f>(((M809/60)/60)/24)+DATE(1970,1,1)</f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_xlfn.TEXTSPLIT(Crowdfunding!$R809,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>E810/D810*100</f>
        <v>30.44230769230769</v>
      </c>
      <c r="G810" t="s">
        <v>14</v>
      </c>
      <c r="H810">
        <v>19</v>
      </c>
      <c r="I810" s="7">
        <f>IF(H810=0,0,E810/H810)</f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4">
        <f>(((L810/60)/60)/24)+DATE(1970,1,1)</f>
        <v>42507.208333333328</v>
      </c>
      <c r="O810" s="14">
        <f>(((M810/60)/60)/24)+DATE(1970,1,1)</f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_xlfn.TEXTSPLIT(Crowdfunding!$R810,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>E811/D811*100</f>
        <v>62.880681818181813</v>
      </c>
      <c r="G811" t="s">
        <v>14</v>
      </c>
      <c r="H811">
        <v>2108</v>
      </c>
      <c r="I811" s="7">
        <f>IF(H811=0,0,E811/H811)</f>
        <v>42</v>
      </c>
      <c r="J811" t="s">
        <v>98</v>
      </c>
      <c r="K811" t="s">
        <v>99</v>
      </c>
      <c r="L811">
        <v>1344920400</v>
      </c>
      <c r="M811">
        <v>1345006800</v>
      </c>
      <c r="N811" s="14">
        <f>(((L811/60)/60)/24)+DATE(1970,1,1)</f>
        <v>41135.208333333336</v>
      </c>
      <c r="O811" s="14">
        <f>(((M811/60)/60)/24)+DATE(1970,1,1)</f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_xlfn.TEXTSPLIT(Crowdfunding!$R811,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>E812/D812*100</f>
        <v>193.125</v>
      </c>
      <c r="G812" t="s">
        <v>20</v>
      </c>
      <c r="H812">
        <v>221</v>
      </c>
      <c r="I812" s="7">
        <f>IF(H812=0,0,E812/H812)</f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4">
        <f>(((L812/60)/60)/24)+DATE(1970,1,1)</f>
        <v>43067.25</v>
      </c>
      <c r="O812" s="14">
        <f>(((M812/60)/60)/24)+DATE(1970,1,1)</f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_xlfn.TEXTSPLIT(Crowdfunding!$R812,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>E813/D813*100</f>
        <v>77.102702702702715</v>
      </c>
      <c r="G813" t="s">
        <v>14</v>
      </c>
      <c r="H813">
        <v>679</v>
      </c>
      <c r="I813" s="7">
        <f>IF(H813=0,0,E813/H813)</f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4">
        <f>(((L813/60)/60)/24)+DATE(1970,1,1)</f>
        <v>42378.25</v>
      </c>
      <c r="O813" s="14">
        <f>(((M813/60)/60)/24)+DATE(1970,1,1)</f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_xlfn.TEXTSPLIT(Crowdfunding!$R813,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>E814/D814*100</f>
        <v>225.52763819095478</v>
      </c>
      <c r="G814" t="s">
        <v>20</v>
      </c>
      <c r="H814">
        <v>2805</v>
      </c>
      <c r="I814" s="7">
        <f>IF(H814=0,0,E814/H814)</f>
        <v>48</v>
      </c>
      <c r="J814" t="s">
        <v>15</v>
      </c>
      <c r="K814" t="s">
        <v>16</v>
      </c>
      <c r="L814">
        <v>1523854800</v>
      </c>
      <c r="M814">
        <v>1524286800</v>
      </c>
      <c r="N814" s="14">
        <f>(((L814/60)/60)/24)+DATE(1970,1,1)</f>
        <v>43206.208333333328</v>
      </c>
      <c r="O814" s="14">
        <f>(((M814/60)/60)/24)+DATE(1970,1,1)</f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_xlfn.TEXTSPLIT(Crowdfunding!$R814,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>E815/D815*100</f>
        <v>239.40625</v>
      </c>
      <c r="G815" t="s">
        <v>20</v>
      </c>
      <c r="H815">
        <v>68</v>
      </c>
      <c r="I815" s="7">
        <f>IF(H815=0,0,E815/H815)</f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4">
        <f>(((L815/60)/60)/24)+DATE(1970,1,1)</f>
        <v>41148.208333333336</v>
      </c>
      <c r="O815" s="14">
        <f>(((M815/60)/60)/24)+DATE(1970,1,1)</f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_xlfn.TEXTSPLIT(Crowdfunding!$R815,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>E816/D816*100</f>
        <v>92.1875</v>
      </c>
      <c r="G816" t="s">
        <v>14</v>
      </c>
      <c r="H816">
        <v>36</v>
      </c>
      <c r="I816" s="7">
        <f>IF(H816=0,0,E816/H816)</f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4">
        <f>(((L816/60)/60)/24)+DATE(1970,1,1)</f>
        <v>42517.208333333328</v>
      </c>
      <c r="O816" s="14">
        <f>(((M816/60)/60)/24)+DATE(1970,1,1)</f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_xlfn.TEXTSPLIT(Crowdfunding!$R816,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>E817/D817*100</f>
        <v>130.23333333333335</v>
      </c>
      <c r="G817" t="s">
        <v>20</v>
      </c>
      <c r="H817">
        <v>183</v>
      </c>
      <c r="I817" s="7">
        <f>IF(H817=0,0,E817/H817)</f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4">
        <f>(((L817/60)/60)/24)+DATE(1970,1,1)</f>
        <v>43068.25</v>
      </c>
      <c r="O817" s="14">
        <f>(((M817/60)/60)/24)+DATE(1970,1,1)</f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_xlfn.TEXTSPLIT(Crowdfunding!$R817,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>E818/D818*100</f>
        <v>615.21739130434787</v>
      </c>
      <c r="G818" t="s">
        <v>20</v>
      </c>
      <c r="H818">
        <v>133</v>
      </c>
      <c r="I818" s="7">
        <f>IF(H818=0,0,E818/H818)</f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4">
        <f>(((L818/60)/60)/24)+DATE(1970,1,1)</f>
        <v>41680.25</v>
      </c>
      <c r="O818" s="14">
        <f>(((M818/60)/60)/24)+DATE(1970,1,1)</f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_xlfn.TEXTSPLIT(Crowdfunding!$R818,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>E819/D819*100</f>
        <v>368.79532163742692</v>
      </c>
      <c r="G819" t="s">
        <v>20</v>
      </c>
      <c r="H819">
        <v>2489</v>
      </c>
      <c r="I819" s="7">
        <f>IF(H819=0,0,E819/H819)</f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4">
        <f>(((L819/60)/60)/24)+DATE(1970,1,1)</f>
        <v>43589.208333333328</v>
      </c>
      <c r="O819" s="14">
        <f>(((M819/60)/60)/24)+DATE(1970,1,1)</f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_xlfn.TEXTSPLIT(Crowdfunding!$R819,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>E820/D820*100</f>
        <v>1094.8571428571429</v>
      </c>
      <c r="G820" t="s">
        <v>20</v>
      </c>
      <c r="H820">
        <v>69</v>
      </c>
      <c r="I820" s="7">
        <f>IF(H820=0,0,E820/H820)</f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4">
        <f>(((L820/60)/60)/24)+DATE(1970,1,1)</f>
        <v>43486.25</v>
      </c>
      <c r="O820" s="14">
        <f>(((M820/60)/60)/24)+DATE(1970,1,1)</f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_xlfn.TEXTSPLIT(Crowdfunding!$R820,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>E821/D821*100</f>
        <v>50.662921348314605</v>
      </c>
      <c r="G821" t="s">
        <v>14</v>
      </c>
      <c r="H821">
        <v>47</v>
      </c>
      <c r="I821" s="7">
        <f>IF(H821=0,0,E821/H821)</f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4">
        <f>(((L821/60)/60)/24)+DATE(1970,1,1)</f>
        <v>41237.25</v>
      </c>
      <c r="O821" s="14">
        <f>(((M821/60)/60)/24)+DATE(1970,1,1)</f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_xlfn.TEXTSPLIT(Crowdfunding!$R821,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>E822/D822*100</f>
        <v>800.6</v>
      </c>
      <c r="G822" t="s">
        <v>20</v>
      </c>
      <c r="H822">
        <v>279</v>
      </c>
      <c r="I822" s="7">
        <f>IF(H822=0,0,E822/H822)</f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4">
        <f>(((L822/60)/60)/24)+DATE(1970,1,1)</f>
        <v>43310.208333333328</v>
      </c>
      <c r="O822" s="14">
        <f>(((M822/60)/60)/24)+DATE(1970,1,1)</f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_xlfn.TEXTSPLIT(Crowdfunding!$R822,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>E823/D823*100</f>
        <v>291.28571428571428</v>
      </c>
      <c r="G823" t="s">
        <v>20</v>
      </c>
      <c r="H823">
        <v>210</v>
      </c>
      <c r="I823" s="7">
        <f>IF(H823=0,0,E823/H823)</f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4">
        <f>(((L823/60)/60)/24)+DATE(1970,1,1)</f>
        <v>42794.25</v>
      </c>
      <c r="O823" s="14">
        <f>(((M823/60)/60)/24)+DATE(1970,1,1)</f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_xlfn.TEXTSPLIT(Crowdfunding!$R823,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>E824/D824*100</f>
        <v>349.9666666666667</v>
      </c>
      <c r="G824" t="s">
        <v>20</v>
      </c>
      <c r="H824">
        <v>2100</v>
      </c>
      <c r="I824" s="7">
        <f>IF(H824=0,0,E824/H824)</f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4">
        <f>(((L824/60)/60)/24)+DATE(1970,1,1)</f>
        <v>41698.25</v>
      </c>
      <c r="O824" s="14">
        <f>(((M824/60)/60)/24)+DATE(1970,1,1)</f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_xlfn.TEXTSPLIT(Crowdfunding!$R824,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>E825/D825*100</f>
        <v>357.07317073170731</v>
      </c>
      <c r="G825" t="s">
        <v>20</v>
      </c>
      <c r="H825">
        <v>252</v>
      </c>
      <c r="I825" s="7">
        <f>IF(H825=0,0,E825/H825)</f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4">
        <f>(((L825/60)/60)/24)+DATE(1970,1,1)</f>
        <v>41892.208333333336</v>
      </c>
      <c r="O825" s="14">
        <f>(((M825/60)/60)/24)+DATE(1970,1,1)</f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_xlfn.TEXTSPLIT(Crowdfunding!$R825,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>E826/D826*100</f>
        <v>126.48941176470588</v>
      </c>
      <c r="G826" t="s">
        <v>20</v>
      </c>
      <c r="H826">
        <v>1280</v>
      </c>
      <c r="I826" s="7">
        <f>IF(H826=0,0,E826/H826)</f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4">
        <f>(((L826/60)/60)/24)+DATE(1970,1,1)</f>
        <v>40348.208333333336</v>
      </c>
      <c r="O826" s="14">
        <f>(((M826/60)/60)/24)+DATE(1970,1,1)</f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_xlfn.TEXTSPLIT(Crowdfunding!$R826,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>E827/D827*100</f>
        <v>387.5</v>
      </c>
      <c r="G827" t="s">
        <v>20</v>
      </c>
      <c r="H827">
        <v>157</v>
      </c>
      <c r="I827" s="7">
        <f>IF(H827=0,0,E827/H827)</f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4">
        <f>(((L827/60)/60)/24)+DATE(1970,1,1)</f>
        <v>42941.208333333328</v>
      </c>
      <c r="O827" s="14">
        <f>(((M827/60)/60)/24)+DATE(1970,1,1)</f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_xlfn.TEXTSPLIT(Crowdfunding!$R827,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>E828/D828*100</f>
        <v>457.03571428571428</v>
      </c>
      <c r="G828" t="s">
        <v>20</v>
      </c>
      <c r="H828">
        <v>194</v>
      </c>
      <c r="I828" s="7">
        <f>IF(H828=0,0,E828/H828)</f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4">
        <f>(((L828/60)/60)/24)+DATE(1970,1,1)</f>
        <v>40525.25</v>
      </c>
      <c r="O828" s="14">
        <f>(((M828/60)/60)/24)+DATE(1970,1,1)</f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_xlfn.TEXTSPLIT(Crowdfunding!$R828,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>E829/D829*100</f>
        <v>266.69565217391306</v>
      </c>
      <c r="G829" t="s">
        <v>20</v>
      </c>
      <c r="H829">
        <v>82</v>
      </c>
      <c r="I829" s="7">
        <f>IF(H829=0,0,E829/H829)</f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4">
        <f>(((L829/60)/60)/24)+DATE(1970,1,1)</f>
        <v>40666.208333333336</v>
      </c>
      <c r="O829" s="14">
        <f>(((M829/60)/60)/24)+DATE(1970,1,1)</f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_xlfn.TEXTSPLIT(Crowdfunding!$R829,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>E830/D830*100</f>
        <v>69</v>
      </c>
      <c r="G830" t="s">
        <v>14</v>
      </c>
      <c r="H830">
        <v>70</v>
      </c>
      <c r="I830" s="7">
        <f>IF(H830=0,0,E830/H830)</f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4">
        <f>(((L830/60)/60)/24)+DATE(1970,1,1)</f>
        <v>43340.208333333328</v>
      </c>
      <c r="O830" s="14">
        <f>(((M830/60)/60)/24)+DATE(1970,1,1)</f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_xlfn.TEXTSPLIT(Crowdfunding!$R830,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>E831/D831*100</f>
        <v>51.34375</v>
      </c>
      <c r="G831" t="s">
        <v>14</v>
      </c>
      <c r="H831">
        <v>154</v>
      </c>
      <c r="I831" s="7">
        <f>IF(H831=0,0,E831/H831)</f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4">
        <f>(((L831/60)/60)/24)+DATE(1970,1,1)</f>
        <v>42164.208333333328</v>
      </c>
      <c r="O831" s="14">
        <f>(((M831/60)/60)/24)+DATE(1970,1,1)</f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_xlfn.TEXTSPLIT(Crowdfunding!$R831,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>E832/D832*100</f>
        <v>1.1710526315789473</v>
      </c>
      <c r="G832" t="s">
        <v>14</v>
      </c>
      <c r="H832">
        <v>22</v>
      </c>
      <c r="I832" s="7">
        <f>IF(H832=0,0,E832/H832)</f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4">
        <f>(((L832/60)/60)/24)+DATE(1970,1,1)</f>
        <v>43103.25</v>
      </c>
      <c r="O832" s="14">
        <f>(((M832/60)/60)/24)+DATE(1970,1,1)</f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_xlfn.TEXTSPLIT(Crowdfunding!$R832,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>E833/D833*100</f>
        <v>108.97734294541709</v>
      </c>
      <c r="G833" t="s">
        <v>20</v>
      </c>
      <c r="H833">
        <v>4233</v>
      </c>
      <c r="I833" s="7">
        <f>IF(H833=0,0,E833/H833)</f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4">
        <f>(((L833/60)/60)/24)+DATE(1970,1,1)</f>
        <v>40994.208333333336</v>
      </c>
      <c r="O833" s="14">
        <f>(((M833/60)/60)/24)+DATE(1970,1,1)</f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_xlfn.TEXTSPLIT(Crowdfunding!$R833,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>E834/D834*100</f>
        <v>315.17592592592592</v>
      </c>
      <c r="G834" t="s">
        <v>20</v>
      </c>
      <c r="H834">
        <v>1297</v>
      </c>
      <c r="I834" s="7">
        <f>IF(H834=0,0,E834/H834)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4">
        <f>(((L834/60)/60)/24)+DATE(1970,1,1)</f>
        <v>42299.208333333328</v>
      </c>
      <c r="O834" s="14">
        <f>(((M834/60)/60)/24)+DATE(1970,1,1)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_xlfn.TEXTSPLIT(Crowdfunding!$R834,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>E835/D835*100</f>
        <v>157.69117647058823</v>
      </c>
      <c r="G835" t="s">
        <v>20</v>
      </c>
      <c r="H835">
        <v>165</v>
      </c>
      <c r="I835" s="7">
        <f>IF(H835=0,0,E835/H835)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4">
        <f>(((L835/60)/60)/24)+DATE(1970,1,1)</f>
        <v>40588.25</v>
      </c>
      <c r="O835" s="14">
        <f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_xlfn.TEXTSPLIT(Crowdfunding!$R835,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>E836/D836*100</f>
        <v>153.8082191780822</v>
      </c>
      <c r="G836" t="s">
        <v>20</v>
      </c>
      <c r="H836">
        <v>119</v>
      </c>
      <c r="I836" s="7">
        <f>IF(H836=0,0,E836/H836)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4">
        <f>(((L836/60)/60)/24)+DATE(1970,1,1)</f>
        <v>41448.208333333336</v>
      </c>
      <c r="O836" s="14">
        <f>(((M836/60)/60)/24)+DATE(1970,1,1)</f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_xlfn.TEXTSPLIT(Crowdfunding!$R836,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>E837/D837*100</f>
        <v>89.738979118329468</v>
      </c>
      <c r="G837" t="s">
        <v>14</v>
      </c>
      <c r="H837">
        <v>1758</v>
      </c>
      <c r="I837" s="7">
        <f>IF(H837=0,0,E837/H837)</f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4">
        <f>(((L837/60)/60)/24)+DATE(1970,1,1)</f>
        <v>42063.25</v>
      </c>
      <c r="O837" s="14">
        <f>(((M837/60)/60)/24)+DATE(1970,1,1)</f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_xlfn.TEXTSPLIT(Crowdfunding!$R837,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>E838/D838*100</f>
        <v>75.135802469135797</v>
      </c>
      <c r="G838" t="s">
        <v>14</v>
      </c>
      <c r="H838">
        <v>94</v>
      </c>
      <c r="I838" s="7">
        <f>IF(H838=0,0,E838/H838)</f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4">
        <f>(((L838/60)/60)/24)+DATE(1970,1,1)</f>
        <v>40214.25</v>
      </c>
      <c r="O838" s="14">
        <f>(((M838/60)/60)/24)+DATE(1970,1,1)</f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_xlfn.TEXTSPLIT(Crowdfunding!$R838,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>E839/D839*100</f>
        <v>852.88135593220341</v>
      </c>
      <c r="G839" t="s">
        <v>20</v>
      </c>
      <c r="H839">
        <v>1797</v>
      </c>
      <c r="I839" s="7">
        <f>IF(H839=0,0,E839/H839)</f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4">
        <f>(((L839/60)/60)/24)+DATE(1970,1,1)</f>
        <v>40629.208333333336</v>
      </c>
      <c r="O839" s="14">
        <f>(((M839/60)/60)/24)+DATE(1970,1,1)</f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_xlfn.TEXTSPLIT(Crowdfunding!$R839,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>E840/D840*100</f>
        <v>138.90625</v>
      </c>
      <c r="G840" t="s">
        <v>20</v>
      </c>
      <c r="H840">
        <v>261</v>
      </c>
      <c r="I840" s="7">
        <f>IF(H840=0,0,E840/H840)</f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4">
        <f>(((L840/60)/60)/24)+DATE(1970,1,1)</f>
        <v>43370.208333333328</v>
      </c>
      <c r="O840" s="14">
        <f>(((M840/60)/60)/24)+DATE(1970,1,1)</f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_xlfn.TEXTSPLIT(Crowdfunding!$R840,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>E841/D841*100</f>
        <v>190.18181818181819</v>
      </c>
      <c r="G841" t="s">
        <v>20</v>
      </c>
      <c r="H841">
        <v>157</v>
      </c>
      <c r="I841" s="7">
        <f>IF(H841=0,0,E841/H841)</f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4">
        <f>(((L841/60)/60)/24)+DATE(1970,1,1)</f>
        <v>41715.208333333336</v>
      </c>
      <c r="O841" s="14">
        <f>(((M841/60)/60)/24)+DATE(1970,1,1)</f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_xlfn.TEXTSPLIT(Crowdfunding!$R841,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>E842/D842*100</f>
        <v>100.24333619948409</v>
      </c>
      <c r="G842" t="s">
        <v>20</v>
      </c>
      <c r="H842">
        <v>3533</v>
      </c>
      <c r="I842" s="7">
        <f>IF(H842=0,0,E842/H842)</f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4">
        <f>(((L842/60)/60)/24)+DATE(1970,1,1)</f>
        <v>41836.208333333336</v>
      </c>
      <c r="O842" s="14">
        <f>(((M842/60)/60)/24)+DATE(1970,1,1)</f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_xlfn.TEXTSPLIT(Crowdfunding!$R842,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>E843/D843*100</f>
        <v>142.75824175824175</v>
      </c>
      <c r="G843" t="s">
        <v>20</v>
      </c>
      <c r="H843">
        <v>155</v>
      </c>
      <c r="I843" s="7">
        <f>IF(H843=0,0,E843/H843)</f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4">
        <f>(((L843/60)/60)/24)+DATE(1970,1,1)</f>
        <v>42419.25</v>
      </c>
      <c r="O843" s="14">
        <f>(((M843/60)/60)/24)+DATE(1970,1,1)</f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_xlfn.TEXTSPLIT(Crowdfunding!$R843,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>E844/D844*100</f>
        <v>563.13333333333333</v>
      </c>
      <c r="G844" t="s">
        <v>20</v>
      </c>
      <c r="H844">
        <v>132</v>
      </c>
      <c r="I844" s="7">
        <f>IF(H844=0,0,E844/H844)</f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4">
        <f>(((L844/60)/60)/24)+DATE(1970,1,1)</f>
        <v>43266.208333333328</v>
      </c>
      <c r="O844" s="14">
        <f>(((M844/60)/60)/24)+DATE(1970,1,1)</f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_xlfn.TEXTSPLIT(Crowdfunding!$R844,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>E845/D845*100</f>
        <v>30.715909090909086</v>
      </c>
      <c r="G845" t="s">
        <v>14</v>
      </c>
      <c r="H845">
        <v>33</v>
      </c>
      <c r="I845" s="7">
        <f>IF(H845=0,0,E845/H845)</f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4">
        <f>(((L845/60)/60)/24)+DATE(1970,1,1)</f>
        <v>43338.208333333328</v>
      </c>
      <c r="O845" s="14">
        <f>(((M845/60)/60)/24)+DATE(1970,1,1)</f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_xlfn.TEXTSPLIT(Crowdfunding!$R845,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>E846/D846*100</f>
        <v>99.39772727272728</v>
      </c>
      <c r="G846" t="s">
        <v>74</v>
      </c>
      <c r="H846">
        <v>94</v>
      </c>
      <c r="I846" s="7">
        <f>IF(H846=0,0,E846/H846)</f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4">
        <f>(((L846/60)/60)/24)+DATE(1970,1,1)</f>
        <v>40930.25</v>
      </c>
      <c r="O846" s="14">
        <f>(((M846/60)/60)/24)+DATE(1970,1,1)</f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_xlfn.TEXTSPLIT(Crowdfunding!$R846,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>E847/D847*100</f>
        <v>197.54935622317598</v>
      </c>
      <c r="G847" t="s">
        <v>20</v>
      </c>
      <c r="H847">
        <v>1354</v>
      </c>
      <c r="I847" s="7">
        <f>IF(H847=0,0,E847/H847)</f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4">
        <f>(((L847/60)/60)/24)+DATE(1970,1,1)</f>
        <v>43235.208333333328</v>
      </c>
      <c r="O847" s="14">
        <f>(((M847/60)/60)/24)+DATE(1970,1,1)</f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_xlfn.TEXTSPLIT(Crowdfunding!$R847,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>E848/D848*100</f>
        <v>508.5</v>
      </c>
      <c r="G848" t="s">
        <v>20</v>
      </c>
      <c r="H848">
        <v>48</v>
      </c>
      <c r="I848" s="7">
        <f>IF(H848=0,0,E848/H848)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14">
        <f>(((L848/60)/60)/24)+DATE(1970,1,1)</f>
        <v>43302.208333333328</v>
      </c>
      <c r="O848" s="14">
        <f>(((M848/60)/60)/24)+DATE(1970,1,1)</f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_xlfn.TEXTSPLIT(Crowdfunding!$R848,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>E849/D849*100</f>
        <v>237.74468085106383</v>
      </c>
      <c r="G849" t="s">
        <v>20</v>
      </c>
      <c r="H849">
        <v>110</v>
      </c>
      <c r="I849" s="7">
        <f>IF(H849=0,0,E849/H849)</f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4">
        <f>(((L849/60)/60)/24)+DATE(1970,1,1)</f>
        <v>43107.25</v>
      </c>
      <c r="O849" s="14">
        <f>(((M849/60)/60)/24)+DATE(1970,1,1)</f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_xlfn.TEXTSPLIT(Crowdfunding!$R849,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>E850/D850*100</f>
        <v>338.46875</v>
      </c>
      <c r="G850" t="s">
        <v>20</v>
      </c>
      <c r="H850">
        <v>172</v>
      </c>
      <c r="I850" s="7">
        <f>IF(H850=0,0,E850/H850)</f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4">
        <f>(((L850/60)/60)/24)+DATE(1970,1,1)</f>
        <v>40341.208333333336</v>
      </c>
      <c r="O850" s="14">
        <f>(((M850/60)/60)/24)+DATE(1970,1,1)</f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_xlfn.TEXTSPLIT(Crowdfunding!$R850,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>E851/D851*100</f>
        <v>133.08955223880596</v>
      </c>
      <c r="G851" t="s">
        <v>20</v>
      </c>
      <c r="H851">
        <v>307</v>
      </c>
      <c r="I851" s="7">
        <f>IF(H851=0,0,E851/H851)</f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4">
        <f>(((L851/60)/60)/24)+DATE(1970,1,1)</f>
        <v>40948.25</v>
      </c>
      <c r="O851" s="14">
        <f>(((M851/60)/60)/24)+DATE(1970,1,1)</f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_xlfn.TEXTSPLIT(Crowdfunding!$R851,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>E852/D852*100</f>
        <v>1</v>
      </c>
      <c r="G852" t="s">
        <v>14</v>
      </c>
      <c r="H852">
        <v>1</v>
      </c>
      <c r="I852" s="7">
        <f>IF(H852=0,0,E852/H852)</f>
        <v>1</v>
      </c>
      <c r="J852" t="s">
        <v>21</v>
      </c>
      <c r="K852" t="s">
        <v>22</v>
      </c>
      <c r="L852">
        <v>1321682400</v>
      </c>
      <c r="M852">
        <v>1322978400</v>
      </c>
      <c r="N852" s="14">
        <f>(((L852/60)/60)/24)+DATE(1970,1,1)</f>
        <v>40866.25</v>
      </c>
      <c r="O852" s="14">
        <f>(((M852/60)/60)/24)+DATE(1970,1,1)</f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_xlfn.TEXTSPLIT(Crowdfunding!$R852,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>E853/D853*100</f>
        <v>207.79999999999998</v>
      </c>
      <c r="G853" t="s">
        <v>20</v>
      </c>
      <c r="H853">
        <v>160</v>
      </c>
      <c r="I853" s="7">
        <f>IF(H853=0,0,E853/H853)</f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4">
        <f>(((L853/60)/60)/24)+DATE(1970,1,1)</f>
        <v>41031.208333333336</v>
      </c>
      <c r="O853" s="14">
        <f>(((M853/60)/60)/24)+DATE(1970,1,1)</f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_xlfn.TEXTSPLIT(Crowdfunding!$R853,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>E854/D854*100</f>
        <v>51.122448979591837</v>
      </c>
      <c r="G854" t="s">
        <v>14</v>
      </c>
      <c r="H854">
        <v>31</v>
      </c>
      <c r="I854" s="7">
        <f>IF(H854=0,0,E854/H854)</f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4">
        <f>(((L854/60)/60)/24)+DATE(1970,1,1)</f>
        <v>40740.208333333336</v>
      </c>
      <c r="O854" s="14">
        <f>(((M854/60)/60)/24)+DATE(1970,1,1)</f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_xlfn.TEXTSPLIT(Crowdfunding!$R854,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>E855/D855*100</f>
        <v>652.05847953216369</v>
      </c>
      <c r="G855" t="s">
        <v>20</v>
      </c>
      <c r="H855">
        <v>1467</v>
      </c>
      <c r="I855" s="7">
        <f>IF(H855=0,0,E855/H855)</f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4">
        <f>(((L855/60)/60)/24)+DATE(1970,1,1)</f>
        <v>40714.208333333336</v>
      </c>
      <c r="O855" s="14">
        <f>(((M855/60)/60)/24)+DATE(1970,1,1)</f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_xlfn.TEXTSPLIT(Crowdfunding!$R855,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>E856/D856*100</f>
        <v>113.63099415204678</v>
      </c>
      <c r="G856" t="s">
        <v>20</v>
      </c>
      <c r="H856">
        <v>2662</v>
      </c>
      <c r="I856" s="7">
        <f>IF(H856=0,0,E856/H856)</f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4">
        <f>(((L856/60)/60)/24)+DATE(1970,1,1)</f>
        <v>43787.25</v>
      </c>
      <c r="O856" s="14">
        <f>(((M856/60)/60)/24)+DATE(1970,1,1)</f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_xlfn.TEXTSPLIT(Crowdfunding!$R856,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>E857/D857*100</f>
        <v>102.37606837606839</v>
      </c>
      <c r="G857" t="s">
        <v>20</v>
      </c>
      <c r="H857">
        <v>452</v>
      </c>
      <c r="I857" s="7">
        <f>IF(H857=0,0,E857/H857)</f>
        <v>53</v>
      </c>
      <c r="J857" t="s">
        <v>26</v>
      </c>
      <c r="K857" t="s">
        <v>27</v>
      </c>
      <c r="L857">
        <v>1308373200</v>
      </c>
      <c r="M857">
        <v>1311051600</v>
      </c>
      <c r="N857" s="14">
        <f>(((L857/60)/60)/24)+DATE(1970,1,1)</f>
        <v>40712.208333333336</v>
      </c>
      <c r="O857" s="14">
        <f>(((M857/60)/60)/24)+DATE(1970,1,1)</f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_xlfn.TEXTSPLIT(Crowdfunding!$R857,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>E858/D858*100</f>
        <v>356.58333333333331</v>
      </c>
      <c r="G858" t="s">
        <v>20</v>
      </c>
      <c r="H858">
        <v>158</v>
      </c>
      <c r="I858" s="7">
        <f>IF(H858=0,0,E858/H858)</f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4">
        <f>(((L858/60)/60)/24)+DATE(1970,1,1)</f>
        <v>41023.208333333336</v>
      </c>
      <c r="O858" s="14">
        <f>(((M858/60)/60)/24)+DATE(1970,1,1)</f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_xlfn.TEXTSPLIT(Crowdfunding!$R858,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>E859/D859*100</f>
        <v>139.86792452830187</v>
      </c>
      <c r="G859" t="s">
        <v>20</v>
      </c>
      <c r="H859">
        <v>225</v>
      </c>
      <c r="I859" s="7">
        <f>IF(H859=0,0,E859/H859)</f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4">
        <f>(((L859/60)/60)/24)+DATE(1970,1,1)</f>
        <v>40944.25</v>
      </c>
      <c r="O859" s="14">
        <f>(((M859/60)/60)/24)+DATE(1970,1,1)</f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_xlfn.TEXTSPLIT(Crowdfunding!$R859,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>E860/D860*100</f>
        <v>69.45</v>
      </c>
      <c r="G860" t="s">
        <v>14</v>
      </c>
      <c r="H860">
        <v>35</v>
      </c>
      <c r="I860" s="7">
        <f>IF(H860=0,0,E860/H860)</f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4">
        <f>(((L860/60)/60)/24)+DATE(1970,1,1)</f>
        <v>43211.208333333328</v>
      </c>
      <c r="O860" s="14">
        <f>(((M860/60)/60)/24)+DATE(1970,1,1)</f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_xlfn.TEXTSPLIT(Crowdfunding!$R860,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>E861/D861*100</f>
        <v>35.534246575342465</v>
      </c>
      <c r="G861" t="s">
        <v>14</v>
      </c>
      <c r="H861">
        <v>63</v>
      </c>
      <c r="I861" s="7">
        <f>IF(H861=0,0,E861/H861)</f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4">
        <f>(((L861/60)/60)/24)+DATE(1970,1,1)</f>
        <v>41334.25</v>
      </c>
      <c r="O861" s="14">
        <f>(((M861/60)/60)/24)+DATE(1970,1,1)</f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_xlfn.TEXTSPLIT(Crowdfunding!$R861,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>E862/D862*100</f>
        <v>251.65</v>
      </c>
      <c r="G862" t="s">
        <v>20</v>
      </c>
      <c r="H862">
        <v>65</v>
      </c>
      <c r="I862" s="7">
        <f>IF(H862=0,0,E862/H862)</f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4">
        <f>(((L862/60)/60)/24)+DATE(1970,1,1)</f>
        <v>43515.25</v>
      </c>
      <c r="O862" s="14">
        <f>(((M862/60)/60)/24)+DATE(1970,1,1)</f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_xlfn.TEXTSPLIT(Crowdfunding!$R862,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>E863/D863*100</f>
        <v>105.87500000000001</v>
      </c>
      <c r="G863" t="s">
        <v>20</v>
      </c>
      <c r="H863">
        <v>163</v>
      </c>
      <c r="I863" s="7">
        <f>IF(H863=0,0,E863/H863)</f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4">
        <f>(((L863/60)/60)/24)+DATE(1970,1,1)</f>
        <v>40258.208333333336</v>
      </c>
      <c r="O863" s="14">
        <f>(((M863/60)/60)/24)+DATE(1970,1,1)</f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_xlfn.TEXTSPLIT(Crowdfunding!$R863,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>E864/D864*100</f>
        <v>187.42857142857144</v>
      </c>
      <c r="G864" t="s">
        <v>20</v>
      </c>
      <c r="H864">
        <v>85</v>
      </c>
      <c r="I864" s="7">
        <f>IF(H864=0,0,E864/H864)</f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4">
        <f>(((L864/60)/60)/24)+DATE(1970,1,1)</f>
        <v>40756.208333333336</v>
      </c>
      <c r="O864" s="14">
        <f>(((M864/60)/60)/24)+DATE(1970,1,1)</f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_xlfn.TEXTSPLIT(Crowdfunding!$R864,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>E865/D865*100</f>
        <v>386.78571428571428</v>
      </c>
      <c r="G865" t="s">
        <v>20</v>
      </c>
      <c r="H865">
        <v>217</v>
      </c>
      <c r="I865" s="7">
        <f>IF(H865=0,0,E865/H865)</f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4">
        <f>(((L865/60)/60)/24)+DATE(1970,1,1)</f>
        <v>42172.208333333328</v>
      </c>
      <c r="O865" s="14">
        <f>(((M865/60)/60)/24)+DATE(1970,1,1)</f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_xlfn.TEXTSPLIT(Crowdfunding!$R865,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>E866/D866*100</f>
        <v>347.07142857142856</v>
      </c>
      <c r="G866" t="s">
        <v>20</v>
      </c>
      <c r="H866">
        <v>150</v>
      </c>
      <c r="I866" s="7">
        <f>IF(H866=0,0,E866/H866)</f>
        <v>97.18</v>
      </c>
      <c r="J866" t="s">
        <v>21</v>
      </c>
      <c r="K866" t="s">
        <v>22</v>
      </c>
      <c r="L866">
        <v>1471582800</v>
      </c>
      <c r="M866">
        <v>1472014800</v>
      </c>
      <c r="N866" s="14">
        <f>(((L866/60)/60)/24)+DATE(1970,1,1)</f>
        <v>42601.208333333328</v>
      </c>
      <c r="O866" s="14">
        <f>(((M866/60)/60)/24)+DATE(1970,1,1)</f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_xlfn.TEXTSPLIT(Crowdfunding!$R866,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>E867/D867*100</f>
        <v>185.82098765432099</v>
      </c>
      <c r="G867" t="s">
        <v>20</v>
      </c>
      <c r="H867">
        <v>3272</v>
      </c>
      <c r="I867" s="7">
        <f>IF(H867=0,0,E867/H867)</f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4">
        <f>(((L867/60)/60)/24)+DATE(1970,1,1)</f>
        <v>41897.208333333336</v>
      </c>
      <c r="O867" s="14">
        <f>(((M867/60)/60)/24)+DATE(1970,1,1)</f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_xlfn.TEXTSPLIT(Crowdfunding!$R867,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>E868/D868*100</f>
        <v>43.241247264770237</v>
      </c>
      <c r="G868" t="s">
        <v>74</v>
      </c>
      <c r="H868">
        <v>898</v>
      </c>
      <c r="I868" s="7">
        <f>IF(H868=0,0,E868/H868)</f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4">
        <f>(((L868/60)/60)/24)+DATE(1970,1,1)</f>
        <v>40671.208333333336</v>
      </c>
      <c r="O868" s="14">
        <f>(((M868/60)/60)/24)+DATE(1970,1,1)</f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_xlfn.TEXTSPLIT(Crowdfunding!$R868,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>E869/D869*100</f>
        <v>162.4375</v>
      </c>
      <c r="G869" t="s">
        <v>20</v>
      </c>
      <c r="H869">
        <v>300</v>
      </c>
      <c r="I869" s="7">
        <f>IF(H869=0,0,E869/H869)</f>
        <v>25.99</v>
      </c>
      <c r="J869" t="s">
        <v>21</v>
      </c>
      <c r="K869" t="s">
        <v>22</v>
      </c>
      <c r="L869">
        <v>1539061200</v>
      </c>
      <c r="M869">
        <v>1539579600</v>
      </c>
      <c r="N869" s="14">
        <f>(((L869/60)/60)/24)+DATE(1970,1,1)</f>
        <v>43382.208333333328</v>
      </c>
      <c r="O869" s="14">
        <f>(((M869/60)/60)/24)+DATE(1970,1,1)</f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_xlfn.TEXTSPLIT(Crowdfunding!$R869,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>E870/D870*100</f>
        <v>184.84285714285716</v>
      </c>
      <c r="G870" t="s">
        <v>20</v>
      </c>
      <c r="H870">
        <v>126</v>
      </c>
      <c r="I870" s="7">
        <f>IF(H870=0,0,E870/H870)</f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4">
        <f>(((L870/60)/60)/24)+DATE(1970,1,1)</f>
        <v>41559.208333333336</v>
      </c>
      <c r="O870" s="14">
        <f>(((M870/60)/60)/24)+DATE(1970,1,1)</f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_xlfn.TEXTSPLIT(Crowdfunding!$R870,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>E871/D871*100</f>
        <v>23.703520691785052</v>
      </c>
      <c r="G871" t="s">
        <v>14</v>
      </c>
      <c r="H871">
        <v>526</v>
      </c>
      <c r="I871" s="7">
        <f>IF(H871=0,0,E871/H871)</f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4">
        <f>(((L871/60)/60)/24)+DATE(1970,1,1)</f>
        <v>40350.208333333336</v>
      </c>
      <c r="O871" s="14">
        <f>(((M871/60)/60)/24)+DATE(1970,1,1)</f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_xlfn.TEXTSPLIT(Crowdfunding!$R871,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>E872/D872*100</f>
        <v>89.870129870129873</v>
      </c>
      <c r="G872" t="s">
        <v>14</v>
      </c>
      <c r="H872">
        <v>121</v>
      </c>
      <c r="I872" s="7">
        <f>IF(H872=0,0,E872/H872)</f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4">
        <f>(((L872/60)/60)/24)+DATE(1970,1,1)</f>
        <v>42240.208333333328</v>
      </c>
      <c r="O872" s="14">
        <f>(((M872/60)/60)/24)+DATE(1970,1,1)</f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_xlfn.TEXTSPLIT(Crowdfunding!$R872,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>E873/D873*100</f>
        <v>272.6041958041958</v>
      </c>
      <c r="G873" t="s">
        <v>20</v>
      </c>
      <c r="H873">
        <v>2320</v>
      </c>
      <c r="I873" s="7">
        <f>IF(H873=0,0,E873/H873)</f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4">
        <f>(((L873/60)/60)/24)+DATE(1970,1,1)</f>
        <v>43040.208333333328</v>
      </c>
      <c r="O873" s="14">
        <f>(((M873/60)/60)/24)+DATE(1970,1,1)</f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_xlfn.TEXTSPLIT(Crowdfunding!$R873,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>E874/D874*100</f>
        <v>170.04255319148936</v>
      </c>
      <c r="G874" t="s">
        <v>20</v>
      </c>
      <c r="H874">
        <v>81</v>
      </c>
      <c r="I874" s="7">
        <f>IF(H874=0,0,E874/H874)</f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4">
        <f>(((L874/60)/60)/24)+DATE(1970,1,1)</f>
        <v>43346.208333333328</v>
      </c>
      <c r="O874" s="14">
        <f>(((M874/60)/60)/24)+DATE(1970,1,1)</f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_xlfn.TEXTSPLIT(Crowdfunding!$R874,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>E875/D875*100</f>
        <v>188.28503562945369</v>
      </c>
      <c r="G875" t="s">
        <v>20</v>
      </c>
      <c r="H875">
        <v>1887</v>
      </c>
      <c r="I875" s="7">
        <f>IF(H875=0,0,E875/H875)</f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4">
        <f>(((L875/60)/60)/24)+DATE(1970,1,1)</f>
        <v>41647.25</v>
      </c>
      <c r="O875" s="14">
        <f>(((M875/60)/60)/24)+DATE(1970,1,1)</f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_xlfn.TEXTSPLIT(Crowdfunding!$R875,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>E876/D876*100</f>
        <v>346.93532338308455</v>
      </c>
      <c r="G876" t="s">
        <v>20</v>
      </c>
      <c r="H876">
        <v>4358</v>
      </c>
      <c r="I876" s="7">
        <f>IF(H876=0,0,E876/H876)</f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4">
        <f>(((L876/60)/60)/24)+DATE(1970,1,1)</f>
        <v>40291.208333333336</v>
      </c>
      <c r="O876" s="14">
        <f>(((M876/60)/60)/24)+DATE(1970,1,1)</f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_xlfn.TEXTSPLIT(Crowdfunding!$R876,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>E877/D877*100</f>
        <v>69.177215189873422</v>
      </c>
      <c r="G877" t="s">
        <v>14</v>
      </c>
      <c r="H877">
        <v>67</v>
      </c>
      <c r="I877" s="7">
        <f>IF(H877=0,0,E877/H877)</f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4">
        <f>(((L877/60)/60)/24)+DATE(1970,1,1)</f>
        <v>40556.25</v>
      </c>
      <c r="O877" s="14">
        <f>(((M877/60)/60)/24)+DATE(1970,1,1)</f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_xlfn.TEXTSPLIT(Crowdfunding!$R877,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>E878/D878*100</f>
        <v>25.433734939759034</v>
      </c>
      <c r="G878" t="s">
        <v>14</v>
      </c>
      <c r="H878">
        <v>57</v>
      </c>
      <c r="I878" s="7">
        <f>IF(H878=0,0,E878/H878)</f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4">
        <f>(((L878/60)/60)/24)+DATE(1970,1,1)</f>
        <v>43624.208333333328</v>
      </c>
      <c r="O878" s="14">
        <f>(((M878/60)/60)/24)+DATE(1970,1,1)</f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_xlfn.TEXTSPLIT(Crowdfunding!$R878,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>E879/D879*100</f>
        <v>77.400977995110026</v>
      </c>
      <c r="G879" t="s">
        <v>14</v>
      </c>
      <c r="H879">
        <v>1229</v>
      </c>
      <c r="I879" s="7">
        <f>IF(H879=0,0,E879/H879)</f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4">
        <f>(((L879/60)/60)/24)+DATE(1970,1,1)</f>
        <v>42577.208333333328</v>
      </c>
      <c r="O879" s="14">
        <f>(((M879/60)/60)/24)+DATE(1970,1,1)</f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_xlfn.TEXTSPLIT(Crowdfunding!$R879,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>E880/D880*100</f>
        <v>37.481481481481481</v>
      </c>
      <c r="G880" t="s">
        <v>14</v>
      </c>
      <c r="H880">
        <v>12</v>
      </c>
      <c r="I880" s="7">
        <f>IF(H880=0,0,E880/H880)</f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4">
        <f>(((L880/60)/60)/24)+DATE(1970,1,1)</f>
        <v>43845.25</v>
      </c>
      <c r="O880" s="14">
        <f>(((M880/60)/60)/24)+DATE(1970,1,1)</f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_xlfn.TEXTSPLIT(Crowdfunding!$R880,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>E881/D881*100</f>
        <v>543.79999999999995</v>
      </c>
      <c r="G881" t="s">
        <v>20</v>
      </c>
      <c r="H881">
        <v>53</v>
      </c>
      <c r="I881" s="7">
        <f>IF(H881=0,0,E881/H881)</f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4">
        <f>(((L881/60)/60)/24)+DATE(1970,1,1)</f>
        <v>42788.25</v>
      </c>
      <c r="O881" s="14">
        <f>(((M881/60)/60)/24)+DATE(1970,1,1)</f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_xlfn.TEXTSPLIT(Crowdfunding!$R881,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>E882/D882*100</f>
        <v>228.52189349112427</v>
      </c>
      <c r="G882" t="s">
        <v>20</v>
      </c>
      <c r="H882">
        <v>2414</v>
      </c>
      <c r="I882" s="7">
        <f>IF(H882=0,0,E882/H882)</f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4">
        <f>(((L882/60)/60)/24)+DATE(1970,1,1)</f>
        <v>43667.208333333328</v>
      </c>
      <c r="O882" s="14">
        <f>(((M882/60)/60)/24)+DATE(1970,1,1)</f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_xlfn.TEXTSPLIT(Crowdfunding!$R882,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>E883/D883*100</f>
        <v>38.948339483394832</v>
      </c>
      <c r="G883" t="s">
        <v>14</v>
      </c>
      <c r="H883">
        <v>452</v>
      </c>
      <c r="I883" s="7">
        <f>IF(H883=0,0,E883/H883)</f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4">
        <f>(((L883/60)/60)/24)+DATE(1970,1,1)</f>
        <v>42194.208333333328</v>
      </c>
      <c r="O883" s="14">
        <f>(((M883/60)/60)/24)+DATE(1970,1,1)</f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_xlfn.TEXTSPLIT(Crowdfunding!$R883,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>E884/D884*100</f>
        <v>370</v>
      </c>
      <c r="G884" t="s">
        <v>20</v>
      </c>
      <c r="H884">
        <v>80</v>
      </c>
      <c r="I884" s="7">
        <f>IF(H884=0,0,E884/H884)</f>
        <v>37</v>
      </c>
      <c r="J884" t="s">
        <v>21</v>
      </c>
      <c r="K884" t="s">
        <v>22</v>
      </c>
      <c r="L884">
        <v>1421820000</v>
      </c>
      <c r="M884">
        <v>1422165600</v>
      </c>
      <c r="N884" s="14">
        <f>(((L884/60)/60)/24)+DATE(1970,1,1)</f>
        <v>42025.25</v>
      </c>
      <c r="O884" s="14">
        <f>(((M884/60)/60)/24)+DATE(1970,1,1)</f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_xlfn.TEXTSPLIT(Crowdfunding!$R884,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>E885/D885*100</f>
        <v>237.91176470588232</v>
      </c>
      <c r="G885" t="s">
        <v>20</v>
      </c>
      <c r="H885">
        <v>193</v>
      </c>
      <c r="I885" s="7">
        <f>IF(H885=0,0,E885/H885)</f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4">
        <f>(((L885/60)/60)/24)+DATE(1970,1,1)</f>
        <v>40323.208333333336</v>
      </c>
      <c r="O885" s="14">
        <f>(((M885/60)/60)/24)+DATE(1970,1,1)</f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_xlfn.TEXTSPLIT(Crowdfunding!$R885,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>E886/D886*100</f>
        <v>64.036299765807954</v>
      </c>
      <c r="G886" t="s">
        <v>14</v>
      </c>
      <c r="H886">
        <v>1886</v>
      </c>
      <c r="I886" s="7">
        <f>IF(H886=0,0,E886/H886)</f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4">
        <f>(((L886/60)/60)/24)+DATE(1970,1,1)</f>
        <v>41763.208333333336</v>
      </c>
      <c r="O886" s="14">
        <f>(((M886/60)/60)/24)+DATE(1970,1,1)</f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_xlfn.TEXTSPLIT(Crowdfunding!$R886,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>E887/D887*100</f>
        <v>118.27777777777777</v>
      </c>
      <c r="G887" t="s">
        <v>20</v>
      </c>
      <c r="H887">
        <v>52</v>
      </c>
      <c r="I887" s="7">
        <f>IF(H887=0,0,E887/H887)</f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4">
        <f>(((L887/60)/60)/24)+DATE(1970,1,1)</f>
        <v>40335.208333333336</v>
      </c>
      <c r="O887" s="14">
        <f>(((M887/60)/60)/24)+DATE(1970,1,1)</f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_xlfn.TEXTSPLIT(Crowdfunding!$R887,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>E888/D888*100</f>
        <v>84.824037184594957</v>
      </c>
      <c r="G888" t="s">
        <v>14</v>
      </c>
      <c r="H888">
        <v>1825</v>
      </c>
      <c r="I888" s="7">
        <f>IF(H888=0,0,E888/H888)</f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4">
        <f>(((L888/60)/60)/24)+DATE(1970,1,1)</f>
        <v>40416.208333333336</v>
      </c>
      <c r="O888" s="14">
        <f>(((M888/60)/60)/24)+DATE(1970,1,1)</f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_xlfn.TEXTSPLIT(Crowdfunding!$R888,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>E889/D889*100</f>
        <v>29.346153846153843</v>
      </c>
      <c r="G889" t="s">
        <v>14</v>
      </c>
      <c r="H889">
        <v>31</v>
      </c>
      <c r="I889" s="7">
        <f>IF(H889=0,0,E889/H889)</f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4">
        <f>(((L889/60)/60)/24)+DATE(1970,1,1)</f>
        <v>42202.208333333328</v>
      </c>
      <c r="O889" s="14">
        <f>(((M889/60)/60)/24)+DATE(1970,1,1)</f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_xlfn.TEXTSPLIT(Crowdfunding!$R889,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>E890/D890*100</f>
        <v>209.89655172413794</v>
      </c>
      <c r="G890" t="s">
        <v>20</v>
      </c>
      <c r="H890">
        <v>290</v>
      </c>
      <c r="I890" s="7">
        <f>IF(H890=0,0,E890/H890)</f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4">
        <f>(((L890/60)/60)/24)+DATE(1970,1,1)</f>
        <v>42836.208333333328</v>
      </c>
      <c r="O890" s="14">
        <f>(((M890/60)/60)/24)+DATE(1970,1,1)</f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_xlfn.TEXTSPLIT(Crowdfunding!$R890,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>E891/D891*100</f>
        <v>169.78571428571431</v>
      </c>
      <c r="G891" t="s">
        <v>20</v>
      </c>
      <c r="H891">
        <v>122</v>
      </c>
      <c r="I891" s="7">
        <f>IF(H891=0,0,E891/H891)</f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4">
        <f>(((L891/60)/60)/24)+DATE(1970,1,1)</f>
        <v>41710.208333333336</v>
      </c>
      <c r="O891" s="14">
        <f>(((M891/60)/60)/24)+DATE(1970,1,1)</f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_xlfn.TEXTSPLIT(Crowdfunding!$R891,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>E892/D892*100</f>
        <v>115.95907738095239</v>
      </c>
      <c r="G892" t="s">
        <v>20</v>
      </c>
      <c r="H892">
        <v>1470</v>
      </c>
      <c r="I892" s="7">
        <f>IF(H892=0,0,E892/H892)</f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4">
        <f>(((L892/60)/60)/24)+DATE(1970,1,1)</f>
        <v>43640.208333333328</v>
      </c>
      <c r="O892" s="14">
        <f>(((M892/60)/60)/24)+DATE(1970,1,1)</f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_xlfn.TEXTSPLIT(Crowdfunding!$R892,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>E893/D893*100</f>
        <v>258.59999999999997</v>
      </c>
      <c r="G893" t="s">
        <v>20</v>
      </c>
      <c r="H893">
        <v>165</v>
      </c>
      <c r="I893" s="7">
        <f>IF(H893=0,0,E893/H893)</f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4">
        <f>(((L893/60)/60)/24)+DATE(1970,1,1)</f>
        <v>40880.25</v>
      </c>
      <c r="O893" s="14">
        <f>(((M893/60)/60)/24)+DATE(1970,1,1)</f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_xlfn.TEXTSPLIT(Crowdfunding!$R893,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>E894/D894*100</f>
        <v>230.58333333333331</v>
      </c>
      <c r="G894" t="s">
        <v>20</v>
      </c>
      <c r="H894">
        <v>182</v>
      </c>
      <c r="I894" s="7">
        <f>IF(H894=0,0,E894/H894)</f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4">
        <f>(((L894/60)/60)/24)+DATE(1970,1,1)</f>
        <v>40319.208333333336</v>
      </c>
      <c r="O894" s="14">
        <f>(((M894/60)/60)/24)+DATE(1970,1,1)</f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_xlfn.TEXTSPLIT(Crowdfunding!$R894,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>E895/D895*100</f>
        <v>128.21428571428572</v>
      </c>
      <c r="G895" t="s">
        <v>20</v>
      </c>
      <c r="H895">
        <v>199</v>
      </c>
      <c r="I895" s="7">
        <f>IF(H895=0,0,E895/H895)</f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4">
        <f>(((L895/60)/60)/24)+DATE(1970,1,1)</f>
        <v>42170.208333333328</v>
      </c>
      <c r="O895" s="14">
        <f>(((M895/60)/60)/24)+DATE(1970,1,1)</f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_xlfn.TEXTSPLIT(Crowdfunding!$R895,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>E896/D896*100</f>
        <v>188.70588235294116</v>
      </c>
      <c r="G896" t="s">
        <v>20</v>
      </c>
      <c r="H896">
        <v>56</v>
      </c>
      <c r="I896" s="7">
        <f>IF(H896=0,0,E896/H896)</f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4">
        <f>(((L896/60)/60)/24)+DATE(1970,1,1)</f>
        <v>41466.208333333336</v>
      </c>
      <c r="O896" s="14">
        <f>(((M896/60)/60)/24)+DATE(1970,1,1)</f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_xlfn.TEXTSPLIT(Crowdfunding!$R896,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>E897/D897*100</f>
        <v>6.9511889862327907</v>
      </c>
      <c r="G897" t="s">
        <v>14</v>
      </c>
      <c r="H897">
        <v>107</v>
      </c>
      <c r="I897" s="7">
        <f>IF(H897=0,0,E897/H897)</f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4">
        <f>(((L897/60)/60)/24)+DATE(1970,1,1)</f>
        <v>43134.25</v>
      </c>
      <c r="O897" s="14">
        <f>(((M897/60)/60)/24)+DATE(1970,1,1)</f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_xlfn.TEXTSPLIT(Crowdfunding!$R897,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>E898/D898*100</f>
        <v>774.43434343434342</v>
      </c>
      <c r="G898" t="s">
        <v>20</v>
      </c>
      <c r="H898">
        <v>1460</v>
      </c>
      <c r="I898" s="7">
        <f>IF(H898=0,0,E898/H898)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4">
        <f>(((L898/60)/60)/24)+DATE(1970,1,1)</f>
        <v>40738.208333333336</v>
      </c>
      <c r="O898" s="14">
        <f>(((M898/60)/60)/24)+DATE(1970,1,1)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_xlfn.TEXTSPLIT(Crowdfunding!$R898,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>E899/D899*100</f>
        <v>27.693181818181817</v>
      </c>
      <c r="G899" t="s">
        <v>14</v>
      </c>
      <c r="H899">
        <v>27</v>
      </c>
      <c r="I899" s="7">
        <f>IF(H899=0,0,E899/H899)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4">
        <f>(((L899/60)/60)/24)+DATE(1970,1,1)</f>
        <v>43583.208333333328</v>
      </c>
      <c r="O899" s="14">
        <f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_xlfn.TEXTSPLIT(Crowdfunding!$R899,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>E900/D900*100</f>
        <v>52.479620323841424</v>
      </c>
      <c r="G900" t="s">
        <v>14</v>
      </c>
      <c r="H900">
        <v>1221</v>
      </c>
      <c r="I900" s="7">
        <f>IF(H900=0,0,E900/H900)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4">
        <f>(((L900/60)/60)/24)+DATE(1970,1,1)</f>
        <v>43815.25</v>
      </c>
      <c r="O900" s="14">
        <f>(((M900/60)/60)/24)+DATE(1970,1,1)</f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_xlfn.TEXTSPLIT(Crowdfunding!$R900,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>E901/D901*100</f>
        <v>407.09677419354841</v>
      </c>
      <c r="G901" t="s">
        <v>20</v>
      </c>
      <c r="H901">
        <v>123</v>
      </c>
      <c r="I901" s="7">
        <f>IF(H901=0,0,E901/H901)</f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4">
        <f>(((L901/60)/60)/24)+DATE(1970,1,1)</f>
        <v>41554.208333333336</v>
      </c>
      <c r="O901" s="14">
        <f>(((M901/60)/60)/24)+DATE(1970,1,1)</f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_xlfn.TEXTSPLIT(Crowdfunding!$R901,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>E902/D902*100</f>
        <v>2</v>
      </c>
      <c r="G902" t="s">
        <v>14</v>
      </c>
      <c r="H902">
        <v>1</v>
      </c>
      <c r="I902" s="7">
        <f>IF(H902=0,0,E902/H902)</f>
        <v>2</v>
      </c>
      <c r="J902" t="s">
        <v>21</v>
      </c>
      <c r="K902" t="s">
        <v>22</v>
      </c>
      <c r="L902">
        <v>1411102800</v>
      </c>
      <c r="M902">
        <v>1411189200</v>
      </c>
      <c r="N902" s="14">
        <f>(((L902/60)/60)/24)+DATE(1970,1,1)</f>
        <v>41901.208333333336</v>
      </c>
      <c r="O902" s="14">
        <f>(((M902/60)/60)/24)+DATE(1970,1,1)</f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_xlfn.TEXTSPLIT(Crowdfunding!$R902,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>E903/D903*100</f>
        <v>156.17857142857144</v>
      </c>
      <c r="G903" t="s">
        <v>20</v>
      </c>
      <c r="H903">
        <v>159</v>
      </c>
      <c r="I903" s="7">
        <f>IF(H903=0,0,E903/H903)</f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4">
        <f>(((L903/60)/60)/24)+DATE(1970,1,1)</f>
        <v>43298.208333333328</v>
      </c>
      <c r="O903" s="14">
        <f>(((M903/60)/60)/24)+DATE(1970,1,1)</f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_xlfn.TEXTSPLIT(Crowdfunding!$R903,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>E904/D904*100</f>
        <v>252.42857142857144</v>
      </c>
      <c r="G904" t="s">
        <v>20</v>
      </c>
      <c r="H904">
        <v>110</v>
      </c>
      <c r="I904" s="7">
        <f>IF(H904=0,0,E904/H904)</f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4">
        <f>(((L904/60)/60)/24)+DATE(1970,1,1)</f>
        <v>42399.25</v>
      </c>
      <c r="O904" s="14">
        <f>(((M904/60)/60)/24)+DATE(1970,1,1)</f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_xlfn.TEXTSPLIT(Crowdfunding!$R904,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>E905/D905*100</f>
        <v>1.729268292682927</v>
      </c>
      <c r="G905" t="s">
        <v>47</v>
      </c>
      <c r="H905">
        <v>14</v>
      </c>
      <c r="I905" s="7">
        <f>IF(H905=0,0,E905/H905)</f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4">
        <f>(((L905/60)/60)/24)+DATE(1970,1,1)</f>
        <v>41034.208333333336</v>
      </c>
      <c r="O905" s="14">
        <f>(((M905/60)/60)/24)+DATE(1970,1,1)</f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_xlfn.TEXTSPLIT(Crowdfunding!$R905,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>E906/D906*100</f>
        <v>12.230769230769232</v>
      </c>
      <c r="G906" t="s">
        <v>14</v>
      </c>
      <c r="H906">
        <v>16</v>
      </c>
      <c r="I906" s="7">
        <f>IF(H906=0,0,E906/H906)</f>
        <v>49.6875</v>
      </c>
      <c r="J906" t="s">
        <v>21</v>
      </c>
      <c r="K906" t="s">
        <v>22</v>
      </c>
      <c r="L906">
        <v>1349326800</v>
      </c>
      <c r="M906">
        <v>1349672400</v>
      </c>
      <c r="N906" s="14">
        <f>(((L906/60)/60)/24)+DATE(1970,1,1)</f>
        <v>41186.208333333336</v>
      </c>
      <c r="O906" s="14">
        <f>(((M906/60)/60)/24)+DATE(1970,1,1)</f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_xlfn.TEXTSPLIT(Crowdfunding!$R906,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>E907/D907*100</f>
        <v>163.98734177215189</v>
      </c>
      <c r="G907" t="s">
        <v>20</v>
      </c>
      <c r="H907">
        <v>236</v>
      </c>
      <c r="I907" s="7">
        <f>IF(H907=0,0,E907/H907)</f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4">
        <f>(((L907/60)/60)/24)+DATE(1970,1,1)</f>
        <v>41536.208333333336</v>
      </c>
      <c r="O907" s="14">
        <f>(((M907/60)/60)/24)+DATE(1970,1,1)</f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_xlfn.TEXTSPLIT(Crowdfunding!$R907,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>E908/D908*100</f>
        <v>162.98181818181817</v>
      </c>
      <c r="G908" t="s">
        <v>20</v>
      </c>
      <c r="H908">
        <v>191</v>
      </c>
      <c r="I908" s="7">
        <f>IF(H908=0,0,E908/H908)</f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4">
        <f>(((L908/60)/60)/24)+DATE(1970,1,1)</f>
        <v>42868.208333333328</v>
      </c>
      <c r="O908" s="14">
        <f>(((M908/60)/60)/24)+DATE(1970,1,1)</f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_xlfn.TEXTSPLIT(Crowdfunding!$R908,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>E909/D909*100</f>
        <v>20.252747252747252</v>
      </c>
      <c r="G909" t="s">
        <v>14</v>
      </c>
      <c r="H909">
        <v>41</v>
      </c>
      <c r="I909" s="7">
        <f>IF(H909=0,0,E909/H909)</f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4">
        <f>(((L909/60)/60)/24)+DATE(1970,1,1)</f>
        <v>40660.208333333336</v>
      </c>
      <c r="O909" s="14">
        <f>(((M909/60)/60)/24)+DATE(1970,1,1)</f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_xlfn.TEXTSPLIT(Crowdfunding!$R909,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>E910/D910*100</f>
        <v>319.24083769633506</v>
      </c>
      <c r="G910" t="s">
        <v>20</v>
      </c>
      <c r="H910">
        <v>3934</v>
      </c>
      <c r="I910" s="7">
        <f>IF(H910=0,0,E910/H910)</f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4">
        <f>(((L910/60)/60)/24)+DATE(1970,1,1)</f>
        <v>41031.208333333336</v>
      </c>
      <c r="O910" s="14">
        <f>(((M910/60)/60)/24)+DATE(1970,1,1)</f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_xlfn.TEXTSPLIT(Crowdfunding!$R910,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>E911/D911*100</f>
        <v>478.94444444444446</v>
      </c>
      <c r="G911" t="s">
        <v>20</v>
      </c>
      <c r="H911">
        <v>80</v>
      </c>
      <c r="I911" s="7">
        <f>IF(H911=0,0,E911/H911)</f>
        <v>107.7625</v>
      </c>
      <c r="J911" t="s">
        <v>15</v>
      </c>
      <c r="K911" t="s">
        <v>16</v>
      </c>
      <c r="L911">
        <v>1528088400</v>
      </c>
      <c r="M911">
        <v>1530421200</v>
      </c>
      <c r="N911" s="14">
        <f>(((L911/60)/60)/24)+DATE(1970,1,1)</f>
        <v>43255.208333333328</v>
      </c>
      <c r="O911" s="14">
        <f>(((M911/60)/60)/24)+DATE(1970,1,1)</f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_xlfn.TEXTSPLIT(Crowdfunding!$R911,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>E912/D912*100</f>
        <v>19.556634304207122</v>
      </c>
      <c r="G912" t="s">
        <v>74</v>
      </c>
      <c r="H912">
        <v>296</v>
      </c>
      <c r="I912" s="7">
        <f>IF(H912=0,0,E912/H912)</f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4">
        <f>(((L912/60)/60)/24)+DATE(1970,1,1)</f>
        <v>42026.25</v>
      </c>
      <c r="O912" s="14">
        <f>(((M912/60)/60)/24)+DATE(1970,1,1)</f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_xlfn.TEXTSPLIT(Crowdfunding!$R912,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>E913/D913*100</f>
        <v>198.94827586206895</v>
      </c>
      <c r="G913" t="s">
        <v>20</v>
      </c>
      <c r="H913">
        <v>462</v>
      </c>
      <c r="I913" s="7">
        <f>IF(H913=0,0,E913/H913)</f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4">
        <f>(((L913/60)/60)/24)+DATE(1970,1,1)</f>
        <v>43717.208333333328</v>
      </c>
      <c r="O913" s="14">
        <f>(((M913/60)/60)/24)+DATE(1970,1,1)</f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_xlfn.TEXTSPLIT(Crowdfunding!$R913,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>E914/D914*100</f>
        <v>795</v>
      </c>
      <c r="G914" t="s">
        <v>20</v>
      </c>
      <c r="H914">
        <v>179</v>
      </c>
      <c r="I914" s="7">
        <f>IF(H914=0,0,E914/H914)</f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4">
        <f>(((L914/60)/60)/24)+DATE(1970,1,1)</f>
        <v>41157.208333333336</v>
      </c>
      <c r="O914" s="14">
        <f>(((M914/60)/60)/24)+DATE(1970,1,1)</f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_xlfn.TEXTSPLIT(Crowdfunding!$R914,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>E915/D915*100</f>
        <v>50.621082621082621</v>
      </c>
      <c r="G915" t="s">
        <v>14</v>
      </c>
      <c r="H915">
        <v>523</v>
      </c>
      <c r="I915" s="7">
        <f>IF(H915=0,0,E915/H915)</f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4">
        <f>(((L915/60)/60)/24)+DATE(1970,1,1)</f>
        <v>43597.208333333328</v>
      </c>
      <c r="O915" s="14">
        <f>(((M915/60)/60)/24)+DATE(1970,1,1)</f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_xlfn.TEXTSPLIT(Crowdfunding!$R915,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>E916/D916*100</f>
        <v>57.4375</v>
      </c>
      <c r="G916" t="s">
        <v>14</v>
      </c>
      <c r="H916">
        <v>141</v>
      </c>
      <c r="I916" s="7">
        <f>IF(H916=0,0,E916/H916)</f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4">
        <f>(((L916/60)/60)/24)+DATE(1970,1,1)</f>
        <v>41490.208333333336</v>
      </c>
      <c r="O916" s="14">
        <f>(((M916/60)/60)/24)+DATE(1970,1,1)</f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_xlfn.TEXTSPLIT(Crowdfunding!$R916,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>E917/D917*100</f>
        <v>155.62827640984909</v>
      </c>
      <c r="G917" t="s">
        <v>20</v>
      </c>
      <c r="H917">
        <v>1866</v>
      </c>
      <c r="I917" s="7">
        <f>IF(H917=0,0,E917/H917)</f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4">
        <f>(((L917/60)/60)/24)+DATE(1970,1,1)</f>
        <v>42976.208333333328</v>
      </c>
      <c r="O917" s="14">
        <f>(((M917/60)/60)/24)+DATE(1970,1,1)</f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_xlfn.TEXTSPLIT(Crowdfunding!$R917,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>E918/D918*100</f>
        <v>36.297297297297298</v>
      </c>
      <c r="G918" t="s">
        <v>14</v>
      </c>
      <c r="H918">
        <v>52</v>
      </c>
      <c r="I918" s="7">
        <f>IF(H918=0,0,E918/H918)</f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4">
        <f>(((L918/60)/60)/24)+DATE(1970,1,1)</f>
        <v>41991.25</v>
      </c>
      <c r="O918" s="14">
        <f>(((M918/60)/60)/24)+DATE(1970,1,1)</f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_xlfn.TEXTSPLIT(Crowdfunding!$R918,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>E919/D919*100</f>
        <v>58.25</v>
      </c>
      <c r="G919" t="s">
        <v>47</v>
      </c>
      <c r="H919">
        <v>27</v>
      </c>
      <c r="I919" s="7">
        <f>IF(H919=0,0,E919/H919)</f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4">
        <f>(((L919/60)/60)/24)+DATE(1970,1,1)</f>
        <v>40722.208333333336</v>
      </c>
      <c r="O919" s="14">
        <f>(((M919/60)/60)/24)+DATE(1970,1,1)</f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_xlfn.TEXTSPLIT(Crowdfunding!$R919,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>E920/D920*100</f>
        <v>237.39473684210526</v>
      </c>
      <c r="G920" t="s">
        <v>20</v>
      </c>
      <c r="H920">
        <v>156</v>
      </c>
      <c r="I920" s="7">
        <f>IF(H920=0,0,E920/H920)</f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4">
        <f>(((L920/60)/60)/24)+DATE(1970,1,1)</f>
        <v>41117.208333333336</v>
      </c>
      <c r="O920" s="14">
        <f>(((M920/60)/60)/24)+DATE(1970,1,1)</f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_xlfn.TEXTSPLIT(Crowdfunding!$R920,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>E921/D921*100</f>
        <v>58.75</v>
      </c>
      <c r="G921" t="s">
        <v>14</v>
      </c>
      <c r="H921">
        <v>225</v>
      </c>
      <c r="I921" s="7">
        <f>IF(H921=0,0,E921/H921)</f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4">
        <f>(((L921/60)/60)/24)+DATE(1970,1,1)</f>
        <v>43022.208333333328</v>
      </c>
      <c r="O921" s="14">
        <f>(((M921/60)/60)/24)+DATE(1970,1,1)</f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_xlfn.TEXTSPLIT(Crowdfunding!$R921,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>E922/D922*100</f>
        <v>182.56603773584905</v>
      </c>
      <c r="G922" t="s">
        <v>20</v>
      </c>
      <c r="H922">
        <v>255</v>
      </c>
      <c r="I922" s="7">
        <f>IF(H922=0,0,E922/H922)</f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4">
        <f>(((L922/60)/60)/24)+DATE(1970,1,1)</f>
        <v>43503.25</v>
      </c>
      <c r="O922" s="14">
        <f>(((M922/60)/60)/24)+DATE(1970,1,1)</f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_xlfn.TEXTSPLIT(Crowdfunding!$R922,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>E923/D923*100</f>
        <v>0.75436408977556113</v>
      </c>
      <c r="G923" t="s">
        <v>14</v>
      </c>
      <c r="H923">
        <v>38</v>
      </c>
      <c r="I923" s="7">
        <f>IF(H923=0,0,E923/H923)</f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4">
        <f>(((L923/60)/60)/24)+DATE(1970,1,1)</f>
        <v>40951.25</v>
      </c>
      <c r="O923" s="14">
        <f>(((M923/60)/60)/24)+DATE(1970,1,1)</f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_xlfn.TEXTSPLIT(Crowdfunding!$R923,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>E924/D924*100</f>
        <v>175.95330739299609</v>
      </c>
      <c r="G924" t="s">
        <v>20</v>
      </c>
      <c r="H924">
        <v>2261</v>
      </c>
      <c r="I924" s="7">
        <f>IF(H924=0,0,E924/H924)</f>
        <v>40</v>
      </c>
      <c r="J924" t="s">
        <v>21</v>
      </c>
      <c r="K924" t="s">
        <v>22</v>
      </c>
      <c r="L924">
        <v>1544335200</v>
      </c>
      <c r="M924">
        <v>1545112800</v>
      </c>
      <c r="N924" s="14">
        <f>(((L924/60)/60)/24)+DATE(1970,1,1)</f>
        <v>43443.25</v>
      </c>
      <c r="O924" s="14">
        <f>(((M924/60)/60)/24)+DATE(1970,1,1)</f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_xlfn.TEXTSPLIT(Crowdfunding!$R924,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>E925/D925*100</f>
        <v>237.88235294117646</v>
      </c>
      <c r="G925" t="s">
        <v>20</v>
      </c>
      <c r="H925">
        <v>40</v>
      </c>
      <c r="I925" s="7">
        <f>IF(H925=0,0,E925/H925)</f>
        <v>101.1</v>
      </c>
      <c r="J925" t="s">
        <v>21</v>
      </c>
      <c r="K925" t="s">
        <v>22</v>
      </c>
      <c r="L925">
        <v>1279083600</v>
      </c>
      <c r="M925">
        <v>1279170000</v>
      </c>
      <c r="N925" s="14">
        <f>(((L925/60)/60)/24)+DATE(1970,1,1)</f>
        <v>40373.208333333336</v>
      </c>
      <c r="O925" s="14">
        <f>(((M925/60)/60)/24)+DATE(1970,1,1)</f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_xlfn.TEXTSPLIT(Crowdfunding!$R925,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>E926/D926*100</f>
        <v>488.05076142131981</v>
      </c>
      <c r="G926" t="s">
        <v>20</v>
      </c>
      <c r="H926">
        <v>2289</v>
      </c>
      <c r="I926" s="7">
        <f>IF(H926=0,0,E926/H926)</f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4">
        <f>(((L926/60)/60)/24)+DATE(1970,1,1)</f>
        <v>43769.208333333328</v>
      </c>
      <c r="O926" s="14">
        <f>(((M926/60)/60)/24)+DATE(1970,1,1)</f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_xlfn.TEXTSPLIT(Crowdfunding!$R926,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>E927/D927*100</f>
        <v>224.06666666666669</v>
      </c>
      <c r="G927" t="s">
        <v>20</v>
      </c>
      <c r="H927">
        <v>65</v>
      </c>
      <c r="I927" s="7">
        <f>IF(H927=0,0,E927/H927)</f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4">
        <f>(((L927/60)/60)/24)+DATE(1970,1,1)</f>
        <v>43000.208333333328</v>
      </c>
      <c r="O927" s="14">
        <f>(((M927/60)/60)/24)+DATE(1970,1,1)</f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_xlfn.TEXTSPLIT(Crowdfunding!$R927,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>E928/D928*100</f>
        <v>18.126436781609197</v>
      </c>
      <c r="G928" t="s">
        <v>14</v>
      </c>
      <c r="H928">
        <v>15</v>
      </c>
      <c r="I928" s="7">
        <f>IF(H928=0,0,E928/H928)</f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4">
        <f>(((L928/60)/60)/24)+DATE(1970,1,1)</f>
        <v>42502.208333333328</v>
      </c>
      <c r="O928" s="14">
        <f>(((M928/60)/60)/24)+DATE(1970,1,1)</f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_xlfn.TEXTSPLIT(Crowdfunding!$R928,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>E929/D929*100</f>
        <v>45.847222222222221</v>
      </c>
      <c r="G929" t="s">
        <v>14</v>
      </c>
      <c r="H929">
        <v>37</v>
      </c>
      <c r="I929" s="7">
        <f>IF(H929=0,0,E929/H929)</f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4">
        <f>(((L929/60)/60)/24)+DATE(1970,1,1)</f>
        <v>41102.208333333336</v>
      </c>
      <c r="O929" s="14">
        <f>(((M929/60)/60)/24)+DATE(1970,1,1)</f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_xlfn.TEXTSPLIT(Crowdfunding!$R929,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>E930/D930*100</f>
        <v>117.31541218637993</v>
      </c>
      <c r="G930" t="s">
        <v>20</v>
      </c>
      <c r="H930">
        <v>3777</v>
      </c>
      <c r="I930" s="7">
        <f>IF(H930=0,0,E930/H930)</f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4">
        <f>(((L930/60)/60)/24)+DATE(1970,1,1)</f>
        <v>41637.25</v>
      </c>
      <c r="O930" s="14">
        <f>(((M930/60)/60)/24)+DATE(1970,1,1)</f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_xlfn.TEXTSPLIT(Crowdfunding!$R930,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>E931/D931*100</f>
        <v>217.30909090909088</v>
      </c>
      <c r="G931" t="s">
        <v>20</v>
      </c>
      <c r="H931">
        <v>184</v>
      </c>
      <c r="I931" s="7">
        <f>IF(H931=0,0,E931/H931)</f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4">
        <f>(((L931/60)/60)/24)+DATE(1970,1,1)</f>
        <v>42858.208333333328</v>
      </c>
      <c r="O931" s="14">
        <f>(((M931/60)/60)/24)+DATE(1970,1,1)</f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_xlfn.TEXTSPLIT(Crowdfunding!$R931,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>E932/D932*100</f>
        <v>112.28571428571428</v>
      </c>
      <c r="G932" t="s">
        <v>20</v>
      </c>
      <c r="H932">
        <v>85</v>
      </c>
      <c r="I932" s="7">
        <f>IF(H932=0,0,E932/H932)</f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4">
        <f>(((L932/60)/60)/24)+DATE(1970,1,1)</f>
        <v>42060.25</v>
      </c>
      <c r="O932" s="14">
        <f>(((M932/60)/60)/24)+DATE(1970,1,1)</f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_xlfn.TEXTSPLIT(Crowdfunding!$R932,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>E933/D933*100</f>
        <v>72.51898734177216</v>
      </c>
      <c r="G933" t="s">
        <v>14</v>
      </c>
      <c r="H933">
        <v>112</v>
      </c>
      <c r="I933" s="7">
        <f>IF(H933=0,0,E933/H933)</f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4">
        <f>(((L933/60)/60)/24)+DATE(1970,1,1)</f>
        <v>41818.208333333336</v>
      </c>
      <c r="O933" s="14">
        <f>(((M933/60)/60)/24)+DATE(1970,1,1)</f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_xlfn.TEXTSPLIT(Crowdfunding!$R933,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>E934/D934*100</f>
        <v>212.30434782608697</v>
      </c>
      <c r="G934" t="s">
        <v>20</v>
      </c>
      <c r="H934">
        <v>144</v>
      </c>
      <c r="I934" s="7">
        <f>IF(H934=0,0,E934/H934)</f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4">
        <f>(((L934/60)/60)/24)+DATE(1970,1,1)</f>
        <v>41709.208333333336</v>
      </c>
      <c r="O934" s="14">
        <f>(((M934/60)/60)/24)+DATE(1970,1,1)</f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_xlfn.TEXTSPLIT(Crowdfunding!$R934,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>E935/D935*100</f>
        <v>239.74657534246577</v>
      </c>
      <c r="G935" t="s">
        <v>20</v>
      </c>
      <c r="H935">
        <v>1902</v>
      </c>
      <c r="I935" s="7">
        <f>IF(H935=0,0,E935/H935)</f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4">
        <f>(((L935/60)/60)/24)+DATE(1970,1,1)</f>
        <v>41372.208333333336</v>
      </c>
      <c r="O935" s="14">
        <f>(((M935/60)/60)/24)+DATE(1970,1,1)</f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_xlfn.TEXTSPLIT(Crowdfunding!$R935,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>E936/D936*100</f>
        <v>181.93548387096774</v>
      </c>
      <c r="G936" t="s">
        <v>20</v>
      </c>
      <c r="H936">
        <v>105</v>
      </c>
      <c r="I936" s="7">
        <f>IF(H936=0,0,E936/H936)</f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4">
        <f>(((L936/60)/60)/24)+DATE(1970,1,1)</f>
        <v>42422.25</v>
      </c>
      <c r="O936" s="14">
        <f>(((M936/60)/60)/24)+DATE(1970,1,1)</f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_xlfn.TEXTSPLIT(Crowdfunding!$R936,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>E937/D937*100</f>
        <v>164.13114754098362</v>
      </c>
      <c r="G937" t="s">
        <v>20</v>
      </c>
      <c r="H937">
        <v>132</v>
      </c>
      <c r="I937" s="7">
        <f>IF(H937=0,0,E937/H937)</f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4">
        <f>(((L937/60)/60)/24)+DATE(1970,1,1)</f>
        <v>42209.208333333328</v>
      </c>
      <c r="O937" s="14">
        <f>(((M937/60)/60)/24)+DATE(1970,1,1)</f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_xlfn.TEXTSPLIT(Crowdfunding!$R937,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>E938/D938*100</f>
        <v>1.6375968992248062</v>
      </c>
      <c r="G938" t="s">
        <v>14</v>
      </c>
      <c r="H938">
        <v>21</v>
      </c>
      <c r="I938" s="7">
        <f>IF(H938=0,0,E938/H938)</f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4">
        <f>(((L938/60)/60)/24)+DATE(1970,1,1)</f>
        <v>43668.208333333328</v>
      </c>
      <c r="O938" s="14">
        <f>(((M938/60)/60)/24)+DATE(1970,1,1)</f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_xlfn.TEXTSPLIT(Crowdfunding!$R938,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>E939/D939*100</f>
        <v>49.64385964912281</v>
      </c>
      <c r="G939" t="s">
        <v>74</v>
      </c>
      <c r="H939">
        <v>976</v>
      </c>
      <c r="I939" s="7">
        <f>IF(H939=0,0,E939/H939)</f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4">
        <f>(((L939/60)/60)/24)+DATE(1970,1,1)</f>
        <v>42334.25</v>
      </c>
      <c r="O939" s="14">
        <f>(((M939/60)/60)/24)+DATE(1970,1,1)</f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_xlfn.TEXTSPLIT(Crowdfunding!$R939,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>E940/D940*100</f>
        <v>109.70652173913042</v>
      </c>
      <c r="G940" t="s">
        <v>20</v>
      </c>
      <c r="H940">
        <v>96</v>
      </c>
      <c r="I940" s="7">
        <f>IF(H940=0,0,E940/H940)</f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4">
        <f>(((L940/60)/60)/24)+DATE(1970,1,1)</f>
        <v>43263.208333333328</v>
      </c>
      <c r="O940" s="14">
        <f>(((M940/60)/60)/24)+DATE(1970,1,1)</f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_xlfn.TEXTSPLIT(Crowdfunding!$R940,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>E941/D941*100</f>
        <v>49.217948717948715</v>
      </c>
      <c r="G941" t="s">
        <v>14</v>
      </c>
      <c r="H941">
        <v>67</v>
      </c>
      <c r="I941" s="7">
        <f>IF(H941=0,0,E941/H941)</f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4">
        <f>(((L941/60)/60)/24)+DATE(1970,1,1)</f>
        <v>40670.208333333336</v>
      </c>
      <c r="O941" s="14">
        <f>(((M941/60)/60)/24)+DATE(1970,1,1)</f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_xlfn.TEXTSPLIT(Crowdfunding!$R941,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>E942/D942*100</f>
        <v>62.232323232323225</v>
      </c>
      <c r="G942" t="s">
        <v>47</v>
      </c>
      <c r="H942">
        <v>66</v>
      </c>
      <c r="I942" s="7">
        <f>IF(H942=0,0,E942/H942)</f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4">
        <f>(((L942/60)/60)/24)+DATE(1970,1,1)</f>
        <v>41244.25</v>
      </c>
      <c r="O942" s="14">
        <f>(((M942/60)/60)/24)+DATE(1970,1,1)</f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_xlfn.TEXTSPLIT(Crowdfunding!$R942,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>E943/D943*100</f>
        <v>13.05813953488372</v>
      </c>
      <c r="G943" t="s">
        <v>14</v>
      </c>
      <c r="H943">
        <v>78</v>
      </c>
      <c r="I943" s="7">
        <f>IF(H943=0,0,E943/H943)</f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4">
        <f>(((L943/60)/60)/24)+DATE(1970,1,1)</f>
        <v>40552.25</v>
      </c>
      <c r="O943" s="14">
        <f>(((M943/60)/60)/24)+DATE(1970,1,1)</f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_xlfn.TEXTSPLIT(Crowdfunding!$R943,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>E944/D944*100</f>
        <v>64.635416666666671</v>
      </c>
      <c r="G944" t="s">
        <v>14</v>
      </c>
      <c r="H944">
        <v>67</v>
      </c>
      <c r="I944" s="7">
        <f>IF(H944=0,0,E944/H944)</f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4">
        <f>(((L944/60)/60)/24)+DATE(1970,1,1)</f>
        <v>40568.25</v>
      </c>
      <c r="O944" s="14">
        <f>(((M944/60)/60)/24)+DATE(1970,1,1)</f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_xlfn.TEXTSPLIT(Crowdfunding!$R944,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>E945/D945*100</f>
        <v>159.58666666666667</v>
      </c>
      <c r="G945" t="s">
        <v>20</v>
      </c>
      <c r="H945">
        <v>114</v>
      </c>
      <c r="I945" s="7">
        <f>IF(H945=0,0,E945/H945)</f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4">
        <f>(((L945/60)/60)/24)+DATE(1970,1,1)</f>
        <v>41906.208333333336</v>
      </c>
      <c r="O945" s="14">
        <f>(((M945/60)/60)/24)+DATE(1970,1,1)</f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_xlfn.TEXTSPLIT(Crowdfunding!$R945,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>E946/D946*100</f>
        <v>81.42</v>
      </c>
      <c r="G946" t="s">
        <v>14</v>
      </c>
      <c r="H946">
        <v>263</v>
      </c>
      <c r="I946" s="7">
        <f>IF(H946=0,0,E946/H946)</f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4">
        <f>(((L946/60)/60)/24)+DATE(1970,1,1)</f>
        <v>42776.25</v>
      </c>
      <c r="O946" s="14">
        <f>(((M946/60)/60)/24)+DATE(1970,1,1)</f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_xlfn.TEXTSPLIT(Crowdfunding!$R946,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>E947/D947*100</f>
        <v>32.444767441860463</v>
      </c>
      <c r="G947" t="s">
        <v>14</v>
      </c>
      <c r="H947">
        <v>1691</v>
      </c>
      <c r="I947" s="7">
        <f>IF(H947=0,0,E947/H947)</f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4">
        <f>(((L947/60)/60)/24)+DATE(1970,1,1)</f>
        <v>41004.208333333336</v>
      </c>
      <c r="O947" s="14">
        <f>(((M947/60)/60)/24)+DATE(1970,1,1)</f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_xlfn.TEXTSPLIT(Crowdfunding!$R947,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>E948/D948*100</f>
        <v>9.9141184124918666</v>
      </c>
      <c r="G948" t="s">
        <v>14</v>
      </c>
      <c r="H948">
        <v>181</v>
      </c>
      <c r="I948" s="7">
        <f>IF(H948=0,0,E948/H948)</f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4">
        <f>(((L948/60)/60)/24)+DATE(1970,1,1)</f>
        <v>40710.208333333336</v>
      </c>
      <c r="O948" s="14">
        <f>(((M948/60)/60)/24)+DATE(1970,1,1)</f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_xlfn.TEXTSPLIT(Crowdfunding!$R948,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>E949/D949*100</f>
        <v>26.694444444444443</v>
      </c>
      <c r="G949" t="s">
        <v>14</v>
      </c>
      <c r="H949">
        <v>13</v>
      </c>
      <c r="I949" s="7">
        <f>IF(H949=0,0,E949/H949)</f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4">
        <f>(((L949/60)/60)/24)+DATE(1970,1,1)</f>
        <v>41908.208333333336</v>
      </c>
      <c r="O949" s="14">
        <f>(((M949/60)/60)/24)+DATE(1970,1,1)</f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_xlfn.TEXTSPLIT(Crowdfunding!$R949,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>E950/D950*100</f>
        <v>62.957446808510639</v>
      </c>
      <c r="G950" t="s">
        <v>74</v>
      </c>
      <c r="H950">
        <v>160</v>
      </c>
      <c r="I950" s="7">
        <f>IF(H950=0,0,E950/H950)</f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4">
        <f>(((L950/60)/60)/24)+DATE(1970,1,1)</f>
        <v>41985.25</v>
      </c>
      <c r="O950" s="14">
        <f>(((M950/60)/60)/24)+DATE(1970,1,1)</f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_xlfn.TEXTSPLIT(Crowdfunding!$R950,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>E951/D951*100</f>
        <v>161.35593220338984</v>
      </c>
      <c r="G951" t="s">
        <v>20</v>
      </c>
      <c r="H951">
        <v>203</v>
      </c>
      <c r="I951" s="7">
        <f>IF(H951=0,0,E951/H951)</f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4">
        <f>(((L951/60)/60)/24)+DATE(1970,1,1)</f>
        <v>42112.208333333328</v>
      </c>
      <c r="O951" s="14">
        <f>(((M951/60)/60)/24)+DATE(1970,1,1)</f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_xlfn.TEXTSPLIT(Crowdfunding!$R951,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>E952/D952*100</f>
        <v>5</v>
      </c>
      <c r="G952" t="s">
        <v>14</v>
      </c>
      <c r="H952">
        <v>1</v>
      </c>
      <c r="I952" s="7">
        <f>IF(H952=0,0,E952/H952)</f>
        <v>5</v>
      </c>
      <c r="J952" t="s">
        <v>21</v>
      </c>
      <c r="K952" t="s">
        <v>22</v>
      </c>
      <c r="L952">
        <v>1555390800</v>
      </c>
      <c r="M952">
        <v>1555822800</v>
      </c>
      <c r="N952" s="14">
        <f>(((L952/60)/60)/24)+DATE(1970,1,1)</f>
        <v>43571.208333333328</v>
      </c>
      <c r="O952" s="14">
        <f>(((M952/60)/60)/24)+DATE(1970,1,1)</f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_xlfn.TEXTSPLIT(Crowdfunding!$R952,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>E953/D953*100</f>
        <v>1096.9379310344827</v>
      </c>
      <c r="G953" t="s">
        <v>20</v>
      </c>
      <c r="H953">
        <v>1559</v>
      </c>
      <c r="I953" s="7">
        <f>IF(H953=0,0,E953/H953)</f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4">
        <f>(((L953/60)/60)/24)+DATE(1970,1,1)</f>
        <v>42730.25</v>
      </c>
      <c r="O953" s="14">
        <f>(((M953/60)/60)/24)+DATE(1970,1,1)</f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_xlfn.TEXTSPLIT(Crowdfunding!$R953,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>E954/D954*100</f>
        <v>70.094158075601371</v>
      </c>
      <c r="G954" t="s">
        <v>74</v>
      </c>
      <c r="H954">
        <v>2266</v>
      </c>
      <c r="I954" s="7">
        <f>IF(H954=0,0,E954/H954)</f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4">
        <f>(((L954/60)/60)/24)+DATE(1970,1,1)</f>
        <v>42591.208333333328</v>
      </c>
      <c r="O954" s="14">
        <f>(((M954/60)/60)/24)+DATE(1970,1,1)</f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_xlfn.TEXTSPLIT(Crowdfunding!$R954,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>E955/D955*100</f>
        <v>60</v>
      </c>
      <c r="G955" t="s">
        <v>14</v>
      </c>
      <c r="H955">
        <v>21</v>
      </c>
      <c r="I955" s="7">
        <f>IF(H955=0,0,E955/H955)</f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4">
        <f>(((L955/60)/60)/24)+DATE(1970,1,1)</f>
        <v>42358.25</v>
      </c>
      <c r="O955" s="14">
        <f>(((M955/60)/60)/24)+DATE(1970,1,1)</f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_xlfn.TEXTSPLIT(Crowdfunding!$R955,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>E956/D956*100</f>
        <v>367.0985915492958</v>
      </c>
      <c r="G956" t="s">
        <v>20</v>
      </c>
      <c r="H956">
        <v>1548</v>
      </c>
      <c r="I956" s="7">
        <f>IF(H956=0,0,E956/H956)</f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4">
        <f>(((L956/60)/60)/24)+DATE(1970,1,1)</f>
        <v>41174.208333333336</v>
      </c>
      <c r="O956" s="14">
        <f>(((M956/60)/60)/24)+DATE(1970,1,1)</f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_xlfn.TEXTSPLIT(Crowdfunding!$R956,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>E957/D957*100</f>
        <v>1109</v>
      </c>
      <c r="G957" t="s">
        <v>20</v>
      </c>
      <c r="H957">
        <v>80</v>
      </c>
      <c r="I957" s="7">
        <f>IF(H957=0,0,E957/H957)</f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4">
        <f>(((L957/60)/60)/24)+DATE(1970,1,1)</f>
        <v>41238.25</v>
      </c>
      <c r="O957" s="14">
        <f>(((M957/60)/60)/24)+DATE(1970,1,1)</f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_xlfn.TEXTSPLIT(Crowdfunding!$R957,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>E958/D958*100</f>
        <v>19.028784648187631</v>
      </c>
      <c r="G958" t="s">
        <v>14</v>
      </c>
      <c r="H958">
        <v>830</v>
      </c>
      <c r="I958" s="7">
        <f>IF(H958=0,0,E958/H958)</f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4">
        <f>(((L958/60)/60)/24)+DATE(1970,1,1)</f>
        <v>42360.25</v>
      </c>
      <c r="O958" s="14">
        <f>(((M958/60)/60)/24)+DATE(1970,1,1)</f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_xlfn.TEXTSPLIT(Crowdfunding!$R958,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>E959/D959*100</f>
        <v>126.87755102040816</v>
      </c>
      <c r="G959" t="s">
        <v>20</v>
      </c>
      <c r="H959">
        <v>131</v>
      </c>
      <c r="I959" s="7">
        <f>IF(H959=0,0,E959/H959)</f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4">
        <f>(((L959/60)/60)/24)+DATE(1970,1,1)</f>
        <v>40955.25</v>
      </c>
      <c r="O959" s="14">
        <f>(((M959/60)/60)/24)+DATE(1970,1,1)</f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_xlfn.TEXTSPLIT(Crowdfunding!$R959,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>E960/D960*100</f>
        <v>734.63636363636363</v>
      </c>
      <c r="G960" t="s">
        <v>20</v>
      </c>
      <c r="H960">
        <v>112</v>
      </c>
      <c r="I960" s="7">
        <f>IF(H960=0,0,E960/H960)</f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4">
        <f>(((L960/60)/60)/24)+DATE(1970,1,1)</f>
        <v>40350.208333333336</v>
      </c>
      <c r="O960" s="14">
        <f>(((M960/60)/60)/24)+DATE(1970,1,1)</f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_xlfn.TEXTSPLIT(Crowdfunding!$R960,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>E961/D961*100</f>
        <v>4.5731034482758623</v>
      </c>
      <c r="G961" t="s">
        <v>14</v>
      </c>
      <c r="H961">
        <v>130</v>
      </c>
      <c r="I961" s="7">
        <f>IF(H961=0,0,E961/H961)</f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4">
        <f>(((L961/60)/60)/24)+DATE(1970,1,1)</f>
        <v>40357.208333333336</v>
      </c>
      <c r="O961" s="14">
        <f>(((M961/60)/60)/24)+DATE(1970,1,1)</f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_xlfn.TEXTSPLIT(Crowdfunding!$R961,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>E962/D962*100</f>
        <v>85.054545454545448</v>
      </c>
      <c r="G962" t="s">
        <v>14</v>
      </c>
      <c r="H962">
        <v>55</v>
      </c>
      <c r="I962" s="7">
        <f>IF(H962=0,0,E962/H962)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4">
        <f>(((L962/60)/60)/24)+DATE(1970,1,1)</f>
        <v>42408.25</v>
      </c>
      <c r="O962" s="14">
        <f>(((M962/60)/60)/24)+DATE(1970,1,1)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_xlfn.TEXTSPLIT(Crowdfunding!$R962,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>E963/D963*100</f>
        <v>119.29824561403508</v>
      </c>
      <c r="G963" t="s">
        <v>20</v>
      </c>
      <c r="H963">
        <v>155</v>
      </c>
      <c r="I963" s="7">
        <f>IF(H963=0,0,E963/H963)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4">
        <f>(((L963/60)/60)/24)+DATE(1970,1,1)</f>
        <v>40591.25</v>
      </c>
      <c r="O963" s="14">
        <f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_xlfn.TEXTSPLIT(Crowdfunding!$R963,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>E964/D964*100</f>
        <v>296.02777777777777</v>
      </c>
      <c r="G964" t="s">
        <v>20</v>
      </c>
      <c r="H964">
        <v>266</v>
      </c>
      <c r="I964" s="7">
        <f>IF(H964=0,0,E964/H964)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4">
        <f>(((L964/60)/60)/24)+DATE(1970,1,1)</f>
        <v>41592.25</v>
      </c>
      <c r="O964" s="14">
        <f>(((M964/60)/60)/24)+DATE(1970,1,1)</f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_xlfn.TEXTSPLIT(Crowdfunding!$R964,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>E965/D965*100</f>
        <v>84.694915254237287</v>
      </c>
      <c r="G965" t="s">
        <v>14</v>
      </c>
      <c r="H965">
        <v>114</v>
      </c>
      <c r="I965" s="7">
        <f>IF(H965=0,0,E965/H965)</f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4">
        <f>(((L965/60)/60)/24)+DATE(1970,1,1)</f>
        <v>40607.25</v>
      </c>
      <c r="O965" s="14">
        <f>(((M965/60)/60)/24)+DATE(1970,1,1)</f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_xlfn.TEXTSPLIT(Crowdfunding!$R965,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>E966/D966*100</f>
        <v>355.7837837837838</v>
      </c>
      <c r="G966" t="s">
        <v>20</v>
      </c>
      <c r="H966">
        <v>155</v>
      </c>
      <c r="I966" s="7">
        <f>IF(H966=0,0,E966/H966)</f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4">
        <f>(((L966/60)/60)/24)+DATE(1970,1,1)</f>
        <v>42135.208333333328</v>
      </c>
      <c r="O966" s="14">
        <f>(((M966/60)/60)/24)+DATE(1970,1,1)</f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_xlfn.TEXTSPLIT(Crowdfunding!$R966,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>E967/D967*100</f>
        <v>386.40909090909093</v>
      </c>
      <c r="G967" t="s">
        <v>20</v>
      </c>
      <c r="H967">
        <v>207</v>
      </c>
      <c r="I967" s="7">
        <f>IF(H967=0,0,E967/H967)</f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4">
        <f>(((L967/60)/60)/24)+DATE(1970,1,1)</f>
        <v>40203.25</v>
      </c>
      <c r="O967" s="14">
        <f>(((M967/60)/60)/24)+DATE(1970,1,1)</f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_xlfn.TEXTSPLIT(Crowdfunding!$R967,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>E968/D968*100</f>
        <v>792.23529411764707</v>
      </c>
      <c r="G968" t="s">
        <v>20</v>
      </c>
      <c r="H968">
        <v>245</v>
      </c>
      <c r="I968" s="7">
        <f>IF(H968=0,0,E968/H968)</f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4">
        <f>(((L968/60)/60)/24)+DATE(1970,1,1)</f>
        <v>42901.208333333328</v>
      </c>
      <c r="O968" s="14">
        <f>(((M968/60)/60)/24)+DATE(1970,1,1)</f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_xlfn.TEXTSPLIT(Crowdfunding!$R968,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>E969/D969*100</f>
        <v>137.03393665158373</v>
      </c>
      <c r="G969" t="s">
        <v>20</v>
      </c>
      <c r="H969">
        <v>1573</v>
      </c>
      <c r="I969" s="7">
        <f>IF(H969=0,0,E969/H969)</f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4">
        <f>(((L969/60)/60)/24)+DATE(1970,1,1)</f>
        <v>41005.208333333336</v>
      </c>
      <c r="O969" s="14">
        <f>(((M969/60)/60)/24)+DATE(1970,1,1)</f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_xlfn.TEXTSPLIT(Crowdfunding!$R969,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>E970/D970*100</f>
        <v>338.20833333333337</v>
      </c>
      <c r="G970" t="s">
        <v>20</v>
      </c>
      <c r="H970">
        <v>114</v>
      </c>
      <c r="I970" s="7">
        <f>IF(H970=0,0,E970/H970)</f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4">
        <f>(((L970/60)/60)/24)+DATE(1970,1,1)</f>
        <v>40544.25</v>
      </c>
      <c r="O970" s="14">
        <f>(((M970/60)/60)/24)+DATE(1970,1,1)</f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_xlfn.TEXTSPLIT(Crowdfunding!$R970,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>E971/D971*100</f>
        <v>108.22784810126582</v>
      </c>
      <c r="G971" t="s">
        <v>20</v>
      </c>
      <c r="H971">
        <v>93</v>
      </c>
      <c r="I971" s="7">
        <f>IF(H971=0,0,E971/H971)</f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4">
        <f>(((L971/60)/60)/24)+DATE(1970,1,1)</f>
        <v>43821.25</v>
      </c>
      <c r="O971" s="14">
        <f>(((M971/60)/60)/24)+DATE(1970,1,1)</f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_xlfn.TEXTSPLIT(Crowdfunding!$R971,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>E972/D972*100</f>
        <v>60.757639620653315</v>
      </c>
      <c r="G972" t="s">
        <v>14</v>
      </c>
      <c r="H972">
        <v>594</v>
      </c>
      <c r="I972" s="7">
        <f>IF(H972=0,0,E972/H972)</f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4">
        <f>(((L972/60)/60)/24)+DATE(1970,1,1)</f>
        <v>40672.208333333336</v>
      </c>
      <c r="O972" s="14">
        <f>(((M972/60)/60)/24)+DATE(1970,1,1)</f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_xlfn.TEXTSPLIT(Crowdfunding!$R972,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>E973/D973*100</f>
        <v>27.725490196078432</v>
      </c>
      <c r="G973" t="s">
        <v>14</v>
      </c>
      <c r="H973">
        <v>24</v>
      </c>
      <c r="I973" s="7">
        <f>IF(H973=0,0,E973/H973)</f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4">
        <f>(((L973/60)/60)/24)+DATE(1970,1,1)</f>
        <v>41555.208333333336</v>
      </c>
      <c r="O973" s="14">
        <f>(((M973/60)/60)/24)+DATE(1970,1,1)</f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_xlfn.TEXTSPLIT(Crowdfunding!$R973,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>E974/D974*100</f>
        <v>228.3934426229508</v>
      </c>
      <c r="G974" t="s">
        <v>20</v>
      </c>
      <c r="H974">
        <v>1681</v>
      </c>
      <c r="I974" s="7">
        <f>IF(H974=0,0,E974/H974)</f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4">
        <f>(((L974/60)/60)/24)+DATE(1970,1,1)</f>
        <v>41792.208333333336</v>
      </c>
      <c r="O974" s="14">
        <f>(((M974/60)/60)/24)+DATE(1970,1,1)</f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_xlfn.TEXTSPLIT(Crowdfunding!$R974,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>E975/D975*100</f>
        <v>21.615194054500414</v>
      </c>
      <c r="G975" t="s">
        <v>14</v>
      </c>
      <c r="H975">
        <v>252</v>
      </c>
      <c r="I975" s="7">
        <f>IF(H975=0,0,E975/H975)</f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4">
        <f>(((L975/60)/60)/24)+DATE(1970,1,1)</f>
        <v>40522.25</v>
      </c>
      <c r="O975" s="14">
        <f>(((M975/60)/60)/24)+DATE(1970,1,1)</f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_xlfn.TEXTSPLIT(Crowdfunding!$R975,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>E976/D976*100</f>
        <v>373.875</v>
      </c>
      <c r="G976" t="s">
        <v>20</v>
      </c>
      <c r="H976">
        <v>32</v>
      </c>
      <c r="I976" s="7">
        <f>IF(H976=0,0,E976/H976)</f>
        <v>93.46875</v>
      </c>
      <c r="J976" t="s">
        <v>21</v>
      </c>
      <c r="K976" t="s">
        <v>22</v>
      </c>
      <c r="L976">
        <v>1368853200</v>
      </c>
      <c r="M976">
        <v>1368939600</v>
      </c>
      <c r="N976" s="14">
        <f>(((L976/60)/60)/24)+DATE(1970,1,1)</f>
        <v>41412.208333333336</v>
      </c>
      <c r="O976" s="14">
        <f>(((M976/60)/60)/24)+DATE(1970,1,1)</f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_xlfn.TEXTSPLIT(Crowdfunding!$R976,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>E977/D977*100</f>
        <v>154.92592592592592</v>
      </c>
      <c r="G977" t="s">
        <v>20</v>
      </c>
      <c r="H977">
        <v>135</v>
      </c>
      <c r="I977" s="7">
        <f>IF(H977=0,0,E977/H977)</f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4">
        <f>(((L977/60)/60)/24)+DATE(1970,1,1)</f>
        <v>42337.25</v>
      </c>
      <c r="O977" s="14">
        <f>(((M977/60)/60)/24)+DATE(1970,1,1)</f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_xlfn.TEXTSPLIT(Crowdfunding!$R977,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>E978/D978*100</f>
        <v>322.14999999999998</v>
      </c>
      <c r="G978" t="s">
        <v>20</v>
      </c>
      <c r="H978">
        <v>140</v>
      </c>
      <c r="I978" s="7">
        <f>IF(H978=0,0,E978/H978)</f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4">
        <f>(((L978/60)/60)/24)+DATE(1970,1,1)</f>
        <v>40571.25</v>
      </c>
      <c r="O978" s="14">
        <f>(((M978/60)/60)/24)+DATE(1970,1,1)</f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_xlfn.TEXTSPLIT(Crowdfunding!$R978,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>E979/D979*100</f>
        <v>73.957142857142856</v>
      </c>
      <c r="G979" t="s">
        <v>14</v>
      </c>
      <c r="H979">
        <v>67</v>
      </c>
      <c r="I979" s="7">
        <f>IF(H979=0,0,E979/H979)</f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4">
        <f>(((L979/60)/60)/24)+DATE(1970,1,1)</f>
        <v>43138.25</v>
      </c>
      <c r="O979" s="14">
        <f>(((M979/60)/60)/24)+DATE(1970,1,1)</f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_xlfn.TEXTSPLIT(Crowdfunding!$R979,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>E980/D980*100</f>
        <v>864.1</v>
      </c>
      <c r="G980" t="s">
        <v>20</v>
      </c>
      <c r="H980">
        <v>92</v>
      </c>
      <c r="I980" s="7">
        <f>IF(H980=0,0,E980/H980)</f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4">
        <f>(((L980/60)/60)/24)+DATE(1970,1,1)</f>
        <v>42686.25</v>
      </c>
      <c r="O980" s="14">
        <f>(((M980/60)/60)/24)+DATE(1970,1,1)</f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_xlfn.TEXTSPLIT(Crowdfunding!$R980,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>E981/D981*100</f>
        <v>143.26245847176079</v>
      </c>
      <c r="G981" t="s">
        <v>20</v>
      </c>
      <c r="H981">
        <v>1015</v>
      </c>
      <c r="I981" s="7">
        <f>IF(H981=0,0,E981/H981)</f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4">
        <f>(((L981/60)/60)/24)+DATE(1970,1,1)</f>
        <v>42078.208333333328</v>
      </c>
      <c r="O981" s="14">
        <f>(((M981/60)/60)/24)+DATE(1970,1,1)</f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_xlfn.TEXTSPLIT(Crowdfunding!$R981,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>E982/D982*100</f>
        <v>40.281762295081968</v>
      </c>
      <c r="G982" t="s">
        <v>14</v>
      </c>
      <c r="H982">
        <v>742</v>
      </c>
      <c r="I982" s="7">
        <f>IF(H982=0,0,E982/H982)</f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4">
        <f>(((L982/60)/60)/24)+DATE(1970,1,1)</f>
        <v>42307.208333333328</v>
      </c>
      <c r="O982" s="14">
        <f>(((M982/60)/60)/24)+DATE(1970,1,1)</f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_xlfn.TEXTSPLIT(Crowdfunding!$R982,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>E983/D983*100</f>
        <v>178.22388059701493</v>
      </c>
      <c r="G983" t="s">
        <v>20</v>
      </c>
      <c r="H983">
        <v>323</v>
      </c>
      <c r="I983" s="7">
        <f>IF(H983=0,0,E983/H983)</f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4">
        <f>(((L983/60)/60)/24)+DATE(1970,1,1)</f>
        <v>43094.25</v>
      </c>
      <c r="O983" s="14">
        <f>(((M983/60)/60)/24)+DATE(1970,1,1)</f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_xlfn.TEXTSPLIT(Crowdfunding!$R983,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>E984/D984*100</f>
        <v>84.930555555555557</v>
      </c>
      <c r="G984" t="s">
        <v>14</v>
      </c>
      <c r="H984">
        <v>75</v>
      </c>
      <c r="I984" s="7">
        <f>IF(H984=0,0,E984/H984)</f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4">
        <f>(((L984/60)/60)/24)+DATE(1970,1,1)</f>
        <v>40743.208333333336</v>
      </c>
      <c r="O984" s="14">
        <f>(((M984/60)/60)/24)+DATE(1970,1,1)</f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_xlfn.TEXTSPLIT(Crowdfunding!$R984,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>E985/D985*100</f>
        <v>145.93648334624322</v>
      </c>
      <c r="G985" t="s">
        <v>20</v>
      </c>
      <c r="H985">
        <v>2326</v>
      </c>
      <c r="I985" s="7">
        <f>IF(H985=0,0,E985/H985)</f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4">
        <f>(((L985/60)/60)/24)+DATE(1970,1,1)</f>
        <v>43681.208333333328</v>
      </c>
      <c r="O985" s="14">
        <f>(((M985/60)/60)/24)+DATE(1970,1,1)</f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_xlfn.TEXTSPLIT(Crowdfunding!$R985,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>E986/D986*100</f>
        <v>152.46153846153848</v>
      </c>
      <c r="G986" t="s">
        <v>20</v>
      </c>
      <c r="H986">
        <v>381</v>
      </c>
      <c r="I986" s="7">
        <f>IF(H986=0,0,E986/H986)</f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4">
        <f>(((L986/60)/60)/24)+DATE(1970,1,1)</f>
        <v>43716.208333333328</v>
      </c>
      <c r="O986" s="14">
        <f>(((M986/60)/60)/24)+DATE(1970,1,1)</f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_xlfn.TEXTSPLIT(Crowdfunding!$R986,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>E987/D987*100</f>
        <v>67.129542790152414</v>
      </c>
      <c r="G987" t="s">
        <v>14</v>
      </c>
      <c r="H987">
        <v>4405</v>
      </c>
      <c r="I987" s="7">
        <f>IF(H987=0,0,E987/H987)</f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4">
        <f>(((L987/60)/60)/24)+DATE(1970,1,1)</f>
        <v>41614.25</v>
      </c>
      <c r="O987" s="14">
        <f>(((M987/60)/60)/24)+DATE(1970,1,1)</f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_xlfn.TEXTSPLIT(Crowdfunding!$R987,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>E988/D988*100</f>
        <v>40.307692307692307</v>
      </c>
      <c r="G988" t="s">
        <v>14</v>
      </c>
      <c r="H988">
        <v>92</v>
      </c>
      <c r="I988" s="7">
        <f>IF(H988=0,0,E988/H988)</f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4">
        <f>(((L988/60)/60)/24)+DATE(1970,1,1)</f>
        <v>40638.208333333336</v>
      </c>
      <c r="O988" s="14">
        <f>(((M988/60)/60)/24)+DATE(1970,1,1)</f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_xlfn.TEXTSPLIT(Crowdfunding!$R988,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>E989/D989*100</f>
        <v>216.79032258064518</v>
      </c>
      <c r="G989" t="s">
        <v>20</v>
      </c>
      <c r="H989">
        <v>480</v>
      </c>
      <c r="I989" s="7">
        <f>IF(H989=0,0,E989/H989)</f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4">
        <f>(((L989/60)/60)/24)+DATE(1970,1,1)</f>
        <v>42852.208333333328</v>
      </c>
      <c r="O989" s="14">
        <f>(((M989/60)/60)/24)+DATE(1970,1,1)</f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_xlfn.TEXTSPLIT(Crowdfunding!$R989,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>E990/D990*100</f>
        <v>52.117021276595743</v>
      </c>
      <c r="G990" t="s">
        <v>14</v>
      </c>
      <c r="H990">
        <v>64</v>
      </c>
      <c r="I990" s="7">
        <f>IF(H990=0,0,E990/H990)</f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4">
        <f>(((L990/60)/60)/24)+DATE(1970,1,1)</f>
        <v>42686.25</v>
      </c>
      <c r="O990" s="14">
        <f>(((M990/60)/60)/24)+DATE(1970,1,1)</f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_xlfn.TEXTSPLIT(Crowdfunding!$R990,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>E991/D991*100</f>
        <v>499.58333333333337</v>
      </c>
      <c r="G991" t="s">
        <v>20</v>
      </c>
      <c r="H991">
        <v>226</v>
      </c>
      <c r="I991" s="7">
        <f>IF(H991=0,0,E991/H991)</f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4">
        <f>(((L991/60)/60)/24)+DATE(1970,1,1)</f>
        <v>43571.208333333328</v>
      </c>
      <c r="O991" s="14">
        <f>(((M991/60)/60)/24)+DATE(1970,1,1)</f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_xlfn.TEXTSPLIT(Crowdfunding!$R991,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>E992/D992*100</f>
        <v>87.679487179487182</v>
      </c>
      <c r="G992" t="s">
        <v>14</v>
      </c>
      <c r="H992">
        <v>64</v>
      </c>
      <c r="I992" s="7">
        <f>IF(H992=0,0,E992/H992)</f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4">
        <f>(((L992/60)/60)/24)+DATE(1970,1,1)</f>
        <v>42432.25</v>
      </c>
      <c r="O992" s="14">
        <f>(((M992/60)/60)/24)+DATE(1970,1,1)</f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_xlfn.TEXTSPLIT(Crowdfunding!$R992,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>E993/D993*100</f>
        <v>113.17346938775511</v>
      </c>
      <c r="G993" t="s">
        <v>20</v>
      </c>
      <c r="H993">
        <v>241</v>
      </c>
      <c r="I993" s="7">
        <f>IF(H993=0,0,E993/H993)</f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4">
        <f>(((L993/60)/60)/24)+DATE(1970,1,1)</f>
        <v>41907.208333333336</v>
      </c>
      <c r="O993" s="14">
        <f>(((M993/60)/60)/24)+DATE(1970,1,1)</f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_xlfn.TEXTSPLIT(Crowdfunding!$R993,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>E994/D994*100</f>
        <v>426.54838709677421</v>
      </c>
      <c r="G994" t="s">
        <v>20</v>
      </c>
      <c r="H994">
        <v>132</v>
      </c>
      <c r="I994" s="7">
        <f>IF(H994=0,0,E994/H994)</f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4">
        <f>(((L994/60)/60)/24)+DATE(1970,1,1)</f>
        <v>43227.208333333328</v>
      </c>
      <c r="O994" s="14">
        <f>(((M994/60)/60)/24)+DATE(1970,1,1)</f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_xlfn.TEXTSPLIT(Crowdfunding!$R994,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>E995/D995*100</f>
        <v>77.632653061224488</v>
      </c>
      <c r="G995" t="s">
        <v>74</v>
      </c>
      <c r="H995">
        <v>75</v>
      </c>
      <c r="I995" s="7">
        <f>IF(H995=0,0,E995/H995)</f>
        <v>101.44</v>
      </c>
      <c r="J995" t="s">
        <v>107</v>
      </c>
      <c r="K995" t="s">
        <v>108</v>
      </c>
      <c r="L995">
        <v>1450936800</v>
      </c>
      <c r="M995">
        <v>1452405600</v>
      </c>
      <c r="N995" s="14">
        <f>(((L995/60)/60)/24)+DATE(1970,1,1)</f>
        <v>42362.25</v>
      </c>
      <c r="O995" s="14">
        <f>(((M995/60)/60)/24)+DATE(1970,1,1)</f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_xlfn.TEXTSPLIT(Crowdfunding!$R995,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>E996/D996*100</f>
        <v>52.496810772501767</v>
      </c>
      <c r="G996" t="s">
        <v>14</v>
      </c>
      <c r="H996">
        <v>842</v>
      </c>
      <c r="I996" s="7">
        <f>IF(H996=0,0,E996/H996)</f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4">
        <f>(((L996/60)/60)/24)+DATE(1970,1,1)</f>
        <v>41929.208333333336</v>
      </c>
      <c r="O996" s="14">
        <f>(((M996/60)/60)/24)+DATE(1970,1,1)</f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_xlfn.TEXTSPLIT(Crowdfunding!$R996,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>E997/D997*100</f>
        <v>157.46762589928059</v>
      </c>
      <c r="G997" t="s">
        <v>20</v>
      </c>
      <c r="H997">
        <v>2043</v>
      </c>
      <c r="I997" s="7">
        <f>IF(H997=0,0,E997/H997)</f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4">
        <f>(((L997/60)/60)/24)+DATE(1970,1,1)</f>
        <v>43408.208333333328</v>
      </c>
      <c r="O997" s="14">
        <f>(((M997/60)/60)/24)+DATE(1970,1,1)</f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_xlfn.TEXTSPLIT(Crowdfunding!$R997,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>E998/D998*100</f>
        <v>72.939393939393938</v>
      </c>
      <c r="G998" t="s">
        <v>14</v>
      </c>
      <c r="H998">
        <v>112</v>
      </c>
      <c r="I998" s="7">
        <f>IF(H998=0,0,E998/H998)</f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4">
        <f>(((L998/60)/60)/24)+DATE(1970,1,1)</f>
        <v>41276.25</v>
      </c>
      <c r="O998" s="14">
        <f>(((M998/60)/60)/24)+DATE(1970,1,1)</f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_xlfn.TEXTSPLIT(Crowdfunding!$R998,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>E999/D999*100</f>
        <v>60.565789473684205</v>
      </c>
      <c r="G999" t="s">
        <v>74</v>
      </c>
      <c r="H999">
        <v>139</v>
      </c>
      <c r="I999" s="7">
        <f>IF(H999=0,0,E999/H999)</f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4">
        <f>(((L999/60)/60)/24)+DATE(1970,1,1)</f>
        <v>41659.25</v>
      </c>
      <c r="O999" s="14">
        <f>(((M999/60)/60)/24)+DATE(1970,1,1)</f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_xlfn.TEXTSPLIT(Crowdfunding!$R999,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>E1000/D1000*100</f>
        <v>56.791291291291287</v>
      </c>
      <c r="G1000" t="s">
        <v>14</v>
      </c>
      <c r="H1000">
        <v>374</v>
      </c>
      <c r="I1000" s="7">
        <f>IF(H1000=0,0,E1000/H1000)</f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4">
        <f>(((L1000/60)/60)/24)+DATE(1970,1,1)</f>
        <v>40220.25</v>
      </c>
      <c r="O1000" s="14">
        <f>(((M1000/60)/60)/24)+DATE(1970,1,1)</f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_xlfn.TEXTSPLIT(Crowdfunding!$R1000,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>E1001/D1001*100</f>
        <v>56.542754275427541</v>
      </c>
      <c r="G1001" t="s">
        <v>74</v>
      </c>
      <c r="H1001">
        <v>1122</v>
      </c>
      <c r="I1001" s="7">
        <f>IF(H1001=0,0,E1001/H1001)</f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4">
        <f>(((L1001/60)/60)/24)+DATE(1970,1,1)</f>
        <v>42550.208333333328</v>
      </c>
      <c r="O1001" s="14">
        <f>(((M1001/60)/60)/24)+DATE(1970,1,1)</f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_xlfn.TEXTSPLIT(Crowdfunding!$R1001, "/")</f>
        <v>food</v>
      </c>
      <c r="T1001" t="str">
        <v>food trucks</v>
      </c>
    </row>
  </sheetData>
  <autoFilter ref="A1:T1001" xr:uid="{00000000-0001-0000-0000-000000000000}"/>
  <conditionalFormatting sqref="F1:G1048576">
    <cfRule type="containsText" dxfId="23" priority="5" operator="containsText" text="canceled">
      <formula>NOT(ISERROR(SEARCH("canceled",F1)))</formula>
    </cfRule>
    <cfRule type="containsText" dxfId="22" priority="6" operator="containsText" text="live">
      <formula>NOT(ISERROR(SEARCH("live",F1)))</formula>
    </cfRule>
    <cfRule type="containsText" dxfId="21" priority="7" operator="containsText" text="failed">
      <formula>NOT(ISERROR(SEARCH("failed",F1)))</formula>
    </cfRule>
    <cfRule type="containsText" dxfId="20" priority="8" operator="containsText" text="successful">
      <formula>NOT(ISERROR(SEARCH("successful",F1)))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pageMargins left="0.75" right="0.75" top="1" bottom="1" header="0.5" footer="0.5"/>
  <ignoredErrors>
    <ignoredError sqref="S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D26A-2F0D-A347-A16C-1A1CFC10F2A9}">
  <dimension ref="A1:E18"/>
  <sheetViews>
    <sheetView zoomScale="160" zoomScaleNormal="160" workbookViewId="0">
      <selection activeCell="F22" sqref="F22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8" t="s">
        <v>2071</v>
      </c>
      <c r="B1" t="s">
        <v>2046</v>
      </c>
    </row>
    <row r="2" spans="1:5" x14ac:dyDescent="0.2">
      <c r="A2" s="8" t="s">
        <v>2086</v>
      </c>
      <c r="B2" t="s">
        <v>2046</v>
      </c>
    </row>
    <row r="4" spans="1:5" x14ac:dyDescent="0.2">
      <c r="A4" s="8" t="s">
        <v>2045</v>
      </c>
      <c r="B4" s="8" t="s">
        <v>2033</v>
      </c>
    </row>
    <row r="5" spans="1:5" x14ac:dyDescent="0.2">
      <c r="A5" s="8" t="s">
        <v>2035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10" t="s">
        <v>2074</v>
      </c>
      <c r="B6" s="17">
        <v>6</v>
      </c>
      <c r="C6" s="17">
        <v>36</v>
      </c>
      <c r="D6" s="17">
        <v>49</v>
      </c>
      <c r="E6" s="17">
        <v>91</v>
      </c>
    </row>
    <row r="7" spans="1:5" x14ac:dyDescent="0.2">
      <c r="A7" s="10" t="s">
        <v>2075</v>
      </c>
      <c r="B7" s="17">
        <v>7</v>
      </c>
      <c r="C7" s="17">
        <v>28</v>
      </c>
      <c r="D7" s="17">
        <v>44</v>
      </c>
      <c r="E7" s="17">
        <v>79</v>
      </c>
    </row>
    <row r="8" spans="1:5" x14ac:dyDescent="0.2">
      <c r="A8" s="10" t="s">
        <v>2076</v>
      </c>
      <c r="B8" s="17">
        <v>4</v>
      </c>
      <c r="C8" s="17">
        <v>33</v>
      </c>
      <c r="D8" s="17">
        <v>49</v>
      </c>
      <c r="E8" s="17">
        <v>86</v>
      </c>
    </row>
    <row r="9" spans="1:5" x14ac:dyDescent="0.2">
      <c r="A9" s="10" t="s">
        <v>2077</v>
      </c>
      <c r="B9" s="17">
        <v>1</v>
      </c>
      <c r="C9" s="17">
        <v>30</v>
      </c>
      <c r="D9" s="17">
        <v>46</v>
      </c>
      <c r="E9" s="17">
        <v>77</v>
      </c>
    </row>
    <row r="10" spans="1:5" x14ac:dyDescent="0.2">
      <c r="A10" s="10" t="s">
        <v>2078</v>
      </c>
      <c r="B10" s="17">
        <v>3</v>
      </c>
      <c r="C10" s="17">
        <v>35</v>
      </c>
      <c r="D10" s="17">
        <v>46</v>
      </c>
      <c r="E10" s="17">
        <v>84</v>
      </c>
    </row>
    <row r="11" spans="1:5" x14ac:dyDescent="0.2">
      <c r="A11" s="10" t="s">
        <v>2079</v>
      </c>
      <c r="B11" s="17">
        <v>3</v>
      </c>
      <c r="C11" s="17">
        <v>28</v>
      </c>
      <c r="D11" s="17">
        <v>55</v>
      </c>
      <c r="E11" s="17">
        <v>86</v>
      </c>
    </row>
    <row r="12" spans="1:5" x14ac:dyDescent="0.2">
      <c r="A12" s="10" t="s">
        <v>2080</v>
      </c>
      <c r="B12" s="17">
        <v>4</v>
      </c>
      <c r="C12" s="17">
        <v>31</v>
      </c>
      <c r="D12" s="17">
        <v>58</v>
      </c>
      <c r="E12" s="17">
        <v>93</v>
      </c>
    </row>
    <row r="13" spans="1:5" x14ac:dyDescent="0.2">
      <c r="A13" s="10" t="s">
        <v>2081</v>
      </c>
      <c r="B13" s="17">
        <v>8</v>
      </c>
      <c r="C13" s="17">
        <v>35</v>
      </c>
      <c r="D13" s="17">
        <v>41</v>
      </c>
      <c r="E13" s="17">
        <v>84</v>
      </c>
    </row>
    <row r="14" spans="1:5" x14ac:dyDescent="0.2">
      <c r="A14" s="10" t="s">
        <v>2082</v>
      </c>
      <c r="B14" s="17">
        <v>5</v>
      </c>
      <c r="C14" s="17">
        <v>23</v>
      </c>
      <c r="D14" s="17">
        <v>45</v>
      </c>
      <c r="E14" s="17">
        <v>73</v>
      </c>
    </row>
    <row r="15" spans="1:5" x14ac:dyDescent="0.2">
      <c r="A15" s="10" t="s">
        <v>2083</v>
      </c>
      <c r="B15" s="17">
        <v>6</v>
      </c>
      <c r="C15" s="17">
        <v>26</v>
      </c>
      <c r="D15" s="17">
        <v>45</v>
      </c>
      <c r="E15" s="17">
        <v>77</v>
      </c>
    </row>
    <row r="16" spans="1:5" x14ac:dyDescent="0.2">
      <c r="A16" s="10" t="s">
        <v>2084</v>
      </c>
      <c r="B16" s="17">
        <v>3</v>
      </c>
      <c r="C16" s="17">
        <v>27</v>
      </c>
      <c r="D16" s="17">
        <v>45</v>
      </c>
      <c r="E16" s="17">
        <v>75</v>
      </c>
    </row>
    <row r="17" spans="1:5" x14ac:dyDescent="0.2">
      <c r="A17" s="10" t="s">
        <v>2085</v>
      </c>
      <c r="B17" s="17">
        <v>7</v>
      </c>
      <c r="C17" s="17">
        <v>32</v>
      </c>
      <c r="D17" s="17">
        <v>42</v>
      </c>
      <c r="E17" s="17">
        <v>81</v>
      </c>
    </row>
    <row r="18" spans="1:5" x14ac:dyDescent="0.2">
      <c r="A18" s="10" t="s">
        <v>2034</v>
      </c>
      <c r="B18" s="17">
        <v>57</v>
      </c>
      <c r="C18" s="17">
        <v>364</v>
      </c>
      <c r="D18" s="17">
        <v>565</v>
      </c>
      <c r="E18" s="17">
        <v>986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99A4-AD74-0B40-88B3-8FE6CD8C64C8}">
  <dimension ref="A1:H13"/>
  <sheetViews>
    <sheetView zoomScale="140" zoomScaleNormal="140" workbookViewId="0">
      <selection activeCell="K26" sqref="K26"/>
    </sheetView>
  </sheetViews>
  <sheetFormatPr baseColWidth="10" defaultRowHeight="16" x14ac:dyDescent="0.2"/>
  <cols>
    <col min="1" max="1" width="26.33203125" customWidth="1"/>
    <col min="2" max="2" width="17" bestFit="1" customWidth="1"/>
    <col min="3" max="3" width="13.33203125" bestFit="1" customWidth="1"/>
    <col min="4" max="4" width="15.83203125" bestFit="1" customWidth="1"/>
    <col min="5" max="5" width="12.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12" t="s">
        <v>2087</v>
      </c>
      <c r="B1" s="12" t="s">
        <v>2088</v>
      </c>
      <c r="C1" s="12" t="s">
        <v>2089</v>
      </c>
      <c r="D1" s="12" t="s">
        <v>2090</v>
      </c>
      <c r="E1" s="12" t="s">
        <v>2091</v>
      </c>
      <c r="F1" s="12" t="s">
        <v>2092</v>
      </c>
      <c r="G1" s="12" t="s">
        <v>2093</v>
      </c>
      <c r="H1" s="12" t="s">
        <v>2094</v>
      </c>
    </row>
    <row r="2" spans="1:8" x14ac:dyDescent="0.2">
      <c r="A2" t="s">
        <v>2095</v>
      </c>
      <c r="B2">
        <f>COUNTIFS(Crowdfunding!$D$2:$D$1001, "&lt;1000", Crowdfunding!$G$2:$G$1001, "=successful")</f>
        <v>30</v>
      </c>
      <c r="C2">
        <f>COUNTIFS(Crowdfunding!$D$2:$D$1001, "&lt;1000", Crowdfunding!$G$2:$G$1001, "=failed")</f>
        <v>20</v>
      </c>
      <c r="D2">
        <f>COUNTIFS(Crowdfunding!$D$2:$D$1001, "&lt;1000", Crowdfunding!$G$2:$G$1001, "=canceled")</f>
        <v>1</v>
      </c>
      <c r="E2">
        <f>SUM(B2:D2)</f>
        <v>51</v>
      </c>
      <c r="F2" s="11">
        <f>B2/$E2</f>
        <v>0.58823529411764708</v>
      </c>
      <c r="G2" s="11">
        <f t="shared" ref="G2:H2" si="0">C2/$E$2</f>
        <v>0.39215686274509803</v>
      </c>
      <c r="H2" s="11">
        <f t="shared" si="0"/>
        <v>1.9607843137254902E-2</v>
      </c>
    </row>
    <row r="3" spans="1:8" x14ac:dyDescent="0.2">
      <c r="A3" t="s">
        <v>2096</v>
      </c>
      <c r="B3">
        <f>COUNTIFS(Crowdfunding!$D$2:$D$1001, "&gt;=1000", Crowdfunding!$D$2:$D$1001, "&lt;5000", Crowdfunding!$G$2:$G$1001, "=successful")</f>
        <v>191</v>
      </c>
      <c r="C3">
        <f>COUNTIFS(Crowdfunding!$D$2:$D$1001, "&gt;=1000", Crowdfunding!$D$2:$D$1001, "&lt;5000", Crowdfunding!$G$2:$G$1001, "=failed")</f>
        <v>38</v>
      </c>
      <c r="D3">
        <f>COUNTIFS(Crowdfunding!$D$2:$D$1001, "&gt;=1000", Crowdfunding!$D$2:$D$1001, "&lt;5000", Crowdfunding!$G$2:$G$1001, "=canceled")</f>
        <v>2</v>
      </c>
      <c r="E3">
        <f t="shared" ref="E3:E13" si="1">SUM(B3:D3)</f>
        <v>231</v>
      </c>
      <c r="F3" s="11">
        <f t="shared" ref="F3:F13" si="2">B3/$E3</f>
        <v>0.82683982683982682</v>
      </c>
      <c r="G3" s="11">
        <f t="shared" ref="G3:G13" si="3">C3/$E3</f>
        <v>0.16450216450216451</v>
      </c>
      <c r="H3" s="11">
        <f t="shared" ref="H3:H13" si="4">D3/$E3</f>
        <v>8.658008658008658E-3</v>
      </c>
    </row>
    <row r="4" spans="1:8" x14ac:dyDescent="0.2">
      <c r="A4" t="s">
        <v>2097</v>
      </c>
      <c r="B4">
        <f>COUNTIFS(Crowdfunding!$D$2:$D$1001, "&gt;=5000", Crowdfunding!$D$2:$D$1001, "&lt;10000", Crowdfunding!$G$2:$G$1001, "=successful")</f>
        <v>164</v>
      </c>
      <c r="C4">
        <f>COUNTIFS(Crowdfunding!$D$2:$D$1001, "&gt;=5000", Crowdfunding!$D$2:$D$1001, "&lt;10000", Crowdfunding!$G$2:$G$1001, "=failed")</f>
        <v>126</v>
      </c>
      <c r="D4">
        <f>COUNTIFS(Crowdfunding!$D$2:$D$1001, "&gt;=5000", Crowdfunding!$D$2:$D$1001, "&lt;10000", Crowdfunding!$G$2:$G$1001, "=canceled")</f>
        <v>25</v>
      </c>
      <c r="E4">
        <f t="shared" si="1"/>
        <v>315</v>
      </c>
      <c r="F4" s="11">
        <f t="shared" si="2"/>
        <v>0.52063492063492067</v>
      </c>
      <c r="G4" s="11">
        <f t="shared" si="3"/>
        <v>0.4</v>
      </c>
      <c r="H4" s="11">
        <f t="shared" si="4"/>
        <v>7.9365079365079361E-2</v>
      </c>
    </row>
    <row r="5" spans="1:8" x14ac:dyDescent="0.2">
      <c r="A5" t="s">
        <v>2098</v>
      </c>
      <c r="B5">
        <f>COUNTIFS(Crowdfunding!$D$2:$D$1001, "&gt;=10000", Crowdfunding!$D$2:$D$1001, "&lt;15000", Crowdfunding!$G$2:$G$1001, "=successful")</f>
        <v>4</v>
      </c>
      <c r="C5">
        <f>COUNTIFS(Crowdfunding!$D$2:$D$1001, "&gt;=10000", Crowdfunding!$D$2:$D$1001, "&lt;15000", Crowdfunding!$G$2:$G$1001, "=failed")</f>
        <v>5</v>
      </c>
      <c r="D5">
        <f>COUNTIFS(Crowdfunding!$D$2:$D$1001, "&gt;=10000", Crowdfunding!$D$2:$D$1001, "&lt;15000", Crowdfunding!$G$2:$G$1001, "=canceled")</f>
        <v>0</v>
      </c>
      <c r="E5">
        <f t="shared" si="1"/>
        <v>9</v>
      </c>
      <c r="F5" s="11">
        <f t="shared" si="2"/>
        <v>0.44444444444444442</v>
      </c>
      <c r="G5" s="11">
        <f t="shared" si="3"/>
        <v>0.55555555555555558</v>
      </c>
      <c r="H5" s="11">
        <f t="shared" si="4"/>
        <v>0</v>
      </c>
    </row>
    <row r="6" spans="1:8" x14ac:dyDescent="0.2">
      <c r="A6" t="s">
        <v>2099</v>
      </c>
      <c r="B6">
        <f>COUNTIFS(Crowdfunding!$D$2:$D$1001, "&gt;=15000", Crowdfunding!$D$2:$D$1001, "&lt;20000", Crowdfunding!$G$2:$G$1001, "=successful")</f>
        <v>10</v>
      </c>
      <c r="C6">
        <f>COUNTIFS(Crowdfunding!$D$2:$D$1001, "&gt;=15000", Crowdfunding!$D$2:$D$1001, "&lt;20000", Crowdfunding!$G$2:$G$1001, "=failed")</f>
        <v>0</v>
      </c>
      <c r="D6">
        <f>COUNTIFS(Crowdfunding!$D$2:$D$1001, "&gt;=15000", Crowdfunding!$D$2:$D$1001, "&lt;20000", Crowdfunding!$G$2:$G$1001, "=canceled")</f>
        <v>0</v>
      </c>
      <c r="E6">
        <f t="shared" si="1"/>
        <v>10</v>
      </c>
      <c r="F6" s="11">
        <f t="shared" si="2"/>
        <v>1</v>
      </c>
      <c r="G6" s="11">
        <f t="shared" si="3"/>
        <v>0</v>
      </c>
      <c r="H6" s="11">
        <f t="shared" si="4"/>
        <v>0</v>
      </c>
    </row>
    <row r="7" spans="1:8" x14ac:dyDescent="0.2">
      <c r="A7" t="s">
        <v>2100</v>
      </c>
      <c r="B7">
        <f>COUNTIFS(Crowdfunding!$D$2:$D$1001, "&gt;=20000", Crowdfunding!$D$2:$D$1001, "&lt;25000", Crowdfunding!$G$2:$G$1001, "=successful")</f>
        <v>7</v>
      </c>
      <c r="C7">
        <f>COUNTIFS(Crowdfunding!$D$2:$D$1001, "&gt;=20000", Crowdfunding!$D$2:$D$1001, "&lt;25000", Crowdfunding!$G$2:$G$1001, "=failed")</f>
        <v>0</v>
      </c>
      <c r="D7">
        <f>COUNTIFS(Crowdfunding!$D$2:$D$1001, "&gt;=20000", Crowdfunding!$D$2:$D$1001, "&lt;25000", Crowdfunding!$G$2:$G$1001, "=canceled")</f>
        <v>0</v>
      </c>
      <c r="E7">
        <f t="shared" si="1"/>
        <v>7</v>
      </c>
      <c r="F7" s="11">
        <f t="shared" si="2"/>
        <v>1</v>
      </c>
      <c r="G7" s="11">
        <f t="shared" si="3"/>
        <v>0</v>
      </c>
      <c r="H7" s="11">
        <f t="shared" si="4"/>
        <v>0</v>
      </c>
    </row>
    <row r="8" spans="1:8" x14ac:dyDescent="0.2">
      <c r="A8" t="s">
        <v>2101</v>
      </c>
      <c r="B8">
        <f>COUNTIFS(Crowdfunding!$D$2:$D$1001, "&gt;=25000", Crowdfunding!$D$2:$D$1001, "&lt;30000", Crowdfunding!$G$2:$G$1001, "=successful")</f>
        <v>11</v>
      </c>
      <c r="C8">
        <f>COUNTIFS(Crowdfunding!$D$2:$D$1001, "&gt;=25000", Crowdfunding!$D$2:$D$1001, "&lt;30000", Crowdfunding!$G$2:$G$1001, "=failed")</f>
        <v>3</v>
      </c>
      <c r="D8">
        <f>COUNTIFS(Crowdfunding!$D$2:$D$1001, "&gt;=25000", Crowdfunding!$D$2:$D$1001, "&lt;30000", Crowdfunding!$G$2:$G$1001, "=canceled")</f>
        <v>0</v>
      </c>
      <c r="E8">
        <f t="shared" si="1"/>
        <v>14</v>
      </c>
      <c r="F8" s="11">
        <f t="shared" si="2"/>
        <v>0.7857142857142857</v>
      </c>
      <c r="G8" s="11">
        <f t="shared" si="3"/>
        <v>0.21428571428571427</v>
      </c>
      <c r="H8" s="11">
        <f t="shared" si="4"/>
        <v>0</v>
      </c>
    </row>
    <row r="9" spans="1:8" x14ac:dyDescent="0.2">
      <c r="A9" t="s">
        <v>2102</v>
      </c>
      <c r="B9">
        <f>COUNTIFS(Crowdfunding!$D$2:$D$1001, "&gt;=30000", Crowdfunding!$D$2:$D$1001, "&lt;35000", Crowdfunding!$G$2:$G$1001, "=successful")</f>
        <v>7</v>
      </c>
      <c r="C9">
        <f>COUNTIFS(Crowdfunding!$D$2:$D$1001, "&gt;=30000", Crowdfunding!$D$2:$D$1001, "&lt;35000", Crowdfunding!$G$2:$G$1001, "=failed")</f>
        <v>0</v>
      </c>
      <c r="D9">
        <f>COUNTIFS(Crowdfunding!$D$2:$D$1001, "&gt;=30000", Crowdfunding!$D$2:$D$1001, "&lt;35000", Crowdfunding!$G$2:$G$1001, "=canceled")</f>
        <v>0</v>
      </c>
      <c r="E9">
        <f t="shared" si="1"/>
        <v>7</v>
      </c>
      <c r="F9" s="11">
        <f t="shared" si="2"/>
        <v>1</v>
      </c>
      <c r="G9" s="11">
        <f t="shared" si="3"/>
        <v>0</v>
      </c>
      <c r="H9" s="11">
        <f t="shared" si="4"/>
        <v>0</v>
      </c>
    </row>
    <row r="10" spans="1:8" x14ac:dyDescent="0.2">
      <c r="A10" t="s">
        <v>2103</v>
      </c>
      <c r="B10">
        <f>COUNTIFS(Crowdfunding!$D$2:$D$1001, "&gt;=35000", Crowdfunding!$D$2:$D$1001, "&lt;40000", Crowdfunding!$G$2:$G$1001, "=successful")</f>
        <v>8</v>
      </c>
      <c r="C10">
        <f>COUNTIFS(Crowdfunding!$D$2:$D$1001, "&gt;=35000", Crowdfunding!$D$2:$D$1001, "&lt;40000", Crowdfunding!$G$2:$G$1001, "=failed")</f>
        <v>3</v>
      </c>
      <c r="D10">
        <f>COUNTIFS(Crowdfunding!$D$2:$D$1001, "&gt;=35000", Crowdfunding!$D$2:$D$1001, "&lt;40000", Crowdfunding!$G$2:$G$1001, "=canceled")</f>
        <v>1</v>
      </c>
      <c r="E10">
        <f t="shared" si="1"/>
        <v>12</v>
      </c>
      <c r="F10" s="11">
        <f t="shared" si="2"/>
        <v>0.66666666666666663</v>
      </c>
      <c r="G10" s="11">
        <f t="shared" si="3"/>
        <v>0.25</v>
      </c>
      <c r="H10" s="11">
        <f t="shared" si="4"/>
        <v>8.3333333333333329E-2</v>
      </c>
    </row>
    <row r="11" spans="1:8" x14ac:dyDescent="0.2">
      <c r="A11" t="s">
        <v>2104</v>
      </c>
      <c r="B11">
        <f>COUNTIFS(Crowdfunding!$D$2:$D$1001, "&gt;=40000", Crowdfunding!$D$2:$D$1001, "&lt;45000", Crowdfunding!$G$2:$G$1001, "=successful")</f>
        <v>11</v>
      </c>
      <c r="C11">
        <f>COUNTIFS(Crowdfunding!$D$2:$D$1001, "&gt;=40000", Crowdfunding!$D$2:$D$1001, "&lt;45000", Crowdfunding!$G$2:$G$1001, "=failed")</f>
        <v>3</v>
      </c>
      <c r="D11">
        <f>COUNTIFS(Crowdfunding!$D$2:$D$1001, "&gt;=40000", Crowdfunding!$D$2:$D$1001, "&lt;45000", Crowdfunding!$G$2:$G$1001, "=canceled")</f>
        <v>0</v>
      </c>
      <c r="E11">
        <f t="shared" si="1"/>
        <v>14</v>
      </c>
      <c r="F11" s="11">
        <f t="shared" si="2"/>
        <v>0.7857142857142857</v>
      </c>
      <c r="G11" s="11">
        <f t="shared" si="3"/>
        <v>0.21428571428571427</v>
      </c>
      <c r="H11" s="11">
        <f t="shared" si="4"/>
        <v>0</v>
      </c>
    </row>
    <row r="12" spans="1:8" x14ac:dyDescent="0.2">
      <c r="A12" t="s">
        <v>2105</v>
      </c>
      <c r="B12">
        <f>COUNTIFS(Crowdfunding!$D$2:$D$1001, "&gt;=45000", Crowdfunding!$D$2:$D$1001, "&lt;50000", Crowdfunding!$G$2:$G$1001, "=successful")</f>
        <v>8</v>
      </c>
      <c r="C12">
        <f>COUNTIFS(Crowdfunding!$D$2:$D$1001, "&gt;=45000", Crowdfunding!$D$2:$D$1001, "&lt;50000", Crowdfunding!$G$2:$G$1001, "=failed")</f>
        <v>3</v>
      </c>
      <c r="D12">
        <f>COUNTIFS(Crowdfunding!$D$2:$D$1001, "&gt;=45000", Crowdfunding!$D$2:$D$1001, "&lt;50000", Crowdfunding!$G$2:$G$1001, "=canceled")</f>
        <v>0</v>
      </c>
      <c r="E12">
        <f t="shared" si="1"/>
        <v>11</v>
      </c>
      <c r="F12" s="11">
        <f t="shared" si="2"/>
        <v>0.72727272727272729</v>
      </c>
      <c r="G12" s="11">
        <f t="shared" si="3"/>
        <v>0.27272727272727271</v>
      </c>
      <c r="H12" s="11">
        <f t="shared" si="4"/>
        <v>0</v>
      </c>
    </row>
    <row r="13" spans="1:8" x14ac:dyDescent="0.2">
      <c r="A13" t="s">
        <v>2106</v>
      </c>
      <c r="B13">
        <f>COUNTIFS(Crowdfunding!$D$2:$D$1001, "&gt;50000", Crowdfunding!$G$2:$G$1001, "=successful")</f>
        <v>114</v>
      </c>
      <c r="C13">
        <f>COUNTIFS(Crowdfunding!$D$2:$D$1001, "&gt;50000", Crowdfunding!$G$2:$G$1001, "=failed")</f>
        <v>163</v>
      </c>
      <c r="D13">
        <f>COUNTIFS(Crowdfunding!$D$2:$D$1001, "&gt;50000", Crowdfunding!$G$2:$G$1001, "=canceled")</f>
        <v>28</v>
      </c>
      <c r="E13">
        <f t="shared" si="1"/>
        <v>305</v>
      </c>
      <c r="F13" s="11">
        <f t="shared" si="2"/>
        <v>0.3737704918032787</v>
      </c>
      <c r="G13" s="11">
        <f t="shared" si="3"/>
        <v>0.53442622950819674</v>
      </c>
      <c r="H13" s="11">
        <f t="shared" si="4"/>
        <v>9.1803278688524587E-2</v>
      </c>
    </row>
  </sheetData>
  <pageMargins left="0.7" right="0.7" top="0.75" bottom="0.75" header="0.3" footer="0.3"/>
  <ignoredErrors>
    <ignoredError sqref="B4:C4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DF92-1FBE-2547-8F6E-0E8658D48A33}">
  <dimension ref="A1:M566"/>
  <sheetViews>
    <sheetView zoomScale="70" zoomScaleNormal="70" workbookViewId="0">
      <selection activeCell="R34" sqref="R34"/>
    </sheetView>
  </sheetViews>
  <sheetFormatPr baseColWidth="10" defaultRowHeight="16" x14ac:dyDescent="0.2"/>
  <cols>
    <col min="2" max="2" width="13" bestFit="1" customWidth="1"/>
    <col min="3" max="3" width="13" customWidth="1"/>
    <col min="5" max="5" width="13" bestFit="1" customWidth="1"/>
    <col min="8" max="8" width="15" bestFit="1" customWidth="1"/>
    <col min="9" max="9" width="16.6640625" bestFit="1" customWidth="1"/>
    <col min="10" max="10" width="13.6640625" bestFit="1" customWidth="1"/>
    <col min="11" max="11" width="13.83203125" bestFit="1" customWidth="1"/>
    <col min="12" max="12" width="17.6640625" bestFit="1" customWidth="1"/>
    <col min="13" max="13" width="15.6640625" bestFit="1" customWidth="1"/>
  </cols>
  <sheetData>
    <row r="1" spans="1:13" x14ac:dyDescent="0.2">
      <c r="A1" s="1" t="s">
        <v>4</v>
      </c>
      <c r="B1" s="1" t="s">
        <v>5</v>
      </c>
      <c r="C1" s="1"/>
      <c r="D1" s="1" t="s">
        <v>4</v>
      </c>
      <c r="E1" s="1" t="s">
        <v>5</v>
      </c>
      <c r="G1" s="1" t="s">
        <v>4</v>
      </c>
      <c r="H1" s="12" t="s">
        <v>2107</v>
      </c>
      <c r="I1" s="12" t="s">
        <v>2108</v>
      </c>
      <c r="J1" s="12" t="s">
        <v>2109</v>
      </c>
      <c r="K1" s="12" t="s">
        <v>2110</v>
      </c>
      <c r="L1" s="12" t="s">
        <v>2111</v>
      </c>
      <c r="M1" s="12" t="s">
        <v>2112</v>
      </c>
    </row>
    <row r="2" spans="1:13" x14ac:dyDescent="0.2">
      <c r="A2" t="s">
        <v>20</v>
      </c>
      <c r="B2">
        <v>16</v>
      </c>
      <c r="D2" t="s">
        <v>14</v>
      </c>
      <c r="E2">
        <v>0</v>
      </c>
      <c r="G2" t="s">
        <v>20</v>
      </c>
      <c r="H2" s="13">
        <f>AVERAGE(B2:B566)</f>
        <v>851.14690265486729</v>
      </c>
      <c r="I2">
        <f>MEDIAN(B2:B566)</f>
        <v>201</v>
      </c>
      <c r="J2">
        <f>MIN(B2:B566)</f>
        <v>16</v>
      </c>
      <c r="K2">
        <f>MAX(B2:B566)</f>
        <v>7295</v>
      </c>
      <c r="L2" s="7">
        <f>_xlfn.VAR.P(B2:B566)</f>
        <v>1603373.7324019109</v>
      </c>
      <c r="M2" s="7">
        <f>_xlfn.STDEV.P(B2:B566)</f>
        <v>1266.2439466397898</v>
      </c>
    </row>
    <row r="3" spans="1:13" x14ac:dyDescent="0.2">
      <c r="A3" t="s">
        <v>20</v>
      </c>
      <c r="B3">
        <v>26</v>
      </c>
      <c r="D3" t="s">
        <v>14</v>
      </c>
      <c r="E3">
        <v>0</v>
      </c>
      <c r="G3" t="s">
        <v>14</v>
      </c>
      <c r="H3" s="13">
        <f>AVERAGE(E2:E365)</f>
        <v>585.61538461538464</v>
      </c>
      <c r="I3">
        <f>MEDIAN(E2:E365)</f>
        <v>114.5</v>
      </c>
      <c r="J3">
        <f>MIN(B3:B567)</f>
        <v>26</v>
      </c>
      <c r="K3">
        <f>MAX(E2:E365)</f>
        <v>6080</v>
      </c>
      <c r="L3" s="7">
        <f>_xlfn.VAR.P(E2:E365)</f>
        <v>921574.68174133555</v>
      </c>
      <c r="M3" s="7">
        <f>_xlfn.STDEV.P(E2:E365)</f>
        <v>959.98681331637863</v>
      </c>
    </row>
    <row r="4" spans="1:13" x14ac:dyDescent="0.2">
      <c r="A4" t="s">
        <v>20</v>
      </c>
      <c r="B4">
        <v>27</v>
      </c>
      <c r="D4" t="s">
        <v>14</v>
      </c>
      <c r="E4">
        <v>1</v>
      </c>
    </row>
    <row r="5" spans="1:13" x14ac:dyDescent="0.2">
      <c r="A5" t="s">
        <v>20</v>
      </c>
      <c r="B5">
        <v>32</v>
      </c>
      <c r="D5" t="s">
        <v>14</v>
      </c>
      <c r="E5">
        <v>1</v>
      </c>
    </row>
    <row r="6" spans="1:13" x14ac:dyDescent="0.2">
      <c r="A6" t="s">
        <v>20</v>
      </c>
      <c r="B6">
        <v>32</v>
      </c>
      <c r="D6" t="s">
        <v>14</v>
      </c>
      <c r="E6">
        <v>1</v>
      </c>
    </row>
    <row r="7" spans="1:13" x14ac:dyDescent="0.2">
      <c r="A7" t="s">
        <v>20</v>
      </c>
      <c r="B7">
        <v>34</v>
      </c>
      <c r="D7" t="s">
        <v>14</v>
      </c>
      <c r="E7">
        <v>1</v>
      </c>
      <c r="G7" s="15" t="s">
        <v>2114</v>
      </c>
      <c r="H7" s="15"/>
      <c r="I7" s="15"/>
      <c r="J7" s="15"/>
      <c r="K7" s="15"/>
      <c r="L7" s="15"/>
      <c r="M7" s="15"/>
    </row>
    <row r="8" spans="1:13" ht="16" customHeight="1" x14ac:dyDescent="0.2">
      <c r="A8" t="s">
        <v>20</v>
      </c>
      <c r="B8">
        <v>40</v>
      </c>
      <c r="D8" t="s">
        <v>14</v>
      </c>
      <c r="E8">
        <v>1</v>
      </c>
      <c r="G8" s="16" t="s">
        <v>2113</v>
      </c>
      <c r="H8" s="16"/>
      <c r="I8" s="16"/>
      <c r="J8" s="16" t="s">
        <v>2117</v>
      </c>
      <c r="K8" s="16"/>
      <c r="L8" s="16"/>
      <c r="M8" s="16"/>
    </row>
    <row r="9" spans="1:13" x14ac:dyDescent="0.2">
      <c r="A9" t="s">
        <v>20</v>
      </c>
      <c r="B9">
        <v>41</v>
      </c>
      <c r="D9" t="s">
        <v>14</v>
      </c>
      <c r="E9">
        <v>1</v>
      </c>
      <c r="G9" s="16"/>
      <c r="H9" s="16"/>
      <c r="I9" s="16"/>
      <c r="J9" s="16"/>
      <c r="K9" s="16"/>
      <c r="L9" s="16"/>
      <c r="M9" s="16"/>
    </row>
    <row r="10" spans="1:13" x14ac:dyDescent="0.2">
      <c r="A10" t="s">
        <v>20</v>
      </c>
      <c r="B10">
        <v>41</v>
      </c>
      <c r="D10" t="s">
        <v>14</v>
      </c>
      <c r="E10">
        <v>1</v>
      </c>
      <c r="G10" s="16"/>
      <c r="H10" s="16"/>
      <c r="I10" s="16"/>
      <c r="J10" s="16"/>
      <c r="K10" s="16"/>
      <c r="L10" s="16"/>
      <c r="M10" s="16"/>
    </row>
    <row r="11" spans="1:13" x14ac:dyDescent="0.2">
      <c r="A11" t="s">
        <v>20</v>
      </c>
      <c r="B11">
        <v>42</v>
      </c>
      <c r="D11" t="s">
        <v>14</v>
      </c>
      <c r="E11">
        <v>1</v>
      </c>
      <c r="G11" s="16"/>
      <c r="H11" s="16"/>
      <c r="I11" s="16"/>
      <c r="J11" s="16"/>
      <c r="K11" s="16"/>
      <c r="L11" s="16"/>
      <c r="M11" s="16"/>
    </row>
    <row r="12" spans="1:13" ht="16" customHeight="1" x14ac:dyDescent="0.2">
      <c r="A12" t="s">
        <v>20</v>
      </c>
      <c r="B12">
        <v>43</v>
      </c>
      <c r="D12" t="s">
        <v>14</v>
      </c>
      <c r="E12">
        <v>1</v>
      </c>
      <c r="G12" s="16" t="s">
        <v>2115</v>
      </c>
      <c r="H12" s="16"/>
      <c r="I12" s="16"/>
      <c r="J12" s="16" t="s">
        <v>2116</v>
      </c>
      <c r="K12" s="16"/>
      <c r="L12" s="16"/>
      <c r="M12" s="16"/>
    </row>
    <row r="13" spans="1:13" x14ac:dyDescent="0.2">
      <c r="A13" t="s">
        <v>20</v>
      </c>
      <c r="B13">
        <v>43</v>
      </c>
      <c r="D13" t="s">
        <v>14</v>
      </c>
      <c r="E13">
        <v>1</v>
      </c>
      <c r="G13" s="16"/>
      <c r="H13" s="16"/>
      <c r="I13" s="16"/>
      <c r="J13" s="16"/>
      <c r="K13" s="16"/>
      <c r="L13" s="16"/>
      <c r="M13" s="16"/>
    </row>
    <row r="14" spans="1:13" x14ac:dyDescent="0.2">
      <c r="A14" t="s">
        <v>20</v>
      </c>
      <c r="B14">
        <v>48</v>
      </c>
      <c r="D14" t="s">
        <v>14</v>
      </c>
      <c r="E14">
        <v>1</v>
      </c>
      <c r="G14" s="16"/>
      <c r="H14" s="16"/>
      <c r="I14" s="16"/>
      <c r="J14" s="16"/>
      <c r="K14" s="16"/>
      <c r="L14" s="16"/>
      <c r="M14" s="16"/>
    </row>
    <row r="15" spans="1:13" x14ac:dyDescent="0.2">
      <c r="A15" t="s">
        <v>20</v>
      </c>
      <c r="B15">
        <v>48</v>
      </c>
      <c r="D15" t="s">
        <v>14</v>
      </c>
      <c r="E15">
        <v>1</v>
      </c>
      <c r="G15" s="16"/>
      <c r="H15" s="16"/>
      <c r="I15" s="16"/>
      <c r="J15" s="16"/>
      <c r="K15" s="16"/>
      <c r="L15" s="16"/>
      <c r="M15" s="16"/>
    </row>
    <row r="16" spans="1:13" x14ac:dyDescent="0.2">
      <c r="A16" t="s">
        <v>20</v>
      </c>
      <c r="B16">
        <v>48</v>
      </c>
      <c r="D16" t="s">
        <v>14</v>
      </c>
      <c r="E16">
        <v>1</v>
      </c>
      <c r="G16" s="16"/>
      <c r="H16" s="16"/>
      <c r="I16" s="16"/>
      <c r="J16" s="16"/>
      <c r="K16" s="16"/>
      <c r="L16" s="16"/>
      <c r="M16" s="16"/>
    </row>
    <row r="17" spans="1:13" x14ac:dyDescent="0.2">
      <c r="A17" t="s">
        <v>20</v>
      </c>
      <c r="B17">
        <v>50</v>
      </c>
      <c r="D17" t="s">
        <v>14</v>
      </c>
      <c r="E17">
        <v>1</v>
      </c>
      <c r="G17" s="16"/>
      <c r="H17" s="16"/>
      <c r="I17" s="16"/>
      <c r="J17" s="16"/>
      <c r="K17" s="16"/>
      <c r="L17" s="16"/>
      <c r="M17" s="16"/>
    </row>
    <row r="18" spans="1:13" x14ac:dyDescent="0.2">
      <c r="A18" t="s">
        <v>20</v>
      </c>
      <c r="B18">
        <v>50</v>
      </c>
      <c r="D18" t="s">
        <v>14</v>
      </c>
      <c r="E18">
        <v>1</v>
      </c>
      <c r="G18" s="16"/>
      <c r="H18" s="16"/>
      <c r="I18" s="16"/>
      <c r="J18" s="16"/>
      <c r="K18" s="16"/>
      <c r="L18" s="16"/>
      <c r="M18" s="16"/>
    </row>
    <row r="19" spans="1:13" x14ac:dyDescent="0.2">
      <c r="A19" t="s">
        <v>20</v>
      </c>
      <c r="B19">
        <v>50</v>
      </c>
      <c r="D19" t="s">
        <v>14</v>
      </c>
      <c r="E19">
        <v>1</v>
      </c>
      <c r="G19" s="16"/>
      <c r="H19" s="16"/>
      <c r="I19" s="16"/>
      <c r="J19" s="16"/>
      <c r="K19" s="16"/>
      <c r="L19" s="16"/>
      <c r="M19" s="16"/>
    </row>
    <row r="20" spans="1:13" x14ac:dyDescent="0.2">
      <c r="A20" t="s">
        <v>20</v>
      </c>
      <c r="B20">
        <v>52</v>
      </c>
      <c r="D20" t="s">
        <v>14</v>
      </c>
      <c r="E20">
        <v>1</v>
      </c>
    </row>
    <row r="21" spans="1:13" x14ac:dyDescent="0.2">
      <c r="A21" t="s">
        <v>20</v>
      </c>
      <c r="B21">
        <v>53</v>
      </c>
      <c r="D21" t="s">
        <v>14</v>
      </c>
      <c r="E21">
        <v>5</v>
      </c>
    </row>
    <row r="22" spans="1:13" x14ac:dyDescent="0.2">
      <c r="A22" t="s">
        <v>20</v>
      </c>
      <c r="B22">
        <v>53</v>
      </c>
      <c r="D22" t="s">
        <v>14</v>
      </c>
      <c r="E22">
        <v>5</v>
      </c>
    </row>
    <row r="23" spans="1:13" x14ac:dyDescent="0.2">
      <c r="A23" t="s">
        <v>20</v>
      </c>
      <c r="B23">
        <v>54</v>
      </c>
      <c r="D23" t="s">
        <v>14</v>
      </c>
      <c r="E23">
        <v>6</v>
      </c>
    </row>
    <row r="24" spans="1:13" x14ac:dyDescent="0.2">
      <c r="A24" t="s">
        <v>20</v>
      </c>
      <c r="B24">
        <v>55</v>
      </c>
      <c r="D24" t="s">
        <v>14</v>
      </c>
      <c r="E24">
        <v>7</v>
      </c>
    </row>
    <row r="25" spans="1:13" x14ac:dyDescent="0.2">
      <c r="A25" t="s">
        <v>20</v>
      </c>
      <c r="B25">
        <v>56</v>
      </c>
      <c r="D25" t="s">
        <v>14</v>
      </c>
      <c r="E25">
        <v>7</v>
      </c>
    </row>
    <row r="26" spans="1:13" x14ac:dyDescent="0.2">
      <c r="A26" t="s">
        <v>20</v>
      </c>
      <c r="B26">
        <v>59</v>
      </c>
      <c r="D26" t="s">
        <v>14</v>
      </c>
      <c r="E26">
        <v>9</v>
      </c>
    </row>
    <row r="27" spans="1:13" x14ac:dyDescent="0.2">
      <c r="A27" t="s">
        <v>20</v>
      </c>
      <c r="B27">
        <v>62</v>
      </c>
      <c r="D27" t="s">
        <v>14</v>
      </c>
      <c r="E27">
        <v>9</v>
      </c>
    </row>
    <row r="28" spans="1:13" x14ac:dyDescent="0.2">
      <c r="A28" t="s">
        <v>20</v>
      </c>
      <c r="B28">
        <v>64</v>
      </c>
      <c r="D28" t="s">
        <v>14</v>
      </c>
      <c r="E28">
        <v>10</v>
      </c>
    </row>
    <row r="29" spans="1:13" x14ac:dyDescent="0.2">
      <c r="A29" t="s">
        <v>20</v>
      </c>
      <c r="B29">
        <v>65</v>
      </c>
      <c r="D29" t="s">
        <v>14</v>
      </c>
      <c r="E29">
        <v>10</v>
      </c>
    </row>
    <row r="30" spans="1:13" x14ac:dyDescent="0.2">
      <c r="A30" t="s">
        <v>20</v>
      </c>
      <c r="B30">
        <v>65</v>
      </c>
      <c r="D30" t="s">
        <v>14</v>
      </c>
      <c r="E30">
        <v>10</v>
      </c>
    </row>
    <row r="31" spans="1:13" x14ac:dyDescent="0.2">
      <c r="A31" t="s">
        <v>20</v>
      </c>
      <c r="B31">
        <v>67</v>
      </c>
      <c r="D31" t="s">
        <v>14</v>
      </c>
      <c r="E31">
        <v>10</v>
      </c>
    </row>
    <row r="32" spans="1:13" x14ac:dyDescent="0.2">
      <c r="A32" t="s">
        <v>20</v>
      </c>
      <c r="B32">
        <v>68</v>
      </c>
      <c r="D32" t="s">
        <v>14</v>
      </c>
      <c r="E32">
        <v>12</v>
      </c>
    </row>
    <row r="33" spans="1:5" x14ac:dyDescent="0.2">
      <c r="A33" t="s">
        <v>20</v>
      </c>
      <c r="B33">
        <v>69</v>
      </c>
      <c r="D33" t="s">
        <v>14</v>
      </c>
      <c r="E33">
        <v>12</v>
      </c>
    </row>
    <row r="34" spans="1:5" x14ac:dyDescent="0.2">
      <c r="A34" t="s">
        <v>20</v>
      </c>
      <c r="B34">
        <v>69</v>
      </c>
      <c r="D34" t="s">
        <v>14</v>
      </c>
      <c r="E34">
        <v>13</v>
      </c>
    </row>
    <row r="35" spans="1:5" x14ac:dyDescent="0.2">
      <c r="A35" t="s">
        <v>20</v>
      </c>
      <c r="B35">
        <v>70</v>
      </c>
      <c r="D35" t="s">
        <v>14</v>
      </c>
      <c r="E35">
        <v>13</v>
      </c>
    </row>
    <row r="36" spans="1:5" x14ac:dyDescent="0.2">
      <c r="A36" t="s">
        <v>20</v>
      </c>
      <c r="B36">
        <v>71</v>
      </c>
      <c r="D36" t="s">
        <v>14</v>
      </c>
      <c r="E36">
        <v>14</v>
      </c>
    </row>
    <row r="37" spans="1:5" x14ac:dyDescent="0.2">
      <c r="A37" t="s">
        <v>20</v>
      </c>
      <c r="B37">
        <v>72</v>
      </c>
      <c r="D37" t="s">
        <v>14</v>
      </c>
      <c r="E37">
        <v>14</v>
      </c>
    </row>
    <row r="38" spans="1:5" x14ac:dyDescent="0.2">
      <c r="A38" t="s">
        <v>20</v>
      </c>
      <c r="B38">
        <v>76</v>
      </c>
      <c r="D38" t="s">
        <v>14</v>
      </c>
      <c r="E38">
        <v>15</v>
      </c>
    </row>
    <row r="39" spans="1:5" x14ac:dyDescent="0.2">
      <c r="A39" t="s">
        <v>20</v>
      </c>
      <c r="B39">
        <v>76</v>
      </c>
      <c r="D39" t="s">
        <v>14</v>
      </c>
      <c r="E39">
        <v>15</v>
      </c>
    </row>
    <row r="40" spans="1:5" x14ac:dyDescent="0.2">
      <c r="A40" t="s">
        <v>20</v>
      </c>
      <c r="B40">
        <v>78</v>
      </c>
      <c r="D40" t="s">
        <v>14</v>
      </c>
      <c r="E40">
        <v>15</v>
      </c>
    </row>
    <row r="41" spans="1:5" x14ac:dyDescent="0.2">
      <c r="A41" t="s">
        <v>20</v>
      </c>
      <c r="B41">
        <v>78</v>
      </c>
      <c r="D41" t="s">
        <v>14</v>
      </c>
      <c r="E41">
        <v>15</v>
      </c>
    </row>
    <row r="42" spans="1:5" x14ac:dyDescent="0.2">
      <c r="A42" t="s">
        <v>20</v>
      </c>
      <c r="B42">
        <v>80</v>
      </c>
      <c r="D42" t="s">
        <v>14</v>
      </c>
      <c r="E42">
        <v>15</v>
      </c>
    </row>
    <row r="43" spans="1:5" x14ac:dyDescent="0.2">
      <c r="A43" t="s">
        <v>20</v>
      </c>
      <c r="B43">
        <v>80</v>
      </c>
      <c r="D43" t="s">
        <v>14</v>
      </c>
      <c r="E43">
        <v>15</v>
      </c>
    </row>
    <row r="44" spans="1:5" x14ac:dyDescent="0.2">
      <c r="A44" t="s">
        <v>20</v>
      </c>
      <c r="B44">
        <v>80</v>
      </c>
      <c r="D44" t="s">
        <v>14</v>
      </c>
      <c r="E44">
        <v>16</v>
      </c>
    </row>
    <row r="45" spans="1:5" x14ac:dyDescent="0.2">
      <c r="A45" t="s">
        <v>20</v>
      </c>
      <c r="B45">
        <v>80</v>
      </c>
      <c r="D45" t="s">
        <v>14</v>
      </c>
      <c r="E45">
        <v>16</v>
      </c>
    </row>
    <row r="46" spans="1:5" x14ac:dyDescent="0.2">
      <c r="A46" t="s">
        <v>20</v>
      </c>
      <c r="B46">
        <v>80</v>
      </c>
      <c r="D46" t="s">
        <v>14</v>
      </c>
      <c r="E46">
        <v>16</v>
      </c>
    </row>
    <row r="47" spans="1:5" x14ac:dyDescent="0.2">
      <c r="A47" t="s">
        <v>20</v>
      </c>
      <c r="B47">
        <v>80</v>
      </c>
      <c r="D47" t="s">
        <v>14</v>
      </c>
      <c r="E47">
        <v>16</v>
      </c>
    </row>
    <row r="48" spans="1:5" x14ac:dyDescent="0.2">
      <c r="A48" t="s">
        <v>20</v>
      </c>
      <c r="B48">
        <v>81</v>
      </c>
      <c r="D48" t="s">
        <v>14</v>
      </c>
      <c r="E48">
        <v>17</v>
      </c>
    </row>
    <row r="49" spans="1:5" x14ac:dyDescent="0.2">
      <c r="A49" t="s">
        <v>20</v>
      </c>
      <c r="B49">
        <v>82</v>
      </c>
      <c r="D49" t="s">
        <v>14</v>
      </c>
      <c r="E49">
        <v>17</v>
      </c>
    </row>
    <row r="50" spans="1:5" x14ac:dyDescent="0.2">
      <c r="A50" t="s">
        <v>20</v>
      </c>
      <c r="B50">
        <v>82</v>
      </c>
      <c r="D50" t="s">
        <v>14</v>
      </c>
      <c r="E50">
        <v>17</v>
      </c>
    </row>
    <row r="51" spans="1:5" x14ac:dyDescent="0.2">
      <c r="A51" t="s">
        <v>20</v>
      </c>
      <c r="B51">
        <v>83</v>
      </c>
      <c r="D51" t="s">
        <v>14</v>
      </c>
      <c r="E51">
        <v>18</v>
      </c>
    </row>
    <row r="52" spans="1:5" x14ac:dyDescent="0.2">
      <c r="A52" t="s">
        <v>20</v>
      </c>
      <c r="B52">
        <v>83</v>
      </c>
      <c r="D52" t="s">
        <v>14</v>
      </c>
      <c r="E52">
        <v>18</v>
      </c>
    </row>
    <row r="53" spans="1:5" x14ac:dyDescent="0.2">
      <c r="A53" t="s">
        <v>20</v>
      </c>
      <c r="B53">
        <v>84</v>
      </c>
      <c r="D53" t="s">
        <v>14</v>
      </c>
      <c r="E53">
        <v>19</v>
      </c>
    </row>
    <row r="54" spans="1:5" x14ac:dyDescent="0.2">
      <c r="A54" t="s">
        <v>20</v>
      </c>
      <c r="B54">
        <v>84</v>
      </c>
      <c r="D54" t="s">
        <v>14</v>
      </c>
      <c r="E54">
        <v>19</v>
      </c>
    </row>
    <row r="55" spans="1:5" x14ac:dyDescent="0.2">
      <c r="A55" t="s">
        <v>20</v>
      </c>
      <c r="B55">
        <v>85</v>
      </c>
      <c r="D55" t="s">
        <v>14</v>
      </c>
      <c r="E55">
        <v>19</v>
      </c>
    </row>
    <row r="56" spans="1:5" x14ac:dyDescent="0.2">
      <c r="A56" t="s">
        <v>20</v>
      </c>
      <c r="B56">
        <v>85</v>
      </c>
      <c r="D56" t="s">
        <v>14</v>
      </c>
      <c r="E56">
        <v>21</v>
      </c>
    </row>
    <row r="57" spans="1:5" x14ac:dyDescent="0.2">
      <c r="A57" t="s">
        <v>20</v>
      </c>
      <c r="B57">
        <v>85</v>
      </c>
      <c r="D57" t="s">
        <v>14</v>
      </c>
      <c r="E57">
        <v>21</v>
      </c>
    </row>
    <row r="58" spans="1:5" x14ac:dyDescent="0.2">
      <c r="A58" t="s">
        <v>20</v>
      </c>
      <c r="B58">
        <v>85</v>
      </c>
      <c r="D58" t="s">
        <v>14</v>
      </c>
      <c r="E58">
        <v>21</v>
      </c>
    </row>
    <row r="59" spans="1:5" x14ac:dyDescent="0.2">
      <c r="A59" t="s">
        <v>20</v>
      </c>
      <c r="B59">
        <v>85</v>
      </c>
      <c r="D59" t="s">
        <v>14</v>
      </c>
      <c r="E59">
        <v>22</v>
      </c>
    </row>
    <row r="60" spans="1:5" x14ac:dyDescent="0.2">
      <c r="A60" t="s">
        <v>20</v>
      </c>
      <c r="B60">
        <v>85</v>
      </c>
      <c r="D60" t="s">
        <v>14</v>
      </c>
      <c r="E60">
        <v>23</v>
      </c>
    </row>
    <row r="61" spans="1:5" x14ac:dyDescent="0.2">
      <c r="A61" t="s">
        <v>20</v>
      </c>
      <c r="B61">
        <v>86</v>
      </c>
      <c r="D61" t="s">
        <v>14</v>
      </c>
      <c r="E61">
        <v>24</v>
      </c>
    </row>
    <row r="62" spans="1:5" x14ac:dyDescent="0.2">
      <c r="A62" t="s">
        <v>20</v>
      </c>
      <c r="B62">
        <v>86</v>
      </c>
      <c r="D62" t="s">
        <v>14</v>
      </c>
      <c r="E62">
        <v>24</v>
      </c>
    </row>
    <row r="63" spans="1:5" x14ac:dyDescent="0.2">
      <c r="A63" t="s">
        <v>20</v>
      </c>
      <c r="B63">
        <v>86</v>
      </c>
      <c r="D63" t="s">
        <v>14</v>
      </c>
      <c r="E63">
        <v>24</v>
      </c>
    </row>
    <row r="64" spans="1:5" x14ac:dyDescent="0.2">
      <c r="A64" t="s">
        <v>20</v>
      </c>
      <c r="B64">
        <v>87</v>
      </c>
      <c r="D64" t="s">
        <v>14</v>
      </c>
      <c r="E64">
        <v>25</v>
      </c>
    </row>
    <row r="65" spans="1:5" x14ac:dyDescent="0.2">
      <c r="A65" t="s">
        <v>20</v>
      </c>
      <c r="B65">
        <v>87</v>
      </c>
      <c r="D65" t="s">
        <v>14</v>
      </c>
      <c r="E65">
        <v>25</v>
      </c>
    </row>
    <row r="66" spans="1:5" x14ac:dyDescent="0.2">
      <c r="A66" t="s">
        <v>20</v>
      </c>
      <c r="B66">
        <v>87</v>
      </c>
      <c r="D66" t="s">
        <v>14</v>
      </c>
      <c r="E66">
        <v>26</v>
      </c>
    </row>
    <row r="67" spans="1:5" x14ac:dyDescent="0.2">
      <c r="A67" t="s">
        <v>20</v>
      </c>
      <c r="B67">
        <v>88</v>
      </c>
      <c r="D67" t="s">
        <v>14</v>
      </c>
      <c r="E67">
        <v>26</v>
      </c>
    </row>
    <row r="68" spans="1:5" x14ac:dyDescent="0.2">
      <c r="A68" t="s">
        <v>20</v>
      </c>
      <c r="B68">
        <v>88</v>
      </c>
      <c r="D68" t="s">
        <v>14</v>
      </c>
      <c r="E68">
        <v>26</v>
      </c>
    </row>
    <row r="69" spans="1:5" x14ac:dyDescent="0.2">
      <c r="A69" t="s">
        <v>20</v>
      </c>
      <c r="B69">
        <v>88</v>
      </c>
      <c r="D69" t="s">
        <v>14</v>
      </c>
      <c r="E69">
        <v>27</v>
      </c>
    </row>
    <row r="70" spans="1:5" x14ac:dyDescent="0.2">
      <c r="A70" t="s">
        <v>20</v>
      </c>
      <c r="B70">
        <v>88</v>
      </c>
      <c r="D70" t="s">
        <v>14</v>
      </c>
      <c r="E70">
        <v>27</v>
      </c>
    </row>
    <row r="71" spans="1:5" x14ac:dyDescent="0.2">
      <c r="A71" t="s">
        <v>20</v>
      </c>
      <c r="B71">
        <v>89</v>
      </c>
      <c r="D71" t="s">
        <v>14</v>
      </c>
      <c r="E71">
        <v>29</v>
      </c>
    </row>
    <row r="72" spans="1:5" x14ac:dyDescent="0.2">
      <c r="A72" t="s">
        <v>20</v>
      </c>
      <c r="B72">
        <v>89</v>
      </c>
      <c r="D72" t="s">
        <v>14</v>
      </c>
      <c r="E72">
        <v>30</v>
      </c>
    </row>
    <row r="73" spans="1:5" x14ac:dyDescent="0.2">
      <c r="A73" t="s">
        <v>20</v>
      </c>
      <c r="B73">
        <v>91</v>
      </c>
      <c r="D73" t="s">
        <v>14</v>
      </c>
      <c r="E73">
        <v>30</v>
      </c>
    </row>
    <row r="74" spans="1:5" x14ac:dyDescent="0.2">
      <c r="A74" t="s">
        <v>20</v>
      </c>
      <c r="B74">
        <v>92</v>
      </c>
      <c r="D74" t="s">
        <v>14</v>
      </c>
      <c r="E74">
        <v>31</v>
      </c>
    </row>
    <row r="75" spans="1:5" x14ac:dyDescent="0.2">
      <c r="A75" t="s">
        <v>20</v>
      </c>
      <c r="B75">
        <v>92</v>
      </c>
      <c r="D75" t="s">
        <v>14</v>
      </c>
      <c r="E75">
        <v>31</v>
      </c>
    </row>
    <row r="76" spans="1:5" x14ac:dyDescent="0.2">
      <c r="A76" t="s">
        <v>20</v>
      </c>
      <c r="B76">
        <v>92</v>
      </c>
      <c r="D76" t="s">
        <v>14</v>
      </c>
      <c r="E76">
        <v>31</v>
      </c>
    </row>
    <row r="77" spans="1:5" x14ac:dyDescent="0.2">
      <c r="A77" t="s">
        <v>20</v>
      </c>
      <c r="B77">
        <v>92</v>
      </c>
      <c r="D77" t="s">
        <v>14</v>
      </c>
      <c r="E77">
        <v>31</v>
      </c>
    </row>
    <row r="78" spans="1:5" x14ac:dyDescent="0.2">
      <c r="A78" t="s">
        <v>20</v>
      </c>
      <c r="B78">
        <v>92</v>
      </c>
      <c r="D78" t="s">
        <v>14</v>
      </c>
      <c r="E78">
        <v>31</v>
      </c>
    </row>
    <row r="79" spans="1:5" x14ac:dyDescent="0.2">
      <c r="A79" t="s">
        <v>20</v>
      </c>
      <c r="B79">
        <v>93</v>
      </c>
      <c r="D79" t="s">
        <v>14</v>
      </c>
      <c r="E79">
        <v>32</v>
      </c>
    </row>
    <row r="80" spans="1:5" x14ac:dyDescent="0.2">
      <c r="A80" t="s">
        <v>20</v>
      </c>
      <c r="B80">
        <v>94</v>
      </c>
      <c r="D80" t="s">
        <v>14</v>
      </c>
      <c r="E80">
        <v>32</v>
      </c>
    </row>
    <row r="81" spans="1:5" x14ac:dyDescent="0.2">
      <c r="A81" t="s">
        <v>20</v>
      </c>
      <c r="B81">
        <v>94</v>
      </c>
      <c r="D81" t="s">
        <v>14</v>
      </c>
      <c r="E81">
        <v>33</v>
      </c>
    </row>
    <row r="82" spans="1:5" x14ac:dyDescent="0.2">
      <c r="A82" t="s">
        <v>20</v>
      </c>
      <c r="B82">
        <v>94</v>
      </c>
      <c r="D82" t="s">
        <v>14</v>
      </c>
      <c r="E82">
        <v>33</v>
      </c>
    </row>
    <row r="83" spans="1:5" x14ac:dyDescent="0.2">
      <c r="A83" t="s">
        <v>20</v>
      </c>
      <c r="B83">
        <v>95</v>
      </c>
      <c r="D83" t="s">
        <v>14</v>
      </c>
      <c r="E83">
        <v>33</v>
      </c>
    </row>
    <row r="84" spans="1:5" x14ac:dyDescent="0.2">
      <c r="A84" t="s">
        <v>20</v>
      </c>
      <c r="B84">
        <v>96</v>
      </c>
      <c r="D84" t="s">
        <v>14</v>
      </c>
      <c r="E84">
        <v>34</v>
      </c>
    </row>
    <row r="85" spans="1:5" x14ac:dyDescent="0.2">
      <c r="A85" t="s">
        <v>20</v>
      </c>
      <c r="B85">
        <v>96</v>
      </c>
      <c r="D85" t="s">
        <v>14</v>
      </c>
      <c r="E85">
        <v>35</v>
      </c>
    </row>
    <row r="86" spans="1:5" x14ac:dyDescent="0.2">
      <c r="A86" t="s">
        <v>20</v>
      </c>
      <c r="B86">
        <v>96</v>
      </c>
      <c r="D86" t="s">
        <v>14</v>
      </c>
      <c r="E86">
        <v>35</v>
      </c>
    </row>
    <row r="87" spans="1:5" x14ac:dyDescent="0.2">
      <c r="A87" t="s">
        <v>20</v>
      </c>
      <c r="B87">
        <v>97</v>
      </c>
      <c r="D87" t="s">
        <v>14</v>
      </c>
      <c r="E87">
        <v>35</v>
      </c>
    </row>
    <row r="88" spans="1:5" x14ac:dyDescent="0.2">
      <c r="A88" t="s">
        <v>20</v>
      </c>
      <c r="B88">
        <v>98</v>
      </c>
      <c r="D88" t="s">
        <v>14</v>
      </c>
      <c r="E88">
        <v>36</v>
      </c>
    </row>
    <row r="89" spans="1:5" x14ac:dyDescent="0.2">
      <c r="A89" t="s">
        <v>20</v>
      </c>
      <c r="B89">
        <v>98</v>
      </c>
      <c r="D89" t="s">
        <v>14</v>
      </c>
      <c r="E89">
        <v>37</v>
      </c>
    </row>
    <row r="90" spans="1:5" x14ac:dyDescent="0.2">
      <c r="A90" t="s">
        <v>20</v>
      </c>
      <c r="B90">
        <v>100</v>
      </c>
      <c r="D90" t="s">
        <v>14</v>
      </c>
      <c r="E90">
        <v>37</v>
      </c>
    </row>
    <row r="91" spans="1:5" x14ac:dyDescent="0.2">
      <c r="A91" t="s">
        <v>20</v>
      </c>
      <c r="B91">
        <v>100</v>
      </c>
      <c r="D91" t="s">
        <v>14</v>
      </c>
      <c r="E91">
        <v>37</v>
      </c>
    </row>
    <row r="92" spans="1:5" x14ac:dyDescent="0.2">
      <c r="A92" t="s">
        <v>20</v>
      </c>
      <c r="B92">
        <v>101</v>
      </c>
      <c r="D92" t="s">
        <v>14</v>
      </c>
      <c r="E92">
        <v>38</v>
      </c>
    </row>
    <row r="93" spans="1:5" x14ac:dyDescent="0.2">
      <c r="A93" t="s">
        <v>20</v>
      </c>
      <c r="B93">
        <v>101</v>
      </c>
      <c r="D93" t="s">
        <v>14</v>
      </c>
      <c r="E93">
        <v>38</v>
      </c>
    </row>
    <row r="94" spans="1:5" x14ac:dyDescent="0.2">
      <c r="A94" t="s">
        <v>20</v>
      </c>
      <c r="B94">
        <v>102</v>
      </c>
      <c r="D94" t="s">
        <v>14</v>
      </c>
      <c r="E94">
        <v>38</v>
      </c>
    </row>
    <row r="95" spans="1:5" x14ac:dyDescent="0.2">
      <c r="A95" t="s">
        <v>20</v>
      </c>
      <c r="B95">
        <v>102</v>
      </c>
      <c r="D95" t="s">
        <v>14</v>
      </c>
      <c r="E95">
        <v>39</v>
      </c>
    </row>
    <row r="96" spans="1:5" x14ac:dyDescent="0.2">
      <c r="A96" t="s">
        <v>20</v>
      </c>
      <c r="B96">
        <v>103</v>
      </c>
      <c r="D96" t="s">
        <v>14</v>
      </c>
      <c r="E96">
        <v>40</v>
      </c>
    </row>
    <row r="97" spans="1:5" x14ac:dyDescent="0.2">
      <c r="A97" t="s">
        <v>20</v>
      </c>
      <c r="B97">
        <v>103</v>
      </c>
      <c r="D97" t="s">
        <v>14</v>
      </c>
      <c r="E97">
        <v>40</v>
      </c>
    </row>
    <row r="98" spans="1:5" x14ac:dyDescent="0.2">
      <c r="A98" t="s">
        <v>20</v>
      </c>
      <c r="B98">
        <v>105</v>
      </c>
      <c r="D98" t="s">
        <v>14</v>
      </c>
      <c r="E98">
        <v>40</v>
      </c>
    </row>
    <row r="99" spans="1:5" x14ac:dyDescent="0.2">
      <c r="A99" t="s">
        <v>20</v>
      </c>
      <c r="B99">
        <v>106</v>
      </c>
      <c r="D99" t="s">
        <v>14</v>
      </c>
      <c r="E99">
        <v>41</v>
      </c>
    </row>
    <row r="100" spans="1:5" x14ac:dyDescent="0.2">
      <c r="A100" t="s">
        <v>20</v>
      </c>
      <c r="B100">
        <v>106</v>
      </c>
      <c r="D100" t="s">
        <v>14</v>
      </c>
      <c r="E100">
        <v>41</v>
      </c>
    </row>
    <row r="101" spans="1:5" x14ac:dyDescent="0.2">
      <c r="A101" t="s">
        <v>20</v>
      </c>
      <c r="B101">
        <v>107</v>
      </c>
      <c r="D101" t="s">
        <v>14</v>
      </c>
      <c r="E101">
        <v>42</v>
      </c>
    </row>
    <row r="102" spans="1:5" x14ac:dyDescent="0.2">
      <c r="A102" t="s">
        <v>20</v>
      </c>
      <c r="B102">
        <v>107</v>
      </c>
      <c r="D102" t="s">
        <v>14</v>
      </c>
      <c r="E102">
        <v>44</v>
      </c>
    </row>
    <row r="103" spans="1:5" x14ac:dyDescent="0.2">
      <c r="A103" t="s">
        <v>20</v>
      </c>
      <c r="B103">
        <v>107</v>
      </c>
      <c r="D103" t="s">
        <v>14</v>
      </c>
      <c r="E103">
        <v>44</v>
      </c>
    </row>
    <row r="104" spans="1:5" x14ac:dyDescent="0.2">
      <c r="A104" t="s">
        <v>20</v>
      </c>
      <c r="B104">
        <v>107</v>
      </c>
      <c r="D104" t="s">
        <v>14</v>
      </c>
      <c r="E104">
        <v>45</v>
      </c>
    </row>
    <row r="105" spans="1:5" x14ac:dyDescent="0.2">
      <c r="A105" t="s">
        <v>20</v>
      </c>
      <c r="B105">
        <v>107</v>
      </c>
      <c r="D105" t="s">
        <v>14</v>
      </c>
      <c r="E105">
        <v>46</v>
      </c>
    </row>
    <row r="106" spans="1:5" x14ac:dyDescent="0.2">
      <c r="A106" t="s">
        <v>20</v>
      </c>
      <c r="B106">
        <v>110</v>
      </c>
      <c r="D106" t="s">
        <v>14</v>
      </c>
      <c r="E106">
        <v>47</v>
      </c>
    </row>
    <row r="107" spans="1:5" x14ac:dyDescent="0.2">
      <c r="A107" t="s">
        <v>20</v>
      </c>
      <c r="B107">
        <v>110</v>
      </c>
      <c r="D107" t="s">
        <v>14</v>
      </c>
      <c r="E107">
        <v>48</v>
      </c>
    </row>
    <row r="108" spans="1:5" x14ac:dyDescent="0.2">
      <c r="A108" t="s">
        <v>20</v>
      </c>
      <c r="B108">
        <v>110</v>
      </c>
      <c r="D108" t="s">
        <v>14</v>
      </c>
      <c r="E108">
        <v>49</v>
      </c>
    </row>
    <row r="109" spans="1:5" x14ac:dyDescent="0.2">
      <c r="A109" t="s">
        <v>20</v>
      </c>
      <c r="B109">
        <v>110</v>
      </c>
      <c r="D109" t="s">
        <v>14</v>
      </c>
      <c r="E109">
        <v>49</v>
      </c>
    </row>
    <row r="110" spans="1:5" x14ac:dyDescent="0.2">
      <c r="A110" t="s">
        <v>20</v>
      </c>
      <c r="B110">
        <v>111</v>
      </c>
      <c r="D110" t="s">
        <v>14</v>
      </c>
      <c r="E110">
        <v>52</v>
      </c>
    </row>
    <row r="111" spans="1:5" x14ac:dyDescent="0.2">
      <c r="A111" t="s">
        <v>20</v>
      </c>
      <c r="B111">
        <v>112</v>
      </c>
      <c r="D111" t="s">
        <v>14</v>
      </c>
      <c r="E111">
        <v>53</v>
      </c>
    </row>
    <row r="112" spans="1:5" x14ac:dyDescent="0.2">
      <c r="A112" t="s">
        <v>20</v>
      </c>
      <c r="B112">
        <v>112</v>
      </c>
      <c r="D112" t="s">
        <v>14</v>
      </c>
      <c r="E112">
        <v>54</v>
      </c>
    </row>
    <row r="113" spans="1:5" x14ac:dyDescent="0.2">
      <c r="A113" t="s">
        <v>20</v>
      </c>
      <c r="B113">
        <v>112</v>
      </c>
      <c r="D113" t="s">
        <v>14</v>
      </c>
      <c r="E113">
        <v>55</v>
      </c>
    </row>
    <row r="114" spans="1:5" x14ac:dyDescent="0.2">
      <c r="A114" t="s">
        <v>20</v>
      </c>
      <c r="B114">
        <v>113</v>
      </c>
      <c r="D114" t="s">
        <v>14</v>
      </c>
      <c r="E114">
        <v>55</v>
      </c>
    </row>
    <row r="115" spans="1:5" x14ac:dyDescent="0.2">
      <c r="A115" t="s">
        <v>20</v>
      </c>
      <c r="B115">
        <v>113</v>
      </c>
      <c r="D115" t="s">
        <v>14</v>
      </c>
      <c r="E115">
        <v>56</v>
      </c>
    </row>
    <row r="116" spans="1:5" x14ac:dyDescent="0.2">
      <c r="A116" t="s">
        <v>20</v>
      </c>
      <c r="B116">
        <v>114</v>
      </c>
      <c r="D116" t="s">
        <v>14</v>
      </c>
      <c r="E116">
        <v>56</v>
      </c>
    </row>
    <row r="117" spans="1:5" x14ac:dyDescent="0.2">
      <c r="A117" t="s">
        <v>20</v>
      </c>
      <c r="B117">
        <v>114</v>
      </c>
      <c r="D117" t="s">
        <v>14</v>
      </c>
      <c r="E117">
        <v>57</v>
      </c>
    </row>
    <row r="118" spans="1:5" x14ac:dyDescent="0.2">
      <c r="A118" t="s">
        <v>20</v>
      </c>
      <c r="B118">
        <v>114</v>
      </c>
      <c r="D118" t="s">
        <v>14</v>
      </c>
      <c r="E118">
        <v>57</v>
      </c>
    </row>
    <row r="119" spans="1:5" x14ac:dyDescent="0.2">
      <c r="A119" t="s">
        <v>20</v>
      </c>
      <c r="B119">
        <v>115</v>
      </c>
      <c r="D119" t="s">
        <v>14</v>
      </c>
      <c r="E119">
        <v>58</v>
      </c>
    </row>
    <row r="120" spans="1:5" x14ac:dyDescent="0.2">
      <c r="A120" t="s">
        <v>20</v>
      </c>
      <c r="B120">
        <v>116</v>
      </c>
      <c r="D120" t="s">
        <v>14</v>
      </c>
      <c r="E120">
        <v>60</v>
      </c>
    </row>
    <row r="121" spans="1:5" x14ac:dyDescent="0.2">
      <c r="A121" t="s">
        <v>20</v>
      </c>
      <c r="B121">
        <v>116</v>
      </c>
      <c r="D121" t="s">
        <v>14</v>
      </c>
      <c r="E121">
        <v>62</v>
      </c>
    </row>
    <row r="122" spans="1:5" x14ac:dyDescent="0.2">
      <c r="A122" t="s">
        <v>20</v>
      </c>
      <c r="B122">
        <v>117</v>
      </c>
      <c r="D122" t="s">
        <v>14</v>
      </c>
      <c r="E122">
        <v>62</v>
      </c>
    </row>
    <row r="123" spans="1:5" x14ac:dyDescent="0.2">
      <c r="A123" t="s">
        <v>20</v>
      </c>
      <c r="B123">
        <v>117</v>
      </c>
      <c r="D123" t="s">
        <v>14</v>
      </c>
      <c r="E123">
        <v>63</v>
      </c>
    </row>
    <row r="124" spans="1:5" x14ac:dyDescent="0.2">
      <c r="A124" t="s">
        <v>20</v>
      </c>
      <c r="B124">
        <v>119</v>
      </c>
      <c r="D124" t="s">
        <v>14</v>
      </c>
      <c r="E124">
        <v>63</v>
      </c>
    </row>
    <row r="125" spans="1:5" x14ac:dyDescent="0.2">
      <c r="A125" t="s">
        <v>20</v>
      </c>
      <c r="B125">
        <v>121</v>
      </c>
      <c r="D125" t="s">
        <v>14</v>
      </c>
      <c r="E125">
        <v>64</v>
      </c>
    </row>
    <row r="126" spans="1:5" x14ac:dyDescent="0.2">
      <c r="A126" t="s">
        <v>20</v>
      </c>
      <c r="B126">
        <v>121</v>
      </c>
      <c r="D126" t="s">
        <v>14</v>
      </c>
      <c r="E126">
        <v>64</v>
      </c>
    </row>
    <row r="127" spans="1:5" x14ac:dyDescent="0.2">
      <c r="A127" t="s">
        <v>20</v>
      </c>
      <c r="B127">
        <v>121</v>
      </c>
      <c r="D127" t="s">
        <v>14</v>
      </c>
      <c r="E127">
        <v>64</v>
      </c>
    </row>
    <row r="128" spans="1:5" x14ac:dyDescent="0.2">
      <c r="A128" t="s">
        <v>20</v>
      </c>
      <c r="B128">
        <v>122</v>
      </c>
      <c r="D128" t="s">
        <v>14</v>
      </c>
      <c r="E128">
        <v>64</v>
      </c>
    </row>
    <row r="129" spans="1:5" x14ac:dyDescent="0.2">
      <c r="A129" t="s">
        <v>20</v>
      </c>
      <c r="B129">
        <v>122</v>
      </c>
      <c r="D129" t="s">
        <v>14</v>
      </c>
      <c r="E129">
        <v>65</v>
      </c>
    </row>
    <row r="130" spans="1:5" x14ac:dyDescent="0.2">
      <c r="A130" t="s">
        <v>20</v>
      </c>
      <c r="B130">
        <v>122</v>
      </c>
      <c r="D130" t="s">
        <v>14</v>
      </c>
      <c r="E130">
        <v>65</v>
      </c>
    </row>
    <row r="131" spans="1:5" x14ac:dyDescent="0.2">
      <c r="A131" t="s">
        <v>20</v>
      </c>
      <c r="B131">
        <v>122</v>
      </c>
      <c r="D131" t="s">
        <v>14</v>
      </c>
      <c r="E131">
        <v>67</v>
      </c>
    </row>
    <row r="132" spans="1:5" x14ac:dyDescent="0.2">
      <c r="A132" t="s">
        <v>20</v>
      </c>
      <c r="B132">
        <v>123</v>
      </c>
      <c r="D132" t="s">
        <v>14</v>
      </c>
      <c r="E132">
        <v>67</v>
      </c>
    </row>
    <row r="133" spans="1:5" x14ac:dyDescent="0.2">
      <c r="A133" t="s">
        <v>20</v>
      </c>
      <c r="B133">
        <v>123</v>
      </c>
      <c r="D133" t="s">
        <v>14</v>
      </c>
      <c r="E133">
        <v>67</v>
      </c>
    </row>
    <row r="134" spans="1:5" x14ac:dyDescent="0.2">
      <c r="A134" t="s">
        <v>20</v>
      </c>
      <c r="B134">
        <v>123</v>
      </c>
      <c r="D134" t="s">
        <v>14</v>
      </c>
      <c r="E134">
        <v>67</v>
      </c>
    </row>
    <row r="135" spans="1:5" x14ac:dyDescent="0.2">
      <c r="A135" t="s">
        <v>20</v>
      </c>
      <c r="B135">
        <v>125</v>
      </c>
      <c r="D135" t="s">
        <v>14</v>
      </c>
      <c r="E135">
        <v>67</v>
      </c>
    </row>
    <row r="136" spans="1:5" x14ac:dyDescent="0.2">
      <c r="A136" t="s">
        <v>20</v>
      </c>
      <c r="B136">
        <v>126</v>
      </c>
      <c r="D136" t="s">
        <v>14</v>
      </c>
      <c r="E136">
        <v>67</v>
      </c>
    </row>
    <row r="137" spans="1:5" x14ac:dyDescent="0.2">
      <c r="A137" t="s">
        <v>20</v>
      </c>
      <c r="B137">
        <v>126</v>
      </c>
      <c r="D137" t="s">
        <v>14</v>
      </c>
      <c r="E137">
        <v>67</v>
      </c>
    </row>
    <row r="138" spans="1:5" x14ac:dyDescent="0.2">
      <c r="A138" t="s">
        <v>20</v>
      </c>
      <c r="B138">
        <v>126</v>
      </c>
      <c r="D138" t="s">
        <v>14</v>
      </c>
      <c r="E138">
        <v>70</v>
      </c>
    </row>
    <row r="139" spans="1:5" x14ac:dyDescent="0.2">
      <c r="A139" t="s">
        <v>20</v>
      </c>
      <c r="B139">
        <v>126</v>
      </c>
      <c r="D139" t="s">
        <v>14</v>
      </c>
      <c r="E139">
        <v>71</v>
      </c>
    </row>
    <row r="140" spans="1:5" x14ac:dyDescent="0.2">
      <c r="A140" t="s">
        <v>20</v>
      </c>
      <c r="B140">
        <v>126</v>
      </c>
      <c r="D140" t="s">
        <v>14</v>
      </c>
      <c r="E140">
        <v>73</v>
      </c>
    </row>
    <row r="141" spans="1:5" x14ac:dyDescent="0.2">
      <c r="A141" t="s">
        <v>20</v>
      </c>
      <c r="B141">
        <v>127</v>
      </c>
      <c r="D141" t="s">
        <v>14</v>
      </c>
      <c r="E141">
        <v>73</v>
      </c>
    </row>
    <row r="142" spans="1:5" x14ac:dyDescent="0.2">
      <c r="A142" t="s">
        <v>20</v>
      </c>
      <c r="B142">
        <v>127</v>
      </c>
      <c r="D142" t="s">
        <v>14</v>
      </c>
      <c r="E142">
        <v>75</v>
      </c>
    </row>
    <row r="143" spans="1:5" x14ac:dyDescent="0.2">
      <c r="A143" t="s">
        <v>20</v>
      </c>
      <c r="B143">
        <v>128</v>
      </c>
      <c r="D143" t="s">
        <v>14</v>
      </c>
      <c r="E143">
        <v>75</v>
      </c>
    </row>
    <row r="144" spans="1:5" x14ac:dyDescent="0.2">
      <c r="A144" t="s">
        <v>20</v>
      </c>
      <c r="B144">
        <v>128</v>
      </c>
      <c r="D144" t="s">
        <v>14</v>
      </c>
      <c r="E144">
        <v>75</v>
      </c>
    </row>
    <row r="145" spans="1:5" x14ac:dyDescent="0.2">
      <c r="A145" t="s">
        <v>20</v>
      </c>
      <c r="B145">
        <v>129</v>
      </c>
      <c r="D145" t="s">
        <v>14</v>
      </c>
      <c r="E145">
        <v>75</v>
      </c>
    </row>
    <row r="146" spans="1:5" x14ac:dyDescent="0.2">
      <c r="A146" t="s">
        <v>20</v>
      </c>
      <c r="B146">
        <v>129</v>
      </c>
      <c r="D146" t="s">
        <v>14</v>
      </c>
      <c r="E146">
        <v>76</v>
      </c>
    </row>
    <row r="147" spans="1:5" x14ac:dyDescent="0.2">
      <c r="A147" t="s">
        <v>20</v>
      </c>
      <c r="B147">
        <v>130</v>
      </c>
      <c r="D147" t="s">
        <v>14</v>
      </c>
      <c r="E147">
        <v>77</v>
      </c>
    </row>
    <row r="148" spans="1:5" x14ac:dyDescent="0.2">
      <c r="A148" t="s">
        <v>20</v>
      </c>
      <c r="B148">
        <v>130</v>
      </c>
      <c r="D148" t="s">
        <v>14</v>
      </c>
      <c r="E148">
        <v>77</v>
      </c>
    </row>
    <row r="149" spans="1:5" x14ac:dyDescent="0.2">
      <c r="A149" t="s">
        <v>20</v>
      </c>
      <c r="B149">
        <v>131</v>
      </c>
      <c r="D149" t="s">
        <v>14</v>
      </c>
      <c r="E149">
        <v>77</v>
      </c>
    </row>
    <row r="150" spans="1:5" x14ac:dyDescent="0.2">
      <c r="A150" t="s">
        <v>20</v>
      </c>
      <c r="B150">
        <v>131</v>
      </c>
      <c r="D150" t="s">
        <v>14</v>
      </c>
      <c r="E150">
        <v>78</v>
      </c>
    </row>
    <row r="151" spans="1:5" x14ac:dyDescent="0.2">
      <c r="A151" t="s">
        <v>20</v>
      </c>
      <c r="B151">
        <v>131</v>
      </c>
      <c r="D151" t="s">
        <v>14</v>
      </c>
      <c r="E151">
        <v>78</v>
      </c>
    </row>
    <row r="152" spans="1:5" x14ac:dyDescent="0.2">
      <c r="A152" t="s">
        <v>20</v>
      </c>
      <c r="B152">
        <v>131</v>
      </c>
      <c r="D152" t="s">
        <v>14</v>
      </c>
      <c r="E152">
        <v>79</v>
      </c>
    </row>
    <row r="153" spans="1:5" x14ac:dyDescent="0.2">
      <c r="A153" t="s">
        <v>20</v>
      </c>
      <c r="B153">
        <v>131</v>
      </c>
      <c r="D153" t="s">
        <v>14</v>
      </c>
      <c r="E153">
        <v>80</v>
      </c>
    </row>
    <row r="154" spans="1:5" x14ac:dyDescent="0.2">
      <c r="A154" t="s">
        <v>20</v>
      </c>
      <c r="B154">
        <v>132</v>
      </c>
      <c r="D154" t="s">
        <v>14</v>
      </c>
      <c r="E154">
        <v>80</v>
      </c>
    </row>
    <row r="155" spans="1:5" x14ac:dyDescent="0.2">
      <c r="A155" t="s">
        <v>20</v>
      </c>
      <c r="B155">
        <v>132</v>
      </c>
      <c r="D155" t="s">
        <v>14</v>
      </c>
      <c r="E155">
        <v>82</v>
      </c>
    </row>
    <row r="156" spans="1:5" x14ac:dyDescent="0.2">
      <c r="A156" t="s">
        <v>20</v>
      </c>
      <c r="B156">
        <v>132</v>
      </c>
      <c r="D156" t="s">
        <v>14</v>
      </c>
      <c r="E156">
        <v>83</v>
      </c>
    </row>
    <row r="157" spans="1:5" x14ac:dyDescent="0.2">
      <c r="A157" t="s">
        <v>20</v>
      </c>
      <c r="B157">
        <v>133</v>
      </c>
      <c r="D157" t="s">
        <v>14</v>
      </c>
      <c r="E157">
        <v>83</v>
      </c>
    </row>
    <row r="158" spans="1:5" x14ac:dyDescent="0.2">
      <c r="A158" t="s">
        <v>20</v>
      </c>
      <c r="B158">
        <v>133</v>
      </c>
      <c r="D158" t="s">
        <v>14</v>
      </c>
      <c r="E158">
        <v>84</v>
      </c>
    </row>
    <row r="159" spans="1:5" x14ac:dyDescent="0.2">
      <c r="A159" t="s">
        <v>20</v>
      </c>
      <c r="B159">
        <v>133</v>
      </c>
      <c r="D159" t="s">
        <v>14</v>
      </c>
      <c r="E159">
        <v>86</v>
      </c>
    </row>
    <row r="160" spans="1:5" x14ac:dyDescent="0.2">
      <c r="A160" t="s">
        <v>20</v>
      </c>
      <c r="B160">
        <v>134</v>
      </c>
      <c r="D160" t="s">
        <v>14</v>
      </c>
      <c r="E160">
        <v>86</v>
      </c>
    </row>
    <row r="161" spans="1:5" x14ac:dyDescent="0.2">
      <c r="A161" t="s">
        <v>20</v>
      </c>
      <c r="B161">
        <v>134</v>
      </c>
      <c r="D161" t="s">
        <v>14</v>
      </c>
      <c r="E161">
        <v>86</v>
      </c>
    </row>
    <row r="162" spans="1:5" x14ac:dyDescent="0.2">
      <c r="A162" t="s">
        <v>20</v>
      </c>
      <c r="B162">
        <v>134</v>
      </c>
      <c r="D162" t="s">
        <v>14</v>
      </c>
      <c r="E162">
        <v>87</v>
      </c>
    </row>
    <row r="163" spans="1:5" x14ac:dyDescent="0.2">
      <c r="A163" t="s">
        <v>20</v>
      </c>
      <c r="B163">
        <v>135</v>
      </c>
      <c r="D163" t="s">
        <v>14</v>
      </c>
      <c r="E163">
        <v>88</v>
      </c>
    </row>
    <row r="164" spans="1:5" x14ac:dyDescent="0.2">
      <c r="A164" t="s">
        <v>20</v>
      </c>
      <c r="B164">
        <v>135</v>
      </c>
      <c r="D164" t="s">
        <v>14</v>
      </c>
      <c r="E164">
        <v>91</v>
      </c>
    </row>
    <row r="165" spans="1:5" x14ac:dyDescent="0.2">
      <c r="A165" t="s">
        <v>20</v>
      </c>
      <c r="B165">
        <v>135</v>
      </c>
      <c r="D165" t="s">
        <v>14</v>
      </c>
      <c r="E165">
        <v>92</v>
      </c>
    </row>
    <row r="166" spans="1:5" x14ac:dyDescent="0.2">
      <c r="A166" t="s">
        <v>20</v>
      </c>
      <c r="B166">
        <v>136</v>
      </c>
      <c r="D166" t="s">
        <v>14</v>
      </c>
      <c r="E166">
        <v>92</v>
      </c>
    </row>
    <row r="167" spans="1:5" x14ac:dyDescent="0.2">
      <c r="A167" t="s">
        <v>20</v>
      </c>
      <c r="B167">
        <v>137</v>
      </c>
      <c r="D167" t="s">
        <v>14</v>
      </c>
      <c r="E167">
        <v>92</v>
      </c>
    </row>
    <row r="168" spans="1:5" x14ac:dyDescent="0.2">
      <c r="A168" t="s">
        <v>20</v>
      </c>
      <c r="B168">
        <v>137</v>
      </c>
      <c r="D168" t="s">
        <v>14</v>
      </c>
      <c r="E168">
        <v>94</v>
      </c>
    </row>
    <row r="169" spans="1:5" x14ac:dyDescent="0.2">
      <c r="A169" t="s">
        <v>20</v>
      </c>
      <c r="B169">
        <v>138</v>
      </c>
      <c r="D169" t="s">
        <v>14</v>
      </c>
      <c r="E169">
        <v>94</v>
      </c>
    </row>
    <row r="170" spans="1:5" x14ac:dyDescent="0.2">
      <c r="A170" t="s">
        <v>20</v>
      </c>
      <c r="B170">
        <v>138</v>
      </c>
      <c r="D170" t="s">
        <v>14</v>
      </c>
      <c r="E170">
        <v>100</v>
      </c>
    </row>
    <row r="171" spans="1:5" x14ac:dyDescent="0.2">
      <c r="A171" t="s">
        <v>20</v>
      </c>
      <c r="B171">
        <v>138</v>
      </c>
      <c r="D171" t="s">
        <v>14</v>
      </c>
      <c r="E171">
        <v>101</v>
      </c>
    </row>
    <row r="172" spans="1:5" x14ac:dyDescent="0.2">
      <c r="A172" t="s">
        <v>20</v>
      </c>
      <c r="B172">
        <v>139</v>
      </c>
      <c r="D172" t="s">
        <v>14</v>
      </c>
      <c r="E172">
        <v>102</v>
      </c>
    </row>
    <row r="173" spans="1:5" x14ac:dyDescent="0.2">
      <c r="A173" t="s">
        <v>20</v>
      </c>
      <c r="B173">
        <v>139</v>
      </c>
      <c r="D173" t="s">
        <v>14</v>
      </c>
      <c r="E173">
        <v>104</v>
      </c>
    </row>
    <row r="174" spans="1:5" x14ac:dyDescent="0.2">
      <c r="A174" t="s">
        <v>20</v>
      </c>
      <c r="B174">
        <v>140</v>
      </c>
      <c r="D174" t="s">
        <v>14</v>
      </c>
      <c r="E174">
        <v>105</v>
      </c>
    </row>
    <row r="175" spans="1:5" x14ac:dyDescent="0.2">
      <c r="A175" t="s">
        <v>20</v>
      </c>
      <c r="B175">
        <v>140</v>
      </c>
      <c r="D175" t="s">
        <v>14</v>
      </c>
      <c r="E175">
        <v>105</v>
      </c>
    </row>
    <row r="176" spans="1:5" x14ac:dyDescent="0.2">
      <c r="A176" t="s">
        <v>20</v>
      </c>
      <c r="B176">
        <v>140</v>
      </c>
      <c r="D176" t="s">
        <v>14</v>
      </c>
      <c r="E176">
        <v>106</v>
      </c>
    </row>
    <row r="177" spans="1:5" x14ac:dyDescent="0.2">
      <c r="A177" t="s">
        <v>20</v>
      </c>
      <c r="B177">
        <v>142</v>
      </c>
      <c r="D177" t="s">
        <v>14</v>
      </c>
      <c r="E177">
        <v>107</v>
      </c>
    </row>
    <row r="178" spans="1:5" x14ac:dyDescent="0.2">
      <c r="A178" t="s">
        <v>20</v>
      </c>
      <c r="B178">
        <v>142</v>
      </c>
      <c r="D178" t="s">
        <v>14</v>
      </c>
      <c r="E178">
        <v>108</v>
      </c>
    </row>
    <row r="179" spans="1:5" x14ac:dyDescent="0.2">
      <c r="A179" t="s">
        <v>20</v>
      </c>
      <c r="B179">
        <v>142</v>
      </c>
      <c r="D179" t="s">
        <v>14</v>
      </c>
      <c r="E179">
        <v>111</v>
      </c>
    </row>
    <row r="180" spans="1:5" x14ac:dyDescent="0.2">
      <c r="A180" t="s">
        <v>20</v>
      </c>
      <c r="B180">
        <v>142</v>
      </c>
      <c r="D180" t="s">
        <v>14</v>
      </c>
      <c r="E180">
        <v>112</v>
      </c>
    </row>
    <row r="181" spans="1:5" x14ac:dyDescent="0.2">
      <c r="A181" t="s">
        <v>20</v>
      </c>
      <c r="B181">
        <v>143</v>
      </c>
      <c r="D181" t="s">
        <v>14</v>
      </c>
      <c r="E181">
        <v>112</v>
      </c>
    </row>
    <row r="182" spans="1:5" x14ac:dyDescent="0.2">
      <c r="A182" t="s">
        <v>20</v>
      </c>
      <c r="B182">
        <v>144</v>
      </c>
      <c r="D182" t="s">
        <v>14</v>
      </c>
      <c r="E182">
        <v>113</v>
      </c>
    </row>
    <row r="183" spans="1:5" x14ac:dyDescent="0.2">
      <c r="A183" t="s">
        <v>20</v>
      </c>
      <c r="B183">
        <v>144</v>
      </c>
      <c r="D183" t="s">
        <v>14</v>
      </c>
      <c r="E183">
        <v>114</v>
      </c>
    </row>
    <row r="184" spans="1:5" x14ac:dyDescent="0.2">
      <c r="A184" t="s">
        <v>20</v>
      </c>
      <c r="B184">
        <v>144</v>
      </c>
      <c r="D184" t="s">
        <v>14</v>
      </c>
      <c r="E184">
        <v>115</v>
      </c>
    </row>
    <row r="185" spans="1:5" x14ac:dyDescent="0.2">
      <c r="A185" t="s">
        <v>20</v>
      </c>
      <c r="B185">
        <v>144</v>
      </c>
      <c r="D185" t="s">
        <v>14</v>
      </c>
      <c r="E185">
        <v>117</v>
      </c>
    </row>
    <row r="186" spans="1:5" x14ac:dyDescent="0.2">
      <c r="A186" t="s">
        <v>20</v>
      </c>
      <c r="B186">
        <v>146</v>
      </c>
      <c r="D186" t="s">
        <v>14</v>
      </c>
      <c r="E186">
        <v>118</v>
      </c>
    </row>
    <row r="187" spans="1:5" x14ac:dyDescent="0.2">
      <c r="A187" t="s">
        <v>20</v>
      </c>
      <c r="B187">
        <v>147</v>
      </c>
      <c r="D187" t="s">
        <v>14</v>
      </c>
      <c r="E187">
        <v>120</v>
      </c>
    </row>
    <row r="188" spans="1:5" x14ac:dyDescent="0.2">
      <c r="A188" t="s">
        <v>20</v>
      </c>
      <c r="B188">
        <v>147</v>
      </c>
      <c r="D188" t="s">
        <v>14</v>
      </c>
      <c r="E188">
        <v>120</v>
      </c>
    </row>
    <row r="189" spans="1:5" x14ac:dyDescent="0.2">
      <c r="A189" t="s">
        <v>20</v>
      </c>
      <c r="B189">
        <v>147</v>
      </c>
      <c r="D189" t="s">
        <v>14</v>
      </c>
      <c r="E189">
        <v>121</v>
      </c>
    </row>
    <row r="190" spans="1:5" x14ac:dyDescent="0.2">
      <c r="A190" t="s">
        <v>20</v>
      </c>
      <c r="B190">
        <v>148</v>
      </c>
      <c r="D190" t="s">
        <v>14</v>
      </c>
      <c r="E190">
        <v>127</v>
      </c>
    </row>
    <row r="191" spans="1:5" x14ac:dyDescent="0.2">
      <c r="A191" t="s">
        <v>20</v>
      </c>
      <c r="B191">
        <v>148</v>
      </c>
      <c r="D191" t="s">
        <v>14</v>
      </c>
      <c r="E191">
        <v>128</v>
      </c>
    </row>
    <row r="192" spans="1:5" x14ac:dyDescent="0.2">
      <c r="A192" t="s">
        <v>20</v>
      </c>
      <c r="B192">
        <v>149</v>
      </c>
      <c r="D192" t="s">
        <v>14</v>
      </c>
      <c r="E192">
        <v>130</v>
      </c>
    </row>
    <row r="193" spans="1:5" x14ac:dyDescent="0.2">
      <c r="A193" t="s">
        <v>20</v>
      </c>
      <c r="B193">
        <v>149</v>
      </c>
      <c r="D193" t="s">
        <v>14</v>
      </c>
      <c r="E193">
        <v>131</v>
      </c>
    </row>
    <row r="194" spans="1:5" x14ac:dyDescent="0.2">
      <c r="A194" t="s">
        <v>20</v>
      </c>
      <c r="B194">
        <v>150</v>
      </c>
      <c r="D194" t="s">
        <v>14</v>
      </c>
      <c r="E194">
        <v>132</v>
      </c>
    </row>
    <row r="195" spans="1:5" x14ac:dyDescent="0.2">
      <c r="A195" t="s">
        <v>20</v>
      </c>
      <c r="B195">
        <v>150</v>
      </c>
      <c r="D195" t="s">
        <v>14</v>
      </c>
      <c r="E195">
        <v>133</v>
      </c>
    </row>
    <row r="196" spans="1:5" x14ac:dyDescent="0.2">
      <c r="A196" t="s">
        <v>20</v>
      </c>
      <c r="B196">
        <v>154</v>
      </c>
      <c r="D196" t="s">
        <v>14</v>
      </c>
      <c r="E196">
        <v>133</v>
      </c>
    </row>
    <row r="197" spans="1:5" x14ac:dyDescent="0.2">
      <c r="A197" t="s">
        <v>20</v>
      </c>
      <c r="B197">
        <v>154</v>
      </c>
      <c r="D197" t="s">
        <v>14</v>
      </c>
      <c r="E197">
        <v>136</v>
      </c>
    </row>
    <row r="198" spans="1:5" x14ac:dyDescent="0.2">
      <c r="A198" t="s">
        <v>20</v>
      </c>
      <c r="B198">
        <v>154</v>
      </c>
      <c r="D198" t="s">
        <v>14</v>
      </c>
      <c r="E198">
        <v>137</v>
      </c>
    </row>
    <row r="199" spans="1:5" x14ac:dyDescent="0.2">
      <c r="A199" t="s">
        <v>20</v>
      </c>
      <c r="B199">
        <v>154</v>
      </c>
      <c r="D199" t="s">
        <v>14</v>
      </c>
      <c r="E199">
        <v>141</v>
      </c>
    </row>
    <row r="200" spans="1:5" x14ac:dyDescent="0.2">
      <c r="A200" t="s">
        <v>20</v>
      </c>
      <c r="B200">
        <v>155</v>
      </c>
      <c r="D200" t="s">
        <v>14</v>
      </c>
      <c r="E200">
        <v>143</v>
      </c>
    </row>
    <row r="201" spans="1:5" x14ac:dyDescent="0.2">
      <c r="A201" t="s">
        <v>20</v>
      </c>
      <c r="B201">
        <v>155</v>
      </c>
      <c r="D201" t="s">
        <v>14</v>
      </c>
      <c r="E201">
        <v>147</v>
      </c>
    </row>
    <row r="202" spans="1:5" x14ac:dyDescent="0.2">
      <c r="A202" t="s">
        <v>20</v>
      </c>
      <c r="B202">
        <v>155</v>
      </c>
      <c r="D202" t="s">
        <v>14</v>
      </c>
      <c r="E202">
        <v>151</v>
      </c>
    </row>
    <row r="203" spans="1:5" x14ac:dyDescent="0.2">
      <c r="A203" t="s">
        <v>20</v>
      </c>
      <c r="B203">
        <v>155</v>
      </c>
      <c r="D203" t="s">
        <v>14</v>
      </c>
      <c r="E203">
        <v>154</v>
      </c>
    </row>
    <row r="204" spans="1:5" x14ac:dyDescent="0.2">
      <c r="A204" t="s">
        <v>20</v>
      </c>
      <c r="B204">
        <v>156</v>
      </c>
      <c r="D204" t="s">
        <v>14</v>
      </c>
      <c r="E204">
        <v>156</v>
      </c>
    </row>
    <row r="205" spans="1:5" x14ac:dyDescent="0.2">
      <c r="A205" t="s">
        <v>20</v>
      </c>
      <c r="B205">
        <v>156</v>
      </c>
      <c r="D205" t="s">
        <v>14</v>
      </c>
      <c r="E205">
        <v>157</v>
      </c>
    </row>
    <row r="206" spans="1:5" x14ac:dyDescent="0.2">
      <c r="A206" t="s">
        <v>20</v>
      </c>
      <c r="B206">
        <v>157</v>
      </c>
      <c r="D206" t="s">
        <v>14</v>
      </c>
      <c r="E206">
        <v>162</v>
      </c>
    </row>
    <row r="207" spans="1:5" x14ac:dyDescent="0.2">
      <c r="A207" t="s">
        <v>20</v>
      </c>
      <c r="B207">
        <v>157</v>
      </c>
      <c r="D207" t="s">
        <v>14</v>
      </c>
      <c r="E207">
        <v>168</v>
      </c>
    </row>
    <row r="208" spans="1:5" x14ac:dyDescent="0.2">
      <c r="A208" t="s">
        <v>20</v>
      </c>
      <c r="B208">
        <v>157</v>
      </c>
      <c r="D208" t="s">
        <v>14</v>
      </c>
      <c r="E208">
        <v>180</v>
      </c>
    </row>
    <row r="209" spans="1:5" x14ac:dyDescent="0.2">
      <c r="A209" t="s">
        <v>20</v>
      </c>
      <c r="B209">
        <v>157</v>
      </c>
      <c r="D209" t="s">
        <v>14</v>
      </c>
      <c r="E209">
        <v>181</v>
      </c>
    </row>
    <row r="210" spans="1:5" x14ac:dyDescent="0.2">
      <c r="A210" t="s">
        <v>20</v>
      </c>
      <c r="B210">
        <v>157</v>
      </c>
      <c r="D210" t="s">
        <v>14</v>
      </c>
      <c r="E210">
        <v>183</v>
      </c>
    </row>
    <row r="211" spans="1:5" x14ac:dyDescent="0.2">
      <c r="A211" t="s">
        <v>20</v>
      </c>
      <c r="B211">
        <v>158</v>
      </c>
      <c r="D211" t="s">
        <v>14</v>
      </c>
      <c r="E211">
        <v>186</v>
      </c>
    </row>
    <row r="212" spans="1:5" x14ac:dyDescent="0.2">
      <c r="A212" t="s">
        <v>20</v>
      </c>
      <c r="B212">
        <v>158</v>
      </c>
      <c r="D212" t="s">
        <v>14</v>
      </c>
      <c r="E212">
        <v>191</v>
      </c>
    </row>
    <row r="213" spans="1:5" x14ac:dyDescent="0.2">
      <c r="A213" t="s">
        <v>20</v>
      </c>
      <c r="B213">
        <v>159</v>
      </c>
      <c r="D213" t="s">
        <v>14</v>
      </c>
      <c r="E213">
        <v>191</v>
      </c>
    </row>
    <row r="214" spans="1:5" x14ac:dyDescent="0.2">
      <c r="A214" t="s">
        <v>20</v>
      </c>
      <c r="B214">
        <v>159</v>
      </c>
      <c r="D214" t="s">
        <v>14</v>
      </c>
      <c r="E214">
        <v>200</v>
      </c>
    </row>
    <row r="215" spans="1:5" x14ac:dyDescent="0.2">
      <c r="A215" t="s">
        <v>20</v>
      </c>
      <c r="B215">
        <v>159</v>
      </c>
      <c r="D215" t="s">
        <v>14</v>
      </c>
      <c r="E215">
        <v>210</v>
      </c>
    </row>
    <row r="216" spans="1:5" x14ac:dyDescent="0.2">
      <c r="A216" t="s">
        <v>20</v>
      </c>
      <c r="B216">
        <v>160</v>
      </c>
      <c r="D216" t="s">
        <v>14</v>
      </c>
      <c r="E216">
        <v>210</v>
      </c>
    </row>
    <row r="217" spans="1:5" x14ac:dyDescent="0.2">
      <c r="A217" t="s">
        <v>20</v>
      </c>
      <c r="B217">
        <v>160</v>
      </c>
      <c r="D217" t="s">
        <v>14</v>
      </c>
      <c r="E217">
        <v>225</v>
      </c>
    </row>
    <row r="218" spans="1:5" x14ac:dyDescent="0.2">
      <c r="A218" t="s">
        <v>20</v>
      </c>
      <c r="B218">
        <v>161</v>
      </c>
      <c r="D218" t="s">
        <v>14</v>
      </c>
      <c r="E218">
        <v>226</v>
      </c>
    </row>
    <row r="219" spans="1:5" x14ac:dyDescent="0.2">
      <c r="A219" t="s">
        <v>20</v>
      </c>
      <c r="B219">
        <v>163</v>
      </c>
      <c r="D219" t="s">
        <v>14</v>
      </c>
      <c r="E219">
        <v>243</v>
      </c>
    </row>
    <row r="220" spans="1:5" x14ac:dyDescent="0.2">
      <c r="A220" t="s">
        <v>20</v>
      </c>
      <c r="B220">
        <v>163</v>
      </c>
      <c r="D220" t="s">
        <v>14</v>
      </c>
      <c r="E220">
        <v>243</v>
      </c>
    </row>
    <row r="221" spans="1:5" x14ac:dyDescent="0.2">
      <c r="A221" t="s">
        <v>20</v>
      </c>
      <c r="B221">
        <v>164</v>
      </c>
      <c r="D221" t="s">
        <v>14</v>
      </c>
      <c r="E221">
        <v>245</v>
      </c>
    </row>
    <row r="222" spans="1:5" x14ac:dyDescent="0.2">
      <c r="A222" t="s">
        <v>20</v>
      </c>
      <c r="B222">
        <v>164</v>
      </c>
      <c r="D222" t="s">
        <v>14</v>
      </c>
      <c r="E222">
        <v>245</v>
      </c>
    </row>
    <row r="223" spans="1:5" x14ac:dyDescent="0.2">
      <c r="A223" t="s">
        <v>20</v>
      </c>
      <c r="B223">
        <v>164</v>
      </c>
      <c r="D223" t="s">
        <v>14</v>
      </c>
      <c r="E223">
        <v>248</v>
      </c>
    </row>
    <row r="224" spans="1:5" x14ac:dyDescent="0.2">
      <c r="A224" t="s">
        <v>20</v>
      </c>
      <c r="B224">
        <v>164</v>
      </c>
      <c r="D224" t="s">
        <v>14</v>
      </c>
      <c r="E224">
        <v>252</v>
      </c>
    </row>
    <row r="225" spans="1:5" x14ac:dyDescent="0.2">
      <c r="A225" t="s">
        <v>20</v>
      </c>
      <c r="B225">
        <v>164</v>
      </c>
      <c r="D225" t="s">
        <v>14</v>
      </c>
      <c r="E225">
        <v>253</v>
      </c>
    </row>
    <row r="226" spans="1:5" x14ac:dyDescent="0.2">
      <c r="A226" t="s">
        <v>20</v>
      </c>
      <c r="B226">
        <v>165</v>
      </c>
      <c r="D226" t="s">
        <v>14</v>
      </c>
      <c r="E226">
        <v>257</v>
      </c>
    </row>
    <row r="227" spans="1:5" x14ac:dyDescent="0.2">
      <c r="A227" t="s">
        <v>20</v>
      </c>
      <c r="B227">
        <v>165</v>
      </c>
      <c r="D227" t="s">
        <v>14</v>
      </c>
      <c r="E227">
        <v>263</v>
      </c>
    </row>
    <row r="228" spans="1:5" x14ac:dyDescent="0.2">
      <c r="A228" t="s">
        <v>20</v>
      </c>
      <c r="B228">
        <v>165</v>
      </c>
      <c r="D228" t="s">
        <v>14</v>
      </c>
      <c r="E228">
        <v>296</v>
      </c>
    </row>
    <row r="229" spans="1:5" x14ac:dyDescent="0.2">
      <c r="A229" t="s">
        <v>20</v>
      </c>
      <c r="B229">
        <v>165</v>
      </c>
      <c r="D229" t="s">
        <v>14</v>
      </c>
      <c r="E229">
        <v>326</v>
      </c>
    </row>
    <row r="230" spans="1:5" x14ac:dyDescent="0.2">
      <c r="A230" t="s">
        <v>20</v>
      </c>
      <c r="B230">
        <v>166</v>
      </c>
      <c r="D230" t="s">
        <v>14</v>
      </c>
      <c r="E230">
        <v>328</v>
      </c>
    </row>
    <row r="231" spans="1:5" x14ac:dyDescent="0.2">
      <c r="A231" t="s">
        <v>20</v>
      </c>
      <c r="B231">
        <v>168</v>
      </c>
      <c r="D231" t="s">
        <v>14</v>
      </c>
      <c r="E231">
        <v>331</v>
      </c>
    </row>
    <row r="232" spans="1:5" x14ac:dyDescent="0.2">
      <c r="A232" t="s">
        <v>20</v>
      </c>
      <c r="B232">
        <v>168</v>
      </c>
      <c r="D232" t="s">
        <v>14</v>
      </c>
      <c r="E232">
        <v>347</v>
      </c>
    </row>
    <row r="233" spans="1:5" x14ac:dyDescent="0.2">
      <c r="A233" t="s">
        <v>20</v>
      </c>
      <c r="B233">
        <v>169</v>
      </c>
      <c r="D233" t="s">
        <v>14</v>
      </c>
      <c r="E233">
        <v>355</v>
      </c>
    </row>
    <row r="234" spans="1:5" x14ac:dyDescent="0.2">
      <c r="A234" t="s">
        <v>20</v>
      </c>
      <c r="B234">
        <v>170</v>
      </c>
      <c r="D234" t="s">
        <v>14</v>
      </c>
      <c r="E234">
        <v>362</v>
      </c>
    </row>
    <row r="235" spans="1:5" x14ac:dyDescent="0.2">
      <c r="A235" t="s">
        <v>20</v>
      </c>
      <c r="B235">
        <v>170</v>
      </c>
      <c r="D235" t="s">
        <v>14</v>
      </c>
      <c r="E235">
        <v>374</v>
      </c>
    </row>
    <row r="236" spans="1:5" x14ac:dyDescent="0.2">
      <c r="A236" t="s">
        <v>20</v>
      </c>
      <c r="B236">
        <v>170</v>
      </c>
      <c r="D236" t="s">
        <v>14</v>
      </c>
      <c r="E236">
        <v>393</v>
      </c>
    </row>
    <row r="237" spans="1:5" x14ac:dyDescent="0.2">
      <c r="A237" t="s">
        <v>20</v>
      </c>
      <c r="B237">
        <v>172</v>
      </c>
      <c r="D237" t="s">
        <v>14</v>
      </c>
      <c r="E237">
        <v>395</v>
      </c>
    </row>
    <row r="238" spans="1:5" x14ac:dyDescent="0.2">
      <c r="A238" t="s">
        <v>20</v>
      </c>
      <c r="B238">
        <v>173</v>
      </c>
      <c r="D238" t="s">
        <v>14</v>
      </c>
      <c r="E238">
        <v>418</v>
      </c>
    </row>
    <row r="239" spans="1:5" x14ac:dyDescent="0.2">
      <c r="A239" t="s">
        <v>20</v>
      </c>
      <c r="B239">
        <v>174</v>
      </c>
      <c r="D239" t="s">
        <v>14</v>
      </c>
      <c r="E239">
        <v>424</v>
      </c>
    </row>
    <row r="240" spans="1:5" x14ac:dyDescent="0.2">
      <c r="A240" t="s">
        <v>20</v>
      </c>
      <c r="B240">
        <v>174</v>
      </c>
      <c r="D240" t="s">
        <v>14</v>
      </c>
      <c r="E240">
        <v>435</v>
      </c>
    </row>
    <row r="241" spans="1:5" x14ac:dyDescent="0.2">
      <c r="A241" t="s">
        <v>20</v>
      </c>
      <c r="B241">
        <v>175</v>
      </c>
      <c r="D241" t="s">
        <v>14</v>
      </c>
      <c r="E241">
        <v>441</v>
      </c>
    </row>
    <row r="242" spans="1:5" x14ac:dyDescent="0.2">
      <c r="A242" t="s">
        <v>20</v>
      </c>
      <c r="B242">
        <v>176</v>
      </c>
      <c r="D242" t="s">
        <v>14</v>
      </c>
      <c r="E242">
        <v>452</v>
      </c>
    </row>
    <row r="243" spans="1:5" x14ac:dyDescent="0.2">
      <c r="A243" t="s">
        <v>20</v>
      </c>
      <c r="B243">
        <v>179</v>
      </c>
      <c r="D243" t="s">
        <v>14</v>
      </c>
      <c r="E243">
        <v>452</v>
      </c>
    </row>
    <row r="244" spans="1:5" x14ac:dyDescent="0.2">
      <c r="A244" t="s">
        <v>20</v>
      </c>
      <c r="B244">
        <v>180</v>
      </c>
      <c r="D244" t="s">
        <v>14</v>
      </c>
      <c r="E244">
        <v>454</v>
      </c>
    </row>
    <row r="245" spans="1:5" x14ac:dyDescent="0.2">
      <c r="A245" t="s">
        <v>20</v>
      </c>
      <c r="B245">
        <v>180</v>
      </c>
      <c r="D245" t="s">
        <v>14</v>
      </c>
      <c r="E245">
        <v>504</v>
      </c>
    </row>
    <row r="246" spans="1:5" x14ac:dyDescent="0.2">
      <c r="A246" t="s">
        <v>20</v>
      </c>
      <c r="B246">
        <v>180</v>
      </c>
      <c r="D246" t="s">
        <v>14</v>
      </c>
      <c r="E246">
        <v>513</v>
      </c>
    </row>
    <row r="247" spans="1:5" x14ac:dyDescent="0.2">
      <c r="A247" t="s">
        <v>20</v>
      </c>
      <c r="B247">
        <v>180</v>
      </c>
      <c r="D247" t="s">
        <v>14</v>
      </c>
      <c r="E247">
        <v>523</v>
      </c>
    </row>
    <row r="248" spans="1:5" x14ac:dyDescent="0.2">
      <c r="A248" t="s">
        <v>20</v>
      </c>
      <c r="B248">
        <v>181</v>
      </c>
      <c r="D248" t="s">
        <v>14</v>
      </c>
      <c r="E248">
        <v>526</v>
      </c>
    </row>
    <row r="249" spans="1:5" x14ac:dyDescent="0.2">
      <c r="A249" t="s">
        <v>20</v>
      </c>
      <c r="B249">
        <v>181</v>
      </c>
      <c r="D249" t="s">
        <v>14</v>
      </c>
      <c r="E249">
        <v>535</v>
      </c>
    </row>
    <row r="250" spans="1:5" x14ac:dyDescent="0.2">
      <c r="A250" t="s">
        <v>20</v>
      </c>
      <c r="B250">
        <v>182</v>
      </c>
      <c r="D250" t="s">
        <v>14</v>
      </c>
      <c r="E250">
        <v>554</v>
      </c>
    </row>
    <row r="251" spans="1:5" x14ac:dyDescent="0.2">
      <c r="A251" t="s">
        <v>20</v>
      </c>
      <c r="B251">
        <v>183</v>
      </c>
      <c r="D251" t="s">
        <v>14</v>
      </c>
      <c r="E251">
        <v>558</v>
      </c>
    </row>
    <row r="252" spans="1:5" x14ac:dyDescent="0.2">
      <c r="A252" t="s">
        <v>20</v>
      </c>
      <c r="B252">
        <v>183</v>
      </c>
      <c r="D252" t="s">
        <v>14</v>
      </c>
      <c r="E252">
        <v>558</v>
      </c>
    </row>
    <row r="253" spans="1:5" x14ac:dyDescent="0.2">
      <c r="A253" t="s">
        <v>20</v>
      </c>
      <c r="B253">
        <v>184</v>
      </c>
      <c r="D253" t="s">
        <v>14</v>
      </c>
      <c r="E253">
        <v>575</v>
      </c>
    </row>
    <row r="254" spans="1:5" x14ac:dyDescent="0.2">
      <c r="A254" t="s">
        <v>20</v>
      </c>
      <c r="B254">
        <v>185</v>
      </c>
      <c r="D254" t="s">
        <v>14</v>
      </c>
      <c r="E254">
        <v>579</v>
      </c>
    </row>
    <row r="255" spans="1:5" x14ac:dyDescent="0.2">
      <c r="A255" t="s">
        <v>20</v>
      </c>
      <c r="B255">
        <v>186</v>
      </c>
      <c r="D255" t="s">
        <v>14</v>
      </c>
      <c r="E255">
        <v>594</v>
      </c>
    </row>
    <row r="256" spans="1:5" x14ac:dyDescent="0.2">
      <c r="A256" t="s">
        <v>20</v>
      </c>
      <c r="B256">
        <v>186</v>
      </c>
      <c r="D256" t="s">
        <v>14</v>
      </c>
      <c r="E256">
        <v>602</v>
      </c>
    </row>
    <row r="257" spans="1:5" x14ac:dyDescent="0.2">
      <c r="A257" t="s">
        <v>20</v>
      </c>
      <c r="B257">
        <v>186</v>
      </c>
      <c r="D257" t="s">
        <v>14</v>
      </c>
      <c r="E257">
        <v>605</v>
      </c>
    </row>
    <row r="258" spans="1:5" x14ac:dyDescent="0.2">
      <c r="A258" t="s">
        <v>20</v>
      </c>
      <c r="B258">
        <v>186</v>
      </c>
      <c r="D258" t="s">
        <v>14</v>
      </c>
      <c r="E258">
        <v>648</v>
      </c>
    </row>
    <row r="259" spans="1:5" x14ac:dyDescent="0.2">
      <c r="A259" t="s">
        <v>20</v>
      </c>
      <c r="B259">
        <v>186</v>
      </c>
      <c r="D259" t="s">
        <v>14</v>
      </c>
      <c r="E259">
        <v>648</v>
      </c>
    </row>
    <row r="260" spans="1:5" x14ac:dyDescent="0.2">
      <c r="A260" t="s">
        <v>20</v>
      </c>
      <c r="B260">
        <v>187</v>
      </c>
      <c r="D260" t="s">
        <v>14</v>
      </c>
      <c r="E260">
        <v>656</v>
      </c>
    </row>
    <row r="261" spans="1:5" x14ac:dyDescent="0.2">
      <c r="A261" t="s">
        <v>20</v>
      </c>
      <c r="B261">
        <v>189</v>
      </c>
      <c r="D261" t="s">
        <v>14</v>
      </c>
      <c r="E261">
        <v>662</v>
      </c>
    </row>
    <row r="262" spans="1:5" x14ac:dyDescent="0.2">
      <c r="A262" t="s">
        <v>20</v>
      </c>
      <c r="B262">
        <v>189</v>
      </c>
      <c r="D262" t="s">
        <v>14</v>
      </c>
      <c r="E262">
        <v>672</v>
      </c>
    </row>
    <row r="263" spans="1:5" x14ac:dyDescent="0.2">
      <c r="A263" t="s">
        <v>20</v>
      </c>
      <c r="B263">
        <v>190</v>
      </c>
      <c r="D263" t="s">
        <v>14</v>
      </c>
      <c r="E263">
        <v>674</v>
      </c>
    </row>
    <row r="264" spans="1:5" x14ac:dyDescent="0.2">
      <c r="A264" t="s">
        <v>20</v>
      </c>
      <c r="B264">
        <v>190</v>
      </c>
      <c r="D264" t="s">
        <v>14</v>
      </c>
      <c r="E264">
        <v>676</v>
      </c>
    </row>
    <row r="265" spans="1:5" x14ac:dyDescent="0.2">
      <c r="A265" t="s">
        <v>20</v>
      </c>
      <c r="B265">
        <v>191</v>
      </c>
      <c r="D265" t="s">
        <v>14</v>
      </c>
      <c r="E265">
        <v>679</v>
      </c>
    </row>
    <row r="266" spans="1:5" x14ac:dyDescent="0.2">
      <c r="A266" t="s">
        <v>20</v>
      </c>
      <c r="B266">
        <v>191</v>
      </c>
      <c r="D266" t="s">
        <v>14</v>
      </c>
      <c r="E266">
        <v>679</v>
      </c>
    </row>
    <row r="267" spans="1:5" x14ac:dyDescent="0.2">
      <c r="A267" t="s">
        <v>20</v>
      </c>
      <c r="B267">
        <v>191</v>
      </c>
      <c r="D267" t="s">
        <v>14</v>
      </c>
      <c r="E267">
        <v>714</v>
      </c>
    </row>
    <row r="268" spans="1:5" x14ac:dyDescent="0.2">
      <c r="A268" t="s">
        <v>20</v>
      </c>
      <c r="B268">
        <v>192</v>
      </c>
      <c r="D268" t="s">
        <v>14</v>
      </c>
      <c r="E268">
        <v>742</v>
      </c>
    </row>
    <row r="269" spans="1:5" x14ac:dyDescent="0.2">
      <c r="A269" t="s">
        <v>20</v>
      </c>
      <c r="B269">
        <v>192</v>
      </c>
      <c r="D269" t="s">
        <v>14</v>
      </c>
      <c r="E269">
        <v>747</v>
      </c>
    </row>
    <row r="270" spans="1:5" x14ac:dyDescent="0.2">
      <c r="A270" t="s">
        <v>20</v>
      </c>
      <c r="B270">
        <v>193</v>
      </c>
      <c r="D270" t="s">
        <v>14</v>
      </c>
      <c r="E270">
        <v>750</v>
      </c>
    </row>
    <row r="271" spans="1:5" x14ac:dyDescent="0.2">
      <c r="A271" t="s">
        <v>20</v>
      </c>
      <c r="B271">
        <v>194</v>
      </c>
      <c r="D271" t="s">
        <v>14</v>
      </c>
      <c r="E271">
        <v>750</v>
      </c>
    </row>
    <row r="272" spans="1:5" x14ac:dyDescent="0.2">
      <c r="A272" t="s">
        <v>20</v>
      </c>
      <c r="B272">
        <v>194</v>
      </c>
      <c r="D272" t="s">
        <v>14</v>
      </c>
      <c r="E272">
        <v>752</v>
      </c>
    </row>
    <row r="273" spans="1:5" x14ac:dyDescent="0.2">
      <c r="A273" t="s">
        <v>20</v>
      </c>
      <c r="B273">
        <v>194</v>
      </c>
      <c r="D273" t="s">
        <v>14</v>
      </c>
      <c r="E273">
        <v>774</v>
      </c>
    </row>
    <row r="274" spans="1:5" x14ac:dyDescent="0.2">
      <c r="A274" t="s">
        <v>20</v>
      </c>
      <c r="B274">
        <v>194</v>
      </c>
      <c r="D274" t="s">
        <v>14</v>
      </c>
      <c r="E274">
        <v>782</v>
      </c>
    </row>
    <row r="275" spans="1:5" x14ac:dyDescent="0.2">
      <c r="A275" t="s">
        <v>20</v>
      </c>
      <c r="B275">
        <v>195</v>
      </c>
      <c r="D275" t="s">
        <v>14</v>
      </c>
      <c r="E275">
        <v>792</v>
      </c>
    </row>
    <row r="276" spans="1:5" x14ac:dyDescent="0.2">
      <c r="A276" t="s">
        <v>20</v>
      </c>
      <c r="B276">
        <v>195</v>
      </c>
      <c r="D276" t="s">
        <v>14</v>
      </c>
      <c r="E276">
        <v>803</v>
      </c>
    </row>
    <row r="277" spans="1:5" x14ac:dyDescent="0.2">
      <c r="A277" t="s">
        <v>20</v>
      </c>
      <c r="B277">
        <v>196</v>
      </c>
      <c r="D277" t="s">
        <v>14</v>
      </c>
      <c r="E277">
        <v>830</v>
      </c>
    </row>
    <row r="278" spans="1:5" x14ac:dyDescent="0.2">
      <c r="A278" t="s">
        <v>20</v>
      </c>
      <c r="B278">
        <v>198</v>
      </c>
      <c r="D278" t="s">
        <v>14</v>
      </c>
      <c r="E278">
        <v>830</v>
      </c>
    </row>
    <row r="279" spans="1:5" x14ac:dyDescent="0.2">
      <c r="A279" t="s">
        <v>20</v>
      </c>
      <c r="B279">
        <v>198</v>
      </c>
      <c r="D279" t="s">
        <v>14</v>
      </c>
      <c r="E279">
        <v>831</v>
      </c>
    </row>
    <row r="280" spans="1:5" x14ac:dyDescent="0.2">
      <c r="A280" t="s">
        <v>20</v>
      </c>
      <c r="B280">
        <v>198</v>
      </c>
      <c r="D280" t="s">
        <v>14</v>
      </c>
      <c r="E280">
        <v>838</v>
      </c>
    </row>
    <row r="281" spans="1:5" x14ac:dyDescent="0.2">
      <c r="A281" t="s">
        <v>20</v>
      </c>
      <c r="B281">
        <v>199</v>
      </c>
      <c r="D281" t="s">
        <v>14</v>
      </c>
      <c r="E281">
        <v>842</v>
      </c>
    </row>
    <row r="282" spans="1:5" x14ac:dyDescent="0.2">
      <c r="A282" t="s">
        <v>20</v>
      </c>
      <c r="B282">
        <v>199</v>
      </c>
      <c r="D282" t="s">
        <v>14</v>
      </c>
      <c r="E282">
        <v>846</v>
      </c>
    </row>
    <row r="283" spans="1:5" x14ac:dyDescent="0.2">
      <c r="A283" t="s">
        <v>20</v>
      </c>
      <c r="B283">
        <v>199</v>
      </c>
      <c r="D283" t="s">
        <v>14</v>
      </c>
      <c r="E283">
        <v>859</v>
      </c>
    </row>
    <row r="284" spans="1:5" x14ac:dyDescent="0.2">
      <c r="A284" t="s">
        <v>20</v>
      </c>
      <c r="B284">
        <v>201</v>
      </c>
      <c r="D284" t="s">
        <v>14</v>
      </c>
      <c r="E284">
        <v>886</v>
      </c>
    </row>
    <row r="285" spans="1:5" x14ac:dyDescent="0.2">
      <c r="A285" t="s">
        <v>20</v>
      </c>
      <c r="B285">
        <v>202</v>
      </c>
      <c r="D285" t="s">
        <v>14</v>
      </c>
      <c r="E285">
        <v>889</v>
      </c>
    </row>
    <row r="286" spans="1:5" x14ac:dyDescent="0.2">
      <c r="A286" t="s">
        <v>20</v>
      </c>
      <c r="B286">
        <v>202</v>
      </c>
      <c r="D286" t="s">
        <v>14</v>
      </c>
      <c r="E286">
        <v>908</v>
      </c>
    </row>
    <row r="287" spans="1:5" x14ac:dyDescent="0.2">
      <c r="A287" t="s">
        <v>20</v>
      </c>
      <c r="B287">
        <v>203</v>
      </c>
      <c r="D287" t="s">
        <v>14</v>
      </c>
      <c r="E287">
        <v>923</v>
      </c>
    </row>
    <row r="288" spans="1:5" x14ac:dyDescent="0.2">
      <c r="A288" t="s">
        <v>20</v>
      </c>
      <c r="B288">
        <v>203</v>
      </c>
      <c r="D288" t="s">
        <v>14</v>
      </c>
      <c r="E288">
        <v>926</v>
      </c>
    </row>
    <row r="289" spans="1:5" x14ac:dyDescent="0.2">
      <c r="A289" t="s">
        <v>20</v>
      </c>
      <c r="B289">
        <v>205</v>
      </c>
      <c r="D289" t="s">
        <v>14</v>
      </c>
      <c r="E289">
        <v>931</v>
      </c>
    </row>
    <row r="290" spans="1:5" x14ac:dyDescent="0.2">
      <c r="A290" t="s">
        <v>20</v>
      </c>
      <c r="B290">
        <v>206</v>
      </c>
      <c r="D290" t="s">
        <v>14</v>
      </c>
      <c r="E290">
        <v>934</v>
      </c>
    </row>
    <row r="291" spans="1:5" x14ac:dyDescent="0.2">
      <c r="A291" t="s">
        <v>20</v>
      </c>
      <c r="B291">
        <v>207</v>
      </c>
      <c r="D291" t="s">
        <v>14</v>
      </c>
      <c r="E291">
        <v>940</v>
      </c>
    </row>
    <row r="292" spans="1:5" x14ac:dyDescent="0.2">
      <c r="A292" t="s">
        <v>20</v>
      </c>
      <c r="B292">
        <v>207</v>
      </c>
      <c r="D292" t="s">
        <v>14</v>
      </c>
      <c r="E292">
        <v>941</v>
      </c>
    </row>
    <row r="293" spans="1:5" x14ac:dyDescent="0.2">
      <c r="A293" t="s">
        <v>20</v>
      </c>
      <c r="B293">
        <v>209</v>
      </c>
      <c r="D293" t="s">
        <v>14</v>
      </c>
      <c r="E293">
        <v>955</v>
      </c>
    </row>
    <row r="294" spans="1:5" x14ac:dyDescent="0.2">
      <c r="A294" t="s">
        <v>20</v>
      </c>
      <c r="B294">
        <v>210</v>
      </c>
      <c r="D294" t="s">
        <v>14</v>
      </c>
      <c r="E294">
        <v>1000</v>
      </c>
    </row>
    <row r="295" spans="1:5" x14ac:dyDescent="0.2">
      <c r="A295" t="s">
        <v>20</v>
      </c>
      <c r="B295">
        <v>211</v>
      </c>
      <c r="D295" t="s">
        <v>14</v>
      </c>
      <c r="E295">
        <v>1028</v>
      </c>
    </row>
    <row r="296" spans="1:5" x14ac:dyDescent="0.2">
      <c r="A296" t="s">
        <v>20</v>
      </c>
      <c r="B296">
        <v>211</v>
      </c>
      <c r="D296" t="s">
        <v>14</v>
      </c>
      <c r="E296">
        <v>1059</v>
      </c>
    </row>
    <row r="297" spans="1:5" x14ac:dyDescent="0.2">
      <c r="A297" t="s">
        <v>20</v>
      </c>
      <c r="B297">
        <v>214</v>
      </c>
      <c r="D297" t="s">
        <v>14</v>
      </c>
      <c r="E297">
        <v>1063</v>
      </c>
    </row>
    <row r="298" spans="1:5" x14ac:dyDescent="0.2">
      <c r="A298" t="s">
        <v>20</v>
      </c>
      <c r="B298">
        <v>216</v>
      </c>
      <c r="D298" t="s">
        <v>14</v>
      </c>
      <c r="E298">
        <v>1068</v>
      </c>
    </row>
    <row r="299" spans="1:5" x14ac:dyDescent="0.2">
      <c r="A299" t="s">
        <v>20</v>
      </c>
      <c r="B299">
        <v>217</v>
      </c>
      <c r="D299" t="s">
        <v>14</v>
      </c>
      <c r="E299">
        <v>1072</v>
      </c>
    </row>
    <row r="300" spans="1:5" x14ac:dyDescent="0.2">
      <c r="A300" t="s">
        <v>20</v>
      </c>
      <c r="B300">
        <v>218</v>
      </c>
      <c r="D300" t="s">
        <v>14</v>
      </c>
      <c r="E300">
        <v>1120</v>
      </c>
    </row>
    <row r="301" spans="1:5" x14ac:dyDescent="0.2">
      <c r="A301" t="s">
        <v>20</v>
      </c>
      <c r="B301">
        <v>218</v>
      </c>
      <c r="D301" t="s">
        <v>14</v>
      </c>
      <c r="E301">
        <v>1121</v>
      </c>
    </row>
    <row r="302" spans="1:5" x14ac:dyDescent="0.2">
      <c r="A302" t="s">
        <v>20</v>
      </c>
      <c r="B302">
        <v>219</v>
      </c>
      <c r="D302" t="s">
        <v>14</v>
      </c>
      <c r="E302">
        <v>1130</v>
      </c>
    </row>
    <row r="303" spans="1:5" x14ac:dyDescent="0.2">
      <c r="A303" t="s">
        <v>20</v>
      </c>
      <c r="B303">
        <v>220</v>
      </c>
      <c r="D303" t="s">
        <v>14</v>
      </c>
      <c r="E303">
        <v>1181</v>
      </c>
    </row>
    <row r="304" spans="1:5" x14ac:dyDescent="0.2">
      <c r="A304" t="s">
        <v>20</v>
      </c>
      <c r="B304">
        <v>220</v>
      </c>
      <c r="D304" t="s">
        <v>14</v>
      </c>
      <c r="E304">
        <v>1194</v>
      </c>
    </row>
    <row r="305" spans="1:5" x14ac:dyDescent="0.2">
      <c r="A305" t="s">
        <v>20</v>
      </c>
      <c r="B305">
        <v>221</v>
      </c>
      <c r="D305" t="s">
        <v>14</v>
      </c>
      <c r="E305">
        <v>1198</v>
      </c>
    </row>
    <row r="306" spans="1:5" x14ac:dyDescent="0.2">
      <c r="A306" t="s">
        <v>20</v>
      </c>
      <c r="B306">
        <v>221</v>
      </c>
      <c r="D306" t="s">
        <v>14</v>
      </c>
      <c r="E306">
        <v>1220</v>
      </c>
    </row>
    <row r="307" spans="1:5" x14ac:dyDescent="0.2">
      <c r="A307" t="s">
        <v>20</v>
      </c>
      <c r="B307">
        <v>222</v>
      </c>
      <c r="D307" t="s">
        <v>14</v>
      </c>
      <c r="E307">
        <v>1221</v>
      </c>
    </row>
    <row r="308" spans="1:5" x14ac:dyDescent="0.2">
      <c r="A308" t="s">
        <v>20</v>
      </c>
      <c r="B308">
        <v>222</v>
      </c>
      <c r="D308" t="s">
        <v>14</v>
      </c>
      <c r="E308">
        <v>1225</v>
      </c>
    </row>
    <row r="309" spans="1:5" x14ac:dyDescent="0.2">
      <c r="A309" t="s">
        <v>20</v>
      </c>
      <c r="B309">
        <v>223</v>
      </c>
      <c r="D309" t="s">
        <v>14</v>
      </c>
      <c r="E309">
        <v>1229</v>
      </c>
    </row>
    <row r="310" spans="1:5" x14ac:dyDescent="0.2">
      <c r="A310" t="s">
        <v>20</v>
      </c>
      <c r="B310">
        <v>225</v>
      </c>
      <c r="D310" t="s">
        <v>14</v>
      </c>
      <c r="E310">
        <v>1257</v>
      </c>
    </row>
    <row r="311" spans="1:5" x14ac:dyDescent="0.2">
      <c r="A311" t="s">
        <v>20</v>
      </c>
      <c r="B311">
        <v>226</v>
      </c>
      <c r="D311" t="s">
        <v>14</v>
      </c>
      <c r="E311">
        <v>1258</v>
      </c>
    </row>
    <row r="312" spans="1:5" x14ac:dyDescent="0.2">
      <c r="A312" t="s">
        <v>20</v>
      </c>
      <c r="B312">
        <v>226</v>
      </c>
      <c r="D312" t="s">
        <v>14</v>
      </c>
      <c r="E312">
        <v>1274</v>
      </c>
    </row>
    <row r="313" spans="1:5" x14ac:dyDescent="0.2">
      <c r="A313" t="s">
        <v>20</v>
      </c>
      <c r="B313">
        <v>227</v>
      </c>
      <c r="D313" t="s">
        <v>14</v>
      </c>
      <c r="E313">
        <v>1296</v>
      </c>
    </row>
    <row r="314" spans="1:5" x14ac:dyDescent="0.2">
      <c r="A314" t="s">
        <v>20</v>
      </c>
      <c r="B314">
        <v>233</v>
      </c>
      <c r="D314" t="s">
        <v>14</v>
      </c>
      <c r="E314">
        <v>1335</v>
      </c>
    </row>
    <row r="315" spans="1:5" x14ac:dyDescent="0.2">
      <c r="A315" t="s">
        <v>20</v>
      </c>
      <c r="B315">
        <v>234</v>
      </c>
      <c r="D315" t="s">
        <v>14</v>
      </c>
      <c r="E315">
        <v>1368</v>
      </c>
    </row>
    <row r="316" spans="1:5" x14ac:dyDescent="0.2">
      <c r="A316" t="s">
        <v>20</v>
      </c>
      <c r="B316">
        <v>235</v>
      </c>
      <c r="D316" t="s">
        <v>14</v>
      </c>
      <c r="E316">
        <v>1439</v>
      </c>
    </row>
    <row r="317" spans="1:5" x14ac:dyDescent="0.2">
      <c r="A317" t="s">
        <v>20</v>
      </c>
      <c r="B317">
        <v>236</v>
      </c>
      <c r="D317" t="s">
        <v>14</v>
      </c>
      <c r="E317">
        <v>1467</v>
      </c>
    </row>
    <row r="318" spans="1:5" x14ac:dyDescent="0.2">
      <c r="A318" t="s">
        <v>20</v>
      </c>
      <c r="B318">
        <v>236</v>
      </c>
      <c r="D318" t="s">
        <v>14</v>
      </c>
      <c r="E318">
        <v>1467</v>
      </c>
    </row>
    <row r="319" spans="1:5" x14ac:dyDescent="0.2">
      <c r="A319" t="s">
        <v>20</v>
      </c>
      <c r="B319">
        <v>237</v>
      </c>
      <c r="D319" t="s">
        <v>14</v>
      </c>
      <c r="E319">
        <v>1482</v>
      </c>
    </row>
    <row r="320" spans="1:5" x14ac:dyDescent="0.2">
      <c r="A320" t="s">
        <v>20</v>
      </c>
      <c r="B320">
        <v>238</v>
      </c>
      <c r="D320" t="s">
        <v>14</v>
      </c>
      <c r="E320">
        <v>1538</v>
      </c>
    </row>
    <row r="321" spans="1:5" x14ac:dyDescent="0.2">
      <c r="A321" t="s">
        <v>20</v>
      </c>
      <c r="B321">
        <v>238</v>
      </c>
      <c r="D321" t="s">
        <v>14</v>
      </c>
      <c r="E321">
        <v>1596</v>
      </c>
    </row>
    <row r="322" spans="1:5" x14ac:dyDescent="0.2">
      <c r="A322" t="s">
        <v>20</v>
      </c>
      <c r="B322">
        <v>239</v>
      </c>
      <c r="D322" t="s">
        <v>14</v>
      </c>
      <c r="E322">
        <v>1608</v>
      </c>
    </row>
    <row r="323" spans="1:5" x14ac:dyDescent="0.2">
      <c r="A323" t="s">
        <v>20</v>
      </c>
      <c r="B323">
        <v>241</v>
      </c>
      <c r="D323" t="s">
        <v>14</v>
      </c>
      <c r="E323">
        <v>1625</v>
      </c>
    </row>
    <row r="324" spans="1:5" x14ac:dyDescent="0.2">
      <c r="A324" t="s">
        <v>20</v>
      </c>
      <c r="B324">
        <v>244</v>
      </c>
      <c r="D324" t="s">
        <v>14</v>
      </c>
      <c r="E324">
        <v>1657</v>
      </c>
    </row>
    <row r="325" spans="1:5" x14ac:dyDescent="0.2">
      <c r="A325" t="s">
        <v>20</v>
      </c>
      <c r="B325">
        <v>244</v>
      </c>
      <c r="D325" t="s">
        <v>14</v>
      </c>
      <c r="E325">
        <v>1684</v>
      </c>
    </row>
    <row r="326" spans="1:5" x14ac:dyDescent="0.2">
      <c r="A326" t="s">
        <v>20</v>
      </c>
      <c r="B326">
        <v>245</v>
      </c>
      <c r="D326" t="s">
        <v>14</v>
      </c>
      <c r="E326">
        <v>1691</v>
      </c>
    </row>
    <row r="327" spans="1:5" x14ac:dyDescent="0.2">
      <c r="A327" t="s">
        <v>20</v>
      </c>
      <c r="B327">
        <v>246</v>
      </c>
      <c r="D327" t="s">
        <v>14</v>
      </c>
      <c r="E327">
        <v>1748</v>
      </c>
    </row>
    <row r="328" spans="1:5" x14ac:dyDescent="0.2">
      <c r="A328" t="s">
        <v>20</v>
      </c>
      <c r="B328">
        <v>246</v>
      </c>
      <c r="D328" t="s">
        <v>14</v>
      </c>
      <c r="E328">
        <v>1758</v>
      </c>
    </row>
    <row r="329" spans="1:5" x14ac:dyDescent="0.2">
      <c r="A329" t="s">
        <v>20</v>
      </c>
      <c r="B329">
        <v>247</v>
      </c>
      <c r="D329" t="s">
        <v>14</v>
      </c>
      <c r="E329">
        <v>1784</v>
      </c>
    </row>
    <row r="330" spans="1:5" x14ac:dyDescent="0.2">
      <c r="A330" t="s">
        <v>20</v>
      </c>
      <c r="B330">
        <v>247</v>
      </c>
      <c r="D330" t="s">
        <v>14</v>
      </c>
      <c r="E330">
        <v>1790</v>
      </c>
    </row>
    <row r="331" spans="1:5" x14ac:dyDescent="0.2">
      <c r="A331" t="s">
        <v>20</v>
      </c>
      <c r="B331">
        <v>249</v>
      </c>
      <c r="D331" t="s">
        <v>14</v>
      </c>
      <c r="E331">
        <v>1796</v>
      </c>
    </row>
    <row r="332" spans="1:5" x14ac:dyDescent="0.2">
      <c r="A332" t="s">
        <v>20</v>
      </c>
      <c r="B332">
        <v>249</v>
      </c>
      <c r="D332" t="s">
        <v>14</v>
      </c>
      <c r="E332">
        <v>1825</v>
      </c>
    </row>
    <row r="333" spans="1:5" x14ac:dyDescent="0.2">
      <c r="A333" t="s">
        <v>20</v>
      </c>
      <c r="B333">
        <v>250</v>
      </c>
      <c r="D333" t="s">
        <v>14</v>
      </c>
      <c r="E333">
        <v>1886</v>
      </c>
    </row>
    <row r="334" spans="1:5" x14ac:dyDescent="0.2">
      <c r="A334" t="s">
        <v>20</v>
      </c>
      <c r="B334">
        <v>252</v>
      </c>
      <c r="D334" t="s">
        <v>14</v>
      </c>
      <c r="E334">
        <v>1910</v>
      </c>
    </row>
    <row r="335" spans="1:5" x14ac:dyDescent="0.2">
      <c r="A335" t="s">
        <v>20</v>
      </c>
      <c r="B335">
        <v>253</v>
      </c>
      <c r="D335" t="s">
        <v>14</v>
      </c>
      <c r="E335">
        <v>1979</v>
      </c>
    </row>
    <row r="336" spans="1:5" x14ac:dyDescent="0.2">
      <c r="A336" t="s">
        <v>20</v>
      </c>
      <c r="B336">
        <v>254</v>
      </c>
      <c r="D336" t="s">
        <v>14</v>
      </c>
      <c r="E336">
        <v>1999</v>
      </c>
    </row>
    <row r="337" spans="1:5" x14ac:dyDescent="0.2">
      <c r="A337" t="s">
        <v>20</v>
      </c>
      <c r="B337">
        <v>255</v>
      </c>
      <c r="D337" t="s">
        <v>14</v>
      </c>
      <c r="E337">
        <v>2025</v>
      </c>
    </row>
    <row r="338" spans="1:5" x14ac:dyDescent="0.2">
      <c r="A338" t="s">
        <v>20</v>
      </c>
      <c r="B338">
        <v>261</v>
      </c>
      <c r="D338" t="s">
        <v>14</v>
      </c>
      <c r="E338">
        <v>2062</v>
      </c>
    </row>
    <row r="339" spans="1:5" x14ac:dyDescent="0.2">
      <c r="A339" t="s">
        <v>20</v>
      </c>
      <c r="B339">
        <v>261</v>
      </c>
      <c r="D339" t="s">
        <v>14</v>
      </c>
      <c r="E339">
        <v>2072</v>
      </c>
    </row>
    <row r="340" spans="1:5" x14ac:dyDescent="0.2">
      <c r="A340" t="s">
        <v>20</v>
      </c>
      <c r="B340">
        <v>264</v>
      </c>
      <c r="D340" t="s">
        <v>14</v>
      </c>
      <c r="E340">
        <v>2108</v>
      </c>
    </row>
    <row r="341" spans="1:5" x14ac:dyDescent="0.2">
      <c r="A341" t="s">
        <v>20</v>
      </c>
      <c r="B341">
        <v>266</v>
      </c>
      <c r="D341" t="s">
        <v>14</v>
      </c>
      <c r="E341">
        <v>2176</v>
      </c>
    </row>
    <row r="342" spans="1:5" x14ac:dyDescent="0.2">
      <c r="A342" t="s">
        <v>20</v>
      </c>
      <c r="B342">
        <v>268</v>
      </c>
      <c r="D342" t="s">
        <v>14</v>
      </c>
      <c r="E342">
        <v>2179</v>
      </c>
    </row>
    <row r="343" spans="1:5" x14ac:dyDescent="0.2">
      <c r="A343" t="s">
        <v>20</v>
      </c>
      <c r="B343">
        <v>269</v>
      </c>
      <c r="D343" t="s">
        <v>14</v>
      </c>
      <c r="E343">
        <v>2201</v>
      </c>
    </row>
    <row r="344" spans="1:5" x14ac:dyDescent="0.2">
      <c r="A344" t="s">
        <v>20</v>
      </c>
      <c r="B344">
        <v>270</v>
      </c>
      <c r="D344" t="s">
        <v>14</v>
      </c>
      <c r="E344">
        <v>2253</v>
      </c>
    </row>
    <row r="345" spans="1:5" x14ac:dyDescent="0.2">
      <c r="A345" t="s">
        <v>20</v>
      </c>
      <c r="B345">
        <v>272</v>
      </c>
      <c r="D345" t="s">
        <v>14</v>
      </c>
      <c r="E345">
        <v>2307</v>
      </c>
    </row>
    <row r="346" spans="1:5" x14ac:dyDescent="0.2">
      <c r="A346" t="s">
        <v>20</v>
      </c>
      <c r="B346">
        <v>275</v>
      </c>
      <c r="D346" t="s">
        <v>14</v>
      </c>
      <c r="E346">
        <v>2468</v>
      </c>
    </row>
    <row r="347" spans="1:5" x14ac:dyDescent="0.2">
      <c r="A347" t="s">
        <v>20</v>
      </c>
      <c r="B347">
        <v>279</v>
      </c>
      <c r="D347" t="s">
        <v>14</v>
      </c>
      <c r="E347">
        <v>2604</v>
      </c>
    </row>
    <row r="348" spans="1:5" x14ac:dyDescent="0.2">
      <c r="A348" t="s">
        <v>20</v>
      </c>
      <c r="B348">
        <v>280</v>
      </c>
      <c r="D348" t="s">
        <v>14</v>
      </c>
      <c r="E348">
        <v>2690</v>
      </c>
    </row>
    <row r="349" spans="1:5" x14ac:dyDescent="0.2">
      <c r="A349" t="s">
        <v>20</v>
      </c>
      <c r="B349">
        <v>282</v>
      </c>
      <c r="D349" t="s">
        <v>14</v>
      </c>
      <c r="E349">
        <v>2779</v>
      </c>
    </row>
    <row r="350" spans="1:5" x14ac:dyDescent="0.2">
      <c r="A350" t="s">
        <v>20</v>
      </c>
      <c r="B350">
        <v>288</v>
      </c>
      <c r="D350" t="s">
        <v>14</v>
      </c>
      <c r="E350">
        <v>2915</v>
      </c>
    </row>
    <row r="351" spans="1:5" x14ac:dyDescent="0.2">
      <c r="A351" t="s">
        <v>20</v>
      </c>
      <c r="B351">
        <v>290</v>
      </c>
      <c r="D351" t="s">
        <v>14</v>
      </c>
      <c r="E351">
        <v>2928</v>
      </c>
    </row>
    <row r="352" spans="1:5" x14ac:dyDescent="0.2">
      <c r="A352" t="s">
        <v>20</v>
      </c>
      <c r="B352">
        <v>295</v>
      </c>
      <c r="D352" t="s">
        <v>14</v>
      </c>
      <c r="E352">
        <v>2955</v>
      </c>
    </row>
    <row r="353" spans="1:5" x14ac:dyDescent="0.2">
      <c r="A353" t="s">
        <v>20</v>
      </c>
      <c r="B353">
        <v>296</v>
      </c>
      <c r="D353" t="s">
        <v>14</v>
      </c>
      <c r="E353">
        <v>3015</v>
      </c>
    </row>
    <row r="354" spans="1:5" x14ac:dyDescent="0.2">
      <c r="A354" t="s">
        <v>20</v>
      </c>
      <c r="B354">
        <v>297</v>
      </c>
      <c r="D354" t="s">
        <v>14</v>
      </c>
      <c r="E354">
        <v>3182</v>
      </c>
    </row>
    <row r="355" spans="1:5" x14ac:dyDescent="0.2">
      <c r="A355" t="s">
        <v>20</v>
      </c>
      <c r="B355">
        <v>299</v>
      </c>
      <c r="D355" t="s">
        <v>14</v>
      </c>
      <c r="E355">
        <v>3304</v>
      </c>
    </row>
    <row r="356" spans="1:5" x14ac:dyDescent="0.2">
      <c r="A356" t="s">
        <v>20</v>
      </c>
      <c r="B356">
        <v>300</v>
      </c>
      <c r="D356" t="s">
        <v>14</v>
      </c>
      <c r="E356">
        <v>3387</v>
      </c>
    </row>
    <row r="357" spans="1:5" x14ac:dyDescent="0.2">
      <c r="A357" t="s">
        <v>20</v>
      </c>
      <c r="B357">
        <v>300</v>
      </c>
      <c r="D357" t="s">
        <v>14</v>
      </c>
      <c r="E357">
        <v>3410</v>
      </c>
    </row>
    <row r="358" spans="1:5" x14ac:dyDescent="0.2">
      <c r="A358" t="s">
        <v>20</v>
      </c>
      <c r="B358">
        <v>303</v>
      </c>
      <c r="D358" t="s">
        <v>14</v>
      </c>
      <c r="E358">
        <v>3483</v>
      </c>
    </row>
    <row r="359" spans="1:5" x14ac:dyDescent="0.2">
      <c r="A359" t="s">
        <v>20</v>
      </c>
      <c r="B359">
        <v>307</v>
      </c>
      <c r="D359" t="s">
        <v>14</v>
      </c>
      <c r="E359">
        <v>3868</v>
      </c>
    </row>
    <row r="360" spans="1:5" x14ac:dyDescent="0.2">
      <c r="A360" t="s">
        <v>20</v>
      </c>
      <c r="B360">
        <v>307</v>
      </c>
      <c r="D360" t="s">
        <v>14</v>
      </c>
      <c r="E360">
        <v>4405</v>
      </c>
    </row>
    <row r="361" spans="1:5" x14ac:dyDescent="0.2">
      <c r="A361" t="s">
        <v>20</v>
      </c>
      <c r="B361">
        <v>316</v>
      </c>
      <c r="D361" t="s">
        <v>14</v>
      </c>
      <c r="E361">
        <v>4428</v>
      </c>
    </row>
    <row r="362" spans="1:5" x14ac:dyDescent="0.2">
      <c r="A362" t="s">
        <v>20</v>
      </c>
      <c r="B362">
        <v>323</v>
      </c>
      <c r="D362" t="s">
        <v>14</v>
      </c>
      <c r="E362">
        <v>4697</v>
      </c>
    </row>
    <row r="363" spans="1:5" x14ac:dyDescent="0.2">
      <c r="A363" t="s">
        <v>20</v>
      </c>
      <c r="B363">
        <v>329</v>
      </c>
      <c r="D363" t="s">
        <v>14</v>
      </c>
      <c r="E363">
        <v>5497</v>
      </c>
    </row>
    <row r="364" spans="1:5" x14ac:dyDescent="0.2">
      <c r="A364" t="s">
        <v>20</v>
      </c>
      <c r="B364">
        <v>330</v>
      </c>
      <c r="D364" t="s">
        <v>14</v>
      </c>
      <c r="E364">
        <v>5681</v>
      </c>
    </row>
    <row r="365" spans="1:5" x14ac:dyDescent="0.2">
      <c r="A365" t="s">
        <v>20</v>
      </c>
      <c r="B365">
        <v>331</v>
      </c>
      <c r="D365" t="s">
        <v>14</v>
      </c>
      <c r="E365">
        <v>6080</v>
      </c>
    </row>
    <row r="366" spans="1:5" x14ac:dyDescent="0.2">
      <c r="A366" t="s">
        <v>20</v>
      </c>
      <c r="B366">
        <v>336</v>
      </c>
    </row>
    <row r="367" spans="1:5" x14ac:dyDescent="0.2">
      <c r="A367" t="s">
        <v>20</v>
      </c>
      <c r="B367">
        <v>337</v>
      </c>
    </row>
    <row r="368" spans="1:5" x14ac:dyDescent="0.2">
      <c r="A368" t="s">
        <v>20</v>
      </c>
      <c r="B368">
        <v>340</v>
      </c>
    </row>
    <row r="369" spans="1:2" x14ac:dyDescent="0.2">
      <c r="A369" t="s">
        <v>20</v>
      </c>
      <c r="B369">
        <v>361</v>
      </c>
    </row>
    <row r="370" spans="1:2" x14ac:dyDescent="0.2">
      <c r="A370" t="s">
        <v>20</v>
      </c>
      <c r="B370">
        <v>363</v>
      </c>
    </row>
    <row r="371" spans="1:2" x14ac:dyDescent="0.2">
      <c r="A371" t="s">
        <v>20</v>
      </c>
      <c r="B371">
        <v>366</v>
      </c>
    </row>
    <row r="372" spans="1:2" x14ac:dyDescent="0.2">
      <c r="A372" t="s">
        <v>20</v>
      </c>
      <c r="B372">
        <v>369</v>
      </c>
    </row>
    <row r="373" spans="1:2" x14ac:dyDescent="0.2">
      <c r="A373" t="s">
        <v>20</v>
      </c>
      <c r="B373">
        <v>374</v>
      </c>
    </row>
    <row r="374" spans="1:2" x14ac:dyDescent="0.2">
      <c r="A374" t="s">
        <v>20</v>
      </c>
      <c r="B374">
        <v>375</v>
      </c>
    </row>
    <row r="375" spans="1:2" x14ac:dyDescent="0.2">
      <c r="A375" t="s">
        <v>20</v>
      </c>
      <c r="B375">
        <v>381</v>
      </c>
    </row>
    <row r="376" spans="1:2" x14ac:dyDescent="0.2">
      <c r="A376" t="s">
        <v>20</v>
      </c>
      <c r="B376">
        <v>381</v>
      </c>
    </row>
    <row r="377" spans="1:2" x14ac:dyDescent="0.2">
      <c r="A377" t="s">
        <v>20</v>
      </c>
      <c r="B377">
        <v>393</v>
      </c>
    </row>
    <row r="378" spans="1:2" x14ac:dyDescent="0.2">
      <c r="A378" t="s">
        <v>20</v>
      </c>
      <c r="B378">
        <v>397</v>
      </c>
    </row>
    <row r="379" spans="1:2" x14ac:dyDescent="0.2">
      <c r="A379" t="s">
        <v>20</v>
      </c>
      <c r="B379">
        <v>409</v>
      </c>
    </row>
    <row r="380" spans="1:2" x14ac:dyDescent="0.2">
      <c r="A380" t="s">
        <v>20</v>
      </c>
      <c r="B380">
        <v>411</v>
      </c>
    </row>
    <row r="381" spans="1:2" x14ac:dyDescent="0.2">
      <c r="A381" t="s">
        <v>20</v>
      </c>
      <c r="B381">
        <v>419</v>
      </c>
    </row>
    <row r="382" spans="1:2" x14ac:dyDescent="0.2">
      <c r="A382" t="s">
        <v>20</v>
      </c>
      <c r="B382">
        <v>432</v>
      </c>
    </row>
    <row r="383" spans="1:2" x14ac:dyDescent="0.2">
      <c r="A383" t="s">
        <v>20</v>
      </c>
      <c r="B383">
        <v>452</v>
      </c>
    </row>
    <row r="384" spans="1:2" x14ac:dyDescent="0.2">
      <c r="A384" t="s">
        <v>20</v>
      </c>
      <c r="B384">
        <v>454</v>
      </c>
    </row>
    <row r="385" spans="1:2" x14ac:dyDescent="0.2">
      <c r="A385" t="s">
        <v>20</v>
      </c>
      <c r="B385">
        <v>460</v>
      </c>
    </row>
    <row r="386" spans="1:2" x14ac:dyDescent="0.2">
      <c r="A386" t="s">
        <v>20</v>
      </c>
      <c r="B386">
        <v>462</v>
      </c>
    </row>
    <row r="387" spans="1:2" x14ac:dyDescent="0.2">
      <c r="A387" t="s">
        <v>20</v>
      </c>
      <c r="B387">
        <v>470</v>
      </c>
    </row>
    <row r="388" spans="1:2" x14ac:dyDescent="0.2">
      <c r="A388" t="s">
        <v>20</v>
      </c>
      <c r="B388">
        <v>480</v>
      </c>
    </row>
    <row r="389" spans="1:2" x14ac:dyDescent="0.2">
      <c r="A389" t="s">
        <v>20</v>
      </c>
      <c r="B389">
        <v>484</v>
      </c>
    </row>
    <row r="390" spans="1:2" x14ac:dyDescent="0.2">
      <c r="A390" t="s">
        <v>20</v>
      </c>
      <c r="B390">
        <v>498</v>
      </c>
    </row>
    <row r="391" spans="1:2" x14ac:dyDescent="0.2">
      <c r="A391" t="s">
        <v>20</v>
      </c>
      <c r="B391">
        <v>524</v>
      </c>
    </row>
    <row r="392" spans="1:2" x14ac:dyDescent="0.2">
      <c r="A392" t="s">
        <v>20</v>
      </c>
      <c r="B392">
        <v>533</v>
      </c>
    </row>
    <row r="393" spans="1:2" x14ac:dyDescent="0.2">
      <c r="A393" t="s">
        <v>20</v>
      </c>
      <c r="B393">
        <v>536</v>
      </c>
    </row>
    <row r="394" spans="1:2" x14ac:dyDescent="0.2">
      <c r="A394" t="s">
        <v>20</v>
      </c>
      <c r="B394">
        <v>546</v>
      </c>
    </row>
    <row r="395" spans="1:2" x14ac:dyDescent="0.2">
      <c r="A395" t="s">
        <v>20</v>
      </c>
      <c r="B395">
        <v>554</v>
      </c>
    </row>
    <row r="396" spans="1:2" x14ac:dyDescent="0.2">
      <c r="A396" t="s">
        <v>20</v>
      </c>
      <c r="B396">
        <v>555</v>
      </c>
    </row>
    <row r="397" spans="1:2" x14ac:dyDescent="0.2">
      <c r="A397" t="s">
        <v>20</v>
      </c>
      <c r="B397">
        <v>589</v>
      </c>
    </row>
    <row r="398" spans="1:2" x14ac:dyDescent="0.2">
      <c r="A398" t="s">
        <v>20</v>
      </c>
      <c r="B398">
        <v>645</v>
      </c>
    </row>
    <row r="399" spans="1:2" x14ac:dyDescent="0.2">
      <c r="A399" t="s">
        <v>20</v>
      </c>
      <c r="B399">
        <v>659</v>
      </c>
    </row>
    <row r="400" spans="1:2" x14ac:dyDescent="0.2">
      <c r="A400" t="s">
        <v>20</v>
      </c>
      <c r="B400">
        <v>676</v>
      </c>
    </row>
    <row r="401" spans="1:2" x14ac:dyDescent="0.2">
      <c r="A401" t="s">
        <v>20</v>
      </c>
      <c r="B401">
        <v>723</v>
      </c>
    </row>
    <row r="402" spans="1:2" x14ac:dyDescent="0.2">
      <c r="A402" t="s">
        <v>20</v>
      </c>
      <c r="B402">
        <v>762</v>
      </c>
    </row>
    <row r="403" spans="1:2" x14ac:dyDescent="0.2">
      <c r="A403" t="s">
        <v>20</v>
      </c>
      <c r="B403">
        <v>768</v>
      </c>
    </row>
    <row r="404" spans="1:2" x14ac:dyDescent="0.2">
      <c r="A404" t="s">
        <v>20</v>
      </c>
      <c r="B404">
        <v>820</v>
      </c>
    </row>
    <row r="405" spans="1:2" x14ac:dyDescent="0.2">
      <c r="A405" t="s">
        <v>20</v>
      </c>
      <c r="B405">
        <v>890</v>
      </c>
    </row>
    <row r="406" spans="1:2" x14ac:dyDescent="0.2">
      <c r="A406" t="s">
        <v>20</v>
      </c>
      <c r="B406">
        <v>903</v>
      </c>
    </row>
    <row r="407" spans="1:2" x14ac:dyDescent="0.2">
      <c r="A407" t="s">
        <v>20</v>
      </c>
      <c r="B407">
        <v>909</v>
      </c>
    </row>
    <row r="408" spans="1:2" x14ac:dyDescent="0.2">
      <c r="A408" t="s">
        <v>20</v>
      </c>
      <c r="B408">
        <v>943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1015</v>
      </c>
    </row>
    <row r="411" spans="1:2" x14ac:dyDescent="0.2">
      <c r="A411" t="s">
        <v>20</v>
      </c>
      <c r="B411">
        <v>1022</v>
      </c>
    </row>
    <row r="412" spans="1:2" x14ac:dyDescent="0.2">
      <c r="A412" t="s">
        <v>20</v>
      </c>
      <c r="B412">
        <v>1052</v>
      </c>
    </row>
    <row r="413" spans="1:2" x14ac:dyDescent="0.2">
      <c r="A413" t="s">
        <v>20</v>
      </c>
      <c r="B413">
        <v>1071</v>
      </c>
    </row>
    <row r="414" spans="1:2" x14ac:dyDescent="0.2">
      <c r="A414" t="s">
        <v>20</v>
      </c>
      <c r="B414">
        <v>1071</v>
      </c>
    </row>
    <row r="415" spans="1:2" x14ac:dyDescent="0.2">
      <c r="A415" t="s">
        <v>20</v>
      </c>
      <c r="B415">
        <v>1073</v>
      </c>
    </row>
    <row r="416" spans="1:2" x14ac:dyDescent="0.2">
      <c r="A416" t="s">
        <v>20</v>
      </c>
      <c r="B416">
        <v>1095</v>
      </c>
    </row>
    <row r="417" spans="1:2" x14ac:dyDescent="0.2">
      <c r="A417" t="s">
        <v>20</v>
      </c>
      <c r="B417">
        <v>1101</v>
      </c>
    </row>
    <row r="418" spans="1:2" x14ac:dyDescent="0.2">
      <c r="A418" t="s">
        <v>20</v>
      </c>
      <c r="B418">
        <v>1113</v>
      </c>
    </row>
    <row r="419" spans="1:2" x14ac:dyDescent="0.2">
      <c r="A419" t="s">
        <v>20</v>
      </c>
      <c r="B419">
        <v>1137</v>
      </c>
    </row>
    <row r="420" spans="1:2" x14ac:dyDescent="0.2">
      <c r="A420" t="s">
        <v>20</v>
      </c>
      <c r="B420">
        <v>1140</v>
      </c>
    </row>
    <row r="421" spans="1:2" x14ac:dyDescent="0.2">
      <c r="A421" t="s">
        <v>20</v>
      </c>
      <c r="B421">
        <v>1152</v>
      </c>
    </row>
    <row r="422" spans="1:2" x14ac:dyDescent="0.2">
      <c r="A422" t="s">
        <v>20</v>
      </c>
      <c r="B422">
        <v>1170</v>
      </c>
    </row>
    <row r="423" spans="1:2" x14ac:dyDescent="0.2">
      <c r="A423" t="s">
        <v>20</v>
      </c>
      <c r="B423">
        <v>1249</v>
      </c>
    </row>
    <row r="424" spans="1:2" x14ac:dyDescent="0.2">
      <c r="A424" t="s">
        <v>20</v>
      </c>
      <c r="B424">
        <v>1267</v>
      </c>
    </row>
    <row r="425" spans="1:2" x14ac:dyDescent="0.2">
      <c r="A425" t="s">
        <v>20</v>
      </c>
      <c r="B425">
        <v>1280</v>
      </c>
    </row>
    <row r="426" spans="1:2" x14ac:dyDescent="0.2">
      <c r="A426" t="s">
        <v>20</v>
      </c>
      <c r="B426">
        <v>1297</v>
      </c>
    </row>
    <row r="427" spans="1:2" x14ac:dyDescent="0.2">
      <c r="A427" t="s">
        <v>20</v>
      </c>
      <c r="B427">
        <v>1345</v>
      </c>
    </row>
    <row r="428" spans="1:2" x14ac:dyDescent="0.2">
      <c r="A428" t="s">
        <v>20</v>
      </c>
      <c r="B428">
        <v>1354</v>
      </c>
    </row>
    <row r="429" spans="1:2" x14ac:dyDescent="0.2">
      <c r="A429" t="s">
        <v>20</v>
      </c>
      <c r="B429">
        <v>1385</v>
      </c>
    </row>
    <row r="430" spans="1:2" x14ac:dyDescent="0.2">
      <c r="A430" t="s">
        <v>20</v>
      </c>
      <c r="B430">
        <v>1396</v>
      </c>
    </row>
    <row r="431" spans="1:2" x14ac:dyDescent="0.2">
      <c r="A431" t="s">
        <v>20</v>
      </c>
      <c r="B431">
        <v>1396</v>
      </c>
    </row>
    <row r="432" spans="1:2" x14ac:dyDescent="0.2">
      <c r="A432" t="s">
        <v>20</v>
      </c>
      <c r="B432">
        <v>1425</v>
      </c>
    </row>
    <row r="433" spans="1:2" x14ac:dyDescent="0.2">
      <c r="A433" t="s">
        <v>20</v>
      </c>
      <c r="B433">
        <v>1442</v>
      </c>
    </row>
    <row r="434" spans="1:2" x14ac:dyDescent="0.2">
      <c r="A434" t="s">
        <v>20</v>
      </c>
      <c r="B434">
        <v>1460</v>
      </c>
    </row>
    <row r="435" spans="1:2" x14ac:dyDescent="0.2">
      <c r="A435" t="s">
        <v>20</v>
      </c>
      <c r="B435">
        <v>1467</v>
      </c>
    </row>
    <row r="436" spans="1:2" x14ac:dyDescent="0.2">
      <c r="A436" t="s">
        <v>20</v>
      </c>
      <c r="B436">
        <v>1470</v>
      </c>
    </row>
    <row r="437" spans="1:2" x14ac:dyDescent="0.2">
      <c r="A437" t="s">
        <v>20</v>
      </c>
      <c r="B437">
        <v>1518</v>
      </c>
    </row>
    <row r="438" spans="1:2" x14ac:dyDescent="0.2">
      <c r="A438" t="s">
        <v>20</v>
      </c>
      <c r="B438">
        <v>1539</v>
      </c>
    </row>
    <row r="439" spans="1:2" x14ac:dyDescent="0.2">
      <c r="A439" t="s">
        <v>20</v>
      </c>
      <c r="B439">
        <v>1548</v>
      </c>
    </row>
    <row r="440" spans="1:2" x14ac:dyDescent="0.2">
      <c r="A440" t="s">
        <v>20</v>
      </c>
      <c r="B440">
        <v>1559</v>
      </c>
    </row>
    <row r="441" spans="1:2" x14ac:dyDescent="0.2">
      <c r="A441" t="s">
        <v>20</v>
      </c>
      <c r="B441">
        <v>1561</v>
      </c>
    </row>
    <row r="442" spans="1:2" x14ac:dyDescent="0.2">
      <c r="A442" t="s">
        <v>20</v>
      </c>
      <c r="B442">
        <v>1572</v>
      </c>
    </row>
    <row r="443" spans="1:2" x14ac:dyDescent="0.2">
      <c r="A443" t="s">
        <v>20</v>
      </c>
      <c r="B443">
        <v>1573</v>
      </c>
    </row>
    <row r="444" spans="1:2" x14ac:dyDescent="0.2">
      <c r="A444" t="s">
        <v>20</v>
      </c>
      <c r="B444">
        <v>1600</v>
      </c>
    </row>
    <row r="445" spans="1:2" x14ac:dyDescent="0.2">
      <c r="A445" t="s">
        <v>20</v>
      </c>
      <c r="B445">
        <v>1604</v>
      </c>
    </row>
    <row r="446" spans="1:2" x14ac:dyDescent="0.2">
      <c r="A446" t="s">
        <v>20</v>
      </c>
      <c r="B446">
        <v>1605</v>
      </c>
    </row>
    <row r="447" spans="1:2" x14ac:dyDescent="0.2">
      <c r="A447" t="s">
        <v>20</v>
      </c>
      <c r="B447">
        <v>1606</v>
      </c>
    </row>
    <row r="448" spans="1:2" x14ac:dyDescent="0.2">
      <c r="A448" t="s">
        <v>20</v>
      </c>
      <c r="B448">
        <v>1613</v>
      </c>
    </row>
    <row r="449" spans="1:2" x14ac:dyDescent="0.2">
      <c r="A449" t="s">
        <v>20</v>
      </c>
      <c r="B449">
        <v>1621</v>
      </c>
    </row>
    <row r="450" spans="1:2" x14ac:dyDescent="0.2">
      <c r="A450" t="s">
        <v>20</v>
      </c>
      <c r="B450">
        <v>1629</v>
      </c>
    </row>
    <row r="451" spans="1:2" x14ac:dyDescent="0.2">
      <c r="A451" t="s">
        <v>20</v>
      </c>
      <c r="B451">
        <v>1681</v>
      </c>
    </row>
    <row r="452" spans="1:2" x14ac:dyDescent="0.2">
      <c r="A452" t="s">
        <v>20</v>
      </c>
      <c r="B452">
        <v>1684</v>
      </c>
    </row>
    <row r="453" spans="1:2" x14ac:dyDescent="0.2">
      <c r="A453" t="s">
        <v>20</v>
      </c>
      <c r="B453">
        <v>1690</v>
      </c>
    </row>
    <row r="454" spans="1:2" x14ac:dyDescent="0.2">
      <c r="A454" t="s">
        <v>20</v>
      </c>
      <c r="B454">
        <v>1697</v>
      </c>
    </row>
    <row r="455" spans="1:2" x14ac:dyDescent="0.2">
      <c r="A455" t="s">
        <v>20</v>
      </c>
      <c r="B455">
        <v>1703</v>
      </c>
    </row>
    <row r="456" spans="1:2" x14ac:dyDescent="0.2">
      <c r="A456" t="s">
        <v>20</v>
      </c>
      <c r="B456">
        <v>1713</v>
      </c>
    </row>
    <row r="457" spans="1:2" x14ac:dyDescent="0.2">
      <c r="A457" t="s">
        <v>20</v>
      </c>
      <c r="B457">
        <v>1773</v>
      </c>
    </row>
    <row r="458" spans="1:2" x14ac:dyDescent="0.2">
      <c r="A458" t="s">
        <v>20</v>
      </c>
      <c r="B458">
        <v>1782</v>
      </c>
    </row>
    <row r="459" spans="1:2" x14ac:dyDescent="0.2">
      <c r="A459" t="s">
        <v>20</v>
      </c>
      <c r="B459">
        <v>1784</v>
      </c>
    </row>
    <row r="460" spans="1:2" x14ac:dyDescent="0.2">
      <c r="A460" t="s">
        <v>20</v>
      </c>
      <c r="B460">
        <v>1785</v>
      </c>
    </row>
    <row r="461" spans="1:2" x14ac:dyDescent="0.2">
      <c r="A461" t="s">
        <v>20</v>
      </c>
      <c r="B461">
        <v>1797</v>
      </c>
    </row>
    <row r="462" spans="1:2" x14ac:dyDescent="0.2">
      <c r="A462" t="s">
        <v>20</v>
      </c>
      <c r="B462">
        <v>1815</v>
      </c>
    </row>
    <row r="463" spans="1:2" x14ac:dyDescent="0.2">
      <c r="A463" t="s">
        <v>20</v>
      </c>
      <c r="B463">
        <v>1821</v>
      </c>
    </row>
    <row r="464" spans="1:2" x14ac:dyDescent="0.2">
      <c r="A464" t="s">
        <v>20</v>
      </c>
      <c r="B464">
        <v>1866</v>
      </c>
    </row>
    <row r="465" spans="1:2" x14ac:dyDescent="0.2">
      <c r="A465" t="s">
        <v>20</v>
      </c>
      <c r="B465">
        <v>1884</v>
      </c>
    </row>
    <row r="466" spans="1:2" x14ac:dyDescent="0.2">
      <c r="A466" t="s">
        <v>20</v>
      </c>
      <c r="B466">
        <v>1887</v>
      </c>
    </row>
    <row r="467" spans="1:2" x14ac:dyDescent="0.2">
      <c r="A467" t="s">
        <v>20</v>
      </c>
      <c r="B467">
        <v>1894</v>
      </c>
    </row>
    <row r="468" spans="1:2" x14ac:dyDescent="0.2">
      <c r="A468" t="s">
        <v>20</v>
      </c>
      <c r="B468">
        <v>1902</v>
      </c>
    </row>
    <row r="469" spans="1:2" x14ac:dyDescent="0.2">
      <c r="A469" t="s">
        <v>20</v>
      </c>
      <c r="B469">
        <v>1917</v>
      </c>
    </row>
    <row r="470" spans="1:2" x14ac:dyDescent="0.2">
      <c r="A470" t="s">
        <v>20</v>
      </c>
      <c r="B470">
        <v>1965</v>
      </c>
    </row>
    <row r="471" spans="1:2" x14ac:dyDescent="0.2">
      <c r="A471" t="s">
        <v>20</v>
      </c>
      <c r="B471">
        <v>1989</v>
      </c>
    </row>
    <row r="472" spans="1:2" x14ac:dyDescent="0.2">
      <c r="A472" t="s">
        <v>20</v>
      </c>
      <c r="B472">
        <v>1991</v>
      </c>
    </row>
    <row r="473" spans="1:2" x14ac:dyDescent="0.2">
      <c r="A473" t="s">
        <v>20</v>
      </c>
      <c r="B473">
        <v>2013</v>
      </c>
    </row>
    <row r="474" spans="1:2" x14ac:dyDescent="0.2">
      <c r="A474" t="s">
        <v>20</v>
      </c>
      <c r="B474">
        <v>2038</v>
      </c>
    </row>
    <row r="475" spans="1:2" x14ac:dyDescent="0.2">
      <c r="A475" t="s">
        <v>20</v>
      </c>
      <c r="B475">
        <v>2043</v>
      </c>
    </row>
    <row r="476" spans="1:2" x14ac:dyDescent="0.2">
      <c r="A476" t="s">
        <v>20</v>
      </c>
      <c r="B476">
        <v>2053</v>
      </c>
    </row>
    <row r="477" spans="1:2" x14ac:dyDescent="0.2">
      <c r="A477" t="s">
        <v>20</v>
      </c>
      <c r="B477">
        <v>2080</v>
      </c>
    </row>
    <row r="478" spans="1:2" x14ac:dyDescent="0.2">
      <c r="A478" t="s">
        <v>20</v>
      </c>
      <c r="B478">
        <v>2100</v>
      </c>
    </row>
    <row r="479" spans="1:2" x14ac:dyDescent="0.2">
      <c r="A479" t="s">
        <v>20</v>
      </c>
      <c r="B479">
        <v>2105</v>
      </c>
    </row>
    <row r="480" spans="1:2" x14ac:dyDescent="0.2">
      <c r="A480" t="s">
        <v>20</v>
      </c>
      <c r="B480">
        <v>2106</v>
      </c>
    </row>
    <row r="481" spans="1:2" x14ac:dyDescent="0.2">
      <c r="A481" t="s">
        <v>20</v>
      </c>
      <c r="B481">
        <v>2107</v>
      </c>
    </row>
    <row r="482" spans="1:2" x14ac:dyDescent="0.2">
      <c r="A482" t="s">
        <v>20</v>
      </c>
      <c r="B482">
        <v>2120</v>
      </c>
    </row>
    <row r="483" spans="1:2" x14ac:dyDescent="0.2">
      <c r="A483" t="s">
        <v>20</v>
      </c>
      <c r="B483">
        <v>2144</v>
      </c>
    </row>
    <row r="484" spans="1:2" x14ac:dyDescent="0.2">
      <c r="A484" t="s">
        <v>20</v>
      </c>
      <c r="B484">
        <v>2188</v>
      </c>
    </row>
    <row r="485" spans="1:2" x14ac:dyDescent="0.2">
      <c r="A485" t="s">
        <v>20</v>
      </c>
      <c r="B485">
        <v>2218</v>
      </c>
    </row>
    <row r="486" spans="1:2" x14ac:dyDescent="0.2">
      <c r="A486" t="s">
        <v>20</v>
      </c>
      <c r="B486">
        <v>2220</v>
      </c>
    </row>
    <row r="487" spans="1:2" x14ac:dyDescent="0.2">
      <c r="A487" t="s">
        <v>20</v>
      </c>
      <c r="B487">
        <v>2230</v>
      </c>
    </row>
    <row r="488" spans="1:2" x14ac:dyDescent="0.2">
      <c r="A488" t="s">
        <v>20</v>
      </c>
      <c r="B488">
        <v>2237</v>
      </c>
    </row>
    <row r="489" spans="1:2" x14ac:dyDescent="0.2">
      <c r="A489" t="s">
        <v>20</v>
      </c>
      <c r="B489">
        <v>2261</v>
      </c>
    </row>
    <row r="490" spans="1:2" x14ac:dyDescent="0.2">
      <c r="A490" t="s">
        <v>20</v>
      </c>
      <c r="B490">
        <v>2266</v>
      </c>
    </row>
    <row r="491" spans="1:2" x14ac:dyDescent="0.2">
      <c r="A491" t="s">
        <v>20</v>
      </c>
      <c r="B491">
        <v>2283</v>
      </c>
    </row>
    <row r="492" spans="1:2" x14ac:dyDescent="0.2">
      <c r="A492" t="s">
        <v>20</v>
      </c>
      <c r="B492">
        <v>2289</v>
      </c>
    </row>
    <row r="493" spans="1:2" x14ac:dyDescent="0.2">
      <c r="A493" t="s">
        <v>20</v>
      </c>
      <c r="B493">
        <v>2293</v>
      </c>
    </row>
    <row r="494" spans="1:2" x14ac:dyDescent="0.2">
      <c r="A494" t="s">
        <v>20</v>
      </c>
      <c r="B494">
        <v>2320</v>
      </c>
    </row>
    <row r="495" spans="1:2" x14ac:dyDescent="0.2">
      <c r="A495" t="s">
        <v>20</v>
      </c>
      <c r="B495">
        <v>2326</v>
      </c>
    </row>
    <row r="496" spans="1:2" x14ac:dyDescent="0.2">
      <c r="A496" t="s">
        <v>20</v>
      </c>
      <c r="B496">
        <v>2331</v>
      </c>
    </row>
    <row r="497" spans="1:2" x14ac:dyDescent="0.2">
      <c r="A497" t="s">
        <v>20</v>
      </c>
      <c r="B497">
        <v>2346</v>
      </c>
    </row>
    <row r="498" spans="1:2" x14ac:dyDescent="0.2">
      <c r="A498" t="s">
        <v>20</v>
      </c>
      <c r="B498">
        <v>2353</v>
      </c>
    </row>
    <row r="499" spans="1:2" x14ac:dyDescent="0.2">
      <c r="A499" t="s">
        <v>20</v>
      </c>
      <c r="B499">
        <v>2409</v>
      </c>
    </row>
    <row r="500" spans="1:2" x14ac:dyDescent="0.2">
      <c r="A500" t="s">
        <v>20</v>
      </c>
      <c r="B500">
        <v>2414</v>
      </c>
    </row>
    <row r="501" spans="1:2" x14ac:dyDescent="0.2">
      <c r="A501" t="s">
        <v>20</v>
      </c>
      <c r="B501">
        <v>2431</v>
      </c>
    </row>
    <row r="502" spans="1:2" x14ac:dyDescent="0.2">
      <c r="A502" t="s">
        <v>20</v>
      </c>
      <c r="B502">
        <v>2436</v>
      </c>
    </row>
    <row r="503" spans="1:2" x14ac:dyDescent="0.2">
      <c r="A503" t="s">
        <v>20</v>
      </c>
      <c r="B503">
        <v>2441</v>
      </c>
    </row>
    <row r="504" spans="1:2" x14ac:dyDescent="0.2">
      <c r="A504" t="s">
        <v>20</v>
      </c>
      <c r="B504">
        <v>2443</v>
      </c>
    </row>
    <row r="505" spans="1:2" x14ac:dyDescent="0.2">
      <c r="A505" t="s">
        <v>20</v>
      </c>
      <c r="B505">
        <v>2443</v>
      </c>
    </row>
    <row r="506" spans="1:2" x14ac:dyDescent="0.2">
      <c r="A506" t="s">
        <v>20</v>
      </c>
      <c r="B506">
        <v>2468</v>
      </c>
    </row>
    <row r="507" spans="1:2" x14ac:dyDescent="0.2">
      <c r="A507" t="s">
        <v>20</v>
      </c>
      <c r="B507">
        <v>2475</v>
      </c>
    </row>
    <row r="508" spans="1:2" x14ac:dyDescent="0.2">
      <c r="A508" t="s">
        <v>20</v>
      </c>
      <c r="B508">
        <v>2489</v>
      </c>
    </row>
    <row r="509" spans="1:2" x14ac:dyDescent="0.2">
      <c r="A509" t="s">
        <v>20</v>
      </c>
      <c r="B509">
        <v>2506</v>
      </c>
    </row>
    <row r="510" spans="1:2" x14ac:dyDescent="0.2">
      <c r="A510" t="s">
        <v>20</v>
      </c>
      <c r="B510">
        <v>2526</v>
      </c>
    </row>
    <row r="511" spans="1:2" x14ac:dyDescent="0.2">
      <c r="A511" t="s">
        <v>20</v>
      </c>
      <c r="B511">
        <v>2528</v>
      </c>
    </row>
    <row r="512" spans="1:2" x14ac:dyDescent="0.2">
      <c r="A512" t="s">
        <v>20</v>
      </c>
      <c r="B512">
        <v>2551</v>
      </c>
    </row>
    <row r="513" spans="1:2" x14ac:dyDescent="0.2">
      <c r="A513" t="s">
        <v>20</v>
      </c>
      <c r="B513">
        <v>2662</v>
      </c>
    </row>
    <row r="514" spans="1:2" x14ac:dyDescent="0.2">
      <c r="A514" t="s">
        <v>20</v>
      </c>
      <c r="B514">
        <v>2673</v>
      </c>
    </row>
    <row r="515" spans="1:2" x14ac:dyDescent="0.2">
      <c r="A515" t="s">
        <v>20</v>
      </c>
      <c r="B515">
        <v>2693</v>
      </c>
    </row>
    <row r="516" spans="1:2" x14ac:dyDescent="0.2">
      <c r="A516" t="s">
        <v>20</v>
      </c>
      <c r="B516">
        <v>2725</v>
      </c>
    </row>
    <row r="517" spans="1:2" x14ac:dyDescent="0.2">
      <c r="A517" t="s">
        <v>20</v>
      </c>
      <c r="B517">
        <v>2739</v>
      </c>
    </row>
    <row r="518" spans="1:2" x14ac:dyDescent="0.2">
      <c r="A518" t="s">
        <v>20</v>
      </c>
      <c r="B518">
        <v>2756</v>
      </c>
    </row>
    <row r="519" spans="1:2" x14ac:dyDescent="0.2">
      <c r="A519" t="s">
        <v>20</v>
      </c>
      <c r="B519">
        <v>2768</v>
      </c>
    </row>
    <row r="520" spans="1:2" x14ac:dyDescent="0.2">
      <c r="A520" t="s">
        <v>20</v>
      </c>
      <c r="B520">
        <v>2805</v>
      </c>
    </row>
    <row r="521" spans="1:2" x14ac:dyDescent="0.2">
      <c r="A521" t="s">
        <v>20</v>
      </c>
      <c r="B521">
        <v>2857</v>
      </c>
    </row>
    <row r="522" spans="1:2" x14ac:dyDescent="0.2">
      <c r="A522" t="s">
        <v>20</v>
      </c>
      <c r="B522">
        <v>2875</v>
      </c>
    </row>
    <row r="523" spans="1:2" x14ac:dyDescent="0.2">
      <c r="A523" t="s">
        <v>20</v>
      </c>
      <c r="B523">
        <v>2893</v>
      </c>
    </row>
    <row r="524" spans="1:2" x14ac:dyDescent="0.2">
      <c r="A524" t="s">
        <v>20</v>
      </c>
      <c r="B524">
        <v>2985</v>
      </c>
    </row>
    <row r="525" spans="1:2" x14ac:dyDescent="0.2">
      <c r="A525" t="s">
        <v>20</v>
      </c>
      <c r="B525">
        <v>3016</v>
      </c>
    </row>
    <row r="526" spans="1:2" x14ac:dyDescent="0.2">
      <c r="A526" t="s">
        <v>20</v>
      </c>
      <c r="B526">
        <v>3036</v>
      </c>
    </row>
    <row r="527" spans="1:2" x14ac:dyDescent="0.2">
      <c r="A527" t="s">
        <v>20</v>
      </c>
      <c r="B527">
        <v>3059</v>
      </c>
    </row>
    <row r="528" spans="1:2" x14ac:dyDescent="0.2">
      <c r="A528" t="s">
        <v>20</v>
      </c>
      <c r="B528">
        <v>3063</v>
      </c>
    </row>
    <row r="529" spans="1:2" x14ac:dyDescent="0.2">
      <c r="A529" t="s">
        <v>20</v>
      </c>
      <c r="B529">
        <v>3116</v>
      </c>
    </row>
    <row r="530" spans="1:2" x14ac:dyDescent="0.2">
      <c r="A530" t="s">
        <v>20</v>
      </c>
      <c r="B530">
        <v>3131</v>
      </c>
    </row>
    <row r="531" spans="1:2" x14ac:dyDescent="0.2">
      <c r="A531" t="s">
        <v>20</v>
      </c>
      <c r="B531">
        <v>3177</v>
      </c>
    </row>
    <row r="532" spans="1:2" x14ac:dyDescent="0.2">
      <c r="A532" t="s">
        <v>20</v>
      </c>
      <c r="B532">
        <v>3205</v>
      </c>
    </row>
    <row r="533" spans="1:2" x14ac:dyDescent="0.2">
      <c r="A533" t="s">
        <v>20</v>
      </c>
      <c r="B533">
        <v>3272</v>
      </c>
    </row>
    <row r="534" spans="1:2" x14ac:dyDescent="0.2">
      <c r="A534" t="s">
        <v>20</v>
      </c>
      <c r="B534">
        <v>3308</v>
      </c>
    </row>
    <row r="535" spans="1:2" x14ac:dyDescent="0.2">
      <c r="A535" t="s">
        <v>20</v>
      </c>
      <c r="B535">
        <v>3318</v>
      </c>
    </row>
    <row r="536" spans="1:2" x14ac:dyDescent="0.2">
      <c r="A536" t="s">
        <v>20</v>
      </c>
      <c r="B536">
        <v>3376</v>
      </c>
    </row>
    <row r="537" spans="1:2" x14ac:dyDescent="0.2">
      <c r="A537" t="s">
        <v>20</v>
      </c>
      <c r="B537">
        <v>3388</v>
      </c>
    </row>
    <row r="538" spans="1:2" x14ac:dyDescent="0.2">
      <c r="A538" t="s">
        <v>20</v>
      </c>
      <c r="B538">
        <v>3533</v>
      </c>
    </row>
    <row r="539" spans="1:2" x14ac:dyDescent="0.2">
      <c r="A539" t="s">
        <v>20</v>
      </c>
      <c r="B539">
        <v>3537</v>
      </c>
    </row>
    <row r="540" spans="1:2" x14ac:dyDescent="0.2">
      <c r="A540" t="s">
        <v>20</v>
      </c>
      <c r="B540">
        <v>3594</v>
      </c>
    </row>
    <row r="541" spans="1:2" x14ac:dyDescent="0.2">
      <c r="A541" t="s">
        <v>20</v>
      </c>
      <c r="B541">
        <v>3596</v>
      </c>
    </row>
    <row r="542" spans="1:2" x14ac:dyDescent="0.2">
      <c r="A542" t="s">
        <v>20</v>
      </c>
      <c r="B542">
        <v>3657</v>
      </c>
    </row>
    <row r="543" spans="1:2" x14ac:dyDescent="0.2">
      <c r="A543" t="s">
        <v>20</v>
      </c>
      <c r="B543">
        <v>3727</v>
      </c>
    </row>
    <row r="544" spans="1:2" x14ac:dyDescent="0.2">
      <c r="A544" t="s">
        <v>20</v>
      </c>
      <c r="B544">
        <v>3742</v>
      </c>
    </row>
    <row r="545" spans="1:2" x14ac:dyDescent="0.2">
      <c r="A545" t="s">
        <v>20</v>
      </c>
      <c r="B545">
        <v>3777</v>
      </c>
    </row>
    <row r="546" spans="1:2" x14ac:dyDescent="0.2">
      <c r="A546" t="s">
        <v>20</v>
      </c>
      <c r="B546">
        <v>3934</v>
      </c>
    </row>
    <row r="547" spans="1:2" x14ac:dyDescent="0.2">
      <c r="A547" t="s">
        <v>20</v>
      </c>
      <c r="B547">
        <v>4006</v>
      </c>
    </row>
    <row r="548" spans="1:2" x14ac:dyDescent="0.2">
      <c r="A548" t="s">
        <v>20</v>
      </c>
      <c r="B548">
        <v>4065</v>
      </c>
    </row>
    <row r="549" spans="1:2" x14ac:dyDescent="0.2">
      <c r="A549" t="s">
        <v>20</v>
      </c>
      <c r="B549">
        <v>4233</v>
      </c>
    </row>
    <row r="550" spans="1:2" x14ac:dyDescent="0.2">
      <c r="A550" t="s">
        <v>20</v>
      </c>
      <c r="B550">
        <v>4289</v>
      </c>
    </row>
    <row r="551" spans="1:2" x14ac:dyDescent="0.2">
      <c r="A551" t="s">
        <v>20</v>
      </c>
      <c r="B551">
        <v>4358</v>
      </c>
    </row>
    <row r="552" spans="1:2" x14ac:dyDescent="0.2">
      <c r="A552" t="s">
        <v>20</v>
      </c>
      <c r="B552">
        <v>4498</v>
      </c>
    </row>
    <row r="553" spans="1:2" x14ac:dyDescent="0.2">
      <c r="A553" t="s">
        <v>20</v>
      </c>
      <c r="B553">
        <v>4799</v>
      </c>
    </row>
    <row r="554" spans="1:2" x14ac:dyDescent="0.2">
      <c r="A554" t="s">
        <v>20</v>
      </c>
      <c r="B554">
        <v>5139</v>
      </c>
    </row>
    <row r="555" spans="1:2" x14ac:dyDescent="0.2">
      <c r="A555" t="s">
        <v>20</v>
      </c>
      <c r="B555">
        <v>5168</v>
      </c>
    </row>
    <row r="556" spans="1:2" x14ac:dyDescent="0.2">
      <c r="A556" t="s">
        <v>20</v>
      </c>
      <c r="B556">
        <v>5180</v>
      </c>
    </row>
    <row r="557" spans="1:2" x14ac:dyDescent="0.2">
      <c r="A557" t="s">
        <v>20</v>
      </c>
      <c r="B557">
        <v>5203</v>
      </c>
    </row>
    <row r="558" spans="1:2" x14ac:dyDescent="0.2">
      <c r="A558" t="s">
        <v>20</v>
      </c>
      <c r="B558">
        <v>5419</v>
      </c>
    </row>
    <row r="559" spans="1:2" x14ac:dyDescent="0.2">
      <c r="A559" t="s">
        <v>20</v>
      </c>
      <c r="B559">
        <v>5512</v>
      </c>
    </row>
    <row r="560" spans="1:2" x14ac:dyDescent="0.2">
      <c r="A560" t="s">
        <v>20</v>
      </c>
      <c r="B560">
        <v>5880</v>
      </c>
    </row>
    <row r="561" spans="1:2" x14ac:dyDescent="0.2">
      <c r="A561" t="s">
        <v>20</v>
      </c>
      <c r="B561">
        <v>5966</v>
      </c>
    </row>
    <row r="562" spans="1:2" x14ac:dyDescent="0.2">
      <c r="A562" t="s">
        <v>20</v>
      </c>
      <c r="B562">
        <v>6212</v>
      </c>
    </row>
    <row r="563" spans="1:2" x14ac:dyDescent="0.2">
      <c r="A563" t="s">
        <v>20</v>
      </c>
      <c r="B563">
        <v>6286</v>
      </c>
    </row>
    <row r="564" spans="1:2" x14ac:dyDescent="0.2">
      <c r="A564" t="s">
        <v>20</v>
      </c>
      <c r="B564">
        <v>6406</v>
      </c>
    </row>
    <row r="565" spans="1:2" x14ac:dyDescent="0.2">
      <c r="A565" t="s">
        <v>20</v>
      </c>
      <c r="B565">
        <v>6465</v>
      </c>
    </row>
    <row r="566" spans="1:2" x14ac:dyDescent="0.2">
      <c r="A566" t="s">
        <v>20</v>
      </c>
      <c r="B566">
        <v>7295</v>
      </c>
    </row>
  </sheetData>
  <sortState xmlns:xlrd2="http://schemas.microsoft.com/office/spreadsheetml/2017/richdata2" ref="D2:E567">
    <sortCondition ref="E2:E567"/>
  </sortState>
  <mergeCells count="5">
    <mergeCell ref="J12:M19"/>
    <mergeCell ref="G12:I19"/>
    <mergeCell ref="G7:M7"/>
    <mergeCell ref="J8:M11"/>
    <mergeCell ref="G8:I11"/>
  </mergeCells>
  <conditionalFormatting sqref="A1:A566 G7">
    <cfRule type="containsText" dxfId="19" priority="21" operator="containsText" text="canceled">
      <formula>NOT(ISERROR(SEARCH("canceled",A1)))</formula>
    </cfRule>
    <cfRule type="containsText" dxfId="18" priority="22" operator="containsText" text="live">
      <formula>NOT(ISERROR(SEARCH("live",A1)))</formula>
    </cfRule>
    <cfRule type="containsText" dxfId="17" priority="23" operator="containsText" text="failed">
      <formula>NOT(ISERROR(SEARCH("failed",A1)))</formula>
    </cfRule>
    <cfRule type="containsText" dxfId="16" priority="24" operator="containsText" text="successful">
      <formula>NOT(ISERROR(SEARCH("successful",A1)))</formula>
    </cfRule>
  </conditionalFormatting>
  <conditionalFormatting sqref="D1:D365">
    <cfRule type="containsText" dxfId="15" priority="17" operator="containsText" text="canceled">
      <formula>NOT(ISERROR(SEARCH("canceled",D1)))</formula>
    </cfRule>
    <cfRule type="containsText" dxfId="14" priority="18" operator="containsText" text="live">
      <formula>NOT(ISERROR(SEARCH("live",D1)))</formula>
    </cfRule>
    <cfRule type="containsText" dxfId="13" priority="19" operator="containsText" text="failed">
      <formula>NOT(ISERROR(SEARCH("failed",D1)))</formula>
    </cfRule>
    <cfRule type="containsText" dxfId="12" priority="20" operator="containsText" text="successful">
      <formula>NOT(ISERROR(SEARCH("successful",D1)))</formula>
    </cfRule>
  </conditionalFormatting>
  <conditionalFormatting sqref="G2">
    <cfRule type="containsText" dxfId="11" priority="13" operator="containsText" text="canceled">
      <formula>NOT(ISERROR(SEARCH("canceled",G2)))</formula>
    </cfRule>
    <cfRule type="containsText" dxfId="10" priority="14" operator="containsText" text="live">
      <formula>NOT(ISERROR(SEARCH("live",G2)))</formula>
    </cfRule>
    <cfRule type="containsText" dxfId="9" priority="15" operator="containsText" text="failed">
      <formula>NOT(ISERROR(SEARCH("failed",G2)))</formula>
    </cfRule>
    <cfRule type="containsText" dxfId="8" priority="16" operator="containsText" text="successful">
      <formula>NOT(ISERROR(SEARCH("successful",G2)))</formula>
    </cfRule>
  </conditionalFormatting>
  <conditionalFormatting sqref="G3">
    <cfRule type="containsText" dxfId="7" priority="9" operator="containsText" text="canceled">
      <formula>NOT(ISERROR(SEARCH("canceled",G3)))</formula>
    </cfRule>
    <cfRule type="containsText" dxfId="6" priority="10" operator="containsText" text="live">
      <formula>NOT(ISERROR(SEARCH("live",G3)))</formula>
    </cfRule>
    <cfRule type="containsText" dxfId="5" priority="11" operator="containsText" text="failed">
      <formula>NOT(ISERROR(SEARCH("failed",G3)))</formula>
    </cfRule>
    <cfRule type="containsText" dxfId="4" priority="12" operator="containsText" text="successful">
      <formula>NOT(ISERROR(SEARCH("successful",G3)))</formula>
    </cfRule>
  </conditionalFormatting>
  <conditionalFormatting sqref="G1">
    <cfRule type="containsText" dxfId="3" priority="5" operator="containsText" text="canceled">
      <formula>NOT(ISERROR(SEARCH("canceled",G1)))</formula>
    </cfRule>
    <cfRule type="containsText" dxfId="2" priority="6" operator="containsText" text="live">
      <formula>NOT(ISERROR(SEARCH("live",G1)))</formula>
    </cfRule>
    <cfRule type="containsText" dxfId="1" priority="7" operator="containsText" text="failed">
      <formula>NOT(ISERROR(SEARCH("failed",G1)))</formula>
    </cfRule>
    <cfRule type="containsText" dxfId="0" priority="8" operator="containsText" text="successful">
      <formula>NOT(ISERROR(SEARCH("successful",G1)))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C0AB-0307-654D-998D-77F97B185564}">
  <dimension ref="A1:F14"/>
  <sheetViews>
    <sheetView tabSelected="1" workbookViewId="0">
      <selection activeCell="G27" sqref="G27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2046</v>
      </c>
    </row>
    <row r="3" spans="1:6" x14ac:dyDescent="0.2">
      <c r="A3" s="8" t="s">
        <v>2045</v>
      </c>
      <c r="B3" s="8" t="s">
        <v>2033</v>
      </c>
    </row>
    <row r="4" spans="1:6" x14ac:dyDescent="0.2">
      <c r="A4" s="8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9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2039</v>
      </c>
      <c r="E8">
        <v>4</v>
      </c>
      <c r="F8">
        <v>4</v>
      </c>
    </row>
    <row r="9" spans="1:6" x14ac:dyDescent="0.2">
      <c r="A9" s="9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8544-9018-3D4B-9762-6DEC8A15E68F}">
  <dimension ref="A2:F31"/>
  <sheetViews>
    <sheetView workbookViewId="0">
      <selection activeCell="I2" sqref="I2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2" spans="1:6" x14ac:dyDescent="0.2">
      <c r="A2" s="8" t="s">
        <v>6</v>
      </c>
      <c r="B2" t="s">
        <v>2046</v>
      </c>
    </row>
    <row r="3" spans="1:6" x14ac:dyDescent="0.2">
      <c r="A3" s="8" t="s">
        <v>2071</v>
      </c>
      <c r="B3" t="s">
        <v>2046</v>
      </c>
    </row>
    <row r="5" spans="1:6" x14ac:dyDescent="0.2">
      <c r="A5" s="8" t="s">
        <v>2045</v>
      </c>
      <c r="B5" s="8" t="s">
        <v>2033</v>
      </c>
    </row>
    <row r="6" spans="1:6" x14ac:dyDescent="0.2">
      <c r="A6" s="8" t="s">
        <v>2035</v>
      </c>
      <c r="B6" t="s">
        <v>74</v>
      </c>
      <c r="C6" t="s">
        <v>14</v>
      </c>
      <c r="D6" t="s">
        <v>47</v>
      </c>
      <c r="E6" t="s">
        <v>20</v>
      </c>
      <c r="F6" t="s">
        <v>2034</v>
      </c>
    </row>
    <row r="7" spans="1:6" x14ac:dyDescent="0.2">
      <c r="A7" s="9" t="s">
        <v>2047</v>
      </c>
      <c r="B7" s="17">
        <v>1</v>
      </c>
      <c r="C7" s="17">
        <v>10</v>
      </c>
      <c r="D7" s="17">
        <v>2</v>
      </c>
      <c r="E7" s="17">
        <v>21</v>
      </c>
      <c r="F7" s="17">
        <v>34</v>
      </c>
    </row>
    <row r="8" spans="1:6" x14ac:dyDescent="0.2">
      <c r="A8" s="9" t="s">
        <v>2056</v>
      </c>
      <c r="B8" s="17"/>
      <c r="C8" s="17"/>
      <c r="D8" s="17"/>
      <c r="E8" s="17">
        <v>4</v>
      </c>
      <c r="F8" s="17">
        <v>4</v>
      </c>
    </row>
    <row r="9" spans="1:6" x14ac:dyDescent="0.2">
      <c r="A9" s="9" t="s">
        <v>2048</v>
      </c>
      <c r="B9" s="17">
        <v>4</v>
      </c>
      <c r="C9" s="17">
        <v>21</v>
      </c>
      <c r="D9" s="17">
        <v>1</v>
      </c>
      <c r="E9" s="17">
        <v>34</v>
      </c>
      <c r="F9" s="17">
        <v>60</v>
      </c>
    </row>
    <row r="10" spans="1:6" x14ac:dyDescent="0.2">
      <c r="A10" s="9" t="s">
        <v>2049</v>
      </c>
      <c r="B10" s="17">
        <v>2</v>
      </c>
      <c r="C10" s="17">
        <v>12</v>
      </c>
      <c r="D10" s="17">
        <v>1</v>
      </c>
      <c r="E10" s="17">
        <v>22</v>
      </c>
      <c r="F10" s="17">
        <v>37</v>
      </c>
    </row>
    <row r="11" spans="1:6" x14ac:dyDescent="0.2">
      <c r="A11" s="9" t="s">
        <v>2057</v>
      </c>
      <c r="B11" s="17"/>
      <c r="C11" s="17">
        <v>8</v>
      </c>
      <c r="D11" s="17"/>
      <c r="E11" s="17">
        <v>10</v>
      </c>
      <c r="F11" s="17">
        <v>18</v>
      </c>
    </row>
    <row r="12" spans="1:6" x14ac:dyDescent="0.2">
      <c r="A12" s="9" t="s">
        <v>2064</v>
      </c>
      <c r="B12" s="17">
        <v>1</v>
      </c>
      <c r="C12" s="17">
        <v>7</v>
      </c>
      <c r="D12" s="17"/>
      <c r="E12" s="17">
        <v>9</v>
      </c>
      <c r="F12" s="17">
        <v>17</v>
      </c>
    </row>
    <row r="13" spans="1:6" x14ac:dyDescent="0.2">
      <c r="A13" s="9" t="s">
        <v>2053</v>
      </c>
      <c r="B13" s="17">
        <v>4</v>
      </c>
      <c r="C13" s="17">
        <v>20</v>
      </c>
      <c r="D13" s="17"/>
      <c r="E13" s="17">
        <v>22</v>
      </c>
      <c r="F13" s="17">
        <v>46</v>
      </c>
    </row>
    <row r="14" spans="1:6" x14ac:dyDescent="0.2">
      <c r="A14" s="9" t="s">
        <v>2058</v>
      </c>
      <c r="B14" s="17">
        <v>3</v>
      </c>
      <c r="C14" s="17">
        <v>19</v>
      </c>
      <c r="D14" s="17"/>
      <c r="E14" s="17">
        <v>23</v>
      </c>
      <c r="F14" s="17">
        <v>45</v>
      </c>
    </row>
    <row r="15" spans="1:6" x14ac:dyDescent="0.2">
      <c r="A15" s="9" t="s">
        <v>2059</v>
      </c>
      <c r="B15" s="17">
        <v>1</v>
      </c>
      <c r="C15" s="17">
        <v>6</v>
      </c>
      <c r="D15" s="17"/>
      <c r="E15" s="17">
        <v>10</v>
      </c>
      <c r="F15" s="17">
        <v>17</v>
      </c>
    </row>
    <row r="16" spans="1:6" x14ac:dyDescent="0.2">
      <c r="A16" s="9" t="s">
        <v>2060</v>
      </c>
      <c r="B16" s="17"/>
      <c r="C16" s="17">
        <v>3</v>
      </c>
      <c r="D16" s="17"/>
      <c r="E16" s="17">
        <v>4</v>
      </c>
      <c r="F16" s="17">
        <v>7</v>
      </c>
    </row>
    <row r="17" spans="1:6" x14ac:dyDescent="0.2">
      <c r="A17" s="9" t="s">
        <v>2054</v>
      </c>
      <c r="B17" s="17"/>
      <c r="C17" s="17">
        <v>8</v>
      </c>
      <c r="D17" s="17">
        <v>1</v>
      </c>
      <c r="E17" s="17">
        <v>4</v>
      </c>
      <c r="F17" s="17">
        <v>13</v>
      </c>
    </row>
    <row r="18" spans="1:6" x14ac:dyDescent="0.2">
      <c r="A18" s="9" t="s">
        <v>2065</v>
      </c>
      <c r="B18" s="17">
        <v>1</v>
      </c>
      <c r="C18" s="17">
        <v>6</v>
      </c>
      <c r="D18" s="17">
        <v>1</v>
      </c>
      <c r="E18" s="17">
        <v>13</v>
      </c>
      <c r="F18" s="17">
        <v>21</v>
      </c>
    </row>
    <row r="19" spans="1:6" x14ac:dyDescent="0.2">
      <c r="A19" s="9" t="s">
        <v>2063</v>
      </c>
      <c r="B19" s="17">
        <v>4</v>
      </c>
      <c r="C19" s="17">
        <v>11</v>
      </c>
      <c r="D19" s="17">
        <v>1</v>
      </c>
      <c r="E19" s="17">
        <v>26</v>
      </c>
      <c r="F19" s="17">
        <v>42</v>
      </c>
    </row>
    <row r="20" spans="1:6" x14ac:dyDescent="0.2">
      <c r="A20" s="9" t="s">
        <v>2070</v>
      </c>
      <c r="B20" s="17">
        <v>23</v>
      </c>
      <c r="C20" s="17">
        <v>132</v>
      </c>
      <c r="D20" s="17">
        <v>2</v>
      </c>
      <c r="E20" s="17">
        <v>187</v>
      </c>
      <c r="F20" s="17">
        <v>344</v>
      </c>
    </row>
    <row r="21" spans="1:6" x14ac:dyDescent="0.2">
      <c r="A21" s="9" t="s">
        <v>2066</v>
      </c>
      <c r="B21" s="17"/>
      <c r="C21" s="17">
        <v>4</v>
      </c>
      <c r="D21" s="17"/>
      <c r="E21" s="17">
        <v>4</v>
      </c>
      <c r="F21" s="17">
        <v>8</v>
      </c>
    </row>
    <row r="22" spans="1:6" x14ac:dyDescent="0.2">
      <c r="A22" s="9" t="s">
        <v>2061</v>
      </c>
      <c r="B22" s="17">
        <v>6</v>
      </c>
      <c r="C22" s="17">
        <v>30</v>
      </c>
      <c r="D22" s="17"/>
      <c r="E22" s="17">
        <v>49</v>
      </c>
      <c r="F22" s="17">
        <v>85</v>
      </c>
    </row>
    <row r="23" spans="1:6" x14ac:dyDescent="0.2">
      <c r="A23" s="9" t="s">
        <v>2050</v>
      </c>
      <c r="B23" s="17"/>
      <c r="C23" s="17">
        <v>9</v>
      </c>
      <c r="D23" s="17"/>
      <c r="E23" s="17">
        <v>5</v>
      </c>
      <c r="F23" s="17">
        <v>14</v>
      </c>
    </row>
    <row r="24" spans="1:6" x14ac:dyDescent="0.2">
      <c r="A24" s="9" t="s">
        <v>2051</v>
      </c>
      <c r="B24" s="17">
        <v>1</v>
      </c>
      <c r="C24" s="17">
        <v>5</v>
      </c>
      <c r="D24" s="17">
        <v>1</v>
      </c>
      <c r="E24" s="17">
        <v>9</v>
      </c>
      <c r="F24" s="17">
        <v>16</v>
      </c>
    </row>
    <row r="25" spans="1:6" x14ac:dyDescent="0.2">
      <c r="A25" s="9" t="s">
        <v>2052</v>
      </c>
      <c r="B25" s="17">
        <v>3</v>
      </c>
      <c r="C25" s="17">
        <v>3</v>
      </c>
      <c r="D25" s="17"/>
      <c r="E25" s="17">
        <v>11</v>
      </c>
      <c r="F25" s="17">
        <v>17</v>
      </c>
    </row>
    <row r="26" spans="1:6" x14ac:dyDescent="0.2">
      <c r="A26" s="9" t="s">
        <v>2067</v>
      </c>
      <c r="B26" s="17"/>
      <c r="C26" s="17">
        <v>7</v>
      </c>
      <c r="D26" s="17"/>
      <c r="E26" s="17">
        <v>14</v>
      </c>
      <c r="F26" s="17">
        <v>21</v>
      </c>
    </row>
    <row r="27" spans="1:6" x14ac:dyDescent="0.2">
      <c r="A27" s="9" t="s">
        <v>2055</v>
      </c>
      <c r="B27" s="17">
        <v>1</v>
      </c>
      <c r="C27" s="17">
        <v>15</v>
      </c>
      <c r="D27" s="17">
        <v>2</v>
      </c>
      <c r="E27" s="17">
        <v>17</v>
      </c>
      <c r="F27" s="17">
        <v>35</v>
      </c>
    </row>
    <row r="28" spans="1:6" x14ac:dyDescent="0.2">
      <c r="A28" s="9" t="s">
        <v>2068</v>
      </c>
      <c r="B28" s="17"/>
      <c r="C28" s="17">
        <v>16</v>
      </c>
      <c r="D28" s="17">
        <v>1</v>
      </c>
      <c r="E28" s="17">
        <v>28</v>
      </c>
      <c r="F28" s="17">
        <v>45</v>
      </c>
    </row>
    <row r="29" spans="1:6" x14ac:dyDescent="0.2">
      <c r="A29" s="9" t="s">
        <v>2069</v>
      </c>
      <c r="B29" s="17">
        <v>2</v>
      </c>
      <c r="C29" s="17">
        <v>12</v>
      </c>
      <c r="D29" s="17">
        <v>1</v>
      </c>
      <c r="E29" s="17">
        <v>36</v>
      </c>
      <c r="F29" s="17">
        <v>51</v>
      </c>
    </row>
    <row r="30" spans="1:6" x14ac:dyDescent="0.2">
      <c r="A30" s="9" t="s">
        <v>2062</v>
      </c>
      <c r="B30" s="17"/>
      <c r="C30" s="17"/>
      <c r="D30" s="17"/>
      <c r="E30" s="17">
        <v>3</v>
      </c>
      <c r="F30" s="17">
        <v>3</v>
      </c>
    </row>
    <row r="31" spans="1:6" x14ac:dyDescent="0.2">
      <c r="A31" s="9" t="s">
        <v>2034</v>
      </c>
      <c r="B31" s="17">
        <v>57</v>
      </c>
      <c r="C31" s="17">
        <v>364</v>
      </c>
      <c r="D31" s="17">
        <v>14</v>
      </c>
      <c r="E31" s="17">
        <v>565</v>
      </c>
      <c r="F31" s="17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Count_Year</vt:lpstr>
      <vt:lpstr>Goal_Analysis</vt:lpstr>
      <vt:lpstr>Statistics</vt:lpstr>
      <vt:lpstr>Count_Parent</vt:lpstr>
      <vt:lpstr>Count_Subcategory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Andrew Bourgeois</cp:lastModifiedBy>
  <dcterms:created xsi:type="dcterms:W3CDTF">2021-09-29T18:52:28Z</dcterms:created>
  <dcterms:modified xsi:type="dcterms:W3CDTF">2023-06-13T16:12:10Z</dcterms:modified>
</cp:coreProperties>
</file>